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 defaultThemeVersion="124226"/>
  <bookViews>
    <workbookView xWindow="0" yWindow="0" windowWidth="25200" windowHeight="11592" firstSheet="1" activeTab="1"/>
  </bookViews>
  <sheets>
    <sheet name="Contents" sheetId="174" r:id="rId1"/>
    <sheet name="Status Report Tables" sheetId="191" r:id="rId2"/>
    <sheet name="Portfolio Results" sheetId="164" r:id="rId3"/>
    <sheet name="ErrorCheck" sheetId="178" state="hidden" r:id="rId4"/>
    <sheet name="Measure Inputs" sheetId="118" r:id="rId5"/>
    <sheet name="Program Inputs" sheetId="131" r:id="rId6"/>
    <sheet name="Portfolio Inputs" sheetId="109" r:id="rId7"/>
    <sheet name="2016" sheetId="135" r:id="rId8"/>
    <sheet name="Plan Data" sheetId="193" r:id="rId9"/>
    <sheet name="Budget" sheetId="194" r:id="rId10"/>
    <sheet name="Program App Details Report" sheetId="200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23Graph_A" localSheetId="9" hidden="1">'[1]Func. Plt. RRF - With Earnings'!#REF!</definedName>
    <definedName name="__123Graph_A" hidden="1">'[1]Func. Plt. RRF - With Earnings'!#REF!</definedName>
    <definedName name="__123Graph_C" localSheetId="9" hidden="1">'[1]Func. Plt. RRF - With Earnings'!#REF!</definedName>
    <definedName name="__123Graph_C" hidden="1">'[1]Func. Plt. RRF - With Earnings'!#REF!</definedName>
    <definedName name="__123Graph_D" localSheetId="9" hidden="1">'[1]Func. Plt. RRF - With Earnings'!#REF!</definedName>
    <definedName name="__123Graph_D" hidden="1">'[1]Func. Plt. RRF - With Earnings'!#REF!</definedName>
    <definedName name="__123Graph_E" localSheetId="9" hidden="1">'[1]Func. Plt. RRF - With Earnings'!#REF!</definedName>
    <definedName name="__123Graph_E" hidden="1">'[1]Func. Plt. RRF - With Earnings'!#REF!</definedName>
    <definedName name="__123Graph_F" localSheetId="9" hidden="1">'[1]Func. Plt. RRF - With Earnings'!#REF!</definedName>
    <definedName name="__123Graph_F" hidden="1">'[1]Func. Plt. RRF - With Earnings'!#REF!</definedName>
    <definedName name="_bdm.FastTrackBookmark.10_4_2004_9_40_31_AM.edm" hidden="1">'[2]Adjusted Exp &amp; Rate Base'!#REF!</definedName>
    <definedName name="_bdm.FastTrackBookmark.9_15_2004_3_08_01_PM.edm" hidden="1">'[3]Stmt H'!#REF!</definedName>
    <definedName name="_bdm.FastTrackBookmark.9_15_2004_3_17_28_PM.edm" hidden="1">'[4]WACC &amp; IT'!#REF!</definedName>
    <definedName name="_bdm.FastTrackBookmark.9_15_2004_4_15_33_PM.edm" hidden="1">'[3]Stmt H'!#REF!</definedName>
    <definedName name="_xlnm._FilterDatabase" localSheetId="7" hidden="1">'2016'!$K$11:$W$21</definedName>
    <definedName name="_xlnm._FilterDatabase" localSheetId="4" hidden="1">'Measure Inputs'!$B$6:$AX$38</definedName>
    <definedName name="_xlnm._FilterDatabase" localSheetId="10" hidden="1">'Program App Details Report'!$A$2:$AE$870</definedName>
    <definedName name="adfa" localSheetId="9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pproval_Date">#REF!</definedName>
    <definedName name="BaseYear" localSheetId="9">'[5]Portfolio Inputs'!$D$5</definedName>
    <definedName name="BaseYear">'Portfolio Inputs'!$D$5</definedName>
    <definedName name="Campaign">#REF!</definedName>
    <definedName name="City" localSheetId="9">OFFSET('[5]Lookup Variables'!$A$1,1,0,COUNTA('[5]Lookup Variables'!$A:$A)-1)</definedName>
    <definedName name="City">OFFSET(#REF!,1,0,COUNTA(#REF!)-1)</definedName>
    <definedName name="Customer_Rebate">#REF!</definedName>
    <definedName name="CycleEndYear" localSheetId="9">'[5]Portfolio Inputs'!$D$8</definedName>
    <definedName name="CycleEndYear">'Portfolio Inputs'!$D$8</definedName>
    <definedName name="CycleStartYear" localSheetId="9">'[5]Portfolio Inputs'!$D$7</definedName>
    <definedName name="CycleStartYear">'Portfolio Inputs'!$D$7</definedName>
    <definedName name="discount_rate">'[6]General Inputs'!$C$5</definedName>
    <definedName name="DiscountRatePCT" localSheetId="9">'[5]Portfolio Inputs'!$D$13</definedName>
    <definedName name="DiscountRatePCT">'Portfolio Inputs'!$D$13</definedName>
    <definedName name="DiscountRateRIM" localSheetId="9">'[5]Portfolio Inputs'!$D$14</definedName>
    <definedName name="DiscountRateRIM">'Portfolio Inputs'!$D$14</definedName>
    <definedName name="DiscountRateSCT" localSheetId="9">'[5]Portfolio Inputs'!$D$12</definedName>
    <definedName name="DiscountRateSCT">'Portfolio Inputs'!$D$12</definedName>
    <definedName name="DiscountRateTRC" localSheetId="9">'[5]Portfolio Inputs'!$D$10</definedName>
    <definedName name="DiscountRateTRC">'Portfolio Inputs'!$D$10</definedName>
    <definedName name="DiscountRateUCT" localSheetId="9">'[5]Portfolio Inputs'!$D$11</definedName>
    <definedName name="DiscountRateUCT">'Portfolio Inputs'!$D$11</definedName>
    <definedName name="EndYear" localSheetId="9">'[5]Portfolio Inputs'!$D$6</definedName>
    <definedName name="EndYear">'Portfolio Inputs'!$D$6</definedName>
    <definedName name="ENERGY_LineLoss">'[6]General Inputs'!$C$6</definedName>
    <definedName name="ErrorCheck" localSheetId="9">OFFSET([5]ErrorCheck!$D$3,,,COUNTA([5]ErrorCheck!$D:$D))</definedName>
    <definedName name="ErrorCheck">OFFSET(ErrorCheck!$D$3,,,COUNTA(ErrorCheck!$D:$D))</definedName>
    <definedName name="Heating_Type" localSheetId="9">OFFSET('[5]Lookup Variables'!$E$1,1,0,COUNTA('[5]Lookup Variables'!$E:$E)-1)</definedName>
    <definedName name="Heating_Type">OFFSET(#REF!,1,0,COUNTA(#REF!)-1)</definedName>
    <definedName name="Housing_Type" localSheetId="9">OFFSET('[5]Lookup Variables'!$C$1,1,0,COUNTA('[5]Lookup Variables'!$C:$C)-1)</definedName>
    <definedName name="Housing_Type">OFFSET(#REF!,1,0,COUNTA(#REF!)-1)</definedName>
    <definedName name="HVAC_Type" localSheetId="9">OFFSET('[5]Lookup Variables'!$E$1,1,0,COUNTA('[5]Lookup Variables'!$E:$E)-1)</definedName>
    <definedName name="HVAC_Type">OFFSET(#REF!,1,0,COUNTA(#REF!)-1)</definedName>
    <definedName name="Inflation_Rate">'[6]General Inputs'!$C$4</definedName>
    <definedName name="ISR">#REF!</definedName>
    <definedName name="Leakage">#REF!</definedName>
    <definedName name="LineLoss_Demand">'[7]Contractor Budgets'!$A$4</definedName>
    <definedName name="LineLoss_Energy">'[7]Contractor Budgets'!$A$3</definedName>
    <definedName name="Loss_ElectricDemand" localSheetId="9">'[5]Portfolio Inputs'!$D$17</definedName>
    <definedName name="Loss_ElectricDemand">'Portfolio Inputs'!$D$17</definedName>
    <definedName name="Loss_ElectricEnergy" localSheetId="9">'[5]Portfolio Inputs'!$D$16</definedName>
    <definedName name="Loss_ElectricEnergy">'Portfolio Inputs'!$D$16</definedName>
    <definedName name="Loss_GasEnergy" localSheetId="9">'[5]Portfolio Inputs'!$D$18</definedName>
    <definedName name="Loss_GasEnergy">'Portfolio Inputs'!$D$18</definedName>
    <definedName name="Loss_OilEnergy" localSheetId="9">'[5]Portfolio Inputs'!$D$21</definedName>
    <definedName name="Loss_OilEnergy">'Portfolio Inputs'!$D$21</definedName>
    <definedName name="Loss_Propane" localSheetId="9">'[5]Portfolio Inputs'!$D$20</definedName>
    <definedName name="Loss_Propane">'Portfolio Inputs'!$D$20</definedName>
    <definedName name="Loss_Water">'Portfolio Inputs'!$D$19</definedName>
    <definedName name="Model_Item_Name">OFFSET([8]Measures!$C$3,1,,COUNTA([8]Measures!$C:$C)-1)</definedName>
    <definedName name="NEBS">'[9]General Inputs'!$C$9</definedName>
    <definedName name="NEBS_Electric">'[6]General Inputs'!$C$10</definedName>
    <definedName name="NEBS_NG">'[6]General Inputs'!$C$11</definedName>
    <definedName name="NTG">#REF!</definedName>
    <definedName name="NTG_bool">#REF!</definedName>
    <definedName name="Output_Watts">#REF!</definedName>
    <definedName name="PEAK_LineLoss">'[6]General Inputs'!$C$7</definedName>
    <definedName name="saraaksdf" localSheetId="9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cenario">'[9]General Inputs'!$A$45:$A$47</definedName>
    <definedName name="TotalMeasures" localSheetId="9">[5]ErrorCheck!$B$10</definedName>
    <definedName name="TotalMeasures">ErrorCheck!$B$10</definedName>
    <definedName name="TotalPrograms" localSheetId="9">[5]ErrorCheck!$B$11</definedName>
    <definedName name="TotalPrograms">ErrorCheck!$B$11</definedName>
    <definedName name="TotalSectors" localSheetId="9">[5]ErrorCheck!$B$12</definedName>
    <definedName name="TotalSectors">ErrorCheck!$B$12</definedName>
    <definedName name="Water_Heater_Type" localSheetId="9">OFFSET('[5]Lookup Variables'!$G$1,1,0,COUNTA('[5]Lookup Variables'!$G:$G)-1)</definedName>
    <definedName name="Water_Heater_Type">OFFSET(#REF!,1,0,COUNTA(#REF!)-1)</definedName>
    <definedName name="wrn.COST._.ALLOC._.STUDY._.1997._.CLFP." localSheetId="9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9" hidden="1">{#N/A,#N/A,TRUE,"DATA INPUTS"}</definedName>
    <definedName name="wrn.DATA._.INPUTS." hidden="1">{#N/A,#N/A,TRUE,"DATA INPUTS"}</definedName>
    <definedName name="wrn.Other._.Schedules." localSheetId="9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9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2." localSheetId="9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9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9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5." localSheetId="9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</definedNames>
  <calcPr calcId="145621"/>
</workbook>
</file>

<file path=xl/calcChain.xml><?xml version="1.0" encoding="utf-8"?>
<calcChain xmlns="http://schemas.openxmlformats.org/spreadsheetml/2006/main">
  <c r="X8" i="118" l="1"/>
  <c r="V8" i="118" l="1"/>
  <c r="E4" i="194" l="1"/>
  <c r="H57" i="193" l="1"/>
  <c r="J91" i="191" l="1"/>
  <c r="A91" i="191"/>
  <c r="B27" i="135" l="1"/>
  <c r="AS11" i="118"/>
  <c r="AR11" i="118"/>
  <c r="AQ11" i="118"/>
  <c r="AP11" i="118"/>
  <c r="AO11" i="118"/>
  <c r="AN11" i="118"/>
  <c r="AM11" i="118"/>
  <c r="AL11" i="118"/>
  <c r="AK11" i="118"/>
  <c r="AI11" i="118"/>
  <c r="M11" i="118"/>
  <c r="L11" i="118"/>
  <c r="V11" i="118" s="1"/>
  <c r="AH11" i="118" s="1"/>
  <c r="B11" i="118"/>
  <c r="E22" i="194"/>
  <c r="C22" i="194"/>
  <c r="D22" i="194"/>
  <c r="X11" i="118" l="1"/>
  <c r="AJ11" i="118" s="1"/>
  <c r="P11" i="118"/>
  <c r="H40" i="194" l="1"/>
  <c r="N14" i="194"/>
  <c r="G40" i="194"/>
  <c r="X32" i="118" l="1"/>
  <c r="V32" i="118"/>
  <c r="P32" i="118"/>
  <c r="J29" i="194"/>
  <c r="E29" i="194" s="1"/>
  <c r="J28" i="194"/>
  <c r="E28" i="194" s="1"/>
  <c r="J27" i="194"/>
  <c r="E27" i="194" s="1"/>
  <c r="J26" i="194"/>
  <c r="E26" i="194" s="1"/>
  <c r="J8" i="194"/>
  <c r="J13" i="194"/>
  <c r="E13" i="194" s="1"/>
  <c r="J14" i="194"/>
  <c r="E14" i="194" s="1"/>
  <c r="J15" i="194"/>
  <c r="J16" i="194"/>
  <c r="J6" i="194"/>
  <c r="J7" i="194"/>
  <c r="J12" i="194"/>
  <c r="E12" i="194" s="1"/>
  <c r="J11" i="194"/>
  <c r="E11" i="194" s="1"/>
  <c r="J10" i="194"/>
  <c r="E10" i="194" s="1"/>
  <c r="J9" i="194"/>
  <c r="J5" i="194"/>
  <c r="J4" i="194"/>
  <c r="H105" i="193"/>
  <c r="H100" i="193"/>
  <c r="L24" i="118"/>
  <c r="V24" i="118" s="1"/>
  <c r="L25" i="118"/>
  <c r="P25" i="118" s="1"/>
  <c r="L26" i="118"/>
  <c r="V26" i="118" s="1"/>
  <c r="L27" i="118"/>
  <c r="X27" i="118" s="1"/>
  <c r="L28" i="118"/>
  <c r="V28" i="118" s="1"/>
  <c r="L29" i="118"/>
  <c r="P29" i="118" s="1"/>
  <c r="L30" i="118"/>
  <c r="V30" i="118" s="1"/>
  <c r="L31" i="118"/>
  <c r="X31" i="118" s="1"/>
  <c r="L9" i="118"/>
  <c r="V9" i="118" s="1"/>
  <c r="L10" i="118"/>
  <c r="X10" i="118" s="1"/>
  <c r="L12" i="118"/>
  <c r="V12" i="118" s="1"/>
  <c r="L13" i="118"/>
  <c r="X13" i="118" s="1"/>
  <c r="L14" i="118"/>
  <c r="P14" i="118" s="1"/>
  <c r="L15" i="118"/>
  <c r="Y18" i="118" s="1"/>
  <c r="L16" i="118"/>
  <c r="V16" i="118" s="1"/>
  <c r="L17" i="118"/>
  <c r="X17" i="118" s="1"/>
  <c r="L18" i="118"/>
  <c r="W18" i="118" s="1"/>
  <c r="L19" i="118"/>
  <c r="X19" i="118" s="1"/>
  <c r="L20" i="118"/>
  <c r="V20" i="118" s="1"/>
  <c r="L21" i="118"/>
  <c r="P21" i="118" s="1"/>
  <c r="L22" i="118"/>
  <c r="V22" i="118" s="1"/>
  <c r="L23" i="118"/>
  <c r="X23" i="118" s="1"/>
  <c r="P8" i="118"/>
  <c r="H11" i="194"/>
  <c r="P12" i="118" l="1"/>
  <c r="X12" i="118"/>
  <c r="P26" i="118"/>
  <c r="P31" i="118"/>
  <c r="P18" i="118"/>
  <c r="P22" i="118"/>
  <c r="P10" i="118"/>
  <c r="V13" i="118"/>
  <c r="V10" i="118"/>
  <c r="V17" i="118"/>
  <c r="X20" i="118"/>
  <c r="X22" i="118"/>
  <c r="X24" i="118"/>
  <c r="X26" i="118"/>
  <c r="X28" i="118"/>
  <c r="X30" i="118"/>
  <c r="W15" i="118"/>
  <c r="X9" i="118"/>
  <c r="V19" i="118"/>
  <c r="V21" i="118"/>
  <c r="V23" i="118"/>
  <c r="V25" i="118"/>
  <c r="V27" i="118"/>
  <c r="V29" i="118"/>
  <c r="V31" i="118"/>
  <c r="X14" i="118"/>
  <c r="P19" i="118"/>
  <c r="P23" i="118"/>
  <c r="P27" i="118"/>
  <c r="P16" i="118"/>
  <c r="P20" i="118"/>
  <c r="P24" i="118"/>
  <c r="P28" i="118"/>
  <c r="P13" i="118"/>
  <c r="V14" i="118"/>
  <c r="X21" i="118"/>
  <c r="X25" i="118"/>
  <c r="X29" i="118"/>
  <c r="X16" i="118"/>
  <c r="Y15" i="118"/>
  <c r="P30" i="118"/>
  <c r="P17" i="118"/>
  <c r="E15" i="194"/>
  <c r="E6" i="194"/>
  <c r="A90" i="191"/>
  <c r="J90" i="191"/>
  <c r="B160" i="191" l="1"/>
  <c r="B161" i="191" s="1"/>
  <c r="B162" i="191" s="1"/>
  <c r="C160" i="191"/>
  <c r="C161" i="191" s="1"/>
  <c r="C162" i="191" s="1"/>
  <c r="B179" i="191"/>
  <c r="B180" i="191" s="1"/>
  <c r="B181" i="191" s="1"/>
  <c r="C179" i="191"/>
  <c r="C180" i="191" s="1"/>
  <c r="C181" i="191" s="1"/>
  <c r="A159" i="191"/>
  <c r="A178" i="191"/>
  <c r="AU13" i="131"/>
  <c r="AU12" i="131"/>
  <c r="AU11" i="131"/>
  <c r="AU10" i="131"/>
  <c r="AU9" i="131"/>
  <c r="AU8" i="131"/>
  <c r="AU7" i="131"/>
  <c r="AU6" i="131"/>
  <c r="AU5" i="131"/>
  <c r="AT13" i="131"/>
  <c r="AT12" i="131"/>
  <c r="AT11" i="131"/>
  <c r="AT10" i="131"/>
  <c r="AT9" i="131"/>
  <c r="AT8" i="131"/>
  <c r="AT7" i="131"/>
  <c r="AT6" i="131"/>
  <c r="AT5" i="131"/>
  <c r="AR14" i="131"/>
  <c r="AR13" i="131"/>
  <c r="AR12" i="131"/>
  <c r="AR11" i="131"/>
  <c r="AR10" i="131"/>
  <c r="AR9" i="131"/>
  <c r="AR8" i="131"/>
  <c r="AR7" i="131"/>
  <c r="AR6" i="131"/>
  <c r="AR5" i="131"/>
  <c r="AQ14" i="131"/>
  <c r="AQ13" i="131"/>
  <c r="AQ12" i="131"/>
  <c r="AQ11" i="131"/>
  <c r="AQ10" i="131"/>
  <c r="AQ9" i="131"/>
  <c r="AQ8" i="131"/>
  <c r="AQ7" i="131"/>
  <c r="AQ6" i="131"/>
  <c r="AQ5" i="131"/>
  <c r="H4" i="194"/>
  <c r="H22" i="194"/>
  <c r="H5" i="194"/>
  <c r="C5" i="194" s="1"/>
  <c r="H6" i="194"/>
  <c r="I6" i="194" s="1"/>
  <c r="H8" i="194"/>
  <c r="I8" i="194" s="1"/>
  <c r="H9" i="194"/>
  <c r="C9" i="194" s="1"/>
  <c r="H10" i="194"/>
  <c r="I10" i="194" s="1"/>
  <c r="H14" i="194"/>
  <c r="I14" i="194" s="1"/>
  <c r="H15" i="194"/>
  <c r="I15" i="194" s="1"/>
  <c r="C11" i="194"/>
  <c r="D11" i="194" s="1"/>
  <c r="H12" i="194"/>
  <c r="C12" i="194" s="1"/>
  <c r="D12" i="194" s="1"/>
  <c r="H13" i="194"/>
  <c r="I13" i="194" s="1"/>
  <c r="H17" i="194"/>
  <c r="C17" i="194" s="1"/>
  <c r="H18" i="194"/>
  <c r="C18" i="194" s="1"/>
  <c r="D18" i="194" s="1"/>
  <c r="H19" i="194"/>
  <c r="C19" i="194" s="1"/>
  <c r="H20" i="194"/>
  <c r="C20" i="194" s="1"/>
  <c r="H21" i="194"/>
  <c r="C21" i="194" s="1"/>
  <c r="H23" i="194"/>
  <c r="I23" i="194" s="1"/>
  <c r="G24" i="194"/>
  <c r="J24" i="194"/>
  <c r="H26" i="194"/>
  <c r="C26" i="194" s="1"/>
  <c r="H27" i="194"/>
  <c r="C27" i="194" s="1"/>
  <c r="D27" i="194" s="1"/>
  <c r="H28" i="194"/>
  <c r="C28" i="194" s="1"/>
  <c r="D28" i="194" s="1"/>
  <c r="H29" i="194"/>
  <c r="C29" i="194" s="1"/>
  <c r="D29" i="194" s="1"/>
  <c r="E30" i="194"/>
  <c r="G30" i="194"/>
  <c r="J30" i="194"/>
  <c r="H32" i="194"/>
  <c r="C32" i="194" s="1"/>
  <c r="H33" i="194"/>
  <c r="C33" i="194" s="1"/>
  <c r="E39" i="194"/>
  <c r="AD6" i="131" s="1"/>
  <c r="E41" i="194"/>
  <c r="AD8" i="131" s="1"/>
  <c r="E42" i="194"/>
  <c r="AD9" i="131" s="1"/>
  <c r="E43" i="194"/>
  <c r="AD10" i="131" s="1"/>
  <c r="E44" i="194"/>
  <c r="AD11" i="131" s="1"/>
  <c r="E45" i="194"/>
  <c r="AD12" i="131" s="1"/>
  <c r="E46" i="194"/>
  <c r="AD13" i="131" s="1"/>
  <c r="E47" i="194"/>
  <c r="AD14" i="131" s="1"/>
  <c r="E48" i="194"/>
  <c r="AD15" i="131" s="1"/>
  <c r="G35" i="194" l="1"/>
  <c r="J35" i="194"/>
  <c r="H30" i="194"/>
  <c r="I33" i="194"/>
  <c r="I29" i="194"/>
  <c r="I27" i="194"/>
  <c r="I21" i="194"/>
  <c r="I19" i="194"/>
  <c r="I17" i="194"/>
  <c r="I22" i="194"/>
  <c r="I32" i="194"/>
  <c r="I28" i="194"/>
  <c r="I26" i="194"/>
  <c r="I20" i="194"/>
  <c r="I18" i="194"/>
  <c r="I4" i="194"/>
  <c r="C47" i="194"/>
  <c r="D32" i="194"/>
  <c r="D47" i="194" s="1"/>
  <c r="AE14" i="131" s="1"/>
  <c r="D26" i="194"/>
  <c r="D46" i="194" s="1"/>
  <c r="AE13" i="131" s="1"/>
  <c r="C46" i="194"/>
  <c r="C43" i="194"/>
  <c r="D20" i="194"/>
  <c r="D43" i="194" s="1"/>
  <c r="AE10" i="131" s="1"/>
  <c r="E5" i="194"/>
  <c r="C38" i="194"/>
  <c r="D4" i="194"/>
  <c r="E9" i="194"/>
  <c r="D33" i="194"/>
  <c r="D48" i="194" s="1"/>
  <c r="AE15" i="131" s="1"/>
  <c r="C48" i="194"/>
  <c r="D21" i="194"/>
  <c r="D44" i="194" s="1"/>
  <c r="AE11" i="131" s="1"/>
  <c r="C44" i="194"/>
  <c r="C42" i="194"/>
  <c r="D19" i="194"/>
  <c r="D42" i="194" s="1"/>
  <c r="AE9" i="131" s="1"/>
  <c r="C41" i="194"/>
  <c r="D17" i="194"/>
  <c r="D41" i="194" s="1"/>
  <c r="AE8" i="131" s="1"/>
  <c r="C6" i="194"/>
  <c r="H24" i="194"/>
  <c r="I11" i="194"/>
  <c r="I5" i="194"/>
  <c r="C15" i="194"/>
  <c r="D15" i="194" s="1"/>
  <c r="C14" i="194"/>
  <c r="D14" i="194" s="1"/>
  <c r="C10" i="194"/>
  <c r="D10" i="194" s="1"/>
  <c r="I12" i="194"/>
  <c r="I9" i="194"/>
  <c r="C8" i="194"/>
  <c r="C30" i="194"/>
  <c r="C13" i="194"/>
  <c r="D13" i="194" s="1"/>
  <c r="D45" i="194"/>
  <c r="AE12" i="131" s="1"/>
  <c r="C45" i="194"/>
  <c r="D5" i="194" l="1"/>
  <c r="D38" i="194" s="1"/>
  <c r="AE5" i="131" s="1"/>
  <c r="P9" i="118"/>
  <c r="E40" i="194"/>
  <c r="AD7" i="131" s="1"/>
  <c r="P15" i="118"/>
  <c r="H35" i="194"/>
  <c r="I30" i="194"/>
  <c r="I24" i="194"/>
  <c r="D9" i="194"/>
  <c r="E24" i="194"/>
  <c r="E35" i="194" s="1"/>
  <c r="E38" i="194"/>
  <c r="AD5" i="131" s="1"/>
  <c r="D30" i="194"/>
  <c r="D6" i="194"/>
  <c r="D39" i="194" s="1"/>
  <c r="AE6" i="131" s="1"/>
  <c r="C39" i="194"/>
  <c r="C40" i="194"/>
  <c r="C24" i="194"/>
  <c r="C35" i="194" s="1"/>
  <c r="D8" i="194"/>
  <c r="B23" i="135"/>
  <c r="C50" i="194" l="1"/>
  <c r="I35" i="194"/>
  <c r="D24" i="194"/>
  <c r="D35" i="194" s="1"/>
  <c r="D40" i="194"/>
  <c r="AE7" i="131" s="1"/>
  <c r="AI5" i="131"/>
  <c r="AI14" i="131"/>
  <c r="AI15" i="131"/>
  <c r="K12" i="191" l="1"/>
  <c r="K30" i="191"/>
  <c r="K72" i="191"/>
  <c r="K70" i="191"/>
  <c r="K69" i="191"/>
  <c r="K68" i="191"/>
  <c r="K67" i="191"/>
  <c r="K66" i="191"/>
  <c r="K65" i="191"/>
  <c r="K51" i="191"/>
  <c r="K49" i="191"/>
  <c r="K48" i="191"/>
  <c r="K47" i="191"/>
  <c r="K46" i="191"/>
  <c r="K45" i="191"/>
  <c r="K44" i="191"/>
  <c r="F265" i="191"/>
  <c r="F266" i="191" s="1"/>
  <c r="F267" i="191" s="1"/>
  <c r="F268" i="191" s="1"/>
  <c r="F269" i="191" s="1"/>
  <c r="E259" i="191"/>
  <c r="E260" i="191" s="1"/>
  <c r="E265" i="191" s="1"/>
  <c r="E266" i="191" s="1"/>
  <c r="E267" i="191" s="1"/>
  <c r="E268" i="191" s="1"/>
  <c r="E269" i="191" s="1"/>
  <c r="D259" i="191"/>
  <c r="D260" i="191" s="1"/>
  <c r="D265" i="191" s="1"/>
  <c r="D266" i="191" s="1"/>
  <c r="D267" i="191" s="1"/>
  <c r="D268" i="191" s="1"/>
  <c r="D269" i="191" s="1"/>
  <c r="C258" i="191"/>
  <c r="C259" i="191" s="1"/>
  <c r="B258" i="191"/>
  <c r="B259" i="191" s="1"/>
  <c r="A257" i="191"/>
  <c r="J237" i="191"/>
  <c r="J238" i="191"/>
  <c r="A238" i="191"/>
  <c r="A236" i="191"/>
  <c r="A237" i="191"/>
  <c r="F246" i="191"/>
  <c r="F247" i="191" s="1"/>
  <c r="F248" i="191" s="1"/>
  <c r="F249" i="191" s="1"/>
  <c r="F250" i="191" s="1"/>
  <c r="E240" i="191"/>
  <c r="E241" i="191" s="1"/>
  <c r="E246" i="191" s="1"/>
  <c r="E247" i="191" s="1"/>
  <c r="E248" i="191" s="1"/>
  <c r="E249" i="191" s="1"/>
  <c r="E250" i="191" s="1"/>
  <c r="D240" i="191"/>
  <c r="D241" i="191" s="1"/>
  <c r="D246" i="191" s="1"/>
  <c r="D247" i="191" s="1"/>
  <c r="D248" i="191" s="1"/>
  <c r="D249" i="191" s="1"/>
  <c r="D250" i="191" s="1"/>
  <c r="C239" i="191"/>
  <c r="C240" i="191" s="1"/>
  <c r="C241" i="191" s="1"/>
  <c r="C246" i="191" s="1"/>
  <c r="C247" i="191" s="1"/>
  <c r="C248" i="191" s="1"/>
  <c r="C249" i="191" s="1"/>
  <c r="C250" i="191" s="1"/>
  <c r="B239" i="191"/>
  <c r="J236" i="191"/>
  <c r="A140" i="191"/>
  <c r="A139" i="191"/>
  <c r="A132" i="191"/>
  <c r="A133" i="191"/>
  <c r="A134" i="191"/>
  <c r="A135" i="191"/>
  <c r="A136" i="191"/>
  <c r="A137" i="191"/>
  <c r="A138" i="191"/>
  <c r="J139" i="191"/>
  <c r="J140" i="191"/>
  <c r="J135" i="191"/>
  <c r="AS6" i="131" l="1"/>
  <c r="K20" i="191" s="1"/>
  <c r="AS10" i="131"/>
  <c r="K24" i="191" s="1"/>
  <c r="AS14" i="131"/>
  <c r="K11" i="191" s="1"/>
  <c r="AS8" i="131"/>
  <c r="K22" i="191" s="1"/>
  <c r="AS12" i="131"/>
  <c r="K27" i="191" s="1"/>
  <c r="AS7" i="131"/>
  <c r="K21" i="191" s="1"/>
  <c r="AS11" i="131"/>
  <c r="K25" i="191" s="1"/>
  <c r="AS5" i="131"/>
  <c r="K19" i="191" s="1"/>
  <c r="AS9" i="131"/>
  <c r="K23" i="191" s="1"/>
  <c r="AS13" i="131"/>
  <c r="K28" i="191" s="1"/>
  <c r="K50" i="191"/>
  <c r="K37" i="191"/>
  <c r="K36" i="191"/>
  <c r="K43" i="191"/>
  <c r="K58" i="191"/>
  <c r="K71" i="191"/>
  <c r="K57" i="191"/>
  <c r="K64" i="191"/>
  <c r="A258" i="191"/>
  <c r="C260" i="191"/>
  <c r="B260" i="191"/>
  <c r="A259" i="191"/>
  <c r="A239" i="191"/>
  <c r="B240" i="191"/>
  <c r="K29" i="191" l="1"/>
  <c r="K31" i="191" s="1"/>
  <c r="K59" i="191"/>
  <c r="K10" i="191"/>
  <c r="K73" i="191"/>
  <c r="K52" i="191"/>
  <c r="K9" i="191"/>
  <c r="K38" i="191"/>
  <c r="B265" i="191"/>
  <c r="C265" i="191"/>
  <c r="C266" i="191" s="1"/>
  <c r="C267" i="191" s="1"/>
  <c r="C268" i="191" s="1"/>
  <c r="C269" i="191" s="1"/>
  <c r="A260" i="191"/>
  <c r="B241" i="191"/>
  <c r="A240" i="191"/>
  <c r="K13" i="191" l="1"/>
  <c r="B266" i="191"/>
  <c r="A265" i="191"/>
  <c r="B246" i="191"/>
  <c r="A241" i="191"/>
  <c r="B267" i="191" l="1"/>
  <c r="A266" i="191"/>
  <c r="B247" i="191"/>
  <c r="A246" i="191"/>
  <c r="B268" i="191" l="1"/>
  <c r="A267" i="191"/>
  <c r="B248" i="191"/>
  <c r="A247" i="191"/>
  <c r="B269" i="191" l="1"/>
  <c r="A269" i="191" s="1"/>
  <c r="A268" i="191"/>
  <c r="B249" i="191"/>
  <c r="A248" i="191"/>
  <c r="B250" i="191" l="1"/>
  <c r="A250" i="191" s="1"/>
  <c r="A249" i="191"/>
  <c r="A5" i="193" l="1"/>
  <c r="A6" i="193"/>
  <c r="A7" i="193"/>
  <c r="A8" i="193"/>
  <c r="A9" i="193"/>
  <c r="A10" i="193"/>
  <c r="A11" i="193"/>
  <c r="A12" i="193"/>
  <c r="A13" i="193"/>
  <c r="A14" i="193"/>
  <c r="A15" i="193"/>
  <c r="A16" i="193"/>
  <c r="A17" i="193"/>
  <c r="A18" i="193"/>
  <c r="A19" i="193"/>
  <c r="A20" i="193"/>
  <c r="A21" i="193"/>
  <c r="A22" i="193"/>
  <c r="A23" i="193"/>
  <c r="A24" i="193"/>
  <c r="A25" i="193"/>
  <c r="A26" i="193"/>
  <c r="A27" i="193"/>
  <c r="A28" i="193"/>
  <c r="A29" i="193"/>
  <c r="A30" i="193"/>
  <c r="A31" i="193"/>
  <c r="A32" i="193"/>
  <c r="A33" i="193"/>
  <c r="A34" i="193"/>
  <c r="A35" i="193"/>
  <c r="A36" i="193"/>
  <c r="A37" i="193"/>
  <c r="A38" i="193"/>
  <c r="A39" i="193"/>
  <c r="A40" i="193"/>
  <c r="A41" i="193"/>
  <c r="A42" i="193"/>
  <c r="A43" i="193"/>
  <c r="A44" i="193"/>
  <c r="A45" i="193"/>
  <c r="A46" i="193"/>
  <c r="A47" i="193"/>
  <c r="A48" i="193"/>
  <c r="A49" i="193"/>
  <c r="A50" i="193"/>
  <c r="A51" i="193"/>
  <c r="A52" i="193"/>
  <c r="A53" i="193"/>
  <c r="A54" i="193"/>
  <c r="A55" i="193"/>
  <c r="A56" i="193"/>
  <c r="A57" i="193"/>
  <c r="A58" i="193"/>
  <c r="A59" i="193"/>
  <c r="A60" i="193"/>
  <c r="A61" i="193"/>
  <c r="A62" i="193"/>
  <c r="A63" i="193"/>
  <c r="A64" i="193"/>
  <c r="A65" i="193"/>
  <c r="A66" i="193"/>
  <c r="A67" i="193"/>
  <c r="A68" i="193"/>
  <c r="A69" i="193"/>
  <c r="A70" i="193"/>
  <c r="A71" i="193"/>
  <c r="A72" i="193"/>
  <c r="A73" i="193"/>
  <c r="A74" i="193"/>
  <c r="A75" i="193"/>
  <c r="A76" i="193"/>
  <c r="A77" i="193"/>
  <c r="A78" i="193"/>
  <c r="A79" i="193"/>
  <c r="A80" i="193"/>
  <c r="A81" i="193"/>
  <c r="A82" i="193"/>
  <c r="A83" i="193"/>
  <c r="A84" i="193"/>
  <c r="A85" i="193"/>
  <c r="A86" i="193"/>
  <c r="A87" i="193"/>
  <c r="A88" i="193"/>
  <c r="A89" i="193"/>
  <c r="A90" i="193"/>
  <c r="A91" i="193"/>
  <c r="A92" i="193"/>
  <c r="A93" i="193"/>
  <c r="A94" i="193"/>
  <c r="A95" i="193"/>
  <c r="A96" i="193"/>
  <c r="A97" i="193"/>
  <c r="A98" i="193"/>
  <c r="A99" i="193"/>
  <c r="A100" i="193"/>
  <c r="A101" i="193"/>
  <c r="A102" i="193"/>
  <c r="A103" i="193"/>
  <c r="A104" i="193"/>
  <c r="A105" i="193"/>
  <c r="A106" i="193"/>
  <c r="A107" i="193"/>
  <c r="A4" i="193"/>
  <c r="F224" i="191"/>
  <c r="F225" i="191" s="1"/>
  <c r="F226" i="191" s="1"/>
  <c r="F227" i="191" s="1"/>
  <c r="F228" i="191" s="1"/>
  <c r="E218" i="191"/>
  <c r="E219" i="191" s="1"/>
  <c r="E224" i="191" s="1"/>
  <c r="E225" i="191" s="1"/>
  <c r="E226" i="191" s="1"/>
  <c r="E227" i="191" s="1"/>
  <c r="E228" i="191" s="1"/>
  <c r="D218" i="191"/>
  <c r="D219" i="191" s="1"/>
  <c r="D224" i="191" s="1"/>
  <c r="D225" i="191" s="1"/>
  <c r="D226" i="191" s="1"/>
  <c r="D227" i="191" s="1"/>
  <c r="D228" i="191" s="1"/>
  <c r="C224" i="191"/>
  <c r="C225" i="191" s="1"/>
  <c r="C226" i="191" s="1"/>
  <c r="C227" i="191" s="1"/>
  <c r="C228" i="191" s="1"/>
  <c r="A216" i="191"/>
  <c r="F205" i="191"/>
  <c r="F206" i="191" s="1"/>
  <c r="F207" i="191" s="1"/>
  <c r="F208" i="191" s="1"/>
  <c r="F209" i="191" s="1"/>
  <c r="E199" i="191"/>
  <c r="E200" i="191" s="1"/>
  <c r="E205" i="191" s="1"/>
  <c r="E206" i="191" s="1"/>
  <c r="E207" i="191" s="1"/>
  <c r="E208" i="191" s="1"/>
  <c r="E209" i="191" s="1"/>
  <c r="D199" i="191"/>
  <c r="D200" i="191" s="1"/>
  <c r="D205" i="191" s="1"/>
  <c r="D206" i="191" s="1"/>
  <c r="D207" i="191" s="1"/>
  <c r="D208" i="191" s="1"/>
  <c r="D209" i="191" s="1"/>
  <c r="C198" i="191"/>
  <c r="B198" i="191"/>
  <c r="A197" i="191"/>
  <c r="F186" i="191"/>
  <c r="F187" i="191" s="1"/>
  <c r="F188" i="191" s="1"/>
  <c r="F189" i="191" s="1"/>
  <c r="F190" i="191" s="1"/>
  <c r="E180" i="191"/>
  <c r="E181" i="191" s="1"/>
  <c r="E186" i="191" s="1"/>
  <c r="E187" i="191" s="1"/>
  <c r="E188" i="191" s="1"/>
  <c r="E189" i="191" s="1"/>
  <c r="E190" i="191" s="1"/>
  <c r="D180" i="191"/>
  <c r="D181" i="191" s="1"/>
  <c r="D186" i="191" s="1"/>
  <c r="D187" i="191" s="1"/>
  <c r="D188" i="191" s="1"/>
  <c r="D189" i="191" s="1"/>
  <c r="D190" i="191" s="1"/>
  <c r="F167" i="191"/>
  <c r="F168" i="191" s="1"/>
  <c r="F169" i="191" s="1"/>
  <c r="F170" i="191" s="1"/>
  <c r="F171" i="191" s="1"/>
  <c r="E161" i="191"/>
  <c r="E162" i="191" s="1"/>
  <c r="E167" i="191" s="1"/>
  <c r="E168" i="191" s="1"/>
  <c r="E169" i="191" s="1"/>
  <c r="E170" i="191" s="1"/>
  <c r="E171" i="191" s="1"/>
  <c r="J134" i="191"/>
  <c r="J136" i="191"/>
  <c r="J137" i="191"/>
  <c r="J138" i="191"/>
  <c r="E142" i="191"/>
  <c r="E143" i="191" s="1"/>
  <c r="E148" i="191" s="1"/>
  <c r="E149" i="191" s="1"/>
  <c r="E150" i="191" s="1"/>
  <c r="E151" i="191" s="1"/>
  <c r="E152" i="191" s="1"/>
  <c r="D142" i="191"/>
  <c r="C141" i="191"/>
  <c r="C142" i="191" s="1"/>
  <c r="C143" i="191" s="1"/>
  <c r="C148" i="191" s="1"/>
  <c r="C149" i="191" s="1"/>
  <c r="C150" i="191" s="1"/>
  <c r="C151" i="191" s="1"/>
  <c r="C152" i="191" s="1"/>
  <c r="B141" i="191"/>
  <c r="F148" i="191"/>
  <c r="F149" i="191" s="1"/>
  <c r="F150" i="191" s="1"/>
  <c r="F151" i="191" s="1"/>
  <c r="F152" i="191" s="1"/>
  <c r="J133" i="191"/>
  <c r="J132" i="191"/>
  <c r="E120" i="191"/>
  <c r="E121" i="191" s="1"/>
  <c r="E122" i="191" s="1"/>
  <c r="E123" i="191" s="1"/>
  <c r="E124" i="191" s="1"/>
  <c r="D120" i="191"/>
  <c r="D121" i="191" s="1"/>
  <c r="C120" i="191"/>
  <c r="C121" i="191" s="1"/>
  <c r="C122" i="191" s="1"/>
  <c r="C123" i="191" s="1"/>
  <c r="C124" i="191" s="1"/>
  <c r="B120" i="191"/>
  <c r="B121" i="191" s="1"/>
  <c r="B122" i="191" s="1"/>
  <c r="B123" i="191" s="1"/>
  <c r="F120" i="191"/>
  <c r="F121" i="191" s="1"/>
  <c r="F122" i="191" s="1"/>
  <c r="F123" i="191" s="1"/>
  <c r="F124" i="191" s="1"/>
  <c r="A115" i="191"/>
  <c r="A114" i="191"/>
  <c r="A113" i="191"/>
  <c r="A112" i="191"/>
  <c r="A111" i="191"/>
  <c r="M13" i="118" l="1"/>
  <c r="M16" i="118"/>
  <c r="M23" i="118"/>
  <c r="M27" i="118"/>
  <c r="M31" i="118"/>
  <c r="Q31" i="118" s="1"/>
  <c r="M10" i="118"/>
  <c r="M17" i="118"/>
  <c r="M20" i="118"/>
  <c r="M24" i="118"/>
  <c r="M28" i="118"/>
  <c r="M12" i="118"/>
  <c r="M14" i="118"/>
  <c r="M18" i="118"/>
  <c r="M21" i="118"/>
  <c r="M25" i="118"/>
  <c r="M29" i="118"/>
  <c r="Q29" i="118" s="1"/>
  <c r="M32" i="118"/>
  <c r="M19" i="118"/>
  <c r="M26" i="118"/>
  <c r="M30" i="118"/>
  <c r="Q30" i="118" s="1"/>
  <c r="M9" i="118"/>
  <c r="M15" i="118"/>
  <c r="M22" i="118"/>
  <c r="M8" i="118"/>
  <c r="B142" i="191"/>
  <c r="A142" i="191" s="1"/>
  <c r="A219" i="191"/>
  <c r="B199" i="191"/>
  <c r="A217" i="191"/>
  <c r="A218" i="191"/>
  <c r="A198" i="191"/>
  <c r="C199" i="191"/>
  <c r="C200" i="191" s="1"/>
  <c r="C205" i="191" s="1"/>
  <c r="C206" i="191" s="1"/>
  <c r="C207" i="191" s="1"/>
  <c r="C208" i="191" s="1"/>
  <c r="C209" i="191" s="1"/>
  <c r="A179" i="191"/>
  <c r="C186" i="191"/>
  <c r="C187" i="191" s="1"/>
  <c r="C188" i="191" s="1"/>
  <c r="C189" i="191" s="1"/>
  <c r="C190" i="191" s="1"/>
  <c r="A160" i="191"/>
  <c r="A141" i="191"/>
  <c r="C167" i="191"/>
  <c r="C168" i="191" s="1"/>
  <c r="C169" i="191" s="1"/>
  <c r="C170" i="191" s="1"/>
  <c r="C171" i="191" s="1"/>
  <c r="A120" i="191"/>
  <c r="D143" i="191"/>
  <c r="D148" i="191" s="1"/>
  <c r="D149" i="191" s="1"/>
  <c r="D150" i="191" s="1"/>
  <c r="D151" i="191" s="1"/>
  <c r="D152" i="191" s="1"/>
  <c r="A121" i="191"/>
  <c r="D122" i="191"/>
  <c r="D123" i="191" s="1"/>
  <c r="D124" i="191" s="1"/>
  <c r="B124" i="191"/>
  <c r="J1" i="191"/>
  <c r="H1" i="191"/>
  <c r="U13" i="174" s="1"/>
  <c r="B224" i="191" l="1"/>
  <c r="B225" i="191" s="1"/>
  <c r="A161" i="191"/>
  <c r="A181" i="191"/>
  <c r="A162" i="191"/>
  <c r="B200" i="191"/>
  <c r="A200" i="191" s="1"/>
  <c r="B143" i="191"/>
  <c r="A199" i="191"/>
  <c r="A180" i="191"/>
  <c r="A123" i="191"/>
  <c r="A124" i="191"/>
  <c r="A122" i="191"/>
  <c r="A224" i="191" l="1"/>
  <c r="B148" i="191"/>
  <c r="B167" i="191"/>
  <c r="A167" i="191" s="1"/>
  <c r="A143" i="191"/>
  <c r="B205" i="191"/>
  <c r="B186" i="191"/>
  <c r="B226" i="191"/>
  <c r="A225" i="191"/>
  <c r="B168" i="191" l="1"/>
  <c r="A205" i="191"/>
  <c r="B206" i="191"/>
  <c r="B187" i="191"/>
  <c r="A186" i="191"/>
  <c r="B149" i="191"/>
  <c r="A148" i="191"/>
  <c r="B227" i="191"/>
  <c r="A226" i="191"/>
  <c r="A206" i="191" l="1"/>
  <c r="B207" i="191"/>
  <c r="B150" i="191"/>
  <c r="A149" i="191"/>
  <c r="A168" i="191"/>
  <c r="B169" i="191"/>
  <c r="B188" i="191"/>
  <c r="A187" i="191"/>
  <c r="B228" i="191"/>
  <c r="A228" i="191" s="1"/>
  <c r="A227" i="191"/>
  <c r="B189" i="191" l="1"/>
  <c r="A188" i="191"/>
  <c r="A150" i="191"/>
  <c r="B151" i="191"/>
  <c r="B170" i="191"/>
  <c r="A169" i="191"/>
  <c r="B208" i="191"/>
  <c r="A207" i="191"/>
  <c r="F100" i="191"/>
  <c r="F101" i="191" s="1"/>
  <c r="F102" i="191" s="1"/>
  <c r="F103" i="191" s="1"/>
  <c r="E100" i="191"/>
  <c r="E101" i="191" s="1"/>
  <c r="E102" i="191" s="1"/>
  <c r="E103" i="191" s="1"/>
  <c r="D100" i="191"/>
  <c r="D101" i="191" s="1"/>
  <c r="D102" i="191" s="1"/>
  <c r="D103" i="191" s="1"/>
  <c r="C100" i="191"/>
  <c r="C101" i="191" s="1"/>
  <c r="C102" i="191" s="1"/>
  <c r="C103" i="191" s="1"/>
  <c r="B100" i="191"/>
  <c r="A99" i="191"/>
  <c r="A94" i="191"/>
  <c r="A93" i="191"/>
  <c r="A92" i="191"/>
  <c r="J88" i="191"/>
  <c r="J89" i="191"/>
  <c r="A89" i="191"/>
  <c r="A88" i="191"/>
  <c r="A2" i="191"/>
  <c r="B152" i="191" l="1"/>
  <c r="A152" i="191" s="1"/>
  <c r="A151" i="191"/>
  <c r="B209" i="191"/>
  <c r="A209" i="191" s="1"/>
  <c r="A208" i="191"/>
  <c r="B171" i="191"/>
  <c r="A171" i="191" s="1"/>
  <c r="A170" i="191"/>
  <c r="B190" i="191"/>
  <c r="A190" i="191" s="1"/>
  <c r="A189" i="191"/>
  <c r="A100" i="191"/>
  <c r="B101" i="191"/>
  <c r="B102" i="191" l="1"/>
  <c r="A101" i="191"/>
  <c r="B103" i="191" l="1"/>
  <c r="A103" i="191" s="1"/>
  <c r="A102" i="191"/>
  <c r="Y34" i="109" l="1"/>
  <c r="Z34" i="109" s="1"/>
  <c r="AA34" i="109" s="1"/>
  <c r="AB34" i="109" s="1"/>
  <c r="AC34" i="109" s="1"/>
  <c r="AD34" i="109" s="1"/>
  <c r="AE34" i="109" s="1"/>
  <c r="AF34" i="109" s="1"/>
  <c r="AG34" i="109" s="1"/>
  <c r="AH34" i="109" s="1"/>
  <c r="AI34" i="109" s="1"/>
  <c r="AJ34" i="109" s="1"/>
  <c r="AK34" i="109" s="1"/>
  <c r="AL34" i="109" s="1"/>
  <c r="AM34" i="109" s="1"/>
  <c r="AN34" i="109" s="1"/>
  <c r="AO34" i="109" s="1"/>
  <c r="AP34" i="109" s="1"/>
  <c r="AQ34" i="109" s="1"/>
  <c r="AR34" i="109" s="1"/>
  <c r="AS34" i="109" s="1"/>
  <c r="AT34" i="109" s="1"/>
  <c r="AU34" i="109" s="1"/>
  <c r="AV34" i="109" s="1"/>
  <c r="AW34" i="109" s="1"/>
  <c r="AX34" i="109" s="1"/>
  <c r="AY34" i="109" s="1"/>
  <c r="AZ34" i="109" s="1"/>
  <c r="BA34" i="109" s="1"/>
  <c r="BB34" i="109" s="1"/>
  <c r="BC34" i="109" s="1"/>
  <c r="BD34" i="109" s="1"/>
  <c r="BE34" i="109" s="1"/>
  <c r="BF34" i="109" s="1"/>
  <c r="BG34" i="109" s="1"/>
  <c r="BH34" i="109" s="1"/>
  <c r="BI34" i="109" s="1"/>
  <c r="BJ34" i="109" s="1"/>
  <c r="BK34" i="109" s="1"/>
  <c r="BL34" i="109" s="1"/>
  <c r="X34" i="109"/>
  <c r="Y33" i="109"/>
  <c r="Z33" i="109" s="1"/>
  <c r="AA33" i="109" s="1"/>
  <c r="AB33" i="109" s="1"/>
  <c r="AC33" i="109" s="1"/>
  <c r="AD33" i="109" s="1"/>
  <c r="AE33" i="109" s="1"/>
  <c r="AF33" i="109" s="1"/>
  <c r="AG33" i="109" s="1"/>
  <c r="AH33" i="109" s="1"/>
  <c r="AI33" i="109" s="1"/>
  <c r="AJ33" i="109" s="1"/>
  <c r="AK33" i="109" s="1"/>
  <c r="AL33" i="109" s="1"/>
  <c r="AM33" i="109" s="1"/>
  <c r="AN33" i="109" s="1"/>
  <c r="AO33" i="109" s="1"/>
  <c r="AP33" i="109" s="1"/>
  <c r="AQ33" i="109" s="1"/>
  <c r="AR33" i="109" s="1"/>
  <c r="AS33" i="109" s="1"/>
  <c r="AT33" i="109" s="1"/>
  <c r="AU33" i="109" s="1"/>
  <c r="AV33" i="109" s="1"/>
  <c r="AW33" i="109" s="1"/>
  <c r="AX33" i="109" s="1"/>
  <c r="AY33" i="109" s="1"/>
  <c r="AZ33" i="109" s="1"/>
  <c r="BA33" i="109" s="1"/>
  <c r="BB33" i="109" s="1"/>
  <c r="BC33" i="109" s="1"/>
  <c r="BD33" i="109" s="1"/>
  <c r="BE33" i="109" s="1"/>
  <c r="BF33" i="109" s="1"/>
  <c r="BG33" i="109" s="1"/>
  <c r="BH33" i="109" s="1"/>
  <c r="BI33" i="109" s="1"/>
  <c r="BJ33" i="109" s="1"/>
  <c r="BK33" i="109" s="1"/>
  <c r="BL33" i="109" s="1"/>
  <c r="X33" i="109"/>
  <c r="B8" i="135"/>
  <c r="B9" i="135"/>
  <c r="B6" i="135"/>
  <c r="I5" i="164"/>
  <c r="H5" i="164"/>
  <c r="AH15" i="131" l="1"/>
  <c r="AG15" i="131"/>
  <c r="AF15" i="131"/>
  <c r="AH14" i="131"/>
  <c r="AG14" i="131"/>
  <c r="AF14" i="131"/>
  <c r="A15" i="131"/>
  <c r="A14" i="131"/>
  <c r="AK26" i="118"/>
  <c r="AK27" i="118"/>
  <c r="AK28" i="118"/>
  <c r="AK29" i="118"/>
  <c r="AK30" i="118"/>
  <c r="AK31" i="118"/>
  <c r="AK32" i="118"/>
  <c r="AI26" i="118"/>
  <c r="AI27" i="118"/>
  <c r="AI28" i="118"/>
  <c r="AI29" i="118"/>
  <c r="AI30" i="118"/>
  <c r="AI31" i="118"/>
  <c r="AI32" i="118"/>
  <c r="B32" i="118"/>
  <c r="B48" i="135" l="1"/>
  <c r="B31" i="118"/>
  <c r="B47" i="135" s="1"/>
  <c r="B30" i="118"/>
  <c r="B46" i="135" s="1"/>
  <c r="B29" i="118"/>
  <c r="B45" i="135" s="1"/>
  <c r="B28" i="118"/>
  <c r="B44" i="135" s="1"/>
  <c r="B27" i="118"/>
  <c r="B43" i="135" s="1"/>
  <c r="B26" i="118"/>
  <c r="B42" i="135" s="1"/>
  <c r="B25" i="118"/>
  <c r="B24" i="118"/>
  <c r="B40" i="135" s="1"/>
  <c r="B23" i="118"/>
  <c r="B39" i="135" s="1"/>
  <c r="B41" i="135" l="1"/>
  <c r="AS25" i="118"/>
  <c r="AR25" i="118"/>
  <c r="AQ25" i="118"/>
  <c r="AP25" i="118"/>
  <c r="AO25" i="118"/>
  <c r="AN25" i="118"/>
  <c r="AM25" i="118"/>
  <c r="AL25" i="118"/>
  <c r="AK25" i="118"/>
  <c r="AI25" i="118"/>
  <c r="AS24" i="118"/>
  <c r="AR24" i="118"/>
  <c r="AQ24" i="118"/>
  <c r="AP24" i="118"/>
  <c r="AO24" i="118"/>
  <c r="AN24" i="118"/>
  <c r="AM24" i="118"/>
  <c r="AL24" i="118"/>
  <c r="AK24" i="118"/>
  <c r="AI24" i="118"/>
  <c r="AS23" i="118"/>
  <c r="AR23" i="118"/>
  <c r="AQ23" i="118"/>
  <c r="AP23" i="118"/>
  <c r="AO23" i="118"/>
  <c r="AN23" i="118"/>
  <c r="AM23" i="118"/>
  <c r="AL23" i="118"/>
  <c r="AK23" i="118"/>
  <c r="AI23" i="118"/>
  <c r="AS22" i="118"/>
  <c r="AR22" i="118"/>
  <c r="AQ22" i="118"/>
  <c r="AP22" i="118"/>
  <c r="AO22" i="118"/>
  <c r="AN22" i="118"/>
  <c r="AM22" i="118"/>
  <c r="AL22" i="118"/>
  <c r="AK22" i="118"/>
  <c r="AI22" i="118"/>
  <c r="AS21" i="118"/>
  <c r="AR21" i="118"/>
  <c r="AQ21" i="118"/>
  <c r="AP21" i="118"/>
  <c r="AO21" i="118"/>
  <c r="AN21" i="118"/>
  <c r="AM21" i="118"/>
  <c r="AL21" i="118"/>
  <c r="AK21" i="118"/>
  <c r="AI21" i="118"/>
  <c r="AS20" i="118"/>
  <c r="AR20" i="118"/>
  <c r="AQ20" i="118"/>
  <c r="AP20" i="118"/>
  <c r="AO20" i="118"/>
  <c r="AN20" i="118"/>
  <c r="AM20" i="118"/>
  <c r="AL20" i="118"/>
  <c r="AK20" i="118"/>
  <c r="AI20" i="118"/>
  <c r="AS19" i="118"/>
  <c r="AR19" i="118"/>
  <c r="AQ19" i="118"/>
  <c r="AP19" i="118"/>
  <c r="AO19" i="118"/>
  <c r="AN19" i="118"/>
  <c r="AM19" i="118"/>
  <c r="AL19" i="118"/>
  <c r="AK19" i="118"/>
  <c r="AI19" i="118"/>
  <c r="AS18" i="118"/>
  <c r="AR18" i="118"/>
  <c r="AQ18" i="118"/>
  <c r="AP18" i="118"/>
  <c r="AO18" i="118"/>
  <c r="AN18" i="118"/>
  <c r="AM18" i="118"/>
  <c r="AL18" i="118"/>
  <c r="B22" i="118"/>
  <c r="B38" i="135" s="1"/>
  <c r="B21" i="118"/>
  <c r="B37" i="135" s="1"/>
  <c r="B20" i="118"/>
  <c r="B36" i="135" s="1"/>
  <c r="B19" i="118"/>
  <c r="B35" i="135" s="1"/>
  <c r="B18" i="118"/>
  <c r="B34" i="135" s="1"/>
  <c r="B17" i="118"/>
  <c r="B33" i="135" s="1"/>
  <c r="B16" i="118"/>
  <c r="B32" i="135" s="1"/>
  <c r="B15" i="118"/>
  <c r="B31" i="135" s="1"/>
  <c r="B14" i="118"/>
  <c r="B30" i="135" s="1"/>
  <c r="B13" i="118"/>
  <c r="B29" i="135" s="1"/>
  <c r="B12" i="118"/>
  <c r="B28" i="135" s="1"/>
  <c r="B20" i="135"/>
  <c r="AS17" i="118"/>
  <c r="AR17" i="118"/>
  <c r="AQ17" i="118"/>
  <c r="AP17" i="118"/>
  <c r="AO17" i="118"/>
  <c r="AN17" i="118"/>
  <c r="AM17" i="118"/>
  <c r="AL17" i="118"/>
  <c r="AK17" i="118"/>
  <c r="AI17" i="118"/>
  <c r="AS16" i="118"/>
  <c r="AR16" i="118"/>
  <c r="AQ16" i="118"/>
  <c r="AP16" i="118"/>
  <c r="AO16" i="118"/>
  <c r="AN16" i="118"/>
  <c r="AM16" i="118"/>
  <c r="AL16" i="118"/>
  <c r="AK16" i="118"/>
  <c r="AI16" i="118"/>
  <c r="AS15" i="118"/>
  <c r="AR15" i="118"/>
  <c r="AQ15" i="118"/>
  <c r="AP15" i="118"/>
  <c r="AO15" i="118"/>
  <c r="AN15" i="118"/>
  <c r="AM15" i="118"/>
  <c r="AL15" i="118"/>
  <c r="AS14" i="118"/>
  <c r="AR14" i="118"/>
  <c r="AQ14" i="118"/>
  <c r="AP14" i="118"/>
  <c r="AO14" i="118"/>
  <c r="AN14" i="118"/>
  <c r="AM14" i="118"/>
  <c r="AL14" i="118"/>
  <c r="AK14" i="118"/>
  <c r="AI14" i="118"/>
  <c r="AS13" i="118"/>
  <c r="AR13" i="118"/>
  <c r="AQ13" i="118"/>
  <c r="AP13" i="118"/>
  <c r="AO13" i="118"/>
  <c r="AN13" i="118"/>
  <c r="AM13" i="118"/>
  <c r="AL13" i="118"/>
  <c r="AK13" i="118"/>
  <c r="AI13" i="118"/>
  <c r="AS12" i="118"/>
  <c r="AR12" i="118"/>
  <c r="AQ12" i="118"/>
  <c r="AP12" i="118"/>
  <c r="AO12" i="118"/>
  <c r="AN12" i="118"/>
  <c r="AM12" i="118"/>
  <c r="AL12" i="118"/>
  <c r="AK12" i="118"/>
  <c r="AI12" i="118"/>
  <c r="AS10" i="118"/>
  <c r="AR10" i="118"/>
  <c r="AQ10" i="118"/>
  <c r="AP10" i="118"/>
  <c r="AO10" i="118"/>
  <c r="AN10" i="118"/>
  <c r="AM10" i="118"/>
  <c r="AL10" i="118"/>
  <c r="AK10" i="118"/>
  <c r="AI10" i="118"/>
  <c r="AS9" i="118"/>
  <c r="AR9" i="118"/>
  <c r="AQ9" i="118"/>
  <c r="AP9" i="118"/>
  <c r="AO9" i="118"/>
  <c r="AN9" i="118"/>
  <c r="AM9" i="118"/>
  <c r="AL9" i="118"/>
  <c r="AK9" i="118"/>
  <c r="AI9" i="118"/>
  <c r="AS8" i="118"/>
  <c r="AR8" i="118"/>
  <c r="AQ8" i="118"/>
  <c r="AP8" i="118"/>
  <c r="AO8" i="118"/>
  <c r="AN8" i="118"/>
  <c r="AM8" i="118"/>
  <c r="AL8" i="118"/>
  <c r="AK8" i="118"/>
  <c r="AI8" i="118"/>
  <c r="B10" i="118"/>
  <c r="B26" i="135" s="1"/>
  <c r="B9" i="118"/>
  <c r="B25" i="135" s="1"/>
  <c r="B8" i="118"/>
  <c r="B24" i="135" s="1"/>
  <c r="C11" i="118" s="1"/>
  <c r="P13" i="131"/>
  <c r="O13" i="131"/>
  <c r="N13" i="131"/>
  <c r="I13" i="131"/>
  <c r="Q13" i="131" s="1"/>
  <c r="P12" i="131"/>
  <c r="O12" i="131"/>
  <c r="N12" i="131"/>
  <c r="I12" i="131"/>
  <c r="Q12" i="131" s="1"/>
  <c r="P11" i="131"/>
  <c r="O11" i="131"/>
  <c r="N11" i="131"/>
  <c r="I11" i="131"/>
  <c r="Q11" i="131" s="1"/>
  <c r="P10" i="131"/>
  <c r="O10" i="131"/>
  <c r="N10" i="131"/>
  <c r="I10" i="131"/>
  <c r="Q10" i="131" s="1"/>
  <c r="P9" i="131"/>
  <c r="O9" i="131"/>
  <c r="N9" i="131"/>
  <c r="I9" i="131"/>
  <c r="Q9" i="131" s="1"/>
  <c r="P8" i="131"/>
  <c r="O8" i="131"/>
  <c r="N8" i="131"/>
  <c r="I8" i="131"/>
  <c r="Q8" i="131" s="1"/>
  <c r="P7" i="131"/>
  <c r="O7" i="131"/>
  <c r="N7" i="131"/>
  <c r="I7" i="131"/>
  <c r="Q7" i="131" s="1"/>
  <c r="P6" i="131"/>
  <c r="O6" i="131"/>
  <c r="N6" i="131"/>
  <c r="I6" i="131"/>
  <c r="Q6" i="131" s="1"/>
  <c r="A13" i="131"/>
  <c r="A12" i="131"/>
  <c r="A11" i="131"/>
  <c r="A10" i="131"/>
  <c r="A9" i="131"/>
  <c r="A8" i="131"/>
  <c r="A7" i="131"/>
  <c r="A6" i="131"/>
  <c r="X29" i="109"/>
  <c r="Y29" i="109" s="1"/>
  <c r="Z29" i="109" s="1"/>
  <c r="AA29" i="109" s="1"/>
  <c r="AB29" i="109" s="1"/>
  <c r="AC29" i="109" s="1"/>
  <c r="AD29" i="109" s="1"/>
  <c r="AE29" i="109" s="1"/>
  <c r="AF29" i="109" s="1"/>
  <c r="AG29" i="109" s="1"/>
  <c r="AH29" i="109" s="1"/>
  <c r="AI29" i="109" s="1"/>
  <c r="AJ29" i="109" s="1"/>
  <c r="AK29" i="109" s="1"/>
  <c r="AL29" i="109" s="1"/>
  <c r="AM29" i="109" s="1"/>
  <c r="AN29" i="109" s="1"/>
  <c r="AO29" i="109" s="1"/>
  <c r="AP29" i="109" s="1"/>
  <c r="AQ29" i="109" s="1"/>
  <c r="AR29" i="109" s="1"/>
  <c r="AS29" i="109" s="1"/>
  <c r="AT29" i="109" s="1"/>
  <c r="AU29" i="109" s="1"/>
  <c r="AV29" i="109" s="1"/>
  <c r="AW29" i="109" s="1"/>
  <c r="AX29" i="109" s="1"/>
  <c r="AY29" i="109" s="1"/>
  <c r="AZ29" i="109" s="1"/>
  <c r="BA29" i="109" s="1"/>
  <c r="BB29" i="109" s="1"/>
  <c r="BC29" i="109" s="1"/>
  <c r="BD29" i="109" s="1"/>
  <c r="BE29" i="109" s="1"/>
  <c r="BF29" i="109" s="1"/>
  <c r="BG29" i="109" s="1"/>
  <c r="BH29" i="109" s="1"/>
  <c r="BI29" i="109" s="1"/>
  <c r="BJ29" i="109" s="1"/>
  <c r="BK29" i="109" s="1"/>
  <c r="BL29" i="109" s="1"/>
  <c r="X25" i="109"/>
  <c r="Y25" i="109" s="1"/>
  <c r="Z25" i="109" s="1"/>
  <c r="AA25" i="109" s="1"/>
  <c r="AB25" i="109" s="1"/>
  <c r="AC25" i="109" s="1"/>
  <c r="AD25" i="109" s="1"/>
  <c r="AE25" i="109" s="1"/>
  <c r="AF25" i="109" s="1"/>
  <c r="AG25" i="109" s="1"/>
  <c r="AH25" i="109" s="1"/>
  <c r="AI25" i="109" s="1"/>
  <c r="AJ25" i="109" s="1"/>
  <c r="AK25" i="109" s="1"/>
  <c r="AL25" i="109" s="1"/>
  <c r="AM25" i="109" s="1"/>
  <c r="AN25" i="109" s="1"/>
  <c r="AO25" i="109" s="1"/>
  <c r="AP25" i="109" s="1"/>
  <c r="AQ25" i="109" s="1"/>
  <c r="AR25" i="109" s="1"/>
  <c r="AS25" i="109" s="1"/>
  <c r="AT25" i="109" s="1"/>
  <c r="AU25" i="109" s="1"/>
  <c r="AV25" i="109" s="1"/>
  <c r="AW25" i="109" s="1"/>
  <c r="AX25" i="109" s="1"/>
  <c r="AY25" i="109" s="1"/>
  <c r="AZ25" i="109" s="1"/>
  <c r="BA25" i="109" s="1"/>
  <c r="BB25" i="109" s="1"/>
  <c r="BC25" i="109" s="1"/>
  <c r="BD25" i="109" s="1"/>
  <c r="BE25" i="109" s="1"/>
  <c r="BF25" i="109" s="1"/>
  <c r="BG25" i="109" s="1"/>
  <c r="BH25" i="109" s="1"/>
  <c r="BI25" i="109" s="1"/>
  <c r="BJ25" i="109" s="1"/>
  <c r="BK25" i="109" s="1"/>
  <c r="BL25" i="109" s="1"/>
  <c r="X24" i="109"/>
  <c r="Y24" i="109" s="1"/>
  <c r="Z24" i="109" s="1"/>
  <c r="AA24" i="109" s="1"/>
  <c r="AB24" i="109" s="1"/>
  <c r="AC24" i="109" s="1"/>
  <c r="AD24" i="109" s="1"/>
  <c r="AE24" i="109" s="1"/>
  <c r="AF24" i="109" s="1"/>
  <c r="AG24" i="109" s="1"/>
  <c r="AH24" i="109" s="1"/>
  <c r="AI24" i="109" s="1"/>
  <c r="AJ24" i="109" s="1"/>
  <c r="AK24" i="109" s="1"/>
  <c r="AL24" i="109" s="1"/>
  <c r="AM24" i="109" s="1"/>
  <c r="AN24" i="109" s="1"/>
  <c r="AO24" i="109" s="1"/>
  <c r="AP24" i="109" s="1"/>
  <c r="AQ24" i="109" s="1"/>
  <c r="AR24" i="109" s="1"/>
  <c r="AS24" i="109" s="1"/>
  <c r="AT24" i="109" s="1"/>
  <c r="AU24" i="109" s="1"/>
  <c r="AV24" i="109" s="1"/>
  <c r="AW24" i="109" s="1"/>
  <c r="AX24" i="109" s="1"/>
  <c r="AY24" i="109" s="1"/>
  <c r="AZ24" i="109" s="1"/>
  <c r="BA24" i="109" s="1"/>
  <c r="BB24" i="109" s="1"/>
  <c r="BC24" i="109" s="1"/>
  <c r="BD24" i="109" s="1"/>
  <c r="BE24" i="109" s="1"/>
  <c r="BF24" i="109" s="1"/>
  <c r="BG24" i="109" s="1"/>
  <c r="BH24" i="109" s="1"/>
  <c r="BI24" i="109" s="1"/>
  <c r="BJ24" i="109" s="1"/>
  <c r="BK24" i="109" s="1"/>
  <c r="BL24" i="109" s="1"/>
  <c r="F23" i="109"/>
  <c r="AH10" i="118" l="1"/>
  <c r="AJ10" i="118"/>
  <c r="AJ15" i="118"/>
  <c r="AJ18" i="118"/>
  <c r="AH18" i="118"/>
  <c r="AH15" i="118"/>
  <c r="A5" i="131"/>
  <c r="B21" i="135"/>
  <c r="B19" i="135"/>
  <c r="B15" i="164" s="1"/>
  <c r="B18" i="135"/>
  <c r="B14" i="164" s="1"/>
  <c r="B17" i="135"/>
  <c r="B12" i="164" s="1"/>
  <c r="B16" i="135"/>
  <c r="B11" i="164" s="1"/>
  <c r="B15" i="135"/>
  <c r="B10" i="164" s="1"/>
  <c r="B14" i="135"/>
  <c r="B9" i="164" s="1"/>
  <c r="B13" i="135"/>
  <c r="B8" i="164" s="1"/>
  <c r="B12" i="135"/>
  <c r="B7" i="164" s="1"/>
  <c r="B11" i="135"/>
  <c r="B6" i="164" s="1"/>
  <c r="K93" i="191" l="1"/>
  <c r="K94" i="191"/>
  <c r="K113" i="191"/>
  <c r="K114" i="191"/>
  <c r="K115" i="191"/>
  <c r="K92" i="191"/>
  <c r="K259" i="191"/>
  <c r="K239" i="191"/>
  <c r="K258" i="191"/>
  <c r="K260" i="191"/>
  <c r="K240" i="191"/>
  <c r="K241" i="191"/>
  <c r="K217" i="191"/>
  <c r="K160" i="191"/>
  <c r="K179" i="191"/>
  <c r="K141" i="191"/>
  <c r="K198" i="191"/>
  <c r="K218" i="191"/>
  <c r="K219" i="191"/>
  <c r="K161" i="191"/>
  <c r="K142" i="191"/>
  <c r="K180" i="191"/>
  <c r="K199" i="191"/>
  <c r="K143" i="191"/>
  <c r="K200" i="191"/>
  <c r="K162" i="191"/>
  <c r="K181" i="191"/>
  <c r="B2" i="118" l="1"/>
  <c r="B13" i="178" l="1" a="1"/>
  <c r="B13" i="178" s="1"/>
  <c r="B15" i="178" l="1"/>
  <c r="B14" i="178"/>
  <c r="B11" i="178" l="1"/>
  <c r="B12" i="178" a="1"/>
  <c r="B12" i="178" s="1"/>
  <c r="B4" i="178" l="1"/>
  <c r="D4" i="178" s="1"/>
  <c r="U6" i="174"/>
  <c r="P5" i="131"/>
  <c r="O5" i="131"/>
  <c r="N5" i="131"/>
  <c r="C13" i="174" l="1"/>
  <c r="B2" i="135" l="1"/>
  <c r="A2" i="109"/>
  <c r="A2" i="131"/>
  <c r="B3" i="118"/>
  <c r="A2" i="164"/>
  <c r="A1" i="109" l="1"/>
  <c r="U8" i="174" s="1"/>
  <c r="C8" i="174" s="1"/>
  <c r="A1" i="131"/>
  <c r="U5" i="174"/>
  <c r="C5" i="174" s="1"/>
  <c r="U7" i="174" l="1"/>
  <c r="C7" i="174" s="1"/>
  <c r="C6" i="174"/>
  <c r="U4" i="174" l="1"/>
  <c r="C4" i="174" s="1"/>
  <c r="A1" i="164"/>
  <c r="U3" i="174" s="1"/>
  <c r="C3" i="174" s="1"/>
  <c r="U12" i="174" l="1"/>
  <c r="C12" i="174" s="1"/>
  <c r="U10" i="174" l="1"/>
  <c r="C10" i="174" s="1"/>
  <c r="OV5" i="135"/>
  <c r="OW5" i="135" s="1"/>
  <c r="OX5" i="135" s="1"/>
  <c r="OY5" i="135" s="1"/>
  <c r="OZ5" i="135" s="1"/>
  <c r="PA5" i="135" s="1"/>
  <c r="PB5" i="135" s="1"/>
  <c r="PC5" i="135" s="1"/>
  <c r="PD5" i="135" s="1"/>
  <c r="PE5" i="135" s="1"/>
  <c r="PF5" i="135" s="1"/>
  <c r="PG5" i="135" s="1"/>
  <c r="PH5" i="135" s="1"/>
  <c r="PI5" i="135" s="1"/>
  <c r="PJ5" i="135" s="1"/>
  <c r="PK5" i="135" s="1"/>
  <c r="PL5" i="135" s="1"/>
  <c r="PM5" i="135" s="1"/>
  <c r="PN5" i="135" s="1"/>
  <c r="PO5" i="135" s="1"/>
  <c r="PP5" i="135" s="1"/>
  <c r="PQ5" i="135" s="1"/>
  <c r="PR5" i="135" s="1"/>
  <c r="PS5" i="135" s="1"/>
  <c r="PT5" i="135" s="1"/>
  <c r="PU5" i="135" s="1"/>
  <c r="PV5" i="135" s="1"/>
  <c r="PW5" i="135" s="1"/>
  <c r="PX5" i="135" s="1"/>
  <c r="PY5" i="135" s="1"/>
  <c r="PZ5" i="135" s="1"/>
  <c r="QA5" i="135" s="1"/>
  <c r="QB5" i="135" s="1"/>
  <c r="QC5" i="135" s="1"/>
  <c r="NM5" i="135"/>
  <c r="NN5" i="135" s="1"/>
  <c r="NO5" i="135" s="1"/>
  <c r="NP5" i="135" s="1"/>
  <c r="NQ5" i="135" s="1"/>
  <c r="NR5" i="135" s="1"/>
  <c r="NS5" i="135" s="1"/>
  <c r="NT5" i="135" s="1"/>
  <c r="NU5" i="135" s="1"/>
  <c r="NV5" i="135" s="1"/>
  <c r="NW5" i="135" s="1"/>
  <c r="NX5" i="135" s="1"/>
  <c r="NY5" i="135" s="1"/>
  <c r="NZ5" i="135" s="1"/>
  <c r="OA5" i="135" s="1"/>
  <c r="OB5" i="135" s="1"/>
  <c r="OC5" i="135" s="1"/>
  <c r="OD5" i="135" s="1"/>
  <c r="OE5" i="135" s="1"/>
  <c r="OF5" i="135" s="1"/>
  <c r="OG5" i="135" s="1"/>
  <c r="OH5" i="135" s="1"/>
  <c r="OI5" i="135" s="1"/>
  <c r="OJ5" i="135" s="1"/>
  <c r="OK5" i="135" s="1"/>
  <c r="OL5" i="135" s="1"/>
  <c r="OM5" i="135" s="1"/>
  <c r="ON5" i="135" s="1"/>
  <c r="OO5" i="135" s="1"/>
  <c r="OP5" i="135" s="1"/>
  <c r="OQ5" i="135" s="1"/>
  <c r="OR5" i="135" s="1"/>
  <c r="OS5" i="135" s="1"/>
  <c r="OT5" i="135" s="1"/>
  <c r="MD5" i="135"/>
  <c r="ME5" i="135" s="1"/>
  <c r="MF5" i="135" s="1"/>
  <c r="MG5" i="135" s="1"/>
  <c r="MH5" i="135" s="1"/>
  <c r="MI5" i="135" s="1"/>
  <c r="MJ5" i="135" s="1"/>
  <c r="MK5" i="135" s="1"/>
  <c r="ML5" i="135" s="1"/>
  <c r="MM5" i="135" s="1"/>
  <c r="MN5" i="135" s="1"/>
  <c r="MO5" i="135" s="1"/>
  <c r="MP5" i="135" s="1"/>
  <c r="MQ5" i="135" s="1"/>
  <c r="MR5" i="135" s="1"/>
  <c r="MS5" i="135" s="1"/>
  <c r="MT5" i="135" s="1"/>
  <c r="MU5" i="135" s="1"/>
  <c r="MV5" i="135" s="1"/>
  <c r="MW5" i="135" s="1"/>
  <c r="MX5" i="135" s="1"/>
  <c r="MY5" i="135" s="1"/>
  <c r="MZ5" i="135" s="1"/>
  <c r="NA5" i="135" s="1"/>
  <c r="NB5" i="135" s="1"/>
  <c r="NC5" i="135" s="1"/>
  <c r="ND5" i="135" s="1"/>
  <c r="NE5" i="135" s="1"/>
  <c r="NF5" i="135" s="1"/>
  <c r="NG5" i="135" s="1"/>
  <c r="NH5" i="135" s="1"/>
  <c r="NI5" i="135" s="1"/>
  <c r="NJ5" i="135" s="1"/>
  <c r="NK5" i="135" s="1"/>
  <c r="KU5" i="135"/>
  <c r="KV5" i="135" s="1"/>
  <c r="KW5" i="135" s="1"/>
  <c r="KX5" i="135" s="1"/>
  <c r="KY5" i="135" s="1"/>
  <c r="KZ5" i="135" s="1"/>
  <c r="LA5" i="135" s="1"/>
  <c r="JL5" i="135"/>
  <c r="JM5" i="135" s="1"/>
  <c r="IC5" i="135"/>
  <c r="GT5" i="135"/>
  <c r="GU5" i="135" s="1"/>
  <c r="GV5" i="135" s="1"/>
  <c r="GW5" i="135" s="1"/>
  <c r="GX5" i="135" s="1"/>
  <c r="GY5" i="135" s="1"/>
  <c r="FK5" i="135"/>
  <c r="FL5" i="135" s="1"/>
  <c r="FM5" i="135" s="1"/>
  <c r="FN5" i="135" s="1"/>
  <c r="FO5" i="135" s="1"/>
  <c r="FP5" i="135" s="1"/>
  <c r="FQ5" i="135" s="1"/>
  <c r="FR5" i="135" s="1"/>
  <c r="FS5" i="135" s="1"/>
  <c r="FT5" i="135" s="1"/>
  <c r="FU5" i="135" s="1"/>
  <c r="FV5" i="135" s="1"/>
  <c r="FW5" i="135" s="1"/>
  <c r="FX5" i="135" s="1"/>
  <c r="FY5" i="135" s="1"/>
  <c r="FZ5" i="135" s="1"/>
  <c r="GA5" i="135" s="1"/>
  <c r="GB5" i="135" s="1"/>
  <c r="GC5" i="135" s="1"/>
  <c r="GD5" i="135" s="1"/>
  <c r="GE5" i="135" s="1"/>
  <c r="GF5" i="135" s="1"/>
  <c r="GG5" i="135" s="1"/>
  <c r="GH5" i="135" s="1"/>
  <c r="GI5" i="135" s="1"/>
  <c r="GJ5" i="135" s="1"/>
  <c r="GK5" i="135" s="1"/>
  <c r="GL5" i="135" s="1"/>
  <c r="GM5" i="135" s="1"/>
  <c r="GN5" i="135" s="1"/>
  <c r="GO5" i="135" s="1"/>
  <c r="GP5" i="135" s="1"/>
  <c r="GQ5" i="135" s="1"/>
  <c r="GR5" i="135" s="1"/>
  <c r="EB5" i="135"/>
  <c r="EC5" i="135" s="1"/>
  <c r="ED5" i="135" s="1"/>
  <c r="EE5" i="135" s="1"/>
  <c r="EF5" i="135" s="1"/>
  <c r="CS5" i="135"/>
  <c r="CT5" i="135" s="1"/>
  <c r="CU5" i="135" s="1"/>
  <c r="BJ5" i="135"/>
  <c r="BK5" i="135" s="1"/>
  <c r="E2" i="135"/>
  <c r="U9" i="174" l="1"/>
  <c r="C9" i="174" s="1"/>
  <c r="EG5" i="135"/>
  <c r="LB5" i="135"/>
  <c r="CV5" i="135"/>
  <c r="JN5" i="135"/>
  <c r="BL5" i="135"/>
  <c r="GZ5" i="135"/>
  <c r="ID5" i="135"/>
  <c r="EH5" i="135" l="1"/>
  <c r="JO5" i="135"/>
  <c r="IE5" i="135"/>
  <c r="HA5" i="135"/>
  <c r="BM5" i="135"/>
  <c r="CW5" i="135"/>
  <c r="LC5" i="135"/>
  <c r="JP5" i="135" l="1"/>
  <c r="EI5" i="135"/>
  <c r="LD5" i="135"/>
  <c r="BN5" i="135"/>
  <c r="CX5" i="135"/>
  <c r="IF5" i="135"/>
  <c r="HB5" i="135"/>
  <c r="EJ5" i="135" l="1"/>
  <c r="JQ5" i="135"/>
  <c r="HC5" i="135"/>
  <c r="CY5" i="135"/>
  <c r="BO5" i="135"/>
  <c r="IG5" i="135"/>
  <c r="LE5" i="135"/>
  <c r="JR5" i="135" l="1"/>
  <c r="EK5" i="135"/>
  <c r="LF5" i="135"/>
  <c r="IH5" i="135"/>
  <c r="BP5" i="135"/>
  <c r="HD5" i="135"/>
  <c r="CZ5" i="135"/>
  <c r="EL5" i="135" l="1"/>
  <c r="JS5" i="135"/>
  <c r="DA5" i="135"/>
  <c r="II5" i="135"/>
  <c r="LG5" i="135"/>
  <c r="HE5" i="135"/>
  <c r="BQ5" i="135"/>
  <c r="JT5" i="135" l="1"/>
  <c r="EM5" i="135"/>
  <c r="DB5" i="135"/>
  <c r="HF5" i="135"/>
  <c r="BR5" i="135"/>
  <c r="LH5" i="135"/>
  <c r="IJ5" i="135"/>
  <c r="EN5" i="135" l="1"/>
  <c r="JU5" i="135"/>
  <c r="IK5" i="135"/>
  <c r="LI5" i="135"/>
  <c r="BS5" i="135"/>
  <c r="HG5" i="135"/>
  <c r="DC5" i="135"/>
  <c r="JV5" i="135" l="1"/>
  <c r="EO5" i="135"/>
  <c r="HH5" i="135"/>
  <c r="BT5" i="135"/>
  <c r="DD5" i="135"/>
  <c r="LJ5" i="135"/>
  <c r="IL5" i="135"/>
  <c r="EP5" i="135" l="1"/>
  <c r="JW5" i="135"/>
  <c r="HI5" i="135"/>
  <c r="IM5" i="135"/>
  <c r="LK5" i="135"/>
  <c r="DE5" i="135"/>
  <c r="BU5" i="135"/>
  <c r="JX5" i="135" l="1"/>
  <c r="EQ5" i="135"/>
  <c r="BV5" i="135"/>
  <c r="DF5" i="135"/>
  <c r="LL5" i="135"/>
  <c r="HJ5" i="135"/>
  <c r="IN5" i="135"/>
  <c r="ER5" i="135" l="1"/>
  <c r="JY5" i="135"/>
  <c r="IO5" i="135"/>
  <c r="HK5" i="135"/>
  <c r="LM5" i="135"/>
  <c r="BW5" i="135"/>
  <c r="DG5" i="135"/>
  <c r="ES5" i="135" l="1"/>
  <c r="JZ5" i="135"/>
  <c r="LN5" i="135"/>
  <c r="HL5" i="135"/>
  <c r="DH5" i="135"/>
  <c r="BX5" i="135"/>
  <c r="IP5" i="135"/>
  <c r="KA5" i="135" l="1"/>
  <c r="ET5" i="135"/>
  <c r="IQ5" i="135"/>
  <c r="DI5" i="135"/>
  <c r="BY5" i="135"/>
  <c r="HM5" i="135"/>
  <c r="LO5" i="135"/>
  <c r="EU5" i="135" l="1"/>
  <c r="KB5" i="135"/>
  <c r="IR5" i="135"/>
  <c r="BZ5" i="135"/>
  <c r="DJ5" i="135"/>
  <c r="LP5" i="135"/>
  <c r="HN5" i="135"/>
  <c r="KC5" i="135" l="1"/>
  <c r="EV5" i="135"/>
  <c r="DK5" i="135"/>
  <c r="CA5" i="135"/>
  <c r="IS5" i="135"/>
  <c r="HO5" i="135"/>
  <c r="LQ5" i="135"/>
  <c r="EW5" i="135" l="1"/>
  <c r="KD5" i="135"/>
  <c r="IT5" i="135"/>
  <c r="CB5" i="135"/>
  <c r="DL5" i="135"/>
  <c r="HP5" i="135"/>
  <c r="LR5" i="135"/>
  <c r="KE5" i="135" l="1"/>
  <c r="EX5" i="135"/>
  <c r="HQ5" i="135"/>
  <c r="DM5" i="135"/>
  <c r="CC5" i="135"/>
  <c r="IU5" i="135"/>
  <c r="LS5" i="135"/>
  <c r="EY5" i="135" l="1"/>
  <c r="KF5" i="135"/>
  <c r="LT5" i="135"/>
  <c r="IV5" i="135"/>
  <c r="CD5" i="135"/>
  <c r="HR5" i="135"/>
  <c r="DN5" i="135"/>
  <c r="KG5" i="135" l="1"/>
  <c r="EZ5" i="135"/>
  <c r="DO5" i="135"/>
  <c r="IW5" i="135"/>
  <c r="HS5" i="135"/>
  <c r="LU5" i="135"/>
  <c r="CE5" i="135"/>
  <c r="FA5" i="135" l="1"/>
  <c r="KH5" i="135"/>
  <c r="CF5" i="135"/>
  <c r="IX5" i="135"/>
  <c r="DP5" i="135"/>
  <c r="LV5" i="135"/>
  <c r="HT5" i="135"/>
  <c r="KI5" i="135" l="1"/>
  <c r="FB5" i="135"/>
  <c r="LW5" i="135"/>
  <c r="HU5" i="135"/>
  <c r="IY5" i="135"/>
  <c r="DQ5" i="135"/>
  <c r="CG5" i="135"/>
  <c r="FC5" i="135" l="1"/>
  <c r="KJ5" i="135"/>
  <c r="DR5" i="135"/>
  <c r="LX5" i="135"/>
  <c r="CH5" i="135"/>
  <c r="HV5" i="135"/>
  <c r="IZ5" i="135"/>
  <c r="KK5" i="135" l="1"/>
  <c r="FD5" i="135"/>
  <c r="DS5" i="135"/>
  <c r="JA5" i="135"/>
  <c r="CI5" i="135"/>
  <c r="HW5" i="135"/>
  <c r="LY5" i="135"/>
  <c r="FE5" i="135" l="1"/>
  <c r="KL5" i="135"/>
  <c r="CJ5" i="135"/>
  <c r="LZ5" i="135"/>
  <c r="DT5" i="135"/>
  <c r="HX5" i="135"/>
  <c r="JB5" i="135"/>
  <c r="KM5" i="135" l="1"/>
  <c r="FF5" i="135"/>
  <c r="JC5" i="135"/>
  <c r="MA5" i="135"/>
  <c r="CK5" i="135"/>
  <c r="HY5" i="135"/>
  <c r="DU5" i="135"/>
  <c r="FG5" i="135" l="1"/>
  <c r="KN5" i="135"/>
  <c r="DV5" i="135"/>
  <c r="JD5" i="135"/>
  <c r="HZ5" i="135"/>
  <c r="CL5" i="135"/>
  <c r="MB5" i="135"/>
  <c r="KO5" i="135" l="1"/>
  <c r="FH5" i="135"/>
  <c r="JE5" i="135"/>
  <c r="CM5" i="135"/>
  <c r="IA5" i="135"/>
  <c r="DW5" i="135"/>
  <c r="FI5" i="135" l="1"/>
  <c r="KP5" i="135"/>
  <c r="DX5" i="135"/>
  <c r="JF5" i="135"/>
  <c r="CN5" i="135"/>
  <c r="KQ5" i="135" l="1"/>
  <c r="CO5" i="135"/>
  <c r="DY5" i="135"/>
  <c r="JG5" i="135"/>
  <c r="KR5" i="135" l="1"/>
  <c r="DZ5" i="135"/>
  <c r="JH5" i="135"/>
  <c r="CP5" i="135"/>
  <c r="KS5" i="135" l="1"/>
  <c r="JI5" i="135"/>
  <c r="CQ5" i="135"/>
  <c r="JJ5" i="135" l="1"/>
  <c r="U11" i="174" l="1"/>
  <c r="C11" i="174" s="1"/>
  <c r="B16" i="178" l="1"/>
  <c r="B5" i="178" s="1"/>
  <c r="D5" i="178" s="1"/>
  <c r="C32" i="118" l="1"/>
  <c r="C12" i="118"/>
  <c r="C24" i="118"/>
  <c r="C31" i="118"/>
  <c r="C27" i="118"/>
  <c r="C15" i="118"/>
  <c r="C18" i="118"/>
  <c r="C30" i="118"/>
  <c r="C14" i="118"/>
  <c r="C28" i="118"/>
  <c r="C19" i="118"/>
  <c r="C29" i="118"/>
  <c r="C23" i="118"/>
  <c r="C25" i="118"/>
  <c r="C20" i="118"/>
  <c r="C21" i="118"/>
  <c r="C13" i="118"/>
  <c r="C22" i="118"/>
  <c r="C26" i="118"/>
  <c r="C17" i="118"/>
  <c r="C16" i="118"/>
  <c r="C10" i="118"/>
  <c r="C9" i="118"/>
  <c r="C8" i="118"/>
  <c r="F32" i="109" l="1"/>
  <c r="G23" i="109" l="1"/>
  <c r="G32" i="109" s="1"/>
  <c r="H23" i="109" l="1"/>
  <c r="H32" i="109" s="1"/>
  <c r="I23" i="109" l="1"/>
  <c r="I32" i="109" s="1"/>
  <c r="J23" i="109" l="1"/>
  <c r="J32" i="109" s="1"/>
  <c r="K23" i="109" l="1"/>
  <c r="K32" i="109" s="1"/>
  <c r="L23" i="109" l="1"/>
  <c r="L32" i="109" s="1"/>
  <c r="M23" i="109" l="1"/>
  <c r="M32" i="109" s="1"/>
  <c r="N23" i="109" l="1"/>
  <c r="N32" i="109" s="1"/>
  <c r="O23" i="109" l="1"/>
  <c r="O32" i="109" s="1"/>
  <c r="P23" i="109" l="1"/>
  <c r="P32" i="109" s="1"/>
  <c r="Q23" i="109" l="1"/>
  <c r="Q32" i="109" s="1"/>
  <c r="R23" i="109" l="1"/>
  <c r="R32" i="109" s="1"/>
  <c r="S23" i="109" l="1"/>
  <c r="S32" i="109" s="1"/>
  <c r="T23" i="109" l="1"/>
  <c r="T32" i="109" s="1"/>
  <c r="U23" i="109" l="1"/>
  <c r="U32" i="109" s="1"/>
  <c r="V23" i="109" l="1"/>
  <c r="V32" i="109" s="1"/>
  <c r="W23" i="109" l="1"/>
  <c r="W32" i="109" s="1"/>
  <c r="X23" i="109" l="1"/>
  <c r="X32" i="109" s="1"/>
  <c r="Y23" i="109" l="1"/>
  <c r="Y32" i="109" s="1"/>
  <c r="Z23" i="109" l="1"/>
  <c r="Z32" i="109" s="1"/>
  <c r="AA23" i="109" l="1"/>
  <c r="AA32" i="109" s="1"/>
  <c r="AB23" i="109" l="1"/>
  <c r="AB32" i="109" s="1"/>
  <c r="AC23" i="109" l="1"/>
  <c r="AC32" i="109" s="1"/>
  <c r="AD23" i="109" l="1"/>
  <c r="AD32" i="109" s="1"/>
  <c r="AE23" i="109" l="1"/>
  <c r="AE32" i="109" s="1"/>
  <c r="AF23" i="109" l="1"/>
  <c r="AG23" i="109" l="1"/>
  <c r="AF32" i="109"/>
  <c r="AH23" i="109" l="1"/>
  <c r="AG32" i="109"/>
  <c r="AH32" i="109" l="1"/>
  <c r="AI23" i="109"/>
  <c r="AI32" i="109" l="1"/>
  <c r="AJ23" i="109"/>
  <c r="AJ32" i="109" l="1"/>
  <c r="AK23" i="109"/>
  <c r="AK32" i="109" l="1"/>
  <c r="AL23" i="109"/>
  <c r="AL32" i="109" l="1"/>
  <c r="AM23" i="109"/>
  <c r="AM32" i="109" l="1"/>
  <c r="AN23" i="109"/>
  <c r="AN32" i="109" l="1"/>
  <c r="AO23" i="109"/>
  <c r="AO32" i="109" l="1"/>
  <c r="AP23" i="109"/>
  <c r="AP32" i="109" l="1"/>
  <c r="AQ23" i="109"/>
  <c r="AQ32" i="109" l="1"/>
  <c r="AR23" i="109"/>
  <c r="AR32" i="109" l="1"/>
  <c r="AS23" i="109"/>
  <c r="AS32" i="109" l="1"/>
  <c r="AT23" i="109"/>
  <c r="AT32" i="109" l="1"/>
  <c r="AU23" i="109"/>
  <c r="AU32" i="109" l="1"/>
  <c r="AV23" i="109"/>
  <c r="AV32" i="109" l="1"/>
  <c r="AW23" i="109"/>
  <c r="AW32" i="109" l="1"/>
  <c r="AX23" i="109"/>
  <c r="AX32" i="109" l="1"/>
  <c r="AY23" i="109"/>
  <c r="AY32" i="109" l="1"/>
  <c r="AZ23" i="109"/>
  <c r="AZ32" i="109" l="1"/>
  <c r="BA23" i="109"/>
  <c r="BA32" i="109" l="1"/>
  <c r="BB23" i="109"/>
  <c r="BB32" i="109" l="1"/>
  <c r="BC23" i="109"/>
  <c r="BC32" i="109" l="1"/>
  <c r="BD23" i="109"/>
  <c r="BD32" i="109" l="1"/>
  <c r="BE23" i="109"/>
  <c r="BE32" i="109" l="1"/>
  <c r="BF23" i="109"/>
  <c r="BF32" i="109" l="1"/>
  <c r="BG23" i="109"/>
  <c r="BG32" i="109" l="1"/>
  <c r="BH23" i="109"/>
  <c r="BH32" i="109" l="1"/>
  <c r="BI23" i="109"/>
  <c r="BI32" i="109" l="1"/>
  <c r="BJ23" i="109"/>
  <c r="BJ32" i="109" l="1"/>
  <c r="BK23" i="109"/>
  <c r="BK32" i="109" l="1"/>
  <c r="BL23" i="109"/>
  <c r="BL32" i="109" l="1"/>
  <c r="I5" i="131" l="1"/>
  <c r="Q5" i="131" l="1"/>
  <c r="B10" i="178" l="1"/>
  <c r="G27" i="135" l="1"/>
  <c r="D27" i="135"/>
  <c r="AB27" i="135"/>
  <c r="C27" i="135"/>
  <c r="A27" i="135" s="1"/>
  <c r="AA27" i="135"/>
  <c r="E27" i="135"/>
  <c r="F27" i="135"/>
  <c r="K91" i="191"/>
  <c r="I27" i="135"/>
  <c r="P27" i="135" s="1"/>
  <c r="K90" i="191"/>
  <c r="K178" i="191"/>
  <c r="C48" i="135"/>
  <c r="A48" i="135" s="1"/>
  <c r="K135" i="191"/>
  <c r="K137" i="191"/>
  <c r="K136" i="191"/>
  <c r="D47" i="135"/>
  <c r="F46" i="135"/>
  <c r="AA45" i="135"/>
  <c r="D45" i="135"/>
  <c r="F44" i="135"/>
  <c r="AB43" i="135"/>
  <c r="E43" i="135"/>
  <c r="C41" i="135"/>
  <c r="A41" i="135" s="1"/>
  <c r="C40" i="135"/>
  <c r="A40" i="135" s="1"/>
  <c r="AA38" i="135"/>
  <c r="D38" i="135"/>
  <c r="F37" i="135"/>
  <c r="AB36" i="135"/>
  <c r="E36" i="135"/>
  <c r="AB35" i="135"/>
  <c r="E35" i="135"/>
  <c r="AB32" i="135"/>
  <c r="F29" i="135"/>
  <c r="F26" i="135"/>
  <c r="F24" i="135"/>
  <c r="K139" i="191"/>
  <c r="K236" i="191"/>
  <c r="G46" i="135"/>
  <c r="D43" i="135"/>
  <c r="F41" i="135"/>
  <c r="AA40" i="135"/>
  <c r="G38" i="135"/>
  <c r="AA37" i="135"/>
  <c r="AA36" i="135"/>
  <c r="C36" i="135"/>
  <c r="A36" i="135" s="1"/>
  <c r="D35" i="135"/>
  <c r="F33" i="135"/>
  <c r="D32" i="135"/>
  <c r="K237" i="191"/>
  <c r="K132" i="191"/>
  <c r="C46" i="135"/>
  <c r="A46" i="135" s="1"/>
  <c r="G45" i="135"/>
  <c r="AA44" i="135"/>
  <c r="AA43" i="135"/>
  <c r="C43" i="135"/>
  <c r="A43" i="135" s="1"/>
  <c r="E41" i="135"/>
  <c r="G40" i="135"/>
  <c r="E38" i="135"/>
  <c r="E37" i="135"/>
  <c r="AA35" i="135"/>
  <c r="C35" i="135"/>
  <c r="A35" i="135" s="1"/>
  <c r="K138" i="191"/>
  <c r="K140" i="191"/>
  <c r="AB45" i="135"/>
  <c r="C44" i="135"/>
  <c r="A44" i="135" s="1"/>
  <c r="AA41" i="135"/>
  <c r="D40" i="135"/>
  <c r="D36" i="135"/>
  <c r="G35" i="135"/>
  <c r="E32" i="135"/>
  <c r="K257" i="191"/>
  <c r="K238" i="191"/>
  <c r="E45" i="135"/>
  <c r="AB38" i="135"/>
  <c r="C37" i="135"/>
  <c r="A37" i="135" s="1"/>
  <c r="F30" i="135"/>
  <c r="K134" i="191"/>
  <c r="AA46" i="135"/>
  <c r="C45" i="135"/>
  <c r="A45" i="135" s="1"/>
  <c r="G43" i="135"/>
  <c r="AB40" i="135"/>
  <c r="E30" i="135"/>
  <c r="K133" i="191"/>
  <c r="E44" i="135"/>
  <c r="E40" i="135"/>
  <c r="C38" i="135"/>
  <c r="A38" i="135" s="1"/>
  <c r="G36" i="135"/>
  <c r="F32" i="135"/>
  <c r="E24" i="135"/>
  <c r="AB25" i="135"/>
  <c r="C25" i="135"/>
  <c r="A25" i="135" s="1"/>
  <c r="D31" i="135"/>
  <c r="G31" i="135"/>
  <c r="G28" i="135"/>
  <c r="AB28" i="135"/>
  <c r="F34" i="135"/>
  <c r="E34" i="135"/>
  <c r="AB39" i="135"/>
  <c r="E26" i="135"/>
  <c r="C29" i="135"/>
  <c r="A29" i="135" s="1"/>
  <c r="C39" i="135"/>
  <c r="A39" i="135" s="1"/>
  <c r="E42" i="135"/>
  <c r="F48" i="135"/>
  <c r="AA30" i="135"/>
  <c r="C33" i="135"/>
  <c r="A33" i="135" s="1"/>
  <c r="AA39" i="135"/>
  <c r="AB24" i="135"/>
  <c r="D30" i="135"/>
  <c r="C32" i="135"/>
  <c r="A32" i="135" s="1"/>
  <c r="D37" i="135"/>
  <c r="D41" i="135"/>
  <c r="D46" i="135"/>
  <c r="F40" i="135"/>
  <c r="D25" i="135"/>
  <c r="G25" i="135"/>
  <c r="E31" i="135"/>
  <c r="AA31" i="135"/>
  <c r="AA28" i="135"/>
  <c r="C28" i="135"/>
  <c r="A28" i="135" s="1"/>
  <c r="AB34" i="135"/>
  <c r="G26" i="135"/>
  <c r="AB42" i="135"/>
  <c r="AA42" i="135"/>
  <c r="E48" i="135"/>
  <c r="G48" i="135"/>
  <c r="AA24" i="135"/>
  <c r="C26" i="135"/>
  <c r="A26" i="135" s="1"/>
  <c r="G30" i="135"/>
  <c r="G42" i="135"/>
  <c r="D26" i="135"/>
  <c r="AB30" i="135"/>
  <c r="G37" i="135"/>
  <c r="G41" i="135"/>
  <c r="E46" i="135"/>
  <c r="G47" i="135"/>
  <c r="F47" i="135"/>
  <c r="F38" i="135"/>
  <c r="D44" i="135"/>
  <c r="AB31" i="135"/>
  <c r="AA25" i="135"/>
  <c r="F31" i="135"/>
  <c r="AA29" i="135"/>
  <c r="AA48" i="135"/>
  <c r="G24" i="135"/>
  <c r="D29" i="135"/>
  <c r="AA33" i="135"/>
  <c r="AB26" i="135"/>
  <c r="D33" i="135"/>
  <c r="AB37" i="135"/>
  <c r="AA47" i="135"/>
  <c r="E47" i="135"/>
  <c r="F36" i="135"/>
  <c r="F45" i="135"/>
  <c r="F25" i="135"/>
  <c r="C31" i="135"/>
  <c r="A31" i="135" s="1"/>
  <c r="E28" i="135"/>
  <c r="G34" i="135"/>
  <c r="D34" i="135"/>
  <c r="G29" i="135"/>
  <c r="F42" i="135"/>
  <c r="AB48" i="135"/>
  <c r="AB29" i="135"/>
  <c r="AA32" i="135"/>
  <c r="G39" i="135"/>
  <c r="C47" i="135"/>
  <c r="A47" i="135" s="1"/>
  <c r="AB44" i="135"/>
  <c r="E25" i="135"/>
  <c r="F28" i="135"/>
  <c r="AA34" i="135"/>
  <c r="E39" i="135"/>
  <c r="D42" i="135"/>
  <c r="D48" i="135"/>
  <c r="AA26" i="135"/>
  <c r="F35" i="135"/>
  <c r="D28" i="135"/>
  <c r="C42" i="135"/>
  <c r="A42" i="135" s="1"/>
  <c r="C30" i="135"/>
  <c r="A30" i="135" s="1"/>
  <c r="G32" i="135"/>
  <c r="D39" i="135"/>
  <c r="AB33" i="135"/>
  <c r="E33" i="135"/>
  <c r="F39" i="135"/>
  <c r="G44" i="135"/>
  <c r="G33" i="135"/>
  <c r="I26" i="135"/>
  <c r="AB41" i="135"/>
  <c r="AB47" i="135"/>
  <c r="F43" i="135"/>
  <c r="D24" i="135"/>
  <c r="AB46" i="135"/>
  <c r="I48" i="135"/>
  <c r="L257" i="191" s="1"/>
  <c r="C34" i="135"/>
  <c r="A34" i="135" s="1"/>
  <c r="C24" i="135"/>
  <c r="A24" i="135" s="1"/>
  <c r="E29" i="135"/>
  <c r="K197" i="191"/>
  <c r="K159" i="191"/>
  <c r="K112" i="191"/>
  <c r="K216" i="191"/>
  <c r="K111" i="191"/>
  <c r="K89" i="191"/>
  <c r="K88" i="191"/>
  <c r="Y20" i="135"/>
  <c r="AC20" i="135"/>
  <c r="Z20" i="135"/>
  <c r="AC21" i="135"/>
  <c r="Y21" i="135"/>
  <c r="Z21" i="135"/>
  <c r="T20" i="135"/>
  <c r="W20" i="135"/>
  <c r="U20" i="135"/>
  <c r="S20" i="135"/>
  <c r="R20" i="135"/>
  <c r="V20" i="135"/>
  <c r="T19" i="135"/>
  <c r="S19" i="135"/>
  <c r="W17" i="135"/>
  <c r="S16" i="135"/>
  <c r="W18" i="135"/>
  <c r="U18" i="135"/>
  <c r="T18" i="135"/>
  <c r="V19" i="135"/>
  <c r="W21" i="135"/>
  <c r="R17" i="135"/>
  <c r="S21" i="135"/>
  <c r="V17" i="135"/>
  <c r="S17" i="135"/>
  <c r="U16" i="135"/>
  <c r="R18" i="135"/>
  <c r="U19" i="135"/>
  <c r="R19" i="135"/>
  <c r="T17" i="135"/>
  <c r="W16" i="135"/>
  <c r="T21" i="135"/>
  <c r="U21" i="135"/>
  <c r="V21" i="135"/>
  <c r="W19" i="135"/>
  <c r="U17" i="135"/>
  <c r="V18" i="135"/>
  <c r="T16" i="135"/>
  <c r="S18" i="135"/>
  <c r="R21" i="135"/>
  <c r="R16" i="135"/>
  <c r="V16" i="135"/>
  <c r="F23" i="135"/>
  <c r="G23" i="135"/>
  <c r="C23" i="135"/>
  <c r="A23" i="135" s="1"/>
  <c r="D23" i="135"/>
  <c r="E23" i="135"/>
  <c r="N20" i="135"/>
  <c r="AB23" i="135"/>
  <c r="AA23" i="135"/>
  <c r="U15" i="135"/>
  <c r="V12" i="135"/>
  <c r="T13" i="135"/>
  <c r="S13" i="135"/>
  <c r="U13" i="135"/>
  <c r="U14" i="135"/>
  <c r="U12" i="135"/>
  <c r="S15" i="135"/>
  <c r="T14" i="135"/>
  <c r="W13" i="135"/>
  <c r="V15" i="135"/>
  <c r="S12" i="135"/>
  <c r="R12" i="135"/>
  <c r="T12" i="135"/>
  <c r="W12" i="135"/>
  <c r="S14" i="135"/>
  <c r="T15" i="135"/>
  <c r="V13" i="135"/>
  <c r="W15" i="135"/>
  <c r="R14" i="135"/>
  <c r="V14" i="135"/>
  <c r="W14" i="135"/>
  <c r="R15" i="135"/>
  <c r="R13" i="135"/>
  <c r="B3" i="178"/>
  <c r="D3" i="178" s="1"/>
  <c r="AC27" i="135" l="1"/>
  <c r="L91" i="191"/>
  <c r="M91" i="191" s="1"/>
  <c r="K27" i="135"/>
  <c r="L27" i="135"/>
  <c r="N27" i="135"/>
  <c r="NO27" i="135" s="1"/>
  <c r="Z27" i="135"/>
  <c r="Y27" i="135"/>
  <c r="IC27" i="135" s="1"/>
  <c r="O27" i="135"/>
  <c r="Q27" i="135"/>
  <c r="JH27" i="135"/>
  <c r="IR27" i="135"/>
  <c r="JJ27" i="135"/>
  <c r="IT27" i="135"/>
  <c r="ID27" i="135"/>
  <c r="IS27" i="135"/>
  <c r="IY27" i="135"/>
  <c r="IW27" i="135"/>
  <c r="IM27" i="135"/>
  <c r="EK27" i="135"/>
  <c r="PY27" i="135"/>
  <c r="NK27" i="135"/>
  <c r="KX27" i="135"/>
  <c r="HC27" i="135"/>
  <c r="PK27" i="135"/>
  <c r="MW27" i="135"/>
  <c r="KI27" i="135"/>
  <c r="GJ27" i="135"/>
  <c r="DV27" i="135"/>
  <c r="PB27" i="135"/>
  <c r="JZ27" i="135"/>
  <c r="LU27" i="135"/>
  <c r="FM27" i="135"/>
  <c r="CE27" i="135"/>
  <c r="PV27" i="135"/>
  <c r="KU27" i="135"/>
  <c r="DW27" i="135"/>
  <c r="KB27" i="135"/>
  <c r="FO27" i="135"/>
  <c r="LJ27" i="135"/>
  <c r="HO27" i="135"/>
  <c r="PW27" i="135"/>
  <c r="NI27" i="135"/>
  <c r="KV27" i="135"/>
  <c r="GW27" i="135"/>
  <c r="EI27" i="135"/>
  <c r="OM27" i="135"/>
  <c r="PZ27" i="135"/>
  <c r="KY27" i="135"/>
  <c r="MT27" i="135"/>
  <c r="GK27" i="135"/>
  <c r="CQ27" i="135"/>
  <c r="CK27" i="135"/>
  <c r="OJ27" i="135"/>
  <c r="LV27" i="135"/>
  <c r="IA27" i="135"/>
  <c r="FN27" i="135"/>
  <c r="LH27" i="135"/>
  <c r="HI27" i="135"/>
  <c r="EU27" i="135"/>
  <c r="PL27" i="135"/>
  <c r="EW27" i="135"/>
  <c r="LW27" i="135"/>
  <c r="HJ27" i="135"/>
  <c r="DH27" i="135"/>
  <c r="EB27" i="135"/>
  <c r="MR27" i="135"/>
  <c r="GI27" i="135"/>
  <c r="CP27" i="135"/>
  <c r="HN27" i="135"/>
  <c r="FW27" i="135"/>
  <c r="LS27" i="135"/>
  <c r="CD27" i="135"/>
  <c r="BY27" i="135"/>
  <c r="PM27" i="135"/>
  <c r="MY27" i="135"/>
  <c r="KK27" i="135"/>
  <c r="GP27" i="135"/>
  <c r="OY27" i="135"/>
  <c r="MK27" i="135"/>
  <c r="JW27" i="135"/>
  <c r="FX27" i="135"/>
  <c r="DJ27" i="135"/>
  <c r="LQ27" i="135"/>
  <c r="OC27" i="135"/>
  <c r="PX27" i="135"/>
  <c r="KW27" i="135"/>
  <c r="ET27" i="135"/>
  <c r="OX27" i="135"/>
  <c r="JD27" i="135"/>
  <c r="IN27" i="135"/>
  <c r="JF27" i="135"/>
  <c r="IP27" i="135"/>
  <c r="IU27" i="135"/>
  <c r="IK27" i="135"/>
  <c r="IQ27" i="135"/>
  <c r="IO27" i="135"/>
  <c r="IE27" i="135"/>
  <c r="DO27" i="135"/>
  <c r="GV27" i="135"/>
  <c r="PI27" i="135"/>
  <c r="MU27" i="135"/>
  <c r="KG27" i="135"/>
  <c r="GL27" i="135"/>
  <c r="OT27" i="135"/>
  <c r="MG27" i="135"/>
  <c r="JS27" i="135"/>
  <c r="FT27" i="135"/>
  <c r="DF27" i="135"/>
  <c r="LA27" i="135"/>
  <c r="PP27" i="135"/>
  <c r="KN27" i="135"/>
  <c r="EO27" i="135"/>
  <c r="OO27" i="135"/>
  <c r="JN27" i="135"/>
  <c r="DA27" i="135"/>
  <c r="DP27" i="135"/>
  <c r="PU27" i="135"/>
  <c r="NG27" i="135"/>
  <c r="KS27" i="135"/>
  <c r="GY27" i="135"/>
  <c r="PG27" i="135"/>
  <c r="MS27" i="135"/>
  <c r="KE27" i="135"/>
  <c r="GF27" i="135"/>
  <c r="DR27" i="135"/>
  <c r="NF27" i="135"/>
  <c r="OS27" i="135"/>
  <c r="JR27" i="135"/>
  <c r="LM27" i="135"/>
  <c r="FE27" i="135"/>
  <c r="CA27" i="135"/>
  <c r="CY27" i="135"/>
  <c r="LF27" i="135"/>
  <c r="HK27" i="135"/>
  <c r="PS27" i="135"/>
  <c r="NE27" i="135"/>
  <c r="KQ27" i="135"/>
  <c r="GR27" i="135"/>
  <c r="EE27" i="135"/>
  <c r="OE27" i="135"/>
  <c r="PR27" i="135"/>
  <c r="KP27" i="135"/>
  <c r="ML27" i="135"/>
  <c r="GC27" i="135"/>
  <c r="CM27" i="135"/>
  <c r="CC27" i="135"/>
  <c r="LK27" i="135"/>
  <c r="FD27" i="135"/>
  <c r="BZ27" i="135"/>
  <c r="ER27" i="135"/>
  <c r="CN27" i="135"/>
  <c r="HX27" i="135"/>
  <c r="LY27" i="135"/>
  <c r="OW27" i="135"/>
  <c r="MI27" i="135"/>
  <c r="JU27" i="135"/>
  <c r="FZ27" i="135"/>
  <c r="OH27" i="135"/>
  <c r="IV27" i="135"/>
  <c r="IZ27" i="135"/>
  <c r="IX27" i="135"/>
  <c r="JA27" i="135"/>
  <c r="JE27" i="135"/>
  <c r="FF27" i="135"/>
  <c r="EP27" i="135"/>
  <c r="LN27" i="135"/>
  <c r="QA27" i="135"/>
  <c r="KZ27" i="135"/>
  <c r="EM27" i="135"/>
  <c r="CU27" i="135"/>
  <c r="NB27" i="135"/>
  <c r="CW27" i="135"/>
  <c r="MA27" i="135"/>
  <c r="ON27" i="135"/>
  <c r="JM27" i="135"/>
  <c r="HM27" i="135"/>
  <c r="PT27" i="135"/>
  <c r="MF27" i="135"/>
  <c r="HR27" i="135"/>
  <c r="EL27" i="135"/>
  <c r="MM27" i="135"/>
  <c r="GD27" i="135"/>
  <c r="LX27" i="135"/>
  <c r="FL27" i="135"/>
  <c r="JT27" i="135"/>
  <c r="OZ27" i="135"/>
  <c r="ED27" i="135"/>
  <c r="DL27" i="135"/>
  <c r="CJ27" i="135"/>
  <c r="DQ27" i="135"/>
  <c r="QC27" i="135"/>
  <c r="LB27" i="135"/>
  <c r="PO27" i="135"/>
  <c r="LD27" i="135"/>
  <c r="GN27" i="135"/>
  <c r="CT27" i="135"/>
  <c r="DU27" i="135"/>
  <c r="KH27" i="135"/>
  <c r="JP27" i="135"/>
  <c r="DC27" i="135"/>
  <c r="JV27" i="135"/>
  <c r="EC27" i="135"/>
  <c r="MP27" i="135"/>
  <c r="CG27" i="135"/>
  <c r="HL27" i="135"/>
  <c r="MZ27" i="135"/>
  <c r="CV27" i="135"/>
  <c r="EV27" i="135"/>
  <c r="IH27" i="135"/>
  <c r="JC27" i="135"/>
  <c r="OB27" i="135"/>
  <c r="HA27" i="135"/>
  <c r="OV27" i="135"/>
  <c r="GT27" i="135"/>
  <c r="FS27" i="135"/>
  <c r="LZ27" i="135"/>
  <c r="LL27" i="135"/>
  <c r="FY27" i="135"/>
  <c r="JY27" i="135"/>
  <c r="OL27" i="135"/>
  <c r="HY27" i="135"/>
  <c r="JX27" i="135"/>
  <c r="HP27" i="135"/>
  <c r="BX27" i="135"/>
  <c r="HG27" i="135"/>
  <c r="HU27" i="135"/>
  <c r="MV27" i="135"/>
  <c r="FU27" i="135"/>
  <c r="FQ27" i="135"/>
  <c r="MJ27" i="135"/>
  <c r="GO27" i="135"/>
  <c r="MH27" i="135"/>
  <c r="IJ27" i="135"/>
  <c r="IL27" i="135"/>
  <c r="IG27" i="135"/>
  <c r="CS27" i="135"/>
  <c r="OR27" i="135"/>
  <c r="JQ27" i="135"/>
  <c r="OD27" i="135"/>
  <c r="HQ27" i="135"/>
  <c r="QB27" i="135"/>
  <c r="MN27" i="135"/>
  <c r="HZ27" i="135"/>
  <c r="FB27" i="135"/>
  <c r="GZ27" i="135"/>
  <c r="BP27" i="135"/>
  <c r="MQ27" i="135"/>
  <c r="GH27" i="135"/>
  <c r="MB27" i="135"/>
  <c r="FP27" i="135"/>
  <c r="KJ27" i="135"/>
  <c r="PH27" i="135"/>
  <c r="EJ27" i="135"/>
  <c r="PQ27" i="135"/>
  <c r="KO27" i="135"/>
  <c r="PC27" i="135"/>
  <c r="KA27" i="135"/>
  <c r="DN27" i="135"/>
  <c r="OK27" i="135"/>
  <c r="LE27" i="135"/>
  <c r="KD27" i="135"/>
  <c r="GE27" i="135"/>
  <c r="FH27" i="135"/>
  <c r="OF27" i="135"/>
  <c r="HW27" i="135"/>
  <c r="KM27" i="135"/>
  <c r="FG27" i="135"/>
  <c r="PD27" i="135"/>
  <c r="PJ27" i="135"/>
  <c r="OQ27" i="135"/>
  <c r="HB27" i="135"/>
  <c r="CI27" i="135"/>
  <c r="HH27" i="135"/>
  <c r="DG27" i="135"/>
  <c r="KR27" i="135"/>
  <c r="DD27" i="135"/>
  <c r="ES27" i="135"/>
  <c r="DY27" i="135"/>
  <c r="KL27" i="135"/>
  <c r="FA27" i="135"/>
  <c r="IF27" i="135"/>
  <c r="JG27" i="135"/>
  <c r="CB27" i="135"/>
  <c r="HS27" i="135"/>
  <c r="LG27" i="135"/>
  <c r="DE27" i="135"/>
  <c r="CF27" i="135"/>
  <c r="FR27" i="135"/>
  <c r="EY27" i="135"/>
  <c r="OA27" i="135"/>
  <c r="DM27" i="135"/>
  <c r="PA27" i="135"/>
  <c r="CX27" i="135"/>
  <c r="ND27" i="135"/>
  <c r="HF27" i="135"/>
  <c r="LI27" i="135"/>
  <c r="PN27" i="135"/>
  <c r="NA27" i="135"/>
  <c r="EQ27" i="135"/>
  <c r="NJ27" i="135"/>
  <c r="GA27" i="135"/>
  <c r="CL27" i="135"/>
  <c r="HD27" i="135"/>
  <c r="EF27" i="135"/>
  <c r="GQ27" i="135"/>
  <c r="JL27" i="135"/>
  <c r="JB27" i="135"/>
  <c r="JI27" i="135"/>
  <c r="II27" i="135"/>
  <c r="FV27" i="135"/>
  <c r="OI27" i="135"/>
  <c r="PE27" i="135"/>
  <c r="DB27" i="135"/>
  <c r="NC27" i="135"/>
  <c r="MX27" i="135"/>
  <c r="EH27" i="135"/>
  <c r="LR27" i="135"/>
  <c r="DZ27" i="135"/>
  <c r="DX27" i="135"/>
  <c r="OG27" i="135"/>
  <c r="GM27" i="135"/>
  <c r="LP27" i="135"/>
  <c r="DS27" i="135"/>
  <c r="KC27" i="135"/>
  <c r="NM27" i="135"/>
  <c r="GU27" i="135"/>
  <c r="HT27" i="135"/>
  <c r="CO27" i="135"/>
  <c r="FI27" i="135"/>
  <c r="HV27" i="135"/>
  <c r="DK27" i="135"/>
  <c r="EG27" i="135"/>
  <c r="EN27" i="135"/>
  <c r="FC27" i="135"/>
  <c r="NH27" i="135"/>
  <c r="OP27" i="135"/>
  <c r="KF27" i="135"/>
  <c r="MO27" i="135"/>
  <c r="EZ27" i="135"/>
  <c r="FK27" i="135"/>
  <c r="LT27" i="135"/>
  <c r="LO27" i="135"/>
  <c r="LC27" i="135"/>
  <c r="DI27" i="135"/>
  <c r="CZ27" i="135"/>
  <c r="ME27" i="135"/>
  <c r="GX27" i="135"/>
  <c r="CH27" i="135"/>
  <c r="JO27" i="135"/>
  <c r="GB27" i="135"/>
  <c r="PF27" i="135"/>
  <c r="DT27" i="135"/>
  <c r="HE27" i="135"/>
  <c r="MD27" i="135"/>
  <c r="EX27" i="135"/>
  <c r="GG27" i="135"/>
  <c r="AQ20" i="135"/>
  <c r="AR20" i="135"/>
  <c r="AQ21" i="135"/>
  <c r="AR21" i="135"/>
  <c r="AC26" i="135"/>
  <c r="AH26" i="135" s="1"/>
  <c r="L90" i="191"/>
  <c r="M90" i="191" s="1"/>
  <c r="P48" i="135"/>
  <c r="OZ48" i="135" s="1"/>
  <c r="O48" i="135"/>
  <c r="Z48" i="135"/>
  <c r="L48" i="135"/>
  <c r="Q48" i="135"/>
  <c r="Y26" i="135"/>
  <c r="IC26" i="135" s="1"/>
  <c r="Z26" i="135"/>
  <c r="M257" i="191"/>
  <c r="K26" i="135"/>
  <c r="MH26" i="135" s="1"/>
  <c r="Q26" i="135"/>
  <c r="O26" i="135"/>
  <c r="N26" i="135"/>
  <c r="NT26" i="135" s="1"/>
  <c r="L26" i="135"/>
  <c r="P26" i="135"/>
  <c r="PA26" i="135" s="1"/>
  <c r="JJ41" i="135"/>
  <c r="IT41" i="135"/>
  <c r="ID41" i="135"/>
  <c r="IR41" i="135"/>
  <c r="JA41" i="135"/>
  <c r="IK41" i="135"/>
  <c r="IJ41" i="135"/>
  <c r="JE41" i="135"/>
  <c r="IU41" i="135"/>
  <c r="JF41" i="135"/>
  <c r="IP41" i="135"/>
  <c r="JH41" i="135"/>
  <c r="IM41" i="135"/>
  <c r="IE41" i="135"/>
  <c r="JI41" i="135"/>
  <c r="IV41" i="135"/>
  <c r="IN41" i="135"/>
  <c r="IL41" i="135"/>
  <c r="IG41" i="135"/>
  <c r="IY41" i="135"/>
  <c r="IO41" i="135"/>
  <c r="IF41" i="135"/>
  <c r="IH41" i="135"/>
  <c r="IQ41" i="135"/>
  <c r="II41" i="135"/>
  <c r="JB41" i="135"/>
  <c r="JC41" i="135"/>
  <c r="IZ41" i="135"/>
  <c r="IX41" i="135"/>
  <c r="IW41" i="135"/>
  <c r="IS41" i="135"/>
  <c r="PM41" i="135"/>
  <c r="LD41" i="135"/>
  <c r="HE41" i="135"/>
  <c r="EQ41" i="135"/>
  <c r="CC41" i="135"/>
  <c r="KD41" i="135"/>
  <c r="FN41" i="135"/>
  <c r="CD41" i="135"/>
  <c r="NG41" i="135"/>
  <c r="JX41" i="135"/>
  <c r="KG41" i="135"/>
  <c r="EF41" i="135"/>
  <c r="GC41" i="135"/>
  <c r="JQ41" i="135"/>
  <c r="DT41" i="135"/>
  <c r="MN41" i="135"/>
  <c r="FR41" i="135"/>
  <c r="QB41" i="135"/>
  <c r="MO41" i="135"/>
  <c r="HQ41" i="135"/>
  <c r="EI41" i="135"/>
  <c r="PN41" i="135"/>
  <c r="KU41" i="135"/>
  <c r="FB41" i="135"/>
  <c r="KN41" i="135"/>
  <c r="JL41" i="135"/>
  <c r="CF41" i="135"/>
  <c r="PP41" i="135"/>
  <c r="GH41" i="135"/>
  <c r="FD41" i="135"/>
  <c r="OT41" i="135"/>
  <c r="LL41" i="135"/>
  <c r="GR41" i="135"/>
  <c r="DF41" i="135"/>
  <c r="NY41" i="135"/>
  <c r="JN41" i="135"/>
  <c r="DP41" i="135"/>
  <c r="PX41" i="135"/>
  <c r="GE41" i="135"/>
  <c r="OK41" i="135"/>
  <c r="FF41" i="135"/>
  <c r="MP41" i="135"/>
  <c r="EJ41" i="135"/>
  <c r="LG41" i="135"/>
  <c r="DD41" i="135"/>
  <c r="JG41" i="135"/>
  <c r="PR41" i="135"/>
  <c r="NA41" i="135"/>
  <c r="KM41" i="135"/>
  <c r="GN41" i="135"/>
  <c r="DZ41" i="135"/>
  <c r="MR41" i="135"/>
  <c r="IA41" i="135"/>
  <c r="ER41" i="135"/>
  <c r="PZ41" i="135"/>
  <c r="PJ41" i="135"/>
  <c r="HO41" i="135"/>
  <c r="DC41" i="135"/>
  <c r="LW41" i="135"/>
  <c r="EZ41" i="135"/>
  <c r="OR41" i="135"/>
  <c r="HD41" i="135"/>
  <c r="CQ41" i="135"/>
  <c r="KW41" i="135"/>
  <c r="EO41" i="135"/>
  <c r="LP41" i="135"/>
  <c r="DN41" i="135"/>
  <c r="OE41" i="135"/>
  <c r="JT41" i="135"/>
  <c r="EB41" i="135"/>
  <c r="NX41" i="135"/>
  <c r="JM41" i="135"/>
  <c r="FO41" i="135"/>
  <c r="NK41" i="135"/>
  <c r="EP41" i="135"/>
  <c r="LR41" i="135"/>
  <c r="DS41" i="135"/>
  <c r="NZ41" i="135"/>
  <c r="KQ41" i="135"/>
  <c r="FT41" i="135"/>
  <c r="CK41" i="135"/>
  <c r="MX41" i="135"/>
  <c r="CN41" i="135"/>
  <c r="MQ41" i="135"/>
  <c r="NF41" i="135"/>
  <c r="ET41" i="135"/>
  <c r="DO41" i="135"/>
  <c r="KL41" i="135"/>
  <c r="HR41" i="135"/>
  <c r="BT41" i="135"/>
  <c r="FX41" i="135"/>
  <c r="PF41" i="135"/>
  <c r="HF41" i="135"/>
  <c r="BZ41" i="135"/>
  <c r="DW41" i="135"/>
  <c r="GA41" i="135"/>
  <c r="HX41" i="135"/>
  <c r="KV41" i="135"/>
  <c r="CO41" i="135"/>
  <c r="HK41" i="135"/>
  <c r="MV41" i="135"/>
  <c r="FA41" i="135"/>
  <c r="ED41" i="135"/>
  <c r="DG41" i="135"/>
  <c r="CA41" i="135"/>
  <c r="PU41" i="135"/>
  <c r="JS41" i="135"/>
  <c r="FY41" i="135"/>
  <c r="LJ41" i="135"/>
  <c r="DI41" i="135"/>
  <c r="CE41" i="135"/>
  <c r="PO41" i="135"/>
  <c r="PL41" i="135"/>
  <c r="MB41" i="135"/>
  <c r="HI41" i="135"/>
  <c r="DV41" i="135"/>
  <c r="KJ41" i="135"/>
  <c r="EL41" i="135"/>
  <c r="ON41" i="135"/>
  <c r="KC41" i="135"/>
  <c r="HH41" i="135"/>
  <c r="PI41" i="135"/>
  <c r="PT41" i="135"/>
  <c r="KY41" i="135"/>
  <c r="LM41" i="135"/>
  <c r="KB41" i="135"/>
  <c r="HJ41" i="135"/>
  <c r="BX41" i="135"/>
  <c r="CP41" i="135"/>
  <c r="PG41" i="135"/>
  <c r="OO41" i="135"/>
  <c r="JR41" i="135"/>
  <c r="LB41" i="135"/>
  <c r="HZ41" i="135"/>
  <c r="OL41" i="135"/>
  <c r="NH41" i="135"/>
  <c r="OM41" i="135"/>
  <c r="HT41" i="135"/>
  <c r="FZ41" i="135"/>
  <c r="LZ41" i="135"/>
  <c r="LS41" i="135"/>
  <c r="QC41" i="135"/>
  <c r="LT41" i="135"/>
  <c r="FG41" i="135"/>
  <c r="OJ41" i="135"/>
  <c r="GI41" i="135"/>
  <c r="OC41" i="135"/>
  <c r="LY41" i="135"/>
  <c r="PH41" i="135"/>
  <c r="EX41" i="135"/>
  <c r="PY41" i="135"/>
  <c r="KA41" i="135"/>
  <c r="BU41" i="135"/>
  <c r="GD41" i="135"/>
  <c r="LU41" i="135"/>
  <c r="DQ41" i="135"/>
  <c r="CL41" i="135"/>
  <c r="BV41" i="135"/>
  <c r="PW41" i="135"/>
  <c r="HM41" i="135"/>
  <c r="EW41" i="135"/>
  <c r="KH41" i="135"/>
  <c r="NJ41" i="135"/>
  <c r="OP41" i="135"/>
  <c r="LH41" i="135"/>
  <c r="GJ41" i="135"/>
  <c r="HV41" i="135"/>
  <c r="DK41" i="135"/>
  <c r="MS41" i="135"/>
  <c r="LF41" i="135"/>
  <c r="JV41" i="135"/>
  <c r="GK41" i="135"/>
  <c r="FM41" i="135"/>
  <c r="EH41" i="135"/>
  <c r="GP41" i="135"/>
  <c r="LX41" i="135"/>
  <c r="JY41" i="135"/>
  <c r="FV41" i="135"/>
  <c r="FE41" i="135"/>
  <c r="DY41" i="135"/>
  <c r="KZ41" i="135"/>
  <c r="HP41" i="135"/>
  <c r="FW41" i="135"/>
  <c r="ES41" i="135"/>
  <c r="EC41" i="135"/>
  <c r="KE41" i="135"/>
  <c r="FQ41" i="135"/>
  <c r="DM41" i="135"/>
  <c r="JW41" i="135"/>
  <c r="LV41" i="135"/>
  <c r="LO41" i="135"/>
  <c r="KF41" i="135"/>
  <c r="OD41" i="135"/>
  <c r="NC41" i="135"/>
  <c r="OB41" i="135"/>
  <c r="KX41" i="135"/>
  <c r="EY41" i="135"/>
  <c r="JU41" i="135"/>
  <c r="GG41" i="135"/>
  <c r="FP41" i="135"/>
  <c r="CI41" i="135"/>
  <c r="MU41" i="135"/>
  <c r="HY41" i="135"/>
  <c r="EN41" i="135"/>
  <c r="CJ41" i="135"/>
  <c r="FL41" i="135"/>
  <c r="OQ41" i="135"/>
  <c r="DX41" i="135"/>
  <c r="CB41" i="135"/>
  <c r="GF41" i="135"/>
  <c r="ND41" i="135"/>
  <c r="HU41" i="135"/>
  <c r="LA41" i="135"/>
  <c r="KS41" i="135"/>
  <c r="HG41" i="135"/>
  <c r="OF41" i="135"/>
  <c r="NI41" i="135"/>
  <c r="MA41" i="135"/>
  <c r="LN41" i="135"/>
  <c r="HS41" i="135"/>
  <c r="EE41" i="135"/>
  <c r="OS41" i="135"/>
  <c r="GQ41" i="135"/>
  <c r="EV41" i="135"/>
  <c r="MW41" i="135"/>
  <c r="EU41" i="135"/>
  <c r="LK41" i="135"/>
  <c r="PS41" i="135"/>
  <c r="KR41" i="135"/>
  <c r="EM41" i="135"/>
  <c r="MY41" i="135"/>
  <c r="JZ41" i="135"/>
  <c r="DR41" i="135"/>
  <c r="PV41" i="135"/>
  <c r="OA41" i="135"/>
  <c r="KK41" i="135"/>
  <c r="EK41" i="135"/>
  <c r="DU41" i="135"/>
  <c r="MZ41" i="135"/>
  <c r="GB41" i="135"/>
  <c r="MT41" i="135"/>
  <c r="NE41" i="135"/>
  <c r="LC41" i="135"/>
  <c r="CG41" i="135"/>
  <c r="FH41" i="135"/>
  <c r="BW41" i="135"/>
  <c r="FK41" i="135"/>
  <c r="OH41" i="135"/>
  <c r="LI41" i="135"/>
  <c r="FC41" i="135"/>
  <c r="KP41" i="135"/>
  <c r="HW41" i="135"/>
  <c r="PQ41" i="135"/>
  <c r="QA41" i="135"/>
  <c r="LE41" i="135"/>
  <c r="PK41" i="135"/>
  <c r="NW41" i="135"/>
  <c r="DJ41" i="135"/>
  <c r="DL41" i="135"/>
  <c r="LQ41" i="135"/>
  <c r="KI41" i="135"/>
  <c r="DH41" i="135"/>
  <c r="EG41" i="135"/>
  <c r="DE41" i="135"/>
  <c r="JD41" i="135"/>
  <c r="CH41" i="135"/>
  <c r="KO41" i="135"/>
  <c r="JO41" i="135"/>
  <c r="OG41" i="135"/>
  <c r="OI41" i="135"/>
  <c r="NB41" i="135"/>
  <c r="JP41" i="135"/>
  <c r="FS41" i="135"/>
  <c r="GO41" i="135"/>
  <c r="GM41" i="135"/>
  <c r="GL41" i="135"/>
  <c r="HL41" i="135"/>
  <c r="CM41" i="135"/>
  <c r="BY41" i="135"/>
  <c r="FI41" i="135"/>
  <c r="FU41" i="135"/>
  <c r="HN41" i="135"/>
  <c r="IV40" i="135"/>
  <c r="IF40" i="135"/>
  <c r="JA40" i="135"/>
  <c r="IE40" i="135"/>
  <c r="IW40" i="135"/>
  <c r="IT40" i="135"/>
  <c r="JG40" i="135"/>
  <c r="ID40" i="135"/>
  <c r="PR40" i="135"/>
  <c r="OO40" i="135"/>
  <c r="NJ40" i="135"/>
  <c r="LE40" i="135"/>
  <c r="KA40" i="135"/>
  <c r="IX40" i="135"/>
  <c r="HU40" i="135"/>
  <c r="GQ40" i="135"/>
  <c r="FO40" i="135"/>
  <c r="EL40" i="135"/>
  <c r="DG40" i="135"/>
  <c r="CD40" i="135"/>
  <c r="JH40" i="135"/>
  <c r="IR40" i="135"/>
  <c r="IU40" i="135"/>
  <c r="IO40" i="135"/>
  <c r="IM40" i="135"/>
  <c r="IY40" i="135"/>
  <c r="PK40" i="135"/>
  <c r="OG40" i="135"/>
  <c r="ND40" i="135"/>
  <c r="MA40" i="135"/>
  <c r="KW40" i="135"/>
  <c r="JT40" i="135"/>
  <c r="IQ40" i="135"/>
  <c r="HM40" i="135"/>
  <c r="GJ40" i="135"/>
  <c r="FG40" i="135"/>
  <c r="ED40" i="135"/>
  <c r="BX40" i="135"/>
  <c r="IN40" i="135"/>
  <c r="JJ40" i="135"/>
  <c r="IG40" i="135"/>
  <c r="NZ40" i="135"/>
  <c r="LS40" i="135"/>
  <c r="JN40" i="135"/>
  <c r="HF40" i="135"/>
  <c r="EY40" i="135"/>
  <c r="PM40" i="135"/>
  <c r="MY40" i="135"/>
  <c r="KK40" i="135"/>
  <c r="GP40" i="135"/>
  <c r="NC40" i="135"/>
  <c r="JQ40" i="135"/>
  <c r="FA40" i="135"/>
  <c r="CM40" i="135"/>
  <c r="OH40" i="135"/>
  <c r="KY40" i="135"/>
  <c r="GG40" i="135"/>
  <c r="DQ40" i="135"/>
  <c r="JO40" i="135"/>
  <c r="OA40" i="135"/>
  <c r="DR40" i="135"/>
  <c r="JP40" i="135"/>
  <c r="OD40" i="135"/>
  <c r="LZ40" i="135"/>
  <c r="GH40" i="135"/>
  <c r="CQ40" i="135"/>
  <c r="NF40" i="135"/>
  <c r="HN40" i="135"/>
  <c r="DC40" i="135"/>
  <c r="FB40" i="135"/>
  <c r="KE40" i="135"/>
  <c r="QB40" i="135"/>
  <c r="PY40" i="135"/>
  <c r="LN40" i="135"/>
  <c r="FR40" i="135"/>
  <c r="CE40" i="135"/>
  <c r="MV40" i="135"/>
  <c r="CL40" i="135"/>
  <c r="FP40" i="135"/>
  <c r="NE40" i="135"/>
  <c r="BZ40" i="135"/>
  <c r="HX40" i="135"/>
  <c r="PN40" i="135"/>
  <c r="NK40" i="135"/>
  <c r="DP40" i="135"/>
  <c r="KH40" i="135"/>
  <c r="EN40" i="135"/>
  <c r="IJ40" i="135"/>
  <c r="JF40" i="135"/>
  <c r="JC40" i="135"/>
  <c r="PX40" i="135"/>
  <c r="LL40" i="135"/>
  <c r="JE40" i="135"/>
  <c r="ER40" i="135"/>
  <c r="CK40" i="135"/>
  <c r="JU40" i="135"/>
  <c r="FZ40" i="135"/>
  <c r="PQ40" i="135"/>
  <c r="HO40" i="135"/>
  <c r="EK40" i="135"/>
  <c r="BW40" i="135"/>
  <c r="KB40" i="135"/>
  <c r="FL40" i="135"/>
  <c r="CB40" i="135"/>
  <c r="ET40" i="135"/>
  <c r="KQ40" i="135"/>
  <c r="PF40" i="135"/>
  <c r="EV40" i="135"/>
  <c r="KU40" i="135"/>
  <c r="PG40" i="135"/>
  <c r="PI40" i="135"/>
  <c r="KX40" i="135"/>
  <c r="FE40" i="135"/>
  <c r="GM40" i="135"/>
  <c r="BV40" i="135"/>
  <c r="GK40" i="135"/>
  <c r="EH40" i="135"/>
  <c r="LP40" i="135"/>
  <c r="KG40" i="135"/>
  <c r="ES40" i="135"/>
  <c r="LO40" i="135"/>
  <c r="FW40" i="135"/>
  <c r="HH40" i="135"/>
  <c r="OP40" i="135"/>
  <c r="DK40" i="135"/>
  <c r="LA40" i="135"/>
  <c r="LF40" i="135"/>
  <c r="CA40" i="135"/>
  <c r="GR40" i="135"/>
  <c r="GE40" i="135"/>
  <c r="HQ40" i="135"/>
  <c r="JI40" i="135"/>
  <c r="KP40" i="135"/>
  <c r="GC40" i="135"/>
  <c r="OF40" i="135"/>
  <c r="HW40" i="135"/>
  <c r="LJ40" i="135"/>
  <c r="DT40" i="135"/>
  <c r="MP40" i="135"/>
  <c r="EP40" i="135"/>
  <c r="FX40" i="135"/>
  <c r="FY40" i="135"/>
  <c r="JY40" i="135"/>
  <c r="PO40" i="135"/>
  <c r="FF40" i="135"/>
  <c r="HV40" i="135"/>
  <c r="NH40" i="135"/>
  <c r="DX40" i="135"/>
  <c r="KM40" i="135"/>
  <c r="QA40" i="135"/>
  <c r="FC40" i="135"/>
  <c r="OS40" i="135"/>
  <c r="KJ40" i="135"/>
  <c r="DU40" i="135"/>
  <c r="JS40" i="135"/>
  <c r="OE40" i="135"/>
  <c r="GL40" i="135"/>
  <c r="DI40" i="135"/>
  <c r="MB40" i="135"/>
  <c r="DE40" i="135"/>
  <c r="EI40" i="135"/>
  <c r="KF40" i="135"/>
  <c r="OT40" i="135"/>
  <c r="LV40" i="135"/>
  <c r="CI40" i="135"/>
  <c r="HI40" i="135"/>
  <c r="FH40" i="135"/>
  <c r="FT40" i="135"/>
  <c r="LQ40" i="135"/>
  <c r="DW40" i="135"/>
  <c r="FK40" i="135"/>
  <c r="KS40" i="135"/>
  <c r="BU40" i="135"/>
  <c r="LG40" i="135"/>
  <c r="EW40" i="135"/>
  <c r="JB40" i="135"/>
  <c r="KI40" i="135"/>
  <c r="FU40" i="135"/>
  <c r="HG40" i="135"/>
  <c r="KO40" i="135"/>
  <c r="DD40" i="135"/>
  <c r="LT40" i="135"/>
  <c r="DS40" i="135"/>
  <c r="HK40" i="135"/>
  <c r="OM40" i="135"/>
  <c r="EE40" i="135"/>
  <c r="KZ40" i="135"/>
  <c r="OQ40" i="135"/>
  <c r="MQ40" i="135"/>
  <c r="JL40" i="135"/>
  <c r="EF40" i="135"/>
  <c r="GN40" i="135"/>
  <c r="PU40" i="135"/>
  <c r="EX40" i="135"/>
  <c r="KV40" i="135"/>
  <c r="PH40" i="135"/>
  <c r="ON40" i="135"/>
  <c r="EO40" i="135"/>
  <c r="LI40" i="135"/>
  <c r="GF40" i="135"/>
  <c r="FM40" i="135"/>
  <c r="LK40" i="135"/>
  <c r="PW40" i="135"/>
  <c r="JM40" i="135"/>
  <c r="PJ40" i="135"/>
  <c r="EZ40" i="135"/>
  <c r="JV40" i="135"/>
  <c r="LH40" i="135"/>
  <c r="CJ40" i="135"/>
  <c r="MT40" i="135"/>
  <c r="MU40" i="135"/>
  <c r="FD40" i="135"/>
  <c r="GI40" i="135"/>
  <c r="HL40" i="135"/>
  <c r="LY40" i="135"/>
  <c r="CH40" i="135"/>
  <c r="PV40" i="135"/>
  <c r="EB40" i="135"/>
  <c r="IH40" i="135"/>
  <c r="MW40" i="135"/>
  <c r="DV40" i="135"/>
  <c r="LR40" i="135"/>
  <c r="HY40" i="135"/>
  <c r="LU40" i="135"/>
  <c r="EG40" i="135"/>
  <c r="BY40" i="135"/>
  <c r="FS40" i="135"/>
  <c r="KD40" i="135"/>
  <c r="HS40" i="135"/>
  <c r="LX40" i="135"/>
  <c r="HT40" i="135"/>
  <c r="CC40" i="135"/>
  <c r="MN40" i="135"/>
  <c r="GD40" i="135"/>
  <c r="DM40" i="135"/>
  <c r="NY40" i="135"/>
  <c r="DH40" i="135"/>
  <c r="GB40" i="135"/>
  <c r="OC40" i="135"/>
  <c r="OL40" i="135"/>
  <c r="MO40" i="135"/>
  <c r="DO40" i="135"/>
  <c r="LB40" i="135"/>
  <c r="FV40" i="135"/>
  <c r="HD40" i="135"/>
  <c r="MX40" i="135"/>
  <c r="CO40" i="135"/>
  <c r="DL40" i="135"/>
  <c r="DJ40" i="135"/>
  <c r="HJ40" i="135"/>
  <c r="NW40" i="135"/>
  <c r="LM40" i="135"/>
  <c r="FN40" i="135"/>
  <c r="CP40" i="135"/>
  <c r="NB40" i="135"/>
  <c r="KC40" i="135"/>
  <c r="FQ40" i="135"/>
  <c r="DF40" i="135"/>
  <c r="EC40" i="135"/>
  <c r="CF40" i="135"/>
  <c r="DZ40" i="135"/>
  <c r="EQ40" i="135"/>
  <c r="JR40" i="135"/>
  <c r="JZ40" i="135"/>
  <c r="DY40" i="135"/>
  <c r="JD40" i="135"/>
  <c r="IS40" i="135"/>
  <c r="II40" i="135"/>
  <c r="OR40" i="135"/>
  <c r="LD40" i="135"/>
  <c r="IA40" i="135"/>
  <c r="EJ40" i="135"/>
  <c r="GA40" i="135"/>
  <c r="GO40" i="135"/>
  <c r="NA40" i="135"/>
  <c r="HZ40" i="135"/>
  <c r="LC40" i="135"/>
  <c r="NI40" i="135"/>
  <c r="MS40" i="135"/>
  <c r="IZ40" i="135"/>
  <c r="IL40" i="135"/>
  <c r="QC40" i="135"/>
  <c r="NX40" i="135"/>
  <c r="CN40" i="135"/>
  <c r="JW40" i="135"/>
  <c r="CG40" i="135"/>
  <c r="HE40" i="135"/>
  <c r="PT40" i="135"/>
  <c r="HR40" i="135"/>
  <c r="KR40" i="135"/>
  <c r="KN40" i="135"/>
  <c r="PP40" i="135"/>
  <c r="PL40" i="135"/>
  <c r="KL40" i="135"/>
  <c r="MR40" i="135"/>
  <c r="JX40" i="135"/>
  <c r="OI40" i="135"/>
  <c r="BT40" i="135"/>
  <c r="PS40" i="135"/>
  <c r="PZ40" i="135"/>
  <c r="EU40" i="135"/>
  <c r="EM40" i="135"/>
  <c r="OK40" i="135"/>
  <c r="DN40" i="135"/>
  <c r="HP40" i="135"/>
  <c r="IP40" i="135"/>
  <c r="FI40" i="135"/>
  <c r="LW40" i="135"/>
  <c r="OJ40" i="135"/>
  <c r="IK40" i="135"/>
  <c r="MZ40" i="135"/>
  <c r="NG40" i="135"/>
  <c r="OB40" i="135"/>
  <c r="JG33" i="135"/>
  <c r="IQ33" i="135"/>
  <c r="IT33" i="135"/>
  <c r="IS33" i="135"/>
  <c r="JB33" i="135"/>
  <c r="IG33" i="135"/>
  <c r="JC33" i="135"/>
  <c r="IM33" i="135"/>
  <c r="JJ33" i="135"/>
  <c r="IO33" i="135"/>
  <c r="JI33" i="135"/>
  <c r="IN33" i="135"/>
  <c r="IW33" i="135"/>
  <c r="IY33" i="135"/>
  <c r="JE33" i="135"/>
  <c r="IH33" i="135"/>
  <c r="JF33" i="135"/>
  <c r="IU33" i="135"/>
  <c r="IZ33" i="135"/>
  <c r="JH33" i="135"/>
  <c r="IP33" i="135"/>
  <c r="IK33" i="135"/>
  <c r="JA33" i="135"/>
  <c r="IF33" i="135"/>
  <c r="II33" i="135"/>
  <c r="IJ33" i="135"/>
  <c r="IR33" i="135"/>
  <c r="IE33" i="135"/>
  <c r="ID33" i="135"/>
  <c r="IL33" i="135"/>
  <c r="LI33" i="135"/>
  <c r="EZ33" i="135"/>
  <c r="CL33" i="135"/>
  <c r="KX33" i="135"/>
  <c r="GA33" i="135"/>
  <c r="CQ33" i="135"/>
  <c r="KV33" i="135"/>
  <c r="FZ33" i="135"/>
  <c r="CO33" i="135"/>
  <c r="KO33" i="135"/>
  <c r="FX33" i="135"/>
  <c r="CN33" i="135"/>
  <c r="GB33" i="135"/>
  <c r="FW33" i="135"/>
  <c r="LE33" i="135"/>
  <c r="EV33" i="135"/>
  <c r="KQ33" i="135"/>
  <c r="FV33" i="135"/>
  <c r="CK33" i="135"/>
  <c r="KP33" i="135"/>
  <c r="FT33" i="135"/>
  <c r="CJ33" i="135"/>
  <c r="KI33" i="135"/>
  <c r="FS33" i="135"/>
  <c r="CI33" i="135"/>
  <c r="FF33" i="135"/>
  <c r="FA33" i="135"/>
  <c r="KM33" i="135"/>
  <c r="GH33" i="135"/>
  <c r="FY33" i="135"/>
  <c r="LZ33" i="135"/>
  <c r="PX33" i="135"/>
  <c r="KW33" i="135"/>
  <c r="EN33" i="135"/>
  <c r="FK33" i="135"/>
  <c r="FI33" i="135"/>
  <c r="NH33" i="135"/>
  <c r="FG33" i="135"/>
  <c r="FL33" i="135"/>
  <c r="IV33" i="135"/>
  <c r="NF33" i="135"/>
  <c r="KR33" i="135"/>
  <c r="EJ33" i="135"/>
  <c r="NK33" i="135"/>
  <c r="KA33" i="135"/>
  <c r="FE33" i="135"/>
  <c r="NI33" i="135"/>
  <c r="JZ33" i="135"/>
  <c r="FC33" i="135"/>
  <c r="NC33" i="135"/>
  <c r="JS33" i="135"/>
  <c r="FB33" i="135"/>
  <c r="CM33" i="135"/>
  <c r="DT33" i="135"/>
  <c r="JR33" i="135"/>
  <c r="KN33" i="135"/>
  <c r="EF33" i="135"/>
  <c r="NE33" i="135"/>
  <c r="JV33" i="135"/>
  <c r="EY33" i="135"/>
  <c r="ND33" i="135"/>
  <c r="JU33" i="135"/>
  <c r="EX33" i="135"/>
  <c r="JN33" i="135"/>
  <c r="EW33" i="135"/>
  <c r="QB33" i="135"/>
  <c r="LA33" i="135"/>
  <c r="ER33" i="135"/>
  <c r="FP33" i="135"/>
  <c r="FO33" i="135"/>
  <c r="FN33" i="135"/>
  <c r="EK33" i="135"/>
  <c r="OQ33" i="135"/>
  <c r="JP33" i="135"/>
  <c r="LX33" i="135"/>
  <c r="DR33" i="135"/>
  <c r="LW33" i="135"/>
  <c r="LP33" i="135"/>
  <c r="LT33" i="135"/>
  <c r="JW33" i="135"/>
  <c r="KB33" i="135"/>
  <c r="DS33" i="135"/>
  <c r="EI33" i="135"/>
  <c r="EH33" i="135"/>
  <c r="EG33" i="135"/>
  <c r="EU33" i="135"/>
  <c r="JX33" i="135"/>
  <c r="ED33" i="135"/>
  <c r="EC33" i="135"/>
  <c r="MA33" i="135"/>
  <c r="DZ33" i="135"/>
  <c r="JT33" i="135"/>
  <c r="MB33" i="135"/>
  <c r="LV33" i="135"/>
  <c r="KG33" i="135"/>
  <c r="KE33" i="135"/>
  <c r="JY33" i="135"/>
  <c r="GO33" i="135"/>
  <c r="JQ33" i="135"/>
  <c r="JO33" i="135"/>
  <c r="QA33" i="135"/>
  <c r="IA33" i="135"/>
  <c r="PU33" i="135"/>
  <c r="GK33" i="135"/>
  <c r="HW33" i="135"/>
  <c r="FD33" i="135"/>
  <c r="GE33" i="135"/>
  <c r="DW33" i="135"/>
  <c r="EM33" i="135"/>
  <c r="LO33" i="135"/>
  <c r="LB33" i="135"/>
  <c r="OM33" i="135"/>
  <c r="JL33" i="135"/>
  <c r="LS33" i="135"/>
  <c r="LR33" i="135"/>
  <c r="LK33" i="135"/>
  <c r="KY33" i="135"/>
  <c r="GM33" i="135"/>
  <c r="HZ33" i="135"/>
  <c r="LN33" i="135"/>
  <c r="LL33" i="135"/>
  <c r="LF33" i="135"/>
  <c r="KC33" i="135"/>
  <c r="KL33" i="135"/>
  <c r="KK33" i="135"/>
  <c r="KD33" i="135"/>
  <c r="EE33" i="135"/>
  <c r="FU33" i="135"/>
  <c r="FR33" i="135"/>
  <c r="LQ33" i="135"/>
  <c r="FH33" i="135"/>
  <c r="OR33" i="135"/>
  <c r="GL33" i="135"/>
  <c r="OP33" i="135"/>
  <c r="GJ33" i="135"/>
  <c r="GI33" i="135"/>
  <c r="HT33" i="135"/>
  <c r="PV33" i="135"/>
  <c r="OL33" i="135"/>
  <c r="KU33" i="135"/>
  <c r="JD33" i="135"/>
  <c r="PY33" i="135"/>
  <c r="PW33" i="135"/>
  <c r="GC33" i="135"/>
  <c r="KS33" i="135"/>
  <c r="DV33" i="135"/>
  <c r="NG33" i="135"/>
  <c r="NJ33" i="135"/>
  <c r="EB33" i="135"/>
  <c r="ET33" i="135"/>
  <c r="ES33" i="135"/>
  <c r="EQ33" i="135"/>
  <c r="HU33" i="135"/>
  <c r="GD33" i="135"/>
  <c r="EL33" i="135"/>
  <c r="IX33" i="135"/>
  <c r="LY33" i="135"/>
  <c r="OT33" i="135"/>
  <c r="KH33" i="135"/>
  <c r="FM33" i="135"/>
  <c r="GQ33" i="135"/>
  <c r="GP33" i="135"/>
  <c r="GN33" i="135"/>
  <c r="LJ33" i="135"/>
  <c r="LD33" i="135"/>
  <c r="OS33" i="135"/>
  <c r="ON33" i="135"/>
  <c r="HY33" i="135"/>
  <c r="LM33" i="135"/>
  <c r="KF33" i="135"/>
  <c r="LC33" i="135"/>
  <c r="GG33" i="135"/>
  <c r="DU33" i="135"/>
  <c r="KJ33" i="135"/>
  <c r="PZ33" i="135"/>
  <c r="GF33" i="135"/>
  <c r="EO33" i="135"/>
  <c r="GR33" i="135"/>
  <c r="FQ33" i="135"/>
  <c r="DY33" i="135"/>
  <c r="LU33" i="135"/>
  <c r="JM33" i="135"/>
  <c r="HV33" i="135"/>
  <c r="LG33" i="135"/>
  <c r="EP33" i="135"/>
  <c r="HX33" i="135"/>
  <c r="KZ33" i="135"/>
  <c r="QC33" i="135"/>
  <c r="CP33" i="135"/>
  <c r="HS33" i="135"/>
  <c r="DX33" i="135"/>
  <c r="OO33" i="135"/>
  <c r="LH33" i="135"/>
  <c r="JH48" i="135"/>
  <c r="IR48" i="135"/>
  <c r="JI48" i="135"/>
  <c r="IM48" i="135"/>
  <c r="JG48" i="135"/>
  <c r="IE48" i="135"/>
  <c r="JF48" i="135"/>
  <c r="IY48" i="135"/>
  <c r="JE48" i="135"/>
  <c r="JD48" i="135"/>
  <c r="IN48" i="135"/>
  <c r="JC48" i="135"/>
  <c r="IH48" i="135"/>
  <c r="JA48" i="135"/>
  <c r="IW48" i="135"/>
  <c r="IK48" i="135"/>
  <c r="IP48" i="135"/>
  <c r="IU48" i="135"/>
  <c r="IZ48" i="135"/>
  <c r="IX48" i="135"/>
  <c r="IT48" i="135"/>
  <c r="IG48" i="135"/>
  <c r="IV48" i="135"/>
  <c r="IS48" i="135"/>
  <c r="IL48" i="135"/>
  <c r="IJ48" i="135"/>
  <c r="IO48" i="135"/>
  <c r="JB48" i="135"/>
  <c r="IF48" i="135"/>
  <c r="ID48" i="135"/>
  <c r="II48" i="135"/>
  <c r="OR48" i="135"/>
  <c r="LN48" i="135"/>
  <c r="HS48" i="135"/>
  <c r="EO48" i="135"/>
  <c r="LA48" i="135"/>
  <c r="FH48" i="135"/>
  <c r="PN48" i="135"/>
  <c r="JW48" i="135"/>
  <c r="DY48" i="135"/>
  <c r="LD48" i="135"/>
  <c r="DO48" i="135"/>
  <c r="JX48" i="135"/>
  <c r="CB48" i="135"/>
  <c r="EZ48" i="135"/>
  <c r="CI48" i="135"/>
  <c r="ED48" i="135"/>
  <c r="OJ48" i="135"/>
  <c r="IA48" i="135"/>
  <c r="DT48" i="135"/>
  <c r="MB48" i="135"/>
  <c r="EX48" i="135"/>
  <c r="OC48" i="135"/>
  <c r="DR48" i="135"/>
  <c r="KA48" i="135"/>
  <c r="PK48" i="135"/>
  <c r="DW48" i="135"/>
  <c r="NB48" i="135"/>
  <c r="FG48" i="135"/>
  <c r="OF48" i="135"/>
  <c r="JY48" i="135"/>
  <c r="EK48" i="135"/>
  <c r="LQ48" i="135"/>
  <c r="ER48" i="135"/>
  <c r="KR48" i="135"/>
  <c r="DJ48" i="135"/>
  <c r="LM48" i="135"/>
  <c r="CA48" i="135"/>
  <c r="DM48" i="135"/>
  <c r="PS48" i="135"/>
  <c r="GB48" i="135"/>
  <c r="JJ48" i="135"/>
  <c r="OB48" i="135"/>
  <c r="KX48" i="135"/>
  <c r="GL48" i="135"/>
  <c r="DX48" i="135"/>
  <c r="OK48" i="135"/>
  <c r="KE48" i="135"/>
  <c r="EM48" i="135"/>
  <c r="OI48" i="135"/>
  <c r="HI48" i="135"/>
  <c r="BY48" i="135"/>
  <c r="JR48" i="135"/>
  <c r="CG48" i="135"/>
  <c r="EY48" i="135"/>
  <c r="OH48" i="135"/>
  <c r="CK48" i="135"/>
  <c r="LI48" i="135"/>
  <c r="LV48" i="135"/>
  <c r="GH48" i="135"/>
  <c r="PL48" i="135"/>
  <c r="KV48" i="135"/>
  <c r="DV48" i="135"/>
  <c r="LH48" i="135"/>
  <c r="CJ48" i="135"/>
  <c r="GG48" i="135"/>
  <c r="MW48" i="135"/>
  <c r="NE48" i="135"/>
  <c r="JS48" i="135"/>
  <c r="OT48" i="135"/>
  <c r="NG48" i="135"/>
  <c r="HW48" i="135"/>
  <c r="DP48" i="135"/>
  <c r="KP48" i="135"/>
  <c r="DK48" i="135"/>
  <c r="HX48" i="135"/>
  <c r="CE48" i="135"/>
  <c r="HT48" i="135"/>
  <c r="PV48" i="135"/>
  <c r="DS48" i="135"/>
  <c r="EE48" i="135"/>
  <c r="PY48" i="135"/>
  <c r="KG48" i="135"/>
  <c r="DH48" i="135"/>
  <c r="HV48" i="135"/>
  <c r="NF48" i="135"/>
  <c r="PP48" i="135"/>
  <c r="PX48" i="135"/>
  <c r="LS48" i="135"/>
  <c r="EQ48" i="135"/>
  <c r="QC48" i="135"/>
  <c r="FN48" i="135"/>
  <c r="JT48" i="135"/>
  <c r="JP48" i="135"/>
  <c r="EJ48" i="135"/>
  <c r="JV48" i="135"/>
  <c r="FP48" i="135"/>
  <c r="PU48" i="135"/>
  <c r="GD48" i="135"/>
  <c r="JO48" i="135"/>
  <c r="GM48" i="135"/>
  <c r="FW48" i="135"/>
  <c r="HU48" i="135"/>
  <c r="MA48" i="135"/>
  <c r="LJ48" i="135"/>
  <c r="CH48" i="135"/>
  <c r="EN48" i="135"/>
  <c r="HY48" i="135"/>
  <c r="EV48" i="135"/>
  <c r="PQ48" i="135"/>
  <c r="KL48" i="135"/>
  <c r="MV48" i="135"/>
  <c r="PR48" i="135"/>
  <c r="FQ48" i="135"/>
  <c r="OO48" i="135"/>
  <c r="LF48" i="135"/>
  <c r="OP48" i="135"/>
  <c r="BZ48" i="135"/>
  <c r="HM48" i="135"/>
  <c r="KH48" i="135"/>
  <c r="LL48" i="135"/>
  <c r="FM48" i="135"/>
  <c r="GI48" i="135"/>
  <c r="HK48" i="135"/>
  <c r="QA48" i="135"/>
  <c r="EL48" i="135"/>
  <c r="GR48" i="135"/>
  <c r="JQ48" i="135"/>
  <c r="QB48" i="135"/>
  <c r="GE48" i="135"/>
  <c r="KZ48" i="135"/>
  <c r="OD48" i="135"/>
  <c r="LY48" i="135"/>
  <c r="HR48" i="135"/>
  <c r="KQ48" i="135"/>
  <c r="ES48" i="135"/>
  <c r="FY48" i="135"/>
  <c r="FK48" i="135"/>
  <c r="CN48" i="135"/>
  <c r="FF48" i="135"/>
  <c r="NH48" i="135"/>
  <c r="FI48" i="135"/>
  <c r="FT48" i="135"/>
  <c r="EU48" i="135"/>
  <c r="DZ48" i="135"/>
  <c r="DU48" i="135"/>
  <c r="JU48" i="135"/>
  <c r="KJ48" i="135"/>
  <c r="NA48" i="135"/>
  <c r="CM48" i="135"/>
  <c r="DI48" i="135"/>
  <c r="HO48" i="135"/>
  <c r="KU48" i="135"/>
  <c r="KW48" i="135"/>
  <c r="NI48" i="135"/>
  <c r="OM48" i="135"/>
  <c r="LP48" i="135"/>
  <c r="JM48" i="135"/>
  <c r="JZ48" i="135"/>
  <c r="OQ48" i="135"/>
  <c r="CC48" i="135"/>
  <c r="DN48" i="135"/>
  <c r="KO48" i="135"/>
  <c r="FO48" i="135"/>
  <c r="LK48" i="135"/>
  <c r="MT48" i="135"/>
  <c r="EC48" i="135"/>
  <c r="KD48" i="135"/>
  <c r="FU48" i="135"/>
  <c r="FV48" i="135"/>
  <c r="DQ48" i="135"/>
  <c r="GQ48" i="135"/>
  <c r="OG48" i="135"/>
  <c r="LB48" i="135"/>
  <c r="CP48" i="135"/>
  <c r="KM48" i="135"/>
  <c r="PO48" i="135"/>
  <c r="FA48" i="135"/>
  <c r="LU48" i="135"/>
  <c r="LT48" i="135"/>
  <c r="EG48" i="135"/>
  <c r="HL48" i="135"/>
  <c r="JN48" i="135"/>
  <c r="GP48" i="135"/>
  <c r="LO48" i="135"/>
  <c r="CF48" i="135"/>
  <c r="FZ48" i="135"/>
  <c r="LG48" i="135"/>
  <c r="FS48" i="135"/>
  <c r="FE48" i="135"/>
  <c r="CD48" i="135"/>
  <c r="FD48" i="135"/>
  <c r="HN48" i="135"/>
  <c r="KC48" i="135"/>
  <c r="PT48" i="135"/>
  <c r="GK48" i="135"/>
  <c r="MX48" i="135"/>
  <c r="NJ48" i="135"/>
  <c r="GC48" i="135"/>
  <c r="DL48" i="135"/>
  <c r="HP48" i="135"/>
  <c r="LC48" i="135"/>
  <c r="HQ48" i="135"/>
  <c r="MZ48" i="135"/>
  <c r="EW48" i="135"/>
  <c r="EF48" i="135"/>
  <c r="OS48" i="135"/>
  <c r="PW48" i="135"/>
  <c r="FC48" i="135"/>
  <c r="KB48" i="135"/>
  <c r="IQ48" i="135"/>
  <c r="NK48" i="135"/>
  <c r="GF48" i="135"/>
  <c r="OE48" i="135"/>
  <c r="EI48" i="135"/>
  <c r="LR48" i="135"/>
  <c r="JL48" i="135"/>
  <c r="HJ48" i="135"/>
  <c r="FL48" i="135"/>
  <c r="KK48" i="135"/>
  <c r="GJ48" i="135"/>
  <c r="HZ48" i="135"/>
  <c r="PM48" i="135"/>
  <c r="MU48" i="135"/>
  <c r="FB48" i="135"/>
  <c r="ND48" i="135"/>
  <c r="KF48" i="135"/>
  <c r="KS48" i="135"/>
  <c r="GA48" i="135"/>
  <c r="NC48" i="135"/>
  <c r="OL48" i="135"/>
  <c r="GN48" i="135"/>
  <c r="FR48" i="135"/>
  <c r="EB48" i="135"/>
  <c r="LZ48" i="135"/>
  <c r="MS48" i="135"/>
  <c r="PZ48" i="135"/>
  <c r="CL48" i="135"/>
  <c r="ET48" i="135"/>
  <c r="KN48" i="135"/>
  <c r="FX48" i="135"/>
  <c r="CO48" i="135"/>
  <c r="LW48" i="135"/>
  <c r="LX48" i="135"/>
  <c r="KY48" i="135"/>
  <c r="CQ48" i="135"/>
  <c r="KI48" i="135"/>
  <c r="MY48" i="135"/>
  <c r="LE48" i="135"/>
  <c r="GO48" i="135"/>
  <c r="ON48" i="135"/>
  <c r="EP48" i="135"/>
  <c r="EH48" i="135"/>
  <c r="JB37" i="135"/>
  <c r="IL37" i="135"/>
  <c r="IW37" i="135"/>
  <c r="II37" i="135"/>
  <c r="IN37" i="135"/>
  <c r="IS37" i="135"/>
  <c r="IX37" i="135"/>
  <c r="IH37" i="135"/>
  <c r="IR37" i="135"/>
  <c r="JD37" i="135"/>
  <c r="JI37" i="135"/>
  <c r="IF37" i="135"/>
  <c r="IK37" i="135"/>
  <c r="IT37" i="135"/>
  <c r="IM37" i="135"/>
  <c r="IV37" i="135"/>
  <c r="JG37" i="135"/>
  <c r="IQ37" i="135"/>
  <c r="IP37" i="135"/>
  <c r="IG37" i="135"/>
  <c r="IO37" i="135"/>
  <c r="IZ37" i="135"/>
  <c r="IJ37" i="135"/>
  <c r="JJ37" i="135"/>
  <c r="JA37" i="135"/>
  <c r="JF37" i="135"/>
  <c r="IU37" i="135"/>
  <c r="JH37" i="135"/>
  <c r="IE37" i="135"/>
  <c r="JE37" i="135"/>
  <c r="PS37" i="135"/>
  <c r="NE37" i="135"/>
  <c r="KQ37" i="135"/>
  <c r="GR37" i="135"/>
  <c r="EE37" i="135"/>
  <c r="NC37" i="135"/>
  <c r="JT37" i="135"/>
  <c r="FB37" i="135"/>
  <c r="LY37" i="135"/>
  <c r="GH37" i="135"/>
  <c r="GG37" i="135"/>
  <c r="GE37" i="135"/>
  <c r="LZ37" i="135"/>
  <c r="GC37" i="135"/>
  <c r="PO37" i="135"/>
  <c r="NA37" i="135"/>
  <c r="KM37" i="135"/>
  <c r="GN37" i="135"/>
  <c r="DZ37" i="135"/>
  <c r="MX37" i="135"/>
  <c r="JN37" i="135"/>
  <c r="EW37" i="135"/>
  <c r="LR37" i="135"/>
  <c r="GA37" i="135"/>
  <c r="LW37" i="135"/>
  <c r="FZ37" i="135"/>
  <c r="LU37" i="135"/>
  <c r="FW37" i="135"/>
  <c r="LS37" i="135"/>
  <c r="FV37" i="135"/>
  <c r="OD37" i="135"/>
  <c r="HQ37" i="135"/>
  <c r="CO37" i="135"/>
  <c r="LA37" i="135"/>
  <c r="HZ37" i="135"/>
  <c r="DL37" i="135"/>
  <c r="HW37" i="135"/>
  <c r="DH37" i="135"/>
  <c r="MS37" i="135"/>
  <c r="GF37" i="135"/>
  <c r="PV37" i="135"/>
  <c r="HV37" i="135"/>
  <c r="PP37" i="135"/>
  <c r="FM37" i="135"/>
  <c r="LI37" i="135"/>
  <c r="PT37" i="135"/>
  <c r="FI37" i="135"/>
  <c r="LE37" i="135"/>
  <c r="JC37" i="135"/>
  <c r="IY37" i="135"/>
  <c r="KA37" i="135"/>
  <c r="GB37" i="135"/>
  <c r="DN37" i="135"/>
  <c r="PQ37" i="135"/>
  <c r="HP37" i="135"/>
  <c r="EG37" i="135"/>
  <c r="KW37" i="135"/>
  <c r="FE37" i="135"/>
  <c r="PN37" i="135"/>
  <c r="LB37" i="135"/>
  <c r="FD37" i="135"/>
  <c r="PM37" i="135"/>
  <c r="KY37" i="135"/>
  <c r="FA37" i="135"/>
  <c r="KX37" i="135"/>
  <c r="EZ37" i="135"/>
  <c r="JW37" i="135"/>
  <c r="FX37" i="135"/>
  <c r="DJ37" i="135"/>
  <c r="PL37" i="135"/>
  <c r="MA37" i="135"/>
  <c r="HK37" i="135"/>
  <c r="EB37" i="135"/>
  <c r="KN37" i="135"/>
  <c r="EX37" i="135"/>
  <c r="KS37" i="135"/>
  <c r="EV37" i="135"/>
  <c r="KR37" i="135"/>
  <c r="ET37" i="135"/>
  <c r="KP37" i="135"/>
  <c r="ES37" i="135"/>
  <c r="MW37" i="135"/>
  <c r="GJ37" i="135"/>
  <c r="QB37" i="135"/>
  <c r="IA37" i="135"/>
  <c r="PX37" i="135"/>
  <c r="FU37" i="135"/>
  <c r="LO37" i="135"/>
  <c r="PZ37" i="135"/>
  <c r="FQ37" i="135"/>
  <c r="LM37" i="135"/>
  <c r="LL37" i="135"/>
  <c r="EY37" i="135"/>
  <c r="OE37" i="135"/>
  <c r="GD37" i="135"/>
  <c r="NJ37" i="135"/>
  <c r="HR37" i="135"/>
  <c r="HN37" i="135"/>
  <c r="LX37" i="135"/>
  <c r="FL37" i="135"/>
  <c r="OF37" i="135"/>
  <c r="EC37" i="135"/>
  <c r="JX37" i="135"/>
  <c r="OI37" i="135"/>
  <c r="DX37" i="135"/>
  <c r="JU37" i="135"/>
  <c r="LT37" i="135"/>
  <c r="FG37" i="135"/>
  <c r="OO37" i="135"/>
  <c r="GO37" i="135"/>
  <c r="DT37" i="135"/>
  <c r="JQ37" i="135"/>
  <c r="OB37" i="135"/>
  <c r="DQ37" i="135"/>
  <c r="JM37" i="135"/>
  <c r="FC37" i="135"/>
  <c r="GI37" i="135"/>
  <c r="DM37" i="135"/>
  <c r="HT37" i="135"/>
  <c r="DR37" i="135"/>
  <c r="EL37" i="135"/>
  <c r="PU37" i="135"/>
  <c r="LG37" i="135"/>
  <c r="FF37" i="135"/>
  <c r="OT37" i="135"/>
  <c r="JS37" i="135"/>
  <c r="LV37" i="135"/>
  <c r="DU37" i="135"/>
  <c r="KG37" i="135"/>
  <c r="EO37" i="135"/>
  <c r="KK37" i="135"/>
  <c r="EK37" i="135"/>
  <c r="OP37" i="135"/>
  <c r="DP37" i="135"/>
  <c r="KC37" i="135"/>
  <c r="PW37" i="135"/>
  <c r="GM37" i="135"/>
  <c r="NI37" i="135"/>
  <c r="GL37" i="135"/>
  <c r="OQ37" i="135"/>
  <c r="LH37" i="135"/>
  <c r="EU37" i="135"/>
  <c r="FY37" i="135"/>
  <c r="NB37" i="135"/>
  <c r="HJ37" i="135"/>
  <c r="NF37" i="135"/>
  <c r="LD37" i="135"/>
  <c r="EQ37" i="135"/>
  <c r="FS37" i="135"/>
  <c r="MU37" i="135"/>
  <c r="CQ37" i="135"/>
  <c r="MY37" i="135"/>
  <c r="CM37" i="135"/>
  <c r="PK37" i="135"/>
  <c r="DV37" i="135"/>
  <c r="ER37" i="135"/>
  <c r="QC37" i="135"/>
  <c r="LN37" i="135"/>
  <c r="FO37" i="135"/>
  <c r="CK37" i="135"/>
  <c r="HO37" i="135"/>
  <c r="BY37" i="135"/>
  <c r="KD37" i="135"/>
  <c r="CD37" i="135"/>
  <c r="MT37" i="135"/>
  <c r="CH37" i="135"/>
  <c r="CE37" i="135"/>
  <c r="JO37" i="135"/>
  <c r="JZ37" i="135"/>
  <c r="ON37" i="135"/>
  <c r="EI37" i="135"/>
  <c r="BZ37" i="135"/>
  <c r="GP37" i="135"/>
  <c r="MB37" i="135"/>
  <c r="OM37" i="135"/>
  <c r="EF37" i="135"/>
  <c r="KV37" i="135"/>
  <c r="GK37" i="135"/>
  <c r="ID37" i="135"/>
  <c r="HY37" i="135"/>
  <c r="LK37" i="135"/>
  <c r="JR37" i="135"/>
  <c r="DY37" i="135"/>
  <c r="OG37" i="135"/>
  <c r="OH37" i="135"/>
  <c r="OC37" i="135"/>
  <c r="JP37" i="135"/>
  <c r="DO37" i="135"/>
  <c r="LP37" i="135"/>
  <c r="DI37" i="135"/>
  <c r="FK37" i="135"/>
  <c r="OS37" i="135"/>
  <c r="KL37" i="135"/>
  <c r="EN37" i="135"/>
  <c r="ED37" i="135"/>
  <c r="NH37" i="135"/>
  <c r="FP37" i="135"/>
  <c r="KB37" i="135"/>
  <c r="HI37" i="135"/>
  <c r="KO37" i="135"/>
  <c r="HL37" i="135"/>
  <c r="ND37" i="135"/>
  <c r="CC37" i="135"/>
  <c r="CI37" i="135"/>
  <c r="MZ37" i="135"/>
  <c r="CL37" i="135"/>
  <c r="KI37" i="135"/>
  <c r="LJ37" i="135"/>
  <c r="PY37" i="135"/>
  <c r="KU37" i="135"/>
  <c r="KZ37" i="135"/>
  <c r="CF37" i="135"/>
  <c r="LQ37" i="135"/>
  <c r="JY37" i="135"/>
  <c r="OL37" i="135"/>
  <c r="DK37" i="135"/>
  <c r="JV37" i="135"/>
  <c r="LF37" i="135"/>
  <c r="DS37" i="135"/>
  <c r="OJ37" i="135"/>
  <c r="KE37" i="135"/>
  <c r="PR37" i="135"/>
  <c r="OR37" i="135"/>
  <c r="CN37" i="135"/>
  <c r="KJ37" i="135"/>
  <c r="CP37" i="135"/>
  <c r="HM37" i="135"/>
  <c r="NK37" i="135"/>
  <c r="QA37" i="135"/>
  <c r="FN37" i="135"/>
  <c r="EH37" i="135"/>
  <c r="DW37" i="135"/>
  <c r="JL37" i="135"/>
  <c r="HX37" i="135"/>
  <c r="LC37" i="135"/>
  <c r="FT37" i="135"/>
  <c r="KH37" i="135"/>
  <c r="EJ37" i="135"/>
  <c r="FH37" i="135"/>
  <c r="CG37" i="135"/>
  <c r="FR37" i="135"/>
  <c r="HS37" i="135"/>
  <c r="EM37" i="135"/>
  <c r="GQ37" i="135"/>
  <c r="CA37" i="135"/>
  <c r="KF37" i="135"/>
  <c r="CB37" i="135"/>
  <c r="HU37" i="135"/>
  <c r="NG37" i="135"/>
  <c r="CJ37" i="135"/>
  <c r="OK37" i="135"/>
  <c r="EP37" i="135"/>
  <c r="MV37" i="135"/>
  <c r="IW24" i="135"/>
  <c r="IG24" i="135"/>
  <c r="JD24" i="135"/>
  <c r="II24" i="135"/>
  <c r="JH24" i="135"/>
  <c r="IM24" i="135"/>
  <c r="IQ24" i="135"/>
  <c r="JI24" i="135"/>
  <c r="IS24" i="135"/>
  <c r="IY24" i="135"/>
  <c r="ID24" i="135"/>
  <c r="JC24" i="135"/>
  <c r="IH24" i="135"/>
  <c r="JG24" i="135"/>
  <c r="IL24" i="135"/>
  <c r="IO24" i="135"/>
  <c r="IT24" i="135"/>
  <c r="JB24" i="135"/>
  <c r="IZ24" i="135"/>
  <c r="IJ24" i="135"/>
  <c r="IK24" i="135"/>
  <c r="IN24" i="135"/>
  <c r="IV24" i="135"/>
  <c r="IP24" i="135"/>
  <c r="IX24" i="135"/>
  <c r="JF24" i="135"/>
  <c r="JJ24" i="135"/>
  <c r="IR24" i="135"/>
  <c r="IE24" i="135"/>
  <c r="JE24" i="135"/>
  <c r="IF24" i="135"/>
  <c r="IU24" i="135"/>
  <c r="PR24" i="135"/>
  <c r="ND24" i="135"/>
  <c r="KP24" i="135"/>
  <c r="GQ24" i="135"/>
  <c r="ED24" i="135"/>
  <c r="NE24" i="135"/>
  <c r="JU24" i="135"/>
  <c r="EY24" i="135"/>
  <c r="NC24" i="135"/>
  <c r="JT24" i="135"/>
  <c r="FC24" i="135"/>
  <c r="NB24" i="135"/>
  <c r="JS24" i="135"/>
  <c r="FA24" i="135"/>
  <c r="NK24" i="135"/>
  <c r="HN24" i="135"/>
  <c r="CQ24" i="135"/>
  <c r="OO24" i="135"/>
  <c r="LC24" i="135"/>
  <c r="GI24" i="135"/>
  <c r="HW24" i="135"/>
  <c r="DL24" i="135"/>
  <c r="IA24" i="135"/>
  <c r="DP24" i="135"/>
  <c r="HZ24" i="135"/>
  <c r="DO24" i="135"/>
  <c r="FL24" i="135"/>
  <c r="LD24" i="135"/>
  <c r="OB24" i="135"/>
  <c r="OG24" i="135"/>
  <c r="KY24" i="135"/>
  <c r="GE24" i="135"/>
  <c r="HR24" i="135"/>
  <c r="HV24" i="135"/>
  <c r="DF24" i="135"/>
  <c r="HU24" i="135"/>
  <c r="DD24" i="135"/>
  <c r="EO24" i="135"/>
  <c r="KB24" i="135"/>
  <c r="LT24" i="135"/>
  <c r="JA24" i="135"/>
  <c r="MN24" i="135"/>
  <c r="JZ24" i="135"/>
  <c r="GA24" i="135"/>
  <c r="DM24" i="135"/>
  <c r="PS24" i="135"/>
  <c r="HM24" i="135"/>
  <c r="EC24" i="135"/>
  <c r="PQ24" i="135"/>
  <c r="HQ24" i="135"/>
  <c r="EG24" i="135"/>
  <c r="PP24" i="135"/>
  <c r="HO24" i="135"/>
  <c r="EF24" i="135"/>
  <c r="NW24" i="135"/>
  <c r="HS24" i="135"/>
  <c r="DC24" i="135"/>
  <c r="KH24" i="135"/>
  <c r="FO24" i="135"/>
  <c r="CB24" i="135"/>
  <c r="MT24" i="135"/>
  <c r="CE24" i="135"/>
  <c r="MS24" i="135"/>
  <c r="CI24" i="135"/>
  <c r="MQ24" i="135"/>
  <c r="CH24" i="135"/>
  <c r="PY24" i="135"/>
  <c r="EJ24" i="135"/>
  <c r="GB24" i="135"/>
  <c r="KD24" i="135"/>
  <c r="FF24" i="135"/>
  <c r="BX24" i="135"/>
  <c r="MO24" i="135"/>
  <c r="GK24" i="135"/>
  <c r="BZ24" i="135"/>
  <c r="GO24" i="135"/>
  <c r="CD24" i="135"/>
  <c r="GN24" i="135"/>
  <c r="CC24" i="135"/>
  <c r="CG24" i="135"/>
  <c r="EZ24" i="135"/>
  <c r="OK24" i="135"/>
  <c r="HX24" i="135"/>
  <c r="LM24" i="135"/>
  <c r="DG24" i="135"/>
  <c r="LL24" i="135"/>
  <c r="DK24" i="135"/>
  <c r="LJ24" i="135"/>
  <c r="DJ24" i="135"/>
  <c r="MU24" i="135"/>
  <c r="JN24" i="135"/>
  <c r="QC24" i="135"/>
  <c r="FP24" i="135"/>
  <c r="LQ24" i="135"/>
  <c r="QA24" i="135"/>
  <c r="FR24" i="135"/>
  <c r="KG24" i="135"/>
  <c r="PZ24" i="135"/>
  <c r="HT24" i="135"/>
  <c r="PX24" i="135"/>
  <c r="FI24" i="135"/>
  <c r="LF24" i="135"/>
  <c r="PU24" i="135"/>
  <c r="FM24" i="135"/>
  <c r="FV24" i="135"/>
  <c r="NH24" i="135"/>
  <c r="FB24" i="135"/>
  <c r="BU24" i="135"/>
  <c r="GJ24" i="135"/>
  <c r="LZ24" i="135"/>
  <c r="BW24" i="135"/>
  <c r="PI24" i="135"/>
  <c r="FG24" i="135"/>
  <c r="DY24" i="135"/>
  <c r="PG24" i="135"/>
  <c r="MW24" i="135"/>
  <c r="FQ24" i="135"/>
  <c r="LK24" i="135"/>
  <c r="DE24" i="135"/>
  <c r="JP24" i="135"/>
  <c r="OE24" i="135"/>
  <c r="DV24" i="135"/>
  <c r="JM24" i="135"/>
  <c r="EH24" i="135"/>
  <c r="LB24" i="135"/>
  <c r="PL24" i="135"/>
  <c r="FH24" i="135"/>
  <c r="HJ24" i="135"/>
  <c r="KR24" i="135"/>
  <c r="KL24" i="135"/>
  <c r="DN24" i="135"/>
  <c r="HH24" i="135"/>
  <c r="CF24" i="135"/>
  <c r="KQ24" i="135"/>
  <c r="CK24" i="135"/>
  <c r="KO24" i="135"/>
  <c r="CO24" i="135"/>
  <c r="KN24" i="135"/>
  <c r="CM24" i="135"/>
  <c r="CL24" i="135"/>
  <c r="HI24" i="135"/>
  <c r="PJ24" i="135"/>
  <c r="HD24" i="135"/>
  <c r="EN24" i="135"/>
  <c r="KJ24" i="135"/>
  <c r="EQ24" i="135"/>
  <c r="PF24" i="135"/>
  <c r="OQ24" i="135"/>
  <c r="EI24" i="135"/>
  <c r="KE24" i="135"/>
  <c r="ON24" i="135"/>
  <c r="EK24" i="135"/>
  <c r="PT24" i="135"/>
  <c r="LO24" i="135"/>
  <c r="DI24" i="135"/>
  <c r="KA24" i="135"/>
  <c r="OJ24" i="135"/>
  <c r="EB24" i="135"/>
  <c r="JX24" i="135"/>
  <c r="HY24" i="135"/>
  <c r="BV24" i="135"/>
  <c r="NA24" i="135"/>
  <c r="PN24" i="135"/>
  <c r="PH24" i="135"/>
  <c r="MX24" i="135"/>
  <c r="HE24" i="135"/>
  <c r="JL24" i="135"/>
  <c r="JR24" i="135"/>
  <c r="FZ24" i="135"/>
  <c r="LV24" i="135"/>
  <c r="GC24" i="135"/>
  <c r="LN24" i="135"/>
  <c r="KU24" i="135"/>
  <c r="CN24" i="135"/>
  <c r="HG24" i="135"/>
  <c r="NI24" i="135"/>
  <c r="PK24" i="135"/>
  <c r="FS24" i="135"/>
  <c r="CP24" i="135"/>
  <c r="KS24" i="135"/>
  <c r="GL24" i="135"/>
  <c r="LW24" i="135"/>
  <c r="OT24" i="135"/>
  <c r="KM24" i="135"/>
  <c r="MV24" i="135"/>
  <c r="LR24" i="135"/>
  <c r="FT24" i="135"/>
  <c r="PO24" i="135"/>
  <c r="EL24" i="135"/>
  <c r="PW24" i="135"/>
  <c r="LE24" i="135"/>
  <c r="KX24" i="135"/>
  <c r="JV24" i="135"/>
  <c r="GF24" i="135"/>
  <c r="BY24" i="135"/>
  <c r="MP24" i="135"/>
  <c r="KW24" i="135"/>
  <c r="GM24" i="135"/>
  <c r="DR24" i="135"/>
  <c r="OD24" i="135"/>
  <c r="HP24" i="135"/>
  <c r="FD24" i="135"/>
  <c r="NG24" i="135"/>
  <c r="CJ24" i="135"/>
  <c r="EV24" i="135"/>
  <c r="LG24" i="135"/>
  <c r="OA24" i="135"/>
  <c r="NZ24" i="135"/>
  <c r="NX24" i="135"/>
  <c r="GG24" i="135"/>
  <c r="MA24" i="135"/>
  <c r="KK24" i="135"/>
  <c r="ER24" i="135"/>
  <c r="LI24" i="135"/>
  <c r="DQ24" i="135"/>
  <c r="OP24" i="135"/>
  <c r="KC24" i="135"/>
  <c r="EE24" i="135"/>
  <c r="DW24" i="135"/>
  <c r="OI24" i="135"/>
  <c r="OM24" i="135"/>
  <c r="ES24" i="135"/>
  <c r="CA24" i="135"/>
  <c r="EX24" i="135"/>
  <c r="LU24" i="135"/>
  <c r="OH24" i="135"/>
  <c r="FW24" i="135"/>
  <c r="KZ24" i="135"/>
  <c r="MY24" i="135"/>
  <c r="FK24" i="135"/>
  <c r="DH24" i="135"/>
  <c r="EP24" i="135"/>
  <c r="LP24" i="135"/>
  <c r="MR24" i="135"/>
  <c r="FN24" i="135"/>
  <c r="MB24" i="135"/>
  <c r="DX24" i="135"/>
  <c r="OF24" i="135"/>
  <c r="DT24" i="135"/>
  <c r="PM24" i="135"/>
  <c r="DS24" i="135"/>
  <c r="ET24" i="135"/>
  <c r="FY24" i="135"/>
  <c r="NF24" i="135"/>
  <c r="DU24" i="135"/>
  <c r="KI24" i="135"/>
  <c r="LS24" i="135"/>
  <c r="EM24" i="135"/>
  <c r="JY24" i="135"/>
  <c r="HL24" i="135"/>
  <c r="LX24" i="135"/>
  <c r="NJ24" i="135"/>
  <c r="GR24" i="135"/>
  <c r="NY24" i="135"/>
  <c r="QB24" i="135"/>
  <c r="LH24" i="135"/>
  <c r="GH24" i="135"/>
  <c r="EU24" i="135"/>
  <c r="HF24" i="135"/>
  <c r="JO24" i="135"/>
  <c r="LA24" i="135"/>
  <c r="KV24" i="135"/>
  <c r="FX24" i="135"/>
  <c r="KF24" i="135"/>
  <c r="DZ24" i="135"/>
  <c r="JW24" i="135"/>
  <c r="GD24" i="135"/>
  <c r="HK24" i="135"/>
  <c r="EW24" i="135"/>
  <c r="GP24" i="135"/>
  <c r="OR24" i="135"/>
  <c r="FE24" i="135"/>
  <c r="OL24" i="135"/>
  <c r="OC24" i="135"/>
  <c r="FU24" i="135"/>
  <c r="JQ24" i="135"/>
  <c r="LY24" i="135"/>
  <c r="BT24" i="135"/>
  <c r="OS24" i="135"/>
  <c r="PV24" i="135"/>
  <c r="MZ24" i="135"/>
  <c r="IX39" i="135"/>
  <c r="IH39" i="135"/>
  <c r="IO39" i="135"/>
  <c r="JA39" i="135"/>
  <c r="IY39" i="135"/>
  <c r="II39" i="135"/>
  <c r="JC39" i="135"/>
  <c r="JJ39" i="135"/>
  <c r="IT39" i="135"/>
  <c r="ID39" i="135"/>
  <c r="JE39" i="135"/>
  <c r="IJ39" i="135"/>
  <c r="IS39" i="135"/>
  <c r="IR39" i="135"/>
  <c r="JD39" i="135"/>
  <c r="IV39" i="135"/>
  <c r="IP39" i="135"/>
  <c r="IZ39" i="135"/>
  <c r="IM39" i="135"/>
  <c r="IW39" i="135"/>
  <c r="IN39" i="135"/>
  <c r="IL39" i="135"/>
  <c r="IU39" i="135"/>
  <c r="IF39" i="135"/>
  <c r="JG39" i="135"/>
  <c r="IQ39" i="135"/>
  <c r="IG39" i="135"/>
  <c r="JF39" i="135"/>
  <c r="IE39" i="135"/>
  <c r="JB39" i="135"/>
  <c r="JI39" i="135"/>
  <c r="PS39" i="135"/>
  <c r="NE39" i="135"/>
  <c r="KQ39" i="135"/>
  <c r="GR39" i="135"/>
  <c r="EE39" i="135"/>
  <c r="MZ39" i="135"/>
  <c r="JQ39" i="135"/>
  <c r="EZ39" i="135"/>
  <c r="GE39" i="135"/>
  <c r="MA39" i="135"/>
  <c r="GD39" i="135"/>
  <c r="LZ39" i="135"/>
  <c r="GI39" i="135"/>
  <c r="GH39" i="135"/>
  <c r="NI39" i="135"/>
  <c r="JW39" i="135"/>
  <c r="FC39" i="135"/>
  <c r="LY39" i="135"/>
  <c r="GG39" i="135"/>
  <c r="KS39" i="135"/>
  <c r="DK39" i="135"/>
  <c r="ES39" i="135"/>
  <c r="GP39" i="135"/>
  <c r="HZ39" i="135"/>
  <c r="CB39" i="135"/>
  <c r="OT39" i="135"/>
  <c r="LL39" i="135"/>
  <c r="GN39" i="135"/>
  <c r="OB39" i="135"/>
  <c r="JL39" i="135"/>
  <c r="DS39" i="135"/>
  <c r="FY39" i="135"/>
  <c r="HO39" i="135"/>
  <c r="KH39" i="135"/>
  <c r="LW39" i="135"/>
  <c r="EP39" i="135"/>
  <c r="JH39" i="135"/>
  <c r="KA39" i="135"/>
  <c r="GB39" i="135"/>
  <c r="DN39" i="135"/>
  <c r="PN39" i="135"/>
  <c r="HN39" i="135"/>
  <c r="ED39" i="135"/>
  <c r="PM39" i="135"/>
  <c r="LA39" i="135"/>
  <c r="FB39" i="135"/>
  <c r="PL39" i="135"/>
  <c r="KY39" i="135"/>
  <c r="FA39" i="135"/>
  <c r="KW39" i="135"/>
  <c r="FF39" i="135"/>
  <c r="PP39" i="135"/>
  <c r="LB39" i="135"/>
  <c r="FD39" i="135"/>
  <c r="PW39" i="135"/>
  <c r="HQ39" i="135"/>
  <c r="EI39" i="135"/>
  <c r="KX39" i="135"/>
  <c r="FE39" i="135"/>
  <c r="HW39" i="135"/>
  <c r="BZ39" i="135"/>
  <c r="KP39" i="135"/>
  <c r="DI39" i="135"/>
  <c r="EX39" i="135"/>
  <c r="GO39" i="135"/>
  <c r="KM39" i="135"/>
  <c r="FT39" i="135"/>
  <c r="CK39" i="135"/>
  <c r="MU39" i="135"/>
  <c r="CQ39" i="135"/>
  <c r="LV39" i="135"/>
  <c r="EN39" i="135"/>
  <c r="FW39" i="135"/>
  <c r="HT39" i="135"/>
  <c r="KN39" i="135"/>
  <c r="LX39" i="135"/>
  <c r="FL39" i="135"/>
  <c r="OR39" i="135"/>
  <c r="GQ39" i="135"/>
  <c r="OJ39" i="135"/>
  <c r="DY39" i="135"/>
  <c r="JU39" i="135"/>
  <c r="OF39" i="135"/>
  <c r="EC39" i="135"/>
  <c r="JY39" i="135"/>
  <c r="LP39" i="135"/>
  <c r="DJ39" i="135"/>
  <c r="JV39" i="135"/>
  <c r="DO39" i="135"/>
  <c r="EW39" i="135"/>
  <c r="JS39" i="135"/>
  <c r="GA39" i="135"/>
  <c r="KK39" i="135"/>
  <c r="LU39" i="135"/>
  <c r="NJ39" i="135"/>
  <c r="OP39" i="135"/>
  <c r="GJ39" i="135"/>
  <c r="DM39" i="135"/>
  <c r="FR39" i="135"/>
  <c r="JZ39" i="135"/>
  <c r="LQ39" i="135"/>
  <c r="LK39" i="135"/>
  <c r="KE39" i="135"/>
  <c r="GL39" i="135"/>
  <c r="DU39" i="135"/>
  <c r="OH39" i="135"/>
  <c r="GF39" i="135"/>
  <c r="NK39" i="135"/>
  <c r="FI39" i="135"/>
  <c r="JM39" i="135"/>
  <c r="LJ39" i="135"/>
  <c r="DV39" i="135"/>
  <c r="LO39" i="135"/>
  <c r="ON39" i="135"/>
  <c r="CP39" i="135"/>
  <c r="DR39" i="135"/>
  <c r="OC39" i="135"/>
  <c r="FM39" i="135"/>
  <c r="LH39" i="135"/>
  <c r="EU39" i="135"/>
  <c r="FV39" i="135"/>
  <c r="NG39" i="135"/>
  <c r="NC39" i="135"/>
  <c r="HK39" i="135"/>
  <c r="KV39" i="135"/>
  <c r="CO39" i="135"/>
  <c r="CD39" i="135"/>
  <c r="DL39" i="135"/>
  <c r="PO39" i="135"/>
  <c r="HM39" i="135"/>
  <c r="ET39" i="135"/>
  <c r="HP39" i="135"/>
  <c r="KJ39" i="135"/>
  <c r="LR39" i="135"/>
  <c r="MW39" i="135"/>
  <c r="EQ39" i="135"/>
  <c r="LN39" i="135"/>
  <c r="QB39" i="135"/>
  <c r="CN39" i="135"/>
  <c r="EF39" i="135"/>
  <c r="FU39" i="135"/>
  <c r="KI39" i="135"/>
  <c r="KG39" i="135"/>
  <c r="PZ39" i="135"/>
  <c r="EK39" i="135"/>
  <c r="FG39" i="135"/>
  <c r="CA39" i="135"/>
  <c r="FH39" i="135"/>
  <c r="JR39" i="135"/>
  <c r="MS39" i="135"/>
  <c r="EM39" i="135"/>
  <c r="LC39" i="135"/>
  <c r="PU39" i="135"/>
  <c r="CH39" i="135"/>
  <c r="DP39" i="135"/>
  <c r="FN39" i="135"/>
  <c r="PK39" i="135"/>
  <c r="EG39" i="135"/>
  <c r="OM39" i="135"/>
  <c r="IK39" i="135"/>
  <c r="HY39" i="135"/>
  <c r="LI39" i="135"/>
  <c r="JX39" i="135"/>
  <c r="DW39" i="135"/>
  <c r="OK39" i="135"/>
  <c r="OG39" i="135"/>
  <c r="GM39" i="135"/>
  <c r="KO39" i="135"/>
  <c r="EY39" i="135"/>
  <c r="EL39" i="135"/>
  <c r="HR39" i="135"/>
  <c r="MY39" i="135"/>
  <c r="PX39" i="135"/>
  <c r="EH39" i="135"/>
  <c r="EO39" i="135"/>
  <c r="NB39" i="135"/>
  <c r="LG39" i="135"/>
  <c r="CI39" i="135"/>
  <c r="PQ39" i="135"/>
  <c r="DT39" i="135"/>
  <c r="QC39" i="135"/>
  <c r="KB39" i="135"/>
  <c r="PV39" i="135"/>
  <c r="HI39" i="135"/>
  <c r="KL39" i="135"/>
  <c r="HJ39" i="135"/>
  <c r="NH39" i="135"/>
  <c r="OD39" i="135"/>
  <c r="NF39" i="135"/>
  <c r="EV39" i="135"/>
  <c r="IA39" i="135"/>
  <c r="DZ39" i="135"/>
  <c r="FZ39" i="135"/>
  <c r="PY39" i="135"/>
  <c r="KD39" i="135"/>
  <c r="MV39" i="135"/>
  <c r="OQ39" i="135"/>
  <c r="FS39" i="135"/>
  <c r="DQ39" i="135"/>
  <c r="QA39" i="135"/>
  <c r="PT39" i="135"/>
  <c r="JP39" i="135"/>
  <c r="CF39" i="135"/>
  <c r="KF39" i="135"/>
  <c r="EJ39" i="135"/>
  <c r="MT39" i="135"/>
  <c r="OL39" i="135"/>
  <c r="DH39" i="135"/>
  <c r="JT39" i="135"/>
  <c r="DX39" i="135"/>
  <c r="LS39" i="135"/>
  <c r="GC39" i="135"/>
  <c r="HX39" i="135"/>
  <c r="KC39" i="135"/>
  <c r="BY39" i="135"/>
  <c r="KZ39" i="135"/>
  <c r="MB39" i="135"/>
  <c r="LT39" i="135"/>
  <c r="CL39" i="135"/>
  <c r="HL39" i="135"/>
  <c r="KU39" i="135"/>
  <c r="KR39" i="135"/>
  <c r="ER39" i="135"/>
  <c r="FQ39" i="135"/>
  <c r="OS39" i="135"/>
  <c r="CM39" i="135"/>
  <c r="HU39" i="135"/>
  <c r="LF39" i="135"/>
  <c r="EB39" i="135"/>
  <c r="HV39" i="135"/>
  <c r="LD39" i="135"/>
  <c r="CE39" i="135"/>
  <c r="CJ39" i="135"/>
  <c r="MX39" i="135"/>
  <c r="PR39" i="135"/>
  <c r="CG39" i="135"/>
  <c r="GK39" i="135"/>
  <c r="JO39" i="135"/>
  <c r="LE39" i="135"/>
  <c r="OE39" i="135"/>
  <c r="FO39" i="135"/>
  <c r="JN39" i="135"/>
  <c r="OI39" i="135"/>
  <c r="FP39" i="135"/>
  <c r="ND39" i="135"/>
  <c r="FX39" i="135"/>
  <c r="CC39" i="135"/>
  <c r="NA39" i="135"/>
  <c r="OO39" i="135"/>
  <c r="HS39" i="135"/>
  <c r="LM39" i="135"/>
  <c r="FK39" i="135"/>
  <c r="JI32" i="135"/>
  <c r="IS32" i="135"/>
  <c r="JH32" i="135"/>
  <c r="IM32" i="135"/>
  <c r="JG32" i="135"/>
  <c r="IL32" i="135"/>
  <c r="IP32" i="135"/>
  <c r="JE32" i="135"/>
  <c r="IO32" i="135"/>
  <c r="JC32" i="135"/>
  <c r="IH32" i="135"/>
  <c r="JB32" i="135"/>
  <c r="IF32" i="135"/>
  <c r="JF32" i="135"/>
  <c r="IJ32" i="135"/>
  <c r="JA32" i="135"/>
  <c r="IX32" i="135"/>
  <c r="IZ32" i="135"/>
  <c r="FZ32" i="135"/>
  <c r="IT32" i="135"/>
  <c r="IN32" i="135"/>
  <c r="DL32" i="135"/>
  <c r="GF32" i="135"/>
  <c r="LG32" i="135"/>
  <c r="ET32" i="135"/>
  <c r="CF32" i="135"/>
  <c r="KO32" i="135"/>
  <c r="FY32" i="135"/>
  <c r="CO32" i="135"/>
  <c r="KN32" i="135"/>
  <c r="FX32" i="135"/>
  <c r="CM32" i="135"/>
  <c r="KM32" i="135"/>
  <c r="FV32" i="135"/>
  <c r="CL32" i="135"/>
  <c r="LM32" i="135"/>
  <c r="LR32" i="135"/>
  <c r="OG32" i="135"/>
  <c r="LS32" i="135"/>
  <c r="HT32" i="135"/>
  <c r="FF32" i="135"/>
  <c r="OP32" i="135"/>
  <c r="LF32" i="135"/>
  <c r="GO32" i="135"/>
  <c r="ON32" i="135"/>
  <c r="LE32" i="135"/>
  <c r="GN32" i="135"/>
  <c r="OM32" i="135"/>
  <c r="LD32" i="135"/>
  <c r="GL32" i="135"/>
  <c r="HM32" i="135"/>
  <c r="NH32" i="135"/>
  <c r="JY32" i="135"/>
  <c r="JX32" i="135"/>
  <c r="JW32" i="135"/>
  <c r="OF32" i="135"/>
  <c r="KD32" i="135"/>
  <c r="DQ32" i="135"/>
  <c r="EM32" i="135"/>
  <c r="EK32" i="135"/>
  <c r="EJ32" i="135"/>
  <c r="CK32" i="135"/>
  <c r="OS32" i="135"/>
  <c r="DV32" i="135"/>
  <c r="DT32" i="135"/>
  <c r="DS32" i="135"/>
  <c r="PZ32" i="135"/>
  <c r="EL32" i="135"/>
  <c r="FN32" i="135"/>
  <c r="FM32" i="135"/>
  <c r="FL32" i="135"/>
  <c r="LA32" i="135"/>
  <c r="KX32" i="135"/>
  <c r="IW32" i="135"/>
  <c r="IR32" i="135"/>
  <c r="IU32" i="135"/>
  <c r="LB32" i="135"/>
  <c r="EI32" i="135"/>
  <c r="FD32" i="135"/>
  <c r="LH32" i="135"/>
  <c r="PR32" i="135"/>
  <c r="ND32" i="135"/>
  <c r="KP32" i="135"/>
  <c r="GQ32" i="135"/>
  <c r="ED32" i="135"/>
  <c r="NC32" i="135"/>
  <c r="JT32" i="135"/>
  <c r="FC32" i="135"/>
  <c r="NB32" i="135"/>
  <c r="JS32" i="135"/>
  <c r="FA32" i="135"/>
  <c r="NA32" i="135"/>
  <c r="JQ32" i="135"/>
  <c r="EZ32" i="135"/>
  <c r="LC32" i="135"/>
  <c r="EP32" i="135"/>
  <c r="CB32" i="135"/>
  <c r="KJ32" i="135"/>
  <c r="FT32" i="135"/>
  <c r="CI32" i="135"/>
  <c r="KI32" i="135"/>
  <c r="FR32" i="135"/>
  <c r="CH32" i="135"/>
  <c r="KG32" i="135"/>
  <c r="FQ32" i="135"/>
  <c r="CG32" i="135"/>
  <c r="MA32" i="135"/>
  <c r="FO32" i="135"/>
  <c r="FP32" i="135"/>
  <c r="HL32" i="135"/>
  <c r="CJ32" i="135"/>
  <c r="KV32" i="135"/>
  <c r="KS32" i="135"/>
  <c r="KR32" i="135"/>
  <c r="CQ32" i="135"/>
  <c r="KW32" i="135"/>
  <c r="ES32" i="135"/>
  <c r="CD32" i="135"/>
  <c r="CC32" i="135"/>
  <c r="IV32" i="135"/>
  <c r="QC32" i="135"/>
  <c r="CP32" i="135"/>
  <c r="JP32" i="135"/>
  <c r="GA32" i="135"/>
  <c r="PQ32" i="135"/>
  <c r="HQ32" i="135"/>
  <c r="PP32" i="135"/>
  <c r="HO32" i="135"/>
  <c r="PO32" i="135"/>
  <c r="HN32" i="135"/>
  <c r="PN32" i="135"/>
  <c r="KL32" i="135"/>
  <c r="DY32" i="135"/>
  <c r="MX32" i="135"/>
  <c r="EW32" i="135"/>
  <c r="MW32" i="135"/>
  <c r="EV32" i="135"/>
  <c r="EU32" i="135"/>
  <c r="PS32" i="135"/>
  <c r="PV32" i="135"/>
  <c r="EH32" i="135"/>
  <c r="FH32" i="135"/>
  <c r="FG32" i="135"/>
  <c r="FE32" i="135"/>
  <c r="GE32" i="135"/>
  <c r="HV32" i="135"/>
  <c r="HU32" i="135"/>
  <c r="HS32" i="135"/>
  <c r="LV32" i="135"/>
  <c r="LT32" i="135"/>
  <c r="NK32" i="135"/>
  <c r="HP32" i="135"/>
  <c r="KA32" i="135"/>
  <c r="GJ32" i="135"/>
  <c r="GG32" i="135"/>
  <c r="PY32" i="135"/>
  <c r="QA32" i="135"/>
  <c r="IQ32" i="135"/>
  <c r="OL32" i="135"/>
  <c r="KK32" i="135"/>
  <c r="LX32" i="135"/>
  <c r="LW32" i="135"/>
  <c r="FK32" i="135"/>
  <c r="OT32" i="135"/>
  <c r="OR32" i="135"/>
  <c r="GR32" i="135"/>
  <c r="GK32" i="135"/>
  <c r="JV32" i="135"/>
  <c r="MB32" i="135"/>
  <c r="EB32" i="135"/>
  <c r="LZ32" i="135"/>
  <c r="DZ32" i="135"/>
  <c r="LY32" i="135"/>
  <c r="DX32" i="135"/>
  <c r="EC32" i="135"/>
  <c r="OO32" i="135"/>
  <c r="DP32" i="135"/>
  <c r="DO32" i="135"/>
  <c r="DN32" i="135"/>
  <c r="EX32" i="135"/>
  <c r="GD32" i="135"/>
  <c r="GC32" i="135"/>
  <c r="GB32" i="135"/>
  <c r="KE32" i="135"/>
  <c r="KB32" i="135"/>
  <c r="CN32" i="135"/>
  <c r="LO32" i="135"/>
  <c r="OI32" i="135"/>
  <c r="JU32" i="135"/>
  <c r="ER32" i="135"/>
  <c r="EO32" i="135"/>
  <c r="IE32" i="135"/>
  <c r="JD32" i="135"/>
  <c r="EN32" i="135"/>
  <c r="DM32" i="135"/>
  <c r="EG32" i="135"/>
  <c r="EF32" i="135"/>
  <c r="EE32" i="135"/>
  <c r="GM32" i="135"/>
  <c r="JO32" i="135"/>
  <c r="JM32" i="135"/>
  <c r="JL32" i="135"/>
  <c r="PX32" i="135"/>
  <c r="NI32" i="135"/>
  <c r="NF32" i="135"/>
  <c r="PW32" i="135"/>
  <c r="PT32" i="135"/>
  <c r="LU32" i="135"/>
  <c r="KY32" i="135"/>
  <c r="NE32" i="135"/>
  <c r="FB32" i="135"/>
  <c r="IA32" i="135"/>
  <c r="GI32" i="135"/>
  <c r="II32" i="135"/>
  <c r="OK32" i="135"/>
  <c r="DK32" i="135"/>
  <c r="FW32" i="135"/>
  <c r="LQ32" i="135"/>
  <c r="LN32" i="135"/>
  <c r="OE32" i="135"/>
  <c r="NJ32" i="135"/>
  <c r="OJ32" i="135"/>
  <c r="EQ32" i="135"/>
  <c r="QB32" i="135"/>
  <c r="HY32" i="135"/>
  <c r="IY32" i="135"/>
  <c r="KF32" i="135"/>
  <c r="OQ32" i="135"/>
  <c r="MZ32" i="135"/>
  <c r="KU32" i="135"/>
  <c r="CE32" i="135"/>
  <c r="JR32" i="135"/>
  <c r="KZ32" i="135"/>
  <c r="KH32" i="135"/>
  <c r="HZ32" i="135"/>
  <c r="ID32" i="135"/>
  <c r="MY32" i="135"/>
  <c r="HW32" i="135"/>
  <c r="LL32" i="135"/>
  <c r="LI32" i="135"/>
  <c r="DW32" i="135"/>
  <c r="JN32" i="135"/>
  <c r="FU32" i="135"/>
  <c r="LK32" i="135"/>
  <c r="KQ32" i="135"/>
  <c r="FS32" i="135"/>
  <c r="DU32" i="135"/>
  <c r="IK32" i="135"/>
  <c r="JZ32" i="135"/>
  <c r="NG32" i="135"/>
  <c r="PU32" i="135"/>
  <c r="EY32" i="135"/>
  <c r="IG32" i="135"/>
  <c r="HX32" i="135"/>
  <c r="GP32" i="135"/>
  <c r="LP32" i="135"/>
  <c r="JJ32" i="135"/>
  <c r="MV32" i="135"/>
  <c r="HR32" i="135"/>
  <c r="FI32" i="135"/>
  <c r="DR32" i="135"/>
  <c r="OH32" i="135"/>
  <c r="LJ32" i="135"/>
  <c r="KC32" i="135"/>
  <c r="GH32" i="135"/>
  <c r="IU31" i="135"/>
  <c r="IE31" i="135"/>
  <c r="IV31" i="135"/>
  <c r="IZ31" i="135"/>
  <c r="ID31" i="135"/>
  <c r="JD31" i="135"/>
  <c r="IH31" i="135"/>
  <c r="JG31" i="135"/>
  <c r="IQ31" i="135"/>
  <c r="IP31" i="135"/>
  <c r="IT31" i="135"/>
  <c r="IX31" i="135"/>
  <c r="JC31" i="135"/>
  <c r="JJ31" i="135"/>
  <c r="IS31" i="135"/>
  <c r="JH31" i="135"/>
  <c r="JB31" i="135"/>
  <c r="IY31" i="135"/>
  <c r="IF31" i="135"/>
  <c r="JE31" i="135"/>
  <c r="IN31" i="135"/>
  <c r="IL31" i="135"/>
  <c r="IG31" i="135"/>
  <c r="IR31" i="135"/>
  <c r="IM31" i="135"/>
  <c r="II31" i="135"/>
  <c r="IW31" i="135"/>
  <c r="IO31" i="135"/>
  <c r="OI31" i="135"/>
  <c r="LU31" i="135"/>
  <c r="HZ31" i="135"/>
  <c r="FM31" i="135"/>
  <c r="LO31" i="135"/>
  <c r="DN31" i="135"/>
  <c r="LN31" i="135"/>
  <c r="GQ31" i="135"/>
  <c r="LL31" i="135"/>
  <c r="GP31" i="135"/>
  <c r="KD31" i="135"/>
  <c r="JY31" i="135"/>
  <c r="LK31" i="135"/>
  <c r="KF31" i="135"/>
  <c r="FQ31" i="135"/>
  <c r="CD31" i="135"/>
  <c r="MV31" i="135"/>
  <c r="CM31" i="135"/>
  <c r="CF31" i="135"/>
  <c r="CE31" i="135"/>
  <c r="IA31" i="135"/>
  <c r="LQ31" i="135"/>
  <c r="DS31" i="135"/>
  <c r="OS31" i="135"/>
  <c r="KH31" i="135"/>
  <c r="EP31" i="135"/>
  <c r="OR31" i="135"/>
  <c r="KG31" i="135"/>
  <c r="EI31" i="135"/>
  <c r="OP31" i="135"/>
  <c r="KE31" i="135"/>
  <c r="EH31" i="135"/>
  <c r="HP31" i="135"/>
  <c r="OO31" i="135"/>
  <c r="IJ31" i="135"/>
  <c r="JI31" i="135"/>
  <c r="LE31" i="135"/>
  <c r="EV31" i="135"/>
  <c r="CH31" i="135"/>
  <c r="KS31" i="135"/>
  <c r="GB31" i="135"/>
  <c r="KQ31" i="135"/>
  <c r="FV31" i="135"/>
  <c r="CK31" i="135"/>
  <c r="KP31" i="135"/>
  <c r="FT31" i="135"/>
  <c r="CJ31" i="135"/>
  <c r="FB31" i="135"/>
  <c r="EW31" i="135"/>
  <c r="FG31" i="135"/>
  <c r="OT31" i="135"/>
  <c r="QB31" i="135"/>
  <c r="JL31" i="135"/>
  <c r="ER31" i="135"/>
  <c r="LT31" i="135"/>
  <c r="FW31" i="135"/>
  <c r="LS31" i="135"/>
  <c r="FP31" i="135"/>
  <c r="QC31" i="135"/>
  <c r="LR31" i="135"/>
  <c r="FO31" i="135"/>
  <c r="KU31" i="135"/>
  <c r="DP31" i="135"/>
  <c r="OE31" i="135"/>
  <c r="KW31" i="135"/>
  <c r="GG31" i="135"/>
  <c r="HY31" i="135"/>
  <c r="HS31" i="135"/>
  <c r="HQ31" i="135"/>
  <c r="EQ31" i="135"/>
  <c r="NB31" i="135"/>
  <c r="JW31" i="135"/>
  <c r="JV31" i="135"/>
  <c r="JU31" i="135"/>
  <c r="GI31" i="135"/>
  <c r="LY31" i="135"/>
  <c r="DW31" i="135"/>
  <c r="KM31" i="135"/>
  <c r="EO31" i="135"/>
  <c r="KK31" i="135"/>
  <c r="KZ31" i="135"/>
  <c r="KB31" i="135"/>
  <c r="GR31" i="135"/>
  <c r="GJ31" i="135"/>
  <c r="LM31" i="135"/>
  <c r="DK31" i="135"/>
  <c r="KC31" i="135"/>
  <c r="OL31" i="135"/>
  <c r="DX31" i="135"/>
  <c r="JZ31" i="135"/>
  <c r="HU31" i="135"/>
  <c r="CP31" i="135"/>
  <c r="NK31" i="135"/>
  <c r="JS31" i="135"/>
  <c r="HN31" i="135"/>
  <c r="FA31" i="135"/>
  <c r="FS31" i="135"/>
  <c r="MX31" i="135"/>
  <c r="EZ31" i="135"/>
  <c r="LZ31" i="135"/>
  <c r="GA31" i="135"/>
  <c r="LW31" i="135"/>
  <c r="QA31" i="135"/>
  <c r="PT31" i="135"/>
  <c r="PO31" i="135"/>
  <c r="LC31" i="135"/>
  <c r="FC31" i="135"/>
  <c r="FU31" i="135"/>
  <c r="MY31" i="135"/>
  <c r="CI31" i="135"/>
  <c r="GC31" i="135"/>
  <c r="PU31" i="135"/>
  <c r="HT31" i="135"/>
  <c r="PS31" i="135"/>
  <c r="HM31" i="135"/>
  <c r="PR31" i="135"/>
  <c r="HL31" i="135"/>
  <c r="FN31" i="135"/>
  <c r="LA31" i="135"/>
  <c r="JM31" i="135"/>
  <c r="DM31" i="135"/>
  <c r="HW31" i="135"/>
  <c r="EG31" i="135"/>
  <c r="PX31" i="135"/>
  <c r="HV31" i="135"/>
  <c r="PZ31" i="135"/>
  <c r="FR31" i="135"/>
  <c r="LH31" i="135"/>
  <c r="PW31" i="135"/>
  <c r="FI31" i="135"/>
  <c r="JT31" i="135"/>
  <c r="GM31" i="135"/>
  <c r="GE31" i="135"/>
  <c r="NC31" i="135"/>
  <c r="EB31" i="135"/>
  <c r="KV31" i="135"/>
  <c r="GD31" i="135"/>
  <c r="LI31" i="135"/>
  <c r="JR31" i="135"/>
  <c r="OG31" i="135"/>
  <c r="DR31" i="135"/>
  <c r="JO31" i="135"/>
  <c r="FX31" i="135"/>
  <c r="EL31" i="135"/>
  <c r="LD31" i="135"/>
  <c r="FE31" i="135"/>
  <c r="CL31" i="135"/>
  <c r="MZ31" i="135"/>
  <c r="JF31" i="135"/>
  <c r="PP31" i="135"/>
  <c r="EF31" i="135"/>
  <c r="FF31" i="135"/>
  <c r="EY31" i="135"/>
  <c r="EX31" i="135"/>
  <c r="JN31" i="135"/>
  <c r="KL31" i="135"/>
  <c r="EM31" i="135"/>
  <c r="FH31" i="135"/>
  <c r="CG31" i="135"/>
  <c r="MA31" i="135"/>
  <c r="ON31" i="135"/>
  <c r="KA31" i="135"/>
  <c r="DV31" i="135"/>
  <c r="HO31" i="135"/>
  <c r="CN31" i="135"/>
  <c r="KX31" i="135"/>
  <c r="LX31" i="135"/>
  <c r="FZ31" i="135"/>
  <c r="FL31" i="135"/>
  <c r="GN31" i="135"/>
  <c r="NA31" i="135"/>
  <c r="CO31" i="135"/>
  <c r="JA31" i="135"/>
  <c r="DO31" i="135"/>
  <c r="EK31" i="135"/>
  <c r="ED31" i="135"/>
  <c r="EC31" i="135"/>
  <c r="LF31" i="135"/>
  <c r="OM31" i="135"/>
  <c r="HX31" i="135"/>
  <c r="DL31" i="135"/>
  <c r="EN31" i="135"/>
  <c r="PY31" i="135"/>
  <c r="LG31" i="135"/>
  <c r="CC31" i="135"/>
  <c r="NF31" i="135"/>
  <c r="GF31" i="135"/>
  <c r="DU31" i="135"/>
  <c r="ET31" i="135"/>
  <c r="OQ31" i="135"/>
  <c r="OH31" i="135"/>
  <c r="JQ31" i="135"/>
  <c r="DQ31" i="135"/>
  <c r="PN31" i="135"/>
  <c r="MW31" i="135"/>
  <c r="PV31" i="135"/>
  <c r="NG31" i="135"/>
  <c r="ND31" i="135"/>
  <c r="EU31" i="135"/>
  <c r="DZ31" i="135"/>
  <c r="EE31" i="135"/>
  <c r="PQ31" i="135"/>
  <c r="JP31" i="135"/>
  <c r="HR31" i="135"/>
  <c r="DT31" i="135"/>
  <c r="KO31" i="135"/>
  <c r="LJ31" i="135"/>
  <c r="OJ31" i="135"/>
  <c r="CB31" i="135"/>
  <c r="KI31" i="135"/>
  <c r="NI31" i="135"/>
  <c r="KY31" i="135"/>
  <c r="GO31" i="135"/>
  <c r="OF31" i="135"/>
  <c r="EJ31" i="135"/>
  <c r="KJ31" i="135"/>
  <c r="NE31" i="135"/>
  <c r="GL31" i="135"/>
  <c r="ES31" i="135"/>
  <c r="LP31" i="135"/>
  <c r="FK31" i="135"/>
  <c r="FD31" i="135"/>
  <c r="LV31" i="135"/>
  <c r="LB31" i="135"/>
  <c r="CQ31" i="135"/>
  <c r="KN31" i="135"/>
  <c r="NH31" i="135"/>
  <c r="MB31" i="135"/>
  <c r="FY31" i="135"/>
  <c r="DY31" i="135"/>
  <c r="JX31" i="135"/>
  <c r="GK31" i="135"/>
  <c r="NJ31" i="135"/>
  <c r="OK31" i="135"/>
  <c r="KR31" i="135"/>
  <c r="GH31" i="135"/>
  <c r="JF42" i="135"/>
  <c r="IP42" i="135"/>
  <c r="IU42" i="135"/>
  <c r="JG42" i="135"/>
  <c r="IW42" i="135"/>
  <c r="JC42" i="135"/>
  <c r="IM42" i="135"/>
  <c r="JH42" i="135"/>
  <c r="JB42" i="135"/>
  <c r="IL42" i="135"/>
  <c r="IO42" i="135"/>
  <c r="IY42" i="135"/>
  <c r="IQ42" i="135"/>
  <c r="IN42" i="135"/>
  <c r="JI42" i="135"/>
  <c r="IS42" i="135"/>
  <c r="IH42" i="135"/>
  <c r="IJ42" i="135"/>
  <c r="IR42" i="135"/>
  <c r="JJ42" i="135"/>
  <c r="ID42" i="135"/>
  <c r="IE42" i="135"/>
  <c r="IK42" i="135"/>
  <c r="JD42" i="135"/>
  <c r="IX42" i="135"/>
  <c r="IV42" i="135"/>
  <c r="IT42" i="135"/>
  <c r="IG42" i="135"/>
  <c r="JE42" i="135"/>
  <c r="II42" i="135"/>
  <c r="OH42" i="135"/>
  <c r="LT42" i="135"/>
  <c r="HU42" i="135"/>
  <c r="FG42" i="135"/>
  <c r="OM42" i="135"/>
  <c r="LC42" i="135"/>
  <c r="GL42" i="135"/>
  <c r="DC42" i="135"/>
  <c r="OA42" i="135"/>
  <c r="JN42" i="135"/>
  <c r="DP42" i="135"/>
  <c r="NY42" i="135"/>
  <c r="JM42" i="135"/>
  <c r="DU42" i="135"/>
  <c r="LW42" i="135"/>
  <c r="BT42" i="135"/>
  <c r="GE42" i="135"/>
  <c r="FY42" i="135"/>
  <c r="KE42" i="135"/>
  <c r="FL42" i="135"/>
  <c r="BY42" i="135"/>
  <c r="MJ42" i="135"/>
  <c r="GQ42" i="135"/>
  <c r="CA42" i="135"/>
  <c r="LF42" i="135"/>
  <c r="DW42" i="135"/>
  <c r="MN42" i="135"/>
  <c r="FN42" i="135"/>
  <c r="MM42" i="135"/>
  <c r="PP42" i="135"/>
  <c r="CB42" i="135"/>
  <c r="DD42" i="135"/>
  <c r="PC42" i="135"/>
  <c r="LP42" i="135"/>
  <c r="DN42" i="135"/>
  <c r="OG42" i="135"/>
  <c r="JV42" i="135"/>
  <c r="ED42" i="135"/>
  <c r="NT42" i="135"/>
  <c r="GK42" i="135"/>
  <c r="PJ42" i="135"/>
  <c r="IA42" i="135"/>
  <c r="CD42" i="135"/>
  <c r="EP42" i="135"/>
  <c r="FR42" i="135"/>
  <c r="HD42" i="135"/>
  <c r="KK42" i="135"/>
  <c r="IZ42" i="135"/>
  <c r="JA42" i="135"/>
  <c r="NR42" i="135"/>
  <c r="LD42" i="135"/>
  <c r="HE42" i="135"/>
  <c r="EQ42" i="135"/>
  <c r="CC42" i="135"/>
  <c r="KG42" i="135"/>
  <c r="FQ42" i="135"/>
  <c r="CF42" i="135"/>
  <c r="MX42" i="135"/>
  <c r="GZ42" i="135"/>
  <c r="CM42" i="135"/>
  <c r="MV42" i="135"/>
  <c r="HF42" i="135"/>
  <c r="JR42" i="135"/>
  <c r="OC42" i="135"/>
  <c r="DY42" i="135"/>
  <c r="JY42" i="135"/>
  <c r="OJ42" i="135"/>
  <c r="DQ42" i="135"/>
  <c r="QA42" i="135"/>
  <c r="MS42" i="135"/>
  <c r="HY42" i="135"/>
  <c r="EM42" i="135"/>
  <c r="PT42" i="135"/>
  <c r="LI42" i="135"/>
  <c r="FK42" i="135"/>
  <c r="PR42" i="135"/>
  <c r="JU42" i="135"/>
  <c r="CE42" i="135"/>
  <c r="LE42" i="135"/>
  <c r="EC42" i="135"/>
  <c r="HZ42" i="135"/>
  <c r="KS42" i="135"/>
  <c r="MT42" i="135"/>
  <c r="NU42" i="135"/>
  <c r="OD42" i="135"/>
  <c r="KV42" i="135"/>
  <c r="GB42" i="135"/>
  <c r="CO42" i="135"/>
  <c r="NF42" i="135"/>
  <c r="HN42" i="135"/>
  <c r="MI42" i="135"/>
  <c r="FA42" i="135"/>
  <c r="NS42" i="135"/>
  <c r="GP42" i="135"/>
  <c r="OS42" i="135"/>
  <c r="PU42" i="135"/>
  <c r="EH42" i="135"/>
  <c r="FI42" i="135"/>
  <c r="PO42" i="135"/>
  <c r="KM42" i="135"/>
  <c r="DZ42" i="135"/>
  <c r="MU42" i="135"/>
  <c r="ET42" i="135"/>
  <c r="LU42" i="135"/>
  <c r="GC42" i="135"/>
  <c r="GH42" i="135"/>
  <c r="BS42" i="135"/>
  <c r="LX42" i="135"/>
  <c r="DR42" i="135"/>
  <c r="KB42" i="135"/>
  <c r="OI42" i="135"/>
  <c r="PQ42" i="135"/>
  <c r="CJ42" i="135"/>
  <c r="LA42" i="135"/>
  <c r="KA42" i="135"/>
  <c r="BU42" i="135"/>
  <c r="GG42" i="135"/>
  <c r="KY42" i="135"/>
  <c r="LJ42" i="135"/>
  <c r="PA42" i="135"/>
  <c r="CN42" i="135"/>
  <c r="JS42" i="135"/>
  <c r="BQ42" i="135"/>
  <c r="GA42" i="135"/>
  <c r="KJ42" i="135"/>
  <c r="LZ42" i="135"/>
  <c r="KU42" i="135"/>
  <c r="NX42" i="135"/>
  <c r="BZ42" i="135"/>
  <c r="HM42" i="135"/>
  <c r="HC42" i="135"/>
  <c r="NJ42" i="135"/>
  <c r="HW42" i="135"/>
  <c r="KI42" i="135"/>
  <c r="KL42" i="135"/>
  <c r="NC42" i="135"/>
  <c r="HJ42" i="135"/>
  <c r="OP42" i="135"/>
  <c r="GJ42" i="135"/>
  <c r="NW42" i="135"/>
  <c r="DM42" i="135"/>
  <c r="FO42" i="135"/>
  <c r="HL42" i="135"/>
  <c r="CY42" i="135"/>
  <c r="FM42" i="135"/>
  <c r="KQ42" i="135"/>
  <c r="EZ42" i="135"/>
  <c r="KH42" i="135"/>
  <c r="DE42" i="135"/>
  <c r="CG42" i="135"/>
  <c r="OO42" i="135"/>
  <c r="CZ42" i="135"/>
  <c r="EG42" i="135"/>
  <c r="JW42" i="135"/>
  <c r="DJ42" i="135"/>
  <c r="LY42" i="135"/>
  <c r="DX42" i="135"/>
  <c r="KP42" i="135"/>
  <c r="PB42" i="135"/>
  <c r="EX42" i="135"/>
  <c r="EB42" i="135"/>
  <c r="OK42" i="135"/>
  <c r="JX42" i="135"/>
  <c r="KZ42" i="135"/>
  <c r="CX42" i="135"/>
  <c r="HS42" i="135"/>
  <c r="MQ42" i="135"/>
  <c r="OF42" i="135"/>
  <c r="PH42" i="135"/>
  <c r="DK42" i="135"/>
  <c r="GM42" i="135"/>
  <c r="PW42" i="135"/>
  <c r="HQ42" i="135"/>
  <c r="PN42" i="135"/>
  <c r="FE42" i="135"/>
  <c r="HV42" i="135"/>
  <c r="KW42" i="135"/>
  <c r="HK42" i="135"/>
  <c r="LQ42" i="135"/>
  <c r="OT42" i="135"/>
  <c r="GR42" i="135"/>
  <c r="OB42" i="135"/>
  <c r="DS42" i="135"/>
  <c r="GD42" i="135"/>
  <c r="HT42" i="135"/>
  <c r="DL42" i="135"/>
  <c r="GO42" i="135"/>
  <c r="EE42" i="135"/>
  <c r="CQ42" i="135"/>
  <c r="GI42" i="135"/>
  <c r="LB42" i="135"/>
  <c r="FP42" i="135"/>
  <c r="CL42" i="135"/>
  <c r="FU42" i="135"/>
  <c r="KN42" i="135"/>
  <c r="MW42" i="135"/>
  <c r="EU42" i="135"/>
  <c r="LN42" i="135"/>
  <c r="PZ42" i="135"/>
  <c r="EK42" i="135"/>
  <c r="LG42" i="135"/>
  <c r="FT42" i="135"/>
  <c r="DG42" i="135"/>
  <c r="EV42" i="135"/>
  <c r="PK42" i="135"/>
  <c r="MP42" i="135"/>
  <c r="HG42" i="135"/>
  <c r="FS42" i="135"/>
  <c r="NA42" i="135"/>
  <c r="LR42" i="135"/>
  <c r="LV42" i="135"/>
  <c r="PG42" i="135"/>
  <c r="OR42" i="135"/>
  <c r="FD42" i="135"/>
  <c r="FC42" i="135"/>
  <c r="BV42" i="135"/>
  <c r="FF42" i="135"/>
  <c r="QB42" i="135"/>
  <c r="EY42" i="135"/>
  <c r="BP42" i="135"/>
  <c r="ER42" i="135"/>
  <c r="PM42" i="135"/>
  <c r="NZ42" i="135"/>
  <c r="MA42" i="135"/>
  <c r="MR42" i="135"/>
  <c r="LM42" i="135"/>
  <c r="LO42" i="135"/>
  <c r="DB42" i="135"/>
  <c r="ND42" i="135"/>
  <c r="PV42" i="135"/>
  <c r="HB42" i="135"/>
  <c r="CK42" i="135"/>
  <c r="QC42" i="135"/>
  <c r="MK42" i="135"/>
  <c r="PI42" i="135"/>
  <c r="PE42" i="135"/>
  <c r="KO42" i="135"/>
  <c r="JP42" i="135"/>
  <c r="OL42" i="135"/>
  <c r="NK42" i="135"/>
  <c r="FH42" i="135"/>
  <c r="CI42" i="135"/>
  <c r="EI42" i="135"/>
  <c r="PL42" i="135"/>
  <c r="DO42" i="135"/>
  <c r="NG42" i="135"/>
  <c r="DF42" i="135"/>
  <c r="BW42" i="135"/>
  <c r="HP42" i="135"/>
  <c r="EL42" i="135"/>
  <c r="NV42" i="135"/>
  <c r="EF42" i="135"/>
  <c r="PY42" i="135"/>
  <c r="KC42" i="135"/>
  <c r="KF42" i="135"/>
  <c r="KR42" i="135"/>
  <c r="CH42" i="135"/>
  <c r="EO42" i="135"/>
  <c r="CP42" i="135"/>
  <c r="GN42" i="135"/>
  <c r="FW42" i="135"/>
  <c r="FZ42" i="135"/>
  <c r="EJ42" i="135"/>
  <c r="HR42" i="135"/>
  <c r="MY42" i="135"/>
  <c r="LS42" i="135"/>
  <c r="ML42" i="135"/>
  <c r="DV42" i="135"/>
  <c r="LH42" i="135"/>
  <c r="ON42" i="135"/>
  <c r="MB42" i="135"/>
  <c r="FX42" i="135"/>
  <c r="ES42" i="135"/>
  <c r="DT42" i="135"/>
  <c r="DH42" i="135"/>
  <c r="EW42" i="135"/>
  <c r="KX42" i="135"/>
  <c r="KD42" i="135"/>
  <c r="JQ42" i="135"/>
  <c r="FB42" i="135"/>
  <c r="PF42" i="135"/>
  <c r="JO42" i="135"/>
  <c r="LK42" i="135"/>
  <c r="PS42" i="135"/>
  <c r="HI42" i="135"/>
  <c r="IF42" i="135"/>
  <c r="BO42" i="135"/>
  <c r="JT42" i="135"/>
  <c r="DI42" i="135"/>
  <c r="NE42" i="135"/>
  <c r="NB42" i="135"/>
  <c r="EN42" i="135"/>
  <c r="HO42" i="135"/>
  <c r="PX42" i="135"/>
  <c r="OE42" i="135"/>
  <c r="GY42" i="135"/>
  <c r="BX42" i="135"/>
  <c r="LL42" i="135"/>
  <c r="OQ42" i="135"/>
  <c r="NH42" i="135"/>
  <c r="BR42" i="135"/>
  <c r="JZ42" i="135"/>
  <c r="HA42" i="135"/>
  <c r="HH42" i="135"/>
  <c r="GF42" i="135"/>
  <c r="JL42" i="135"/>
  <c r="NI42" i="135"/>
  <c r="DA42" i="135"/>
  <c r="PD42" i="135"/>
  <c r="HX42" i="135"/>
  <c r="MO42" i="135"/>
  <c r="MZ42" i="135"/>
  <c r="FV42" i="135"/>
  <c r="IU25" i="135"/>
  <c r="IE25" i="135"/>
  <c r="IP25" i="135"/>
  <c r="IT25" i="135"/>
  <c r="IX25" i="135"/>
  <c r="JG25" i="135"/>
  <c r="IQ25" i="135"/>
  <c r="JF25" i="135"/>
  <c r="IK25" i="135"/>
  <c r="JJ25" i="135"/>
  <c r="IO25" i="135"/>
  <c r="IS25" i="135"/>
  <c r="IM25" i="135"/>
  <c r="JA25" i="135"/>
  <c r="IJ25" i="135"/>
  <c r="JI25" i="135"/>
  <c r="JH25" i="135"/>
  <c r="JB25" i="135"/>
  <c r="II25" i="135"/>
  <c r="IV25" i="135"/>
  <c r="ID25" i="135"/>
  <c r="JD25" i="135"/>
  <c r="IL25" i="135"/>
  <c r="IR25" i="135"/>
  <c r="JC25" i="135"/>
  <c r="IF25" i="135"/>
  <c r="IN25" i="135"/>
  <c r="IY25" i="135"/>
  <c r="IH25" i="135"/>
  <c r="OI25" i="135"/>
  <c r="LU25" i="135"/>
  <c r="HZ25" i="135"/>
  <c r="FM25" i="135"/>
  <c r="LO25" i="135"/>
  <c r="DN25" i="135"/>
  <c r="LN25" i="135"/>
  <c r="GQ25" i="135"/>
  <c r="DH25" i="135"/>
  <c r="LL25" i="135"/>
  <c r="GP25" i="135"/>
  <c r="DF25" i="135"/>
  <c r="KD25" i="135"/>
  <c r="GI25" i="135"/>
  <c r="JT25" i="135"/>
  <c r="FY25" i="135"/>
  <c r="DK25" i="135"/>
  <c r="PO25" i="135"/>
  <c r="HO25" i="135"/>
  <c r="EE25" i="135"/>
  <c r="PN25" i="135"/>
  <c r="HH25" i="135"/>
  <c r="DX25" i="135"/>
  <c r="PM25" i="135"/>
  <c r="MB25" i="135"/>
  <c r="HG25" i="135"/>
  <c r="DV25" i="135"/>
  <c r="MR25" i="135"/>
  <c r="KU25" i="135"/>
  <c r="EW25" i="135"/>
  <c r="PQ25" i="135"/>
  <c r="MT25" i="135"/>
  <c r="GK25" i="135"/>
  <c r="JM25" i="135"/>
  <c r="HX25" i="135"/>
  <c r="QC25" i="135"/>
  <c r="HW25" i="135"/>
  <c r="PF25" i="135"/>
  <c r="JN25" i="135"/>
  <c r="LI25" i="135"/>
  <c r="EZ25" i="135"/>
  <c r="OH25" i="135"/>
  <c r="GH25" i="135"/>
  <c r="OG25" i="135"/>
  <c r="GA25" i="135"/>
  <c r="OF25" i="135"/>
  <c r="FZ25" i="135"/>
  <c r="FX25" i="135"/>
  <c r="IG25" i="135"/>
  <c r="LE25" i="135"/>
  <c r="HJ25" i="135"/>
  <c r="EV25" i="135"/>
  <c r="CH25" i="135"/>
  <c r="OC25" i="135"/>
  <c r="KS25" i="135"/>
  <c r="GB25" i="135"/>
  <c r="OB25" i="135"/>
  <c r="KQ25" i="135"/>
  <c r="FV25" i="135"/>
  <c r="CK25" i="135"/>
  <c r="NZ25" i="135"/>
  <c r="KP25" i="135"/>
  <c r="FT25" i="135"/>
  <c r="CJ25" i="135"/>
  <c r="FB25" i="135"/>
  <c r="BX25" i="135"/>
  <c r="GN25" i="135"/>
  <c r="OE25" i="135"/>
  <c r="LQ25" i="135"/>
  <c r="HV25" i="135"/>
  <c r="FH25" i="135"/>
  <c r="OS25" i="135"/>
  <c r="LJ25" i="135"/>
  <c r="GR25" i="135"/>
  <c r="DI25" i="135"/>
  <c r="OR25" i="135"/>
  <c r="LH25" i="135"/>
  <c r="GL25" i="135"/>
  <c r="OP25" i="135"/>
  <c r="LG25" i="135"/>
  <c r="GJ25" i="135"/>
  <c r="HP25" i="135"/>
  <c r="FG25" i="135"/>
  <c r="PV25" i="135"/>
  <c r="LF25" i="135"/>
  <c r="LM25" i="135"/>
  <c r="FD25" i="135"/>
  <c r="ON25" i="135"/>
  <c r="GM25" i="135"/>
  <c r="OL25" i="135"/>
  <c r="GF25" i="135"/>
  <c r="OK25" i="135"/>
  <c r="GE25" i="135"/>
  <c r="OT25" i="135"/>
  <c r="KB25" i="135"/>
  <c r="DS25" i="135"/>
  <c r="MQ25" i="135"/>
  <c r="EP25" i="135"/>
  <c r="MO25" i="135"/>
  <c r="EI25" i="135"/>
  <c r="MN25" i="135"/>
  <c r="EH25" i="135"/>
  <c r="NC25" i="135"/>
  <c r="DP25" i="135"/>
  <c r="PP25" i="135"/>
  <c r="KN25" i="135"/>
  <c r="EF25" i="135"/>
  <c r="NG25" i="135"/>
  <c r="FF25" i="135"/>
  <c r="NE25" i="135"/>
  <c r="EY25" i="135"/>
  <c r="ND25" i="135"/>
  <c r="EX25" i="135"/>
  <c r="QB25" i="135"/>
  <c r="LA25" i="135"/>
  <c r="ER25" i="135"/>
  <c r="NX25" i="135"/>
  <c r="FW25" i="135"/>
  <c r="FP25" i="135"/>
  <c r="FO25" i="135"/>
  <c r="EG25" i="135"/>
  <c r="LK25" i="135"/>
  <c r="KF25" i="135"/>
  <c r="MV25" i="135"/>
  <c r="MU25" i="135"/>
  <c r="MS25" i="135"/>
  <c r="OD25" i="135"/>
  <c r="HN25" i="135"/>
  <c r="KY25" i="135"/>
  <c r="KX25" i="135"/>
  <c r="KV25" i="135"/>
  <c r="NJ25" i="135"/>
  <c r="BZ25" i="135"/>
  <c r="KH25" i="135"/>
  <c r="CG25" i="135"/>
  <c r="KG25" i="135"/>
  <c r="CA25" i="135"/>
  <c r="KE25" i="135"/>
  <c r="BY25" i="135"/>
  <c r="NY25" i="135"/>
  <c r="EL25" i="135"/>
  <c r="KA25" i="135"/>
  <c r="MW25" i="135"/>
  <c r="DT25" i="135"/>
  <c r="FQ25" i="135"/>
  <c r="KR25" i="135"/>
  <c r="NK25" i="135"/>
  <c r="CN25" i="135"/>
  <c r="LS25" i="135"/>
  <c r="JX25" i="135"/>
  <c r="DO25" i="135"/>
  <c r="EK25" i="135"/>
  <c r="ED25" i="135"/>
  <c r="EC25" i="135"/>
  <c r="MA25" i="135"/>
  <c r="CI25" i="135"/>
  <c r="PL25" i="135"/>
  <c r="KJ25" i="135"/>
  <c r="EB25" i="135"/>
  <c r="NA25" i="135"/>
  <c r="FA25" i="135"/>
  <c r="MZ25" i="135"/>
  <c r="ET25" i="135"/>
  <c r="MY25" i="135"/>
  <c r="ES25" i="135"/>
  <c r="PK25" i="135"/>
  <c r="FS25" i="135"/>
  <c r="HR25" i="135"/>
  <c r="LD25" i="135"/>
  <c r="LC25" i="135"/>
  <c r="LB25" i="135"/>
  <c r="DZ25" i="135"/>
  <c r="GG25" i="135"/>
  <c r="HY25" i="135"/>
  <c r="HS25" i="135"/>
  <c r="HQ25" i="135"/>
  <c r="HE25" i="135"/>
  <c r="FU25" i="135"/>
  <c r="PJ25" i="135"/>
  <c r="HI25" i="135"/>
  <c r="PI25" i="135"/>
  <c r="PG25" i="135"/>
  <c r="LV25" i="135"/>
  <c r="DU25" i="135"/>
  <c r="BV25" i="135"/>
  <c r="BU25" i="135"/>
  <c r="DE25" i="135"/>
  <c r="DM25" i="135"/>
  <c r="EJ25" i="135"/>
  <c r="FE25" i="135"/>
  <c r="IA25" i="135"/>
  <c r="OM25" i="135"/>
  <c r="LR25" i="135"/>
  <c r="NB25" i="135"/>
  <c r="BW25" i="135"/>
  <c r="CC25" i="135"/>
  <c r="HF25" i="135"/>
  <c r="KM25" i="135"/>
  <c r="KL25" i="135"/>
  <c r="KK25" i="135"/>
  <c r="DW25" i="135"/>
  <c r="EO25" i="135"/>
  <c r="EQ25" i="135"/>
  <c r="NW25" i="135"/>
  <c r="CO25" i="135"/>
  <c r="PX25" i="135"/>
  <c r="EN25" i="135"/>
  <c r="FR25" i="135"/>
  <c r="FK25" i="135"/>
  <c r="FI25" i="135"/>
  <c r="KI25" i="135"/>
  <c r="JZ25" i="135"/>
  <c r="DL25" i="135"/>
  <c r="NI25" i="135"/>
  <c r="JL25" i="135"/>
  <c r="PU25" i="135"/>
  <c r="PS25" i="135"/>
  <c r="PR25" i="135"/>
  <c r="GO25" i="135"/>
  <c r="JR25" i="135"/>
  <c r="JQ25" i="135"/>
  <c r="JO25" i="135"/>
  <c r="KO25" i="135"/>
  <c r="CP25" i="135"/>
  <c r="JY25" i="135"/>
  <c r="MP25" i="135"/>
  <c r="PY25" i="135"/>
  <c r="OJ25" i="135"/>
  <c r="OQ25" i="135"/>
  <c r="DG25" i="135"/>
  <c r="DY25" i="135"/>
  <c r="DR25" i="135"/>
  <c r="DQ25" i="135"/>
  <c r="OO25" i="135"/>
  <c r="NF25" i="135"/>
  <c r="BT25" i="135"/>
  <c r="NH25" i="135"/>
  <c r="LY25" i="135"/>
  <c r="KZ25" i="135"/>
  <c r="PT25" i="135"/>
  <c r="FC25" i="135"/>
  <c r="LT25" i="135"/>
  <c r="JE25" i="135"/>
  <c r="JV25" i="135"/>
  <c r="LP25" i="135"/>
  <c r="CM25" i="135"/>
  <c r="CE25" i="135"/>
  <c r="PH25" i="135"/>
  <c r="EM25" i="135"/>
  <c r="CQ25" i="135"/>
  <c r="KW25" i="135"/>
  <c r="DJ25" i="135"/>
  <c r="HD25" i="135"/>
  <c r="HK25" i="135"/>
  <c r="IZ25" i="135"/>
  <c r="IW25" i="135"/>
  <c r="GC25" i="135"/>
  <c r="HM25" i="135"/>
  <c r="GD25" i="135"/>
  <c r="MX25" i="135"/>
  <c r="QA25" i="135"/>
  <c r="OA25" i="135"/>
  <c r="PW25" i="135"/>
  <c r="JP25" i="135"/>
  <c r="LX25" i="135"/>
  <c r="JS25" i="135"/>
  <c r="FL25" i="135"/>
  <c r="JU25" i="135"/>
  <c r="CD25" i="135"/>
  <c r="FN25" i="135"/>
  <c r="HU25" i="135"/>
  <c r="KC25" i="135"/>
  <c r="HL25" i="135"/>
  <c r="LW25" i="135"/>
  <c r="CB25" i="135"/>
  <c r="JW25" i="135"/>
  <c r="CF25" i="135"/>
  <c r="EU25" i="135"/>
  <c r="HT25" i="135"/>
  <c r="DD25" i="135"/>
  <c r="LZ25" i="135"/>
  <c r="DC25" i="135"/>
  <c r="CL25" i="135"/>
  <c r="PZ25" i="135"/>
  <c r="IZ38" i="135"/>
  <c r="IJ38" i="135"/>
  <c r="JC38" i="135"/>
  <c r="IH38" i="135"/>
  <c r="JJ38" i="135"/>
  <c r="IG38" i="135"/>
  <c r="JG38" i="135"/>
  <c r="IE38" i="135"/>
  <c r="IK38" i="135"/>
  <c r="PX38" i="135"/>
  <c r="OT38" i="135"/>
  <c r="LK38" i="135"/>
  <c r="KH38" i="135"/>
  <c r="IV38" i="135"/>
  <c r="IF38" i="135"/>
  <c r="IX38" i="135"/>
  <c r="JB38" i="135"/>
  <c r="JA38" i="135"/>
  <c r="JF38" i="135"/>
  <c r="ID38" i="135"/>
  <c r="PP38" i="135"/>
  <c r="OM38" i="135"/>
  <c r="NJ38" i="135"/>
  <c r="LD38" i="135"/>
  <c r="KA38" i="135"/>
  <c r="IR38" i="135"/>
  <c r="IS38" i="135"/>
  <c r="IT38" i="135"/>
  <c r="OG38" i="135"/>
  <c r="LY38" i="135"/>
  <c r="JS38" i="135"/>
  <c r="IP38" i="135"/>
  <c r="HM38" i="135"/>
  <c r="GI38" i="135"/>
  <c r="FF38" i="135"/>
  <c r="ED38" i="135"/>
  <c r="OF38" i="135"/>
  <c r="LR38" i="135"/>
  <c r="HW38" i="135"/>
  <c r="FI38" i="135"/>
  <c r="LL38" i="135"/>
  <c r="GO38" i="135"/>
  <c r="DI38" i="135"/>
  <c r="HU38" i="135"/>
  <c r="PY38" i="135"/>
  <c r="IA38" i="135"/>
  <c r="EO38" i="135"/>
  <c r="QB38" i="135"/>
  <c r="LQ38" i="135"/>
  <c r="FO38" i="135"/>
  <c r="HN38" i="135"/>
  <c r="EN38" i="135"/>
  <c r="KL38" i="135"/>
  <c r="NC38" i="135"/>
  <c r="JQ38" i="135"/>
  <c r="FA38" i="135"/>
  <c r="MB38" i="135"/>
  <c r="GE38" i="135"/>
  <c r="LF38" i="135"/>
  <c r="JO38" i="135"/>
  <c r="EE38" i="135"/>
  <c r="OH38" i="135"/>
  <c r="DR38" i="135"/>
  <c r="KZ38" i="135"/>
  <c r="HK38" i="135"/>
  <c r="ER38" i="135"/>
  <c r="JN38" i="135"/>
  <c r="KD38" i="135"/>
  <c r="CQ38" i="135"/>
  <c r="EZ38" i="135"/>
  <c r="JW38" i="135"/>
  <c r="IN38" i="135"/>
  <c r="IM38" i="135"/>
  <c r="IL38" i="135"/>
  <c r="LS38" i="135"/>
  <c r="JL38" i="135"/>
  <c r="II38" i="135"/>
  <c r="GB38" i="135"/>
  <c r="EY38" i="135"/>
  <c r="DU38" i="135"/>
  <c r="QC38" i="135"/>
  <c r="LB38" i="135"/>
  <c r="ES38" i="135"/>
  <c r="CE38" i="135"/>
  <c r="KP38" i="135"/>
  <c r="FT38" i="135"/>
  <c r="CJ38" i="135"/>
  <c r="EL38" i="135"/>
  <c r="KI38" i="135"/>
  <c r="LV38" i="135"/>
  <c r="DT38" i="135"/>
  <c r="KJ38" i="135"/>
  <c r="EM38" i="135"/>
  <c r="KQ38" i="135"/>
  <c r="FQ38" i="135"/>
  <c r="LO38" i="135"/>
  <c r="QA38" i="135"/>
  <c r="PQ38" i="135"/>
  <c r="HO38" i="135"/>
  <c r="EG38" i="135"/>
  <c r="PL38" i="135"/>
  <c r="LA38" i="135"/>
  <c r="FC38" i="135"/>
  <c r="CL38" i="135"/>
  <c r="JM38" i="135"/>
  <c r="FY38" i="135"/>
  <c r="FB38" i="135"/>
  <c r="FR38" i="135"/>
  <c r="MX38" i="135"/>
  <c r="CO38" i="135"/>
  <c r="LE38" i="135"/>
  <c r="EF38" i="135"/>
  <c r="LU38" i="135"/>
  <c r="OB38" i="135"/>
  <c r="KY38" i="135"/>
  <c r="MZ38" i="135"/>
  <c r="IU38" i="135"/>
  <c r="IY38" i="135"/>
  <c r="NB38" i="135"/>
  <c r="JE38" i="135"/>
  <c r="EQ38" i="135"/>
  <c r="CK38" i="135"/>
  <c r="MY38" i="135"/>
  <c r="GP38" i="135"/>
  <c r="JT38" i="135"/>
  <c r="LM38" i="135"/>
  <c r="OJ38" i="135"/>
  <c r="GH38" i="135"/>
  <c r="DK38" i="135"/>
  <c r="MA38" i="135"/>
  <c r="CG38" i="135"/>
  <c r="OR38" i="135"/>
  <c r="OK38" i="135"/>
  <c r="DV38" i="135"/>
  <c r="ON38" i="135"/>
  <c r="OE38" i="135"/>
  <c r="KB38" i="135"/>
  <c r="OC38" i="135"/>
  <c r="DX38" i="135"/>
  <c r="FX38" i="135"/>
  <c r="KS38" i="135"/>
  <c r="OO38" i="135"/>
  <c r="CN38" i="135"/>
  <c r="EI38" i="135"/>
  <c r="KF38" i="135"/>
  <c r="OS38" i="135"/>
  <c r="LG38" i="135"/>
  <c r="MW38" i="135"/>
  <c r="DY38" i="135"/>
  <c r="DS38" i="135"/>
  <c r="JR38" i="135"/>
  <c r="OD38" i="135"/>
  <c r="DP38" i="135"/>
  <c r="DO38" i="135"/>
  <c r="HP38" i="135"/>
  <c r="FD38" i="135"/>
  <c r="LC38" i="135"/>
  <c r="PO38" i="135"/>
  <c r="PS38" i="135"/>
  <c r="NG38" i="135"/>
  <c r="FS38" i="135"/>
  <c r="JI38" i="135"/>
  <c r="IO38" i="135"/>
  <c r="IQ38" i="135"/>
  <c r="MV38" i="135"/>
  <c r="IW38" i="135"/>
  <c r="GQ38" i="135"/>
  <c r="EJ38" i="135"/>
  <c r="CC38" i="135"/>
  <c r="FZ38" i="135"/>
  <c r="PR38" i="135"/>
  <c r="HL38" i="135"/>
  <c r="CF38" i="135"/>
  <c r="NK38" i="135"/>
  <c r="FN38" i="135"/>
  <c r="MS38" i="135"/>
  <c r="CD38" i="135"/>
  <c r="DJ38" i="135"/>
  <c r="FV38" i="135"/>
  <c r="NI38" i="135"/>
  <c r="MU38" i="135"/>
  <c r="LW38" i="135"/>
  <c r="BZ38" i="135"/>
  <c r="PN38" i="135"/>
  <c r="CI38" i="135"/>
  <c r="FW38" i="135"/>
  <c r="HI38" i="135"/>
  <c r="GD38" i="135"/>
  <c r="FK38" i="135"/>
  <c r="FL38" i="135"/>
  <c r="LI38" i="135"/>
  <c r="PV38" i="135"/>
  <c r="HS38" i="135"/>
  <c r="FH38" i="135"/>
  <c r="EV38" i="135"/>
  <c r="KU38" i="135"/>
  <c r="OP38" i="135"/>
  <c r="JV38" i="135"/>
  <c r="GG38" i="135"/>
  <c r="GF38" i="135"/>
  <c r="EP38" i="135"/>
  <c r="CH38" i="135"/>
  <c r="KR38" i="135"/>
  <c r="JH38" i="135"/>
  <c r="KW38" i="135"/>
  <c r="FU38" i="135"/>
  <c r="KK38" i="135"/>
  <c r="ND38" i="135"/>
  <c r="FP38" i="135"/>
  <c r="ET38" i="135"/>
  <c r="DH38" i="135"/>
  <c r="DW38" i="135"/>
  <c r="DQ38" i="135"/>
  <c r="LZ38" i="135"/>
  <c r="NE38" i="135"/>
  <c r="GN38" i="135"/>
  <c r="EK38" i="135"/>
  <c r="LH38" i="135"/>
  <c r="GA38" i="135"/>
  <c r="KE38" i="135"/>
  <c r="HJ38" i="135"/>
  <c r="DM38" i="135"/>
  <c r="KM38" i="135"/>
  <c r="LT38" i="135"/>
  <c r="MT38" i="135"/>
  <c r="JD38" i="135"/>
  <c r="KN38" i="135"/>
  <c r="FM38" i="135"/>
  <c r="JU38" i="135"/>
  <c r="GR38" i="135"/>
  <c r="CA38" i="135"/>
  <c r="GC38" i="135"/>
  <c r="CM38" i="135"/>
  <c r="FG38" i="135"/>
  <c r="KG38" i="135"/>
  <c r="PK38" i="135"/>
  <c r="HR38" i="135"/>
  <c r="PW38" i="135"/>
  <c r="OI38" i="135"/>
  <c r="EH38" i="135"/>
  <c r="JX38" i="135"/>
  <c r="HY38" i="135"/>
  <c r="LP38" i="135"/>
  <c r="HZ38" i="135"/>
  <c r="EC38" i="135"/>
  <c r="PZ38" i="135"/>
  <c r="KX38" i="135"/>
  <c r="LJ38" i="135"/>
  <c r="GL38" i="135"/>
  <c r="GM38" i="135"/>
  <c r="CB38" i="135"/>
  <c r="LN38" i="135"/>
  <c r="JY38" i="135"/>
  <c r="FE38" i="135"/>
  <c r="HT38" i="135"/>
  <c r="DL38" i="135"/>
  <c r="KC38" i="135"/>
  <c r="HX38" i="135"/>
  <c r="KO38" i="135"/>
  <c r="EW38" i="135"/>
  <c r="JP38" i="135"/>
  <c r="PU38" i="135"/>
  <c r="CP38" i="135"/>
  <c r="EU38" i="135"/>
  <c r="DZ38" i="135"/>
  <c r="GJ38" i="135"/>
  <c r="BY38" i="135"/>
  <c r="EX38" i="135"/>
  <c r="HV38" i="135"/>
  <c r="JZ38" i="135"/>
  <c r="KV38" i="135"/>
  <c r="NF38" i="135"/>
  <c r="PT38" i="135"/>
  <c r="NH38" i="135"/>
  <c r="EB38" i="135"/>
  <c r="OQ38" i="135"/>
  <c r="OL38" i="135"/>
  <c r="DN38" i="135"/>
  <c r="PM38" i="135"/>
  <c r="HQ38" i="135"/>
  <c r="LX38" i="135"/>
  <c r="NA38" i="135"/>
  <c r="GK38" i="135"/>
  <c r="JB44" i="135"/>
  <c r="IL44" i="135"/>
  <c r="IW44" i="135"/>
  <c r="IQ44" i="135"/>
  <c r="IO44" i="135"/>
  <c r="IS44" i="135"/>
  <c r="IN44" i="135"/>
  <c r="IU44" i="135"/>
  <c r="IX44" i="135"/>
  <c r="IH44" i="135"/>
  <c r="IR44" i="135"/>
  <c r="IJ44" i="135"/>
  <c r="II44" i="135"/>
  <c r="IE44" i="135"/>
  <c r="IZ44" i="135"/>
  <c r="IF44" i="135"/>
  <c r="JJ44" i="135"/>
  <c r="ID44" i="135"/>
  <c r="JH44" i="135"/>
  <c r="JD44" i="135"/>
  <c r="IK44" i="135"/>
  <c r="JF44" i="135"/>
  <c r="JC44" i="135"/>
  <c r="IV44" i="135"/>
  <c r="JA44" i="135"/>
  <c r="IT44" i="135"/>
  <c r="IM44" i="135"/>
  <c r="JE44" i="135"/>
  <c r="IP44" i="135"/>
  <c r="IG44" i="135"/>
  <c r="IY44" i="135"/>
  <c r="JG44" i="135"/>
  <c r="NZ44" i="135"/>
  <c r="LL44" i="135"/>
  <c r="HM44" i="135"/>
  <c r="EY44" i="135"/>
  <c r="CK44" i="135"/>
  <c r="OE44" i="135"/>
  <c r="KU44" i="135"/>
  <c r="GD44" i="135"/>
  <c r="NK44" i="135"/>
  <c r="HN44" i="135"/>
  <c r="NJ44" i="135"/>
  <c r="HS44" i="135"/>
  <c r="DG44" i="135"/>
  <c r="KY44" i="135"/>
  <c r="PH44" i="135"/>
  <c r="FD44" i="135"/>
  <c r="KR44" i="135"/>
  <c r="PN44" i="135"/>
  <c r="EV44" i="135"/>
  <c r="LH44" i="135"/>
  <c r="HI44" i="135"/>
  <c r="EU44" i="135"/>
  <c r="CG44" i="135"/>
  <c r="NY44" i="135"/>
  <c r="KO44" i="135"/>
  <c r="FY44" i="135"/>
  <c r="CN44" i="135"/>
  <c r="ND44" i="135"/>
  <c r="HG44" i="135"/>
  <c r="NB44" i="135"/>
  <c r="HL44" i="135"/>
  <c r="KK44" i="135"/>
  <c r="OR44" i="135"/>
  <c r="EO44" i="135"/>
  <c r="KC44" i="135"/>
  <c r="EH44" i="135"/>
  <c r="PK44" i="135"/>
  <c r="KI44" i="135"/>
  <c r="DV44" i="135"/>
  <c r="MR44" i="135"/>
  <c r="ER44" i="135"/>
  <c r="LM44" i="135"/>
  <c r="PX44" i="135"/>
  <c r="FU44" i="135"/>
  <c r="FI44" i="135"/>
  <c r="PT44" i="135"/>
  <c r="LO44" i="135"/>
  <c r="HE44" i="135"/>
  <c r="CC44" i="135"/>
  <c r="KJ44" i="135"/>
  <c r="CI44" i="135"/>
  <c r="MU44" i="135"/>
  <c r="CQ44" i="135"/>
  <c r="OC44" i="135"/>
  <c r="JP44" i="135"/>
  <c r="DS44" i="135"/>
  <c r="PW44" i="135"/>
  <c r="NI44" i="135"/>
  <c r="KV44" i="135"/>
  <c r="EI44" i="135"/>
  <c r="BU44" i="135"/>
  <c r="NH44" i="135"/>
  <c r="JY44" i="135"/>
  <c r="FH44" i="135"/>
  <c r="BX44" i="135"/>
  <c r="GK44" i="135"/>
  <c r="BW44" i="135"/>
  <c r="GP44" i="135"/>
  <c r="CB44" i="135"/>
  <c r="MZ44" i="135"/>
  <c r="HH44" i="135"/>
  <c r="NG44" i="135"/>
  <c r="CP44" i="135"/>
  <c r="PS44" i="135"/>
  <c r="NE44" i="135"/>
  <c r="KQ44" i="135"/>
  <c r="GR44" i="135"/>
  <c r="EE44" i="135"/>
  <c r="NC44" i="135"/>
  <c r="JT44" i="135"/>
  <c r="FB44" i="135"/>
  <c r="LZ44" i="135"/>
  <c r="GC44" i="135"/>
  <c r="LY44" i="135"/>
  <c r="GH44" i="135"/>
  <c r="BV44" i="135"/>
  <c r="GL44" i="135"/>
  <c r="CH44" i="135"/>
  <c r="MT44" i="135"/>
  <c r="CA44" i="135"/>
  <c r="OD44" i="135"/>
  <c r="HQ44" i="135"/>
  <c r="CO44" i="135"/>
  <c r="LA44" i="135"/>
  <c r="HT44" i="135"/>
  <c r="DM44" i="135"/>
  <c r="PU44" i="135"/>
  <c r="LG44" i="135"/>
  <c r="FK44" i="135"/>
  <c r="FX44" i="135"/>
  <c r="PL44" i="135"/>
  <c r="HK44" i="135"/>
  <c r="ES44" i="135"/>
  <c r="KN44" i="135"/>
  <c r="OI44" i="135"/>
  <c r="JQ44" i="135"/>
  <c r="DX44" i="135"/>
  <c r="MS44" i="135"/>
  <c r="GF44" i="135"/>
  <c r="PV44" i="135"/>
  <c r="HV44" i="135"/>
  <c r="PR44" i="135"/>
  <c r="FF44" i="135"/>
  <c r="LC44" i="135"/>
  <c r="PM44" i="135"/>
  <c r="KS44" i="135"/>
  <c r="FA44" i="135"/>
  <c r="MO44" i="135"/>
  <c r="GB44" i="135"/>
  <c r="PQ44" i="135"/>
  <c r="HP44" i="135"/>
  <c r="PJ44" i="135"/>
  <c r="EZ44" i="135"/>
  <c r="KW44" i="135"/>
  <c r="KF44" i="135"/>
  <c r="EN44" i="135"/>
  <c r="GJ44" i="135"/>
  <c r="IA44" i="135"/>
  <c r="FO44" i="135"/>
  <c r="PZ44" i="135"/>
  <c r="FQ44" i="135"/>
  <c r="EQ44" i="135"/>
  <c r="FS44" i="135"/>
  <c r="CL44" i="135"/>
  <c r="JV44" i="135"/>
  <c r="OK44" i="135"/>
  <c r="OT44" i="135"/>
  <c r="JS44" i="135"/>
  <c r="DF44" i="135"/>
  <c r="LV44" i="135"/>
  <c r="DU44" i="135"/>
  <c r="KH44" i="135"/>
  <c r="OS44" i="135"/>
  <c r="EP44" i="135"/>
  <c r="DC44" i="135"/>
  <c r="HR44" i="135"/>
  <c r="GO44" i="135"/>
  <c r="LR44" i="135"/>
  <c r="PO44" i="135"/>
  <c r="EW44" i="135"/>
  <c r="FW44" i="135"/>
  <c r="OH44" i="135"/>
  <c r="DE44" i="135"/>
  <c r="GN44" i="135"/>
  <c r="GE44" i="135"/>
  <c r="JI44" i="135"/>
  <c r="MB44" i="135"/>
  <c r="FP44" i="135"/>
  <c r="ON44" i="135"/>
  <c r="ED44" i="135"/>
  <c r="JZ44" i="135"/>
  <c r="NF44" i="135"/>
  <c r="HJ44" i="135"/>
  <c r="LX44" i="135"/>
  <c r="FL44" i="135"/>
  <c r="OG44" i="135"/>
  <c r="DW44" i="135"/>
  <c r="JR44" i="135"/>
  <c r="MQ44" i="135"/>
  <c r="CF44" i="135"/>
  <c r="FC44" i="135"/>
  <c r="GI44" i="135"/>
  <c r="DH44" i="135"/>
  <c r="LN44" i="135"/>
  <c r="QC44" i="135"/>
  <c r="DJ44" i="135"/>
  <c r="EB44" i="135"/>
  <c r="DQ44" i="135"/>
  <c r="JX44" i="135"/>
  <c r="BY44" i="135"/>
  <c r="KD44" i="135"/>
  <c r="CD44" i="135"/>
  <c r="GQ44" i="135"/>
  <c r="MN44" i="135"/>
  <c r="CJ44" i="135"/>
  <c r="HW44" i="135"/>
  <c r="DD44" i="135"/>
  <c r="LT44" i="135"/>
  <c r="OA44" i="135"/>
  <c r="GG44" i="135"/>
  <c r="NA44" i="135"/>
  <c r="LW44" i="135"/>
  <c r="KM44" i="135"/>
  <c r="LS44" i="135"/>
  <c r="BT44" i="135"/>
  <c r="HU44" i="135"/>
  <c r="JM44" i="135"/>
  <c r="LU44" i="135"/>
  <c r="JN44" i="135"/>
  <c r="KE44" i="135"/>
  <c r="LE44" i="135"/>
  <c r="FM44" i="135"/>
  <c r="DN44" i="135"/>
  <c r="EG44" i="135"/>
  <c r="PI44" i="135"/>
  <c r="EF44" i="135"/>
  <c r="KL44" i="135"/>
  <c r="MW44" i="135"/>
  <c r="PY44" i="135"/>
  <c r="LI44" i="135"/>
  <c r="HD44" i="135"/>
  <c r="PF44" i="135"/>
  <c r="KG44" i="135"/>
  <c r="HX44" i="135"/>
  <c r="FG44" i="135"/>
  <c r="DZ44" i="135"/>
  <c r="FZ44" i="135"/>
  <c r="JO44" i="135"/>
  <c r="LQ44" i="135"/>
  <c r="KB44" i="135"/>
  <c r="EJ44" i="135"/>
  <c r="MY44" i="135"/>
  <c r="OL44" i="135"/>
  <c r="DK44" i="135"/>
  <c r="OF44" i="135"/>
  <c r="BZ44" i="135"/>
  <c r="GM44" i="135"/>
  <c r="LP44" i="135"/>
  <c r="FR44" i="135"/>
  <c r="MA44" i="135"/>
  <c r="EX44" i="135"/>
  <c r="KZ44" i="135"/>
  <c r="MP44" i="135"/>
  <c r="DL44" i="135"/>
  <c r="OO44" i="135"/>
  <c r="MX44" i="135"/>
  <c r="LF44" i="135"/>
  <c r="PG44" i="135"/>
  <c r="EL44" i="135"/>
  <c r="ET44" i="135"/>
  <c r="FE44" i="135"/>
  <c r="QB44" i="135"/>
  <c r="LD44" i="135"/>
  <c r="DY44" i="135"/>
  <c r="HF44" i="135"/>
  <c r="DO44" i="135"/>
  <c r="OP44" i="135"/>
  <c r="DP44" i="135"/>
  <c r="CM44" i="135"/>
  <c r="LK44" i="135"/>
  <c r="EC44" i="135"/>
  <c r="OJ44" i="135"/>
  <c r="JW44" i="135"/>
  <c r="OB44" i="135"/>
  <c r="QA44" i="135"/>
  <c r="FN44" i="135"/>
  <c r="HO44" i="135"/>
  <c r="JL44" i="135"/>
  <c r="DR44" i="135"/>
  <c r="LB44" i="135"/>
  <c r="KX44" i="135"/>
  <c r="LJ44" i="135"/>
  <c r="MV44" i="135"/>
  <c r="FT44" i="135"/>
  <c r="DI44" i="135"/>
  <c r="NX44" i="135"/>
  <c r="JU44" i="135"/>
  <c r="HZ44" i="135"/>
  <c r="KP44" i="135"/>
  <c r="EM44" i="135"/>
  <c r="NW44" i="135"/>
  <c r="GA44" i="135"/>
  <c r="DT44" i="135"/>
  <c r="KA44" i="135"/>
  <c r="FV44" i="135"/>
  <c r="OM44" i="135"/>
  <c r="CE44" i="135"/>
  <c r="HY44" i="135"/>
  <c r="PP44" i="135"/>
  <c r="OQ44" i="135"/>
  <c r="EK44" i="135"/>
  <c r="JA29" i="135"/>
  <c r="IK29" i="135"/>
  <c r="IP29" i="135"/>
  <c r="IT29" i="135"/>
  <c r="JC29" i="135"/>
  <c r="IH29" i="135"/>
  <c r="IW29" i="135"/>
  <c r="IG29" i="135"/>
  <c r="JF29" i="135"/>
  <c r="IJ29" i="135"/>
  <c r="JJ29" i="135"/>
  <c r="IN29" i="135"/>
  <c r="IX29" i="135"/>
  <c r="JI29" i="135"/>
  <c r="IZ29" i="135"/>
  <c r="II29" i="135"/>
  <c r="IL29" i="135"/>
  <c r="IF29" i="135"/>
  <c r="JE29" i="135"/>
  <c r="IU29" i="135"/>
  <c r="ID29" i="135"/>
  <c r="JH29" i="135"/>
  <c r="IV29" i="135"/>
  <c r="IE29" i="135"/>
  <c r="IR29" i="135"/>
  <c r="IM29" i="135"/>
  <c r="JG29" i="135"/>
  <c r="JB29" i="135"/>
  <c r="IQ29" i="135"/>
  <c r="LC29" i="135"/>
  <c r="HD29" i="135"/>
  <c r="EP29" i="135"/>
  <c r="CB29" i="135"/>
  <c r="KG29" i="135"/>
  <c r="FQ29" i="135"/>
  <c r="CG29" i="135"/>
  <c r="NV29" i="135"/>
  <c r="KK29" i="135"/>
  <c r="FP29" i="135"/>
  <c r="CE29" i="135"/>
  <c r="KJ29" i="135"/>
  <c r="FT29" i="135"/>
  <c r="CI29" i="135"/>
  <c r="FG29" i="135"/>
  <c r="FA29" i="135"/>
  <c r="KS29" i="135"/>
  <c r="DT29" i="135"/>
  <c r="OC29" i="135"/>
  <c r="KU29" i="135"/>
  <c r="GA29" i="135"/>
  <c r="CN29" i="135"/>
  <c r="NF29" i="135"/>
  <c r="HN29" i="135"/>
  <c r="NJ29" i="135"/>
  <c r="HM29" i="135"/>
  <c r="NI29" i="135"/>
  <c r="HQ29" i="135"/>
  <c r="DO29" i="135"/>
  <c r="LP29" i="135"/>
  <c r="NX29" i="135"/>
  <c r="NY29" i="135"/>
  <c r="KP29" i="135"/>
  <c r="FS29" i="135"/>
  <c r="CJ29" i="135"/>
  <c r="NA29" i="135"/>
  <c r="HC29" i="135"/>
  <c r="CQ29" i="135"/>
  <c r="NE29" i="135"/>
  <c r="HB29" i="135"/>
  <c r="CP29" i="135"/>
  <c r="NC29" i="135"/>
  <c r="HF29" i="135"/>
  <c r="GN29" i="135"/>
  <c r="KN29" i="135"/>
  <c r="PN29" i="135"/>
  <c r="MZ29" i="135"/>
  <c r="KL29" i="135"/>
  <c r="GM29" i="135"/>
  <c r="DY29" i="135"/>
  <c r="MU29" i="135"/>
  <c r="JL29" i="135"/>
  <c r="EU29" i="135"/>
  <c r="MY29" i="135"/>
  <c r="JP29" i="135"/>
  <c r="ES29" i="135"/>
  <c r="MX29" i="135"/>
  <c r="JO29" i="135"/>
  <c r="EW29" i="135"/>
  <c r="BW29" i="135"/>
  <c r="BR29" i="135"/>
  <c r="CH29" i="135"/>
  <c r="NH29" i="135"/>
  <c r="JZ29" i="135"/>
  <c r="FB29" i="135"/>
  <c r="BT29" i="135"/>
  <c r="GG29" i="135"/>
  <c r="BV29" i="135"/>
  <c r="GF29" i="135"/>
  <c r="BU29" i="135"/>
  <c r="GJ29" i="135"/>
  <c r="BY29" i="135"/>
  <c r="OI29" i="135"/>
  <c r="PU29" i="135"/>
  <c r="JS29" i="135"/>
  <c r="ND29" i="135"/>
  <c r="JR29" i="135"/>
  <c r="EX29" i="135"/>
  <c r="LT29" i="135"/>
  <c r="GB29" i="135"/>
  <c r="LX29" i="135"/>
  <c r="FZ29" i="135"/>
  <c r="LV29" i="135"/>
  <c r="GD29" i="135"/>
  <c r="BS29" i="135"/>
  <c r="MQ29" i="135"/>
  <c r="OD29" i="135"/>
  <c r="GH29" i="135"/>
  <c r="IS29" i="135"/>
  <c r="JD29" i="135"/>
  <c r="FW29" i="135"/>
  <c r="PI29" i="135"/>
  <c r="HI29" i="135"/>
  <c r="PM29" i="135"/>
  <c r="HG29" i="135"/>
  <c r="PL29" i="135"/>
  <c r="HK29" i="135"/>
  <c r="MW29" i="135"/>
  <c r="JX29" i="135"/>
  <c r="PV29" i="135"/>
  <c r="HP29" i="135"/>
  <c r="PO29" i="135"/>
  <c r="FE29" i="135"/>
  <c r="LB29" i="135"/>
  <c r="PQ29" i="135"/>
  <c r="FH29" i="135"/>
  <c r="HO29" i="135"/>
  <c r="PR29" i="135"/>
  <c r="HL29" i="135"/>
  <c r="PD29" i="135"/>
  <c r="EZ29" i="135"/>
  <c r="KW29" i="135"/>
  <c r="PG29" i="135"/>
  <c r="FC29" i="135"/>
  <c r="MV29" i="135"/>
  <c r="ET29" i="135"/>
  <c r="LN29" i="135"/>
  <c r="QC29" i="135"/>
  <c r="FU29" i="135"/>
  <c r="LQ29" i="135"/>
  <c r="PK29" i="135"/>
  <c r="ML29" i="135"/>
  <c r="PJ29" i="135"/>
  <c r="KQ29" i="135"/>
  <c r="ER29" i="135"/>
  <c r="FK29" i="135"/>
  <c r="CA29" i="135"/>
  <c r="MM29" i="135"/>
  <c r="DD29" i="135"/>
  <c r="MR29" i="135"/>
  <c r="EL29" i="135"/>
  <c r="LI29" i="135"/>
  <c r="PX29" i="135"/>
  <c r="FI29" i="135"/>
  <c r="LL29" i="135"/>
  <c r="ON29" i="135"/>
  <c r="HJ29" i="135"/>
  <c r="CF29" i="135"/>
  <c r="MT29" i="135"/>
  <c r="HE29" i="135"/>
  <c r="EJ29" i="135"/>
  <c r="EF29" i="135"/>
  <c r="IO29" i="135"/>
  <c r="IY29" i="135"/>
  <c r="LS29" i="135"/>
  <c r="FF29" i="135"/>
  <c r="OM29" i="135"/>
  <c r="GL29" i="135"/>
  <c r="OQ29" i="135"/>
  <c r="GK29" i="135"/>
  <c r="OP29" i="135"/>
  <c r="GO29" i="135"/>
  <c r="JM29" i="135"/>
  <c r="OH29" i="135"/>
  <c r="EE29" i="135"/>
  <c r="KA29" i="135"/>
  <c r="OJ29" i="135"/>
  <c r="EG29" i="135"/>
  <c r="DJ29" i="135"/>
  <c r="OS29" i="135"/>
  <c r="GQ29" i="135"/>
  <c r="OB29" i="135"/>
  <c r="DS29" i="135"/>
  <c r="JU29" i="135"/>
  <c r="OE29" i="135"/>
  <c r="DV29" i="135"/>
  <c r="CM29" i="135"/>
  <c r="LG29" i="135"/>
  <c r="DA29" i="135"/>
  <c r="HY29" i="135"/>
  <c r="OA29" i="135"/>
  <c r="DL29" i="135"/>
  <c r="IA29" i="135"/>
  <c r="GC29" i="135"/>
  <c r="LJ29" i="135"/>
  <c r="MA29" i="135"/>
  <c r="KM29" i="135"/>
  <c r="EN29" i="135"/>
  <c r="LE29" i="135"/>
  <c r="BX29" i="135"/>
  <c r="MO29" i="135"/>
  <c r="NB29" i="135"/>
  <c r="KY29" i="135"/>
  <c r="HS29" i="135"/>
  <c r="DG29" i="135"/>
  <c r="HV29" i="135"/>
  <c r="EK29" i="135"/>
  <c r="HZ29" i="135"/>
  <c r="NU29" i="135"/>
  <c r="MP29" i="135"/>
  <c r="CO29" i="135"/>
  <c r="DQ29" i="135"/>
  <c r="KE29" i="135"/>
  <c r="DI29" i="135"/>
  <c r="DX29" i="135"/>
  <c r="DW29" i="135"/>
  <c r="EB29" i="135"/>
  <c r="CC29" i="135"/>
  <c r="MN29" i="135"/>
  <c r="KX29" i="135"/>
  <c r="FD29" i="135"/>
  <c r="ED29" i="135"/>
  <c r="PH29" i="135"/>
  <c r="KV29" i="135"/>
  <c r="DZ29" i="135"/>
  <c r="JN29" i="135"/>
  <c r="FV29" i="135"/>
  <c r="QB29" i="135"/>
  <c r="LU29" i="135"/>
  <c r="HH29" i="135"/>
  <c r="CD29" i="135"/>
  <c r="HX29" i="135"/>
  <c r="FL29" i="135"/>
  <c r="PW29" i="135"/>
  <c r="KZ29" i="135"/>
  <c r="KH29" i="135"/>
  <c r="CK29" i="135"/>
  <c r="OR29" i="135"/>
  <c r="EM29" i="135"/>
  <c r="OG29" i="135"/>
  <c r="DC29" i="135"/>
  <c r="DB29" i="135"/>
  <c r="DF29" i="135"/>
  <c r="EQ29" i="135"/>
  <c r="LO29" i="135"/>
  <c r="JW29" i="135"/>
  <c r="EC29" i="135"/>
  <c r="HU29" i="135"/>
  <c r="DE29" i="135"/>
  <c r="OF29" i="135"/>
  <c r="JT29" i="135"/>
  <c r="OT29" i="135"/>
  <c r="GI29" i="135"/>
  <c r="DN29" i="135"/>
  <c r="NZ29" i="135"/>
  <c r="DU29" i="135"/>
  <c r="KO29" i="135"/>
  <c r="GR29" i="135"/>
  <c r="PE29" i="135"/>
  <c r="GE29" i="135"/>
  <c r="DH29" i="135"/>
  <c r="NG29" i="135"/>
  <c r="FO29" i="135"/>
  <c r="MS29" i="135"/>
  <c r="KB29" i="135"/>
  <c r="KI29" i="135"/>
  <c r="LY29" i="135"/>
  <c r="MB29" i="135"/>
  <c r="EH29" i="135"/>
  <c r="LA29" i="135"/>
  <c r="EY29" i="135"/>
  <c r="LR29" i="135"/>
  <c r="EO29" i="135"/>
  <c r="PT29" i="135"/>
  <c r="FN29" i="135"/>
  <c r="QA29" i="135"/>
  <c r="PF29" i="135"/>
  <c r="LD29" i="135"/>
  <c r="LF29" i="135"/>
  <c r="DM29" i="135"/>
  <c r="JY29" i="135"/>
  <c r="LK29" i="135"/>
  <c r="DR29" i="135"/>
  <c r="OO29" i="135"/>
  <c r="HW29" i="135"/>
  <c r="KD29" i="135"/>
  <c r="NK29" i="135"/>
  <c r="DK29" i="135"/>
  <c r="EV29" i="135"/>
  <c r="LW29" i="135"/>
  <c r="PS29" i="135"/>
  <c r="KR29" i="135"/>
  <c r="FY29" i="135"/>
  <c r="LM29" i="135"/>
  <c r="LH29" i="135"/>
  <c r="OL29" i="135"/>
  <c r="JQ29" i="135"/>
  <c r="DP29" i="135"/>
  <c r="HR29" i="135"/>
  <c r="FR29" i="135"/>
  <c r="PY29" i="135"/>
  <c r="FX29" i="135"/>
  <c r="GP29" i="135"/>
  <c r="PZ29" i="135"/>
  <c r="KF29" i="135"/>
  <c r="HT29" i="135"/>
  <c r="KC29" i="135"/>
  <c r="FM29" i="135"/>
  <c r="NW29" i="135"/>
  <c r="PP29" i="135"/>
  <c r="BZ29" i="135"/>
  <c r="OK29" i="135"/>
  <c r="CL29" i="135"/>
  <c r="EI29" i="135"/>
  <c r="JV29" i="135"/>
  <c r="LZ29" i="135"/>
  <c r="JG26" i="135"/>
  <c r="IQ26" i="135"/>
  <c r="JJ26" i="135"/>
  <c r="IO26" i="135"/>
  <c r="JI26" i="135"/>
  <c r="IN26" i="135"/>
  <c r="IW26" i="135"/>
  <c r="JC26" i="135"/>
  <c r="IM26" i="135"/>
  <c r="JE26" i="135"/>
  <c r="IJ26" i="135"/>
  <c r="JD26" i="135"/>
  <c r="IH26" i="135"/>
  <c r="IR26" i="135"/>
  <c r="II26" i="135"/>
  <c r="ID26" i="135"/>
  <c r="IX26" i="135"/>
  <c r="IL26" i="135"/>
  <c r="JF26" i="135"/>
  <c r="IE26" i="135"/>
  <c r="IS26" i="135"/>
  <c r="IG26" i="135"/>
  <c r="IK26" i="135"/>
  <c r="IV26" i="135"/>
  <c r="JA26" i="135"/>
  <c r="IF26" i="135"/>
  <c r="IY26" i="135"/>
  <c r="IZ26" i="135"/>
  <c r="JH26" i="135"/>
  <c r="IU26" i="135"/>
  <c r="IT26" i="135"/>
  <c r="JB26" i="135"/>
  <c r="IP26" i="135"/>
  <c r="JT26" i="135"/>
  <c r="FY26" i="135"/>
  <c r="DK26" i="135"/>
  <c r="PN26" i="135"/>
  <c r="HH26" i="135"/>
  <c r="DX26" i="135"/>
  <c r="PM26" i="135"/>
  <c r="MB26" i="135"/>
  <c r="HG26" i="135"/>
  <c r="DV26" i="135"/>
  <c r="PF26" i="135"/>
  <c r="LV26" i="135"/>
  <c r="HE26" i="135"/>
  <c r="DU26" i="135"/>
  <c r="LZ26" i="135"/>
  <c r="MQ26" i="135"/>
  <c r="HY26" i="135"/>
  <c r="PU26" i="135"/>
  <c r="OQ26" i="135"/>
  <c r="JP26" i="135"/>
  <c r="FU26" i="135"/>
  <c r="DG26" i="135"/>
  <c r="PI26" i="135"/>
  <c r="LX26" i="135"/>
  <c r="DR26" i="135"/>
  <c r="PG26" i="135"/>
  <c r="LW26" i="135"/>
  <c r="DQ26" i="135"/>
  <c r="LP26" i="135"/>
  <c r="GD26" i="135"/>
  <c r="GR26" i="135"/>
  <c r="NX26" i="135"/>
  <c r="PP26" i="135"/>
  <c r="KN26" i="135"/>
  <c r="EF26" i="135"/>
  <c r="NE26" i="135"/>
  <c r="EY26" i="135"/>
  <c r="ND26" i="135"/>
  <c r="EX26" i="135"/>
  <c r="MW26" i="135"/>
  <c r="FB26" i="135"/>
  <c r="DT26" i="135"/>
  <c r="NW26" i="135"/>
  <c r="HN26" i="135"/>
  <c r="CL26" i="135"/>
  <c r="KX26" i="135"/>
  <c r="CQ26" i="135"/>
  <c r="KV26" i="135"/>
  <c r="CO26" i="135"/>
  <c r="KO26" i="135"/>
  <c r="DE26" i="135"/>
  <c r="KC26" i="135"/>
  <c r="CG26" i="135"/>
  <c r="OE26" i="135"/>
  <c r="LQ26" i="135"/>
  <c r="HV26" i="135"/>
  <c r="FH26" i="135"/>
  <c r="OR26" i="135"/>
  <c r="LH26" i="135"/>
  <c r="GL26" i="135"/>
  <c r="OP26" i="135"/>
  <c r="LG26" i="135"/>
  <c r="GJ26" i="135"/>
  <c r="OJ26" i="135"/>
  <c r="KZ26" i="135"/>
  <c r="GI26" i="135"/>
  <c r="HT26" i="135"/>
  <c r="HO26" i="135"/>
  <c r="PO26" i="135"/>
  <c r="OA26" i="135"/>
  <c r="LM26" i="135"/>
  <c r="HR26" i="135"/>
  <c r="FD26" i="135"/>
  <c r="CP26" i="135"/>
  <c r="OL26" i="135"/>
  <c r="LC26" i="135"/>
  <c r="GF26" i="135"/>
  <c r="OK26" i="135"/>
  <c r="LB26" i="135"/>
  <c r="GE26" i="135"/>
  <c r="OD26" i="135"/>
  <c r="KU26" i="135"/>
  <c r="FG26" i="135"/>
  <c r="BX26" i="135"/>
  <c r="DN26" i="135"/>
  <c r="DI26" i="135"/>
  <c r="FL26" i="135"/>
  <c r="OI26" i="135"/>
  <c r="HZ26" i="135"/>
  <c r="LN26" i="135"/>
  <c r="DH26" i="135"/>
  <c r="LL26" i="135"/>
  <c r="DF26" i="135"/>
  <c r="LF26" i="135"/>
  <c r="DJ26" i="135"/>
  <c r="KY26" i="135"/>
  <c r="FR26" i="135"/>
  <c r="MP26" i="135"/>
  <c r="GG26" i="135"/>
  <c r="PY26" i="135"/>
  <c r="HS26" i="135"/>
  <c r="PW26" i="135"/>
  <c r="HQ26" i="135"/>
  <c r="PQ26" i="135"/>
  <c r="HP26" i="135"/>
  <c r="KS26" i="135"/>
  <c r="HF26" i="135"/>
  <c r="CD26" i="135"/>
  <c r="KL26" i="135"/>
  <c r="CF26" i="135"/>
  <c r="KK26" i="135"/>
  <c r="CE26" i="135"/>
  <c r="KD26" i="135"/>
  <c r="CC26" i="135"/>
  <c r="EE26" i="135"/>
  <c r="OC26" i="135"/>
  <c r="NJ26" i="135"/>
  <c r="BZ26" i="135"/>
  <c r="KG26" i="135"/>
  <c r="CA26" i="135"/>
  <c r="KE26" i="135"/>
  <c r="BY26" i="135"/>
  <c r="JY26" i="135"/>
  <c r="ON26" i="135"/>
  <c r="NA26" i="135"/>
  <c r="NB26" i="135"/>
  <c r="LI26" i="135"/>
  <c r="OG26" i="135"/>
  <c r="OF26" i="135"/>
  <c r="NY26" i="135"/>
  <c r="JM26" i="135"/>
  <c r="JX26" i="135"/>
  <c r="DO26" i="135"/>
  <c r="ED26" i="135"/>
  <c r="EC26" i="135"/>
  <c r="MA26" i="135"/>
  <c r="EG26" i="135"/>
  <c r="OH26" i="135"/>
  <c r="GM26" i="135"/>
  <c r="FA26" i="135"/>
  <c r="NK26" i="135"/>
  <c r="NC26" i="135"/>
  <c r="LS26" i="135"/>
  <c r="LK26" i="135"/>
  <c r="BV26" i="135"/>
  <c r="EU26" i="135"/>
  <c r="MX26" i="135"/>
  <c r="GO26" i="135"/>
  <c r="JQ26" i="135"/>
  <c r="JO26" i="135"/>
  <c r="QA26" i="135"/>
  <c r="IA26" i="135"/>
  <c r="PJ26" i="135"/>
  <c r="OS26" i="135"/>
  <c r="MT26" i="135"/>
  <c r="GK26" i="135"/>
  <c r="HX26" i="135"/>
  <c r="QC26" i="135"/>
  <c r="HW26" i="135"/>
  <c r="PV26" i="135"/>
  <c r="HU26" i="135"/>
  <c r="LD26" i="135"/>
  <c r="GH26" i="135"/>
  <c r="LU26" i="135"/>
  <c r="OO26" i="135"/>
  <c r="KH26" i="135"/>
  <c r="KB26" i="135"/>
  <c r="MO26" i="135"/>
  <c r="MN26" i="135"/>
  <c r="BW26" i="135"/>
  <c r="HJ26" i="135"/>
  <c r="CH26" i="135"/>
  <c r="KQ26" i="135"/>
  <c r="CK26" i="135"/>
  <c r="KP26" i="135"/>
  <c r="CJ26" i="135"/>
  <c r="KI26" i="135"/>
  <c r="CN26" i="135"/>
  <c r="FW26" i="135"/>
  <c r="LO26" i="135"/>
  <c r="LY26" i="135"/>
  <c r="MV26" i="135"/>
  <c r="KA26" i="135"/>
  <c r="PT26" i="135"/>
  <c r="FE26" i="135"/>
  <c r="FS26" i="135"/>
  <c r="OM26" i="135"/>
  <c r="DM26" i="135"/>
  <c r="DZ26" i="135"/>
  <c r="BU26" i="135"/>
  <c r="QB26" i="135"/>
  <c r="ER26" i="135"/>
  <c r="FP26" i="135"/>
  <c r="FO26" i="135"/>
  <c r="FN26" i="135"/>
  <c r="HD26" i="135"/>
  <c r="KW26" i="135"/>
  <c r="NH26" i="135"/>
  <c r="JV26" i="135"/>
  <c r="JN26" i="135"/>
  <c r="EZ26" i="135"/>
  <c r="FZ26" i="135"/>
  <c r="GC26" i="135"/>
  <c r="HM26" i="135"/>
  <c r="HL26" i="135"/>
  <c r="HK26" i="135"/>
  <c r="LJ26" i="135"/>
  <c r="NI26" i="135"/>
  <c r="LR26" i="135"/>
  <c r="BT26" i="135"/>
  <c r="PL26" i="135"/>
  <c r="EB26" i="135"/>
  <c r="ET26" i="135"/>
  <c r="ES26" i="135"/>
  <c r="EQ26" i="135"/>
  <c r="NG26" i="135"/>
  <c r="KF26" i="135"/>
  <c r="MU26" i="135"/>
  <c r="MS26" i="135"/>
  <c r="LT26" i="135"/>
  <c r="GQ26" i="135"/>
  <c r="DS26" i="135"/>
  <c r="EH26" i="135"/>
  <c r="CB26" i="135"/>
  <c r="EV26" i="135"/>
  <c r="FV26" i="135"/>
  <c r="FT26" i="135"/>
  <c r="FX26" i="135"/>
  <c r="OT26" i="135"/>
  <c r="FC26" i="135"/>
  <c r="DL26" i="135"/>
  <c r="CI26" i="135"/>
  <c r="EN26" i="135"/>
  <c r="FI26" i="135"/>
  <c r="JW26" i="135"/>
  <c r="JU26" i="135"/>
  <c r="GA26" i="135"/>
  <c r="PS26" i="135"/>
  <c r="PK26" i="135"/>
  <c r="HI26" i="135"/>
  <c r="FQ26" i="135"/>
  <c r="JZ26" i="135"/>
  <c r="FF26" i="135"/>
  <c r="MZ26" i="135"/>
  <c r="MR26" i="135"/>
  <c r="DW26" i="135"/>
  <c r="EM26" i="135"/>
  <c r="GP26" i="135"/>
  <c r="EI26" i="135"/>
  <c r="OB26" i="135"/>
  <c r="JS26" i="135"/>
  <c r="KM26" i="135"/>
  <c r="DD26" i="135"/>
  <c r="NF26" i="135"/>
  <c r="PX26" i="135"/>
  <c r="EL26" i="135"/>
  <c r="PR26" i="135"/>
  <c r="MY26" i="135"/>
  <c r="PH26" i="135"/>
  <c r="DP26" i="135"/>
  <c r="FM26" i="135"/>
  <c r="NZ26" i="135"/>
  <c r="EK26" i="135"/>
  <c r="GN26" i="135"/>
  <c r="JR26" i="135"/>
  <c r="KR26" i="135"/>
  <c r="JL26" i="135"/>
  <c r="EO26" i="135"/>
  <c r="PZ26" i="135"/>
  <c r="EW26" i="135"/>
  <c r="GB26" i="135"/>
  <c r="DY26" i="135"/>
  <c r="EJ26" i="135"/>
  <c r="DC26" i="135"/>
  <c r="LA26" i="135"/>
  <c r="FK26" i="135"/>
  <c r="CM26" i="135"/>
  <c r="KJ26" i="135"/>
  <c r="EP26" i="135"/>
  <c r="LE26" i="135"/>
  <c r="JH35" i="135"/>
  <c r="IR35" i="135"/>
  <c r="JI35" i="135"/>
  <c r="IM35" i="135"/>
  <c r="IQ35" i="135"/>
  <c r="PP35" i="135"/>
  <c r="OM35" i="135"/>
  <c r="NJ35" i="135"/>
  <c r="LD35" i="135"/>
  <c r="KA35" i="135"/>
  <c r="IW35" i="135"/>
  <c r="HT35" i="135"/>
  <c r="GQ35" i="135"/>
  <c r="FM35" i="135"/>
  <c r="EJ35" i="135"/>
  <c r="CC35" i="135"/>
  <c r="PV35" i="135"/>
  <c r="OS35" i="135"/>
  <c r="LI35" i="135"/>
  <c r="KF35" i="135"/>
  <c r="JB35" i="135"/>
  <c r="HY35" i="135"/>
  <c r="FS35" i="135"/>
  <c r="EP35" i="135"/>
  <c r="DM35" i="135"/>
  <c r="CH35" i="135"/>
  <c r="JD35" i="135"/>
  <c r="IN35" i="135"/>
  <c r="JC35" i="135"/>
  <c r="IH35" i="135"/>
  <c r="IK35" i="135"/>
  <c r="OG35" i="135"/>
  <c r="NB35" i="135"/>
  <c r="LY35" i="135"/>
  <c r="KW35" i="135"/>
  <c r="JS35" i="135"/>
  <c r="IP35" i="135"/>
  <c r="HM35" i="135"/>
  <c r="GI35" i="135"/>
  <c r="FF35" i="135"/>
  <c r="ED35" i="135"/>
  <c r="PO35" i="135"/>
  <c r="OL35" i="135"/>
  <c r="NH35" i="135"/>
  <c r="LC35" i="135"/>
  <c r="JX35" i="135"/>
  <c r="IU35" i="135"/>
  <c r="HR35" i="135"/>
  <c r="GN35" i="135"/>
  <c r="FL35" i="135"/>
  <c r="EI35" i="135"/>
  <c r="CB35" i="135"/>
  <c r="IZ35" i="135"/>
  <c r="IX35" i="135"/>
  <c r="ID35" i="135"/>
  <c r="LS35" i="135"/>
  <c r="JL35" i="135"/>
  <c r="EY35" i="135"/>
  <c r="NA35" i="135"/>
  <c r="KU35" i="135"/>
  <c r="IO35" i="135"/>
  <c r="GG35" i="135"/>
  <c r="DZ35" i="135"/>
  <c r="IE35" i="135"/>
  <c r="DR35" i="135"/>
  <c r="JA35" i="135"/>
  <c r="EN35" i="135"/>
  <c r="JP35" i="135"/>
  <c r="NF35" i="135"/>
  <c r="EF35" i="135"/>
  <c r="JW35" i="135"/>
  <c r="DY35" i="135"/>
  <c r="HP35" i="135"/>
  <c r="PY35" i="135"/>
  <c r="NK35" i="135"/>
  <c r="KX35" i="135"/>
  <c r="EO35" i="135"/>
  <c r="KJ35" i="135"/>
  <c r="FO35" i="135"/>
  <c r="CD35" i="135"/>
  <c r="ET35" i="135"/>
  <c r="KQ35" i="135"/>
  <c r="OJ35" i="135"/>
  <c r="LB35" i="135"/>
  <c r="IV35" i="135"/>
  <c r="IS35" i="135"/>
  <c r="PX35" i="135"/>
  <c r="LK35" i="135"/>
  <c r="JE35" i="135"/>
  <c r="EQ35" i="135"/>
  <c r="CK35" i="135"/>
  <c r="KM35" i="135"/>
  <c r="IG35" i="135"/>
  <c r="GA35" i="135"/>
  <c r="DS35" i="135"/>
  <c r="QA35" i="135"/>
  <c r="LO35" i="135"/>
  <c r="CN35" i="135"/>
  <c r="HX35" i="135"/>
  <c r="KZ35" i="135"/>
  <c r="KR35" i="135"/>
  <c r="FK35" i="135"/>
  <c r="KG35" i="135"/>
  <c r="GL35" i="135"/>
  <c r="DX35" i="135"/>
  <c r="MX35" i="135"/>
  <c r="JO35" i="135"/>
  <c r="ER35" i="135"/>
  <c r="FW35" i="135"/>
  <c r="LT35" i="135"/>
  <c r="KC35" i="135"/>
  <c r="IJ35" i="135"/>
  <c r="JF35" i="135"/>
  <c r="KN35" i="135"/>
  <c r="GB35" i="135"/>
  <c r="LX35" i="135"/>
  <c r="KL35" i="135"/>
  <c r="LH35" i="135"/>
  <c r="CG35" i="135"/>
  <c r="IT35" i="135"/>
  <c r="MZ35" i="135"/>
  <c r="FV35" i="135"/>
  <c r="CL35" i="135"/>
  <c r="MW35" i="135"/>
  <c r="GH35" i="135"/>
  <c r="HV35" i="135"/>
  <c r="DK35" i="135"/>
  <c r="EL35" i="135"/>
  <c r="MA35" i="135"/>
  <c r="KO35" i="135"/>
  <c r="FZ35" i="135"/>
  <c r="CM35" i="135"/>
  <c r="NI35" i="135"/>
  <c r="HL35" i="135"/>
  <c r="FG35" i="135"/>
  <c r="MY35" i="135"/>
  <c r="JM35" i="135"/>
  <c r="EW35" i="135"/>
  <c r="LW35" i="135"/>
  <c r="FY35" i="135"/>
  <c r="OO35" i="135"/>
  <c r="KS35" i="135"/>
  <c r="HQ35" i="135"/>
  <c r="FI35" i="135"/>
  <c r="EK35" i="135"/>
  <c r="HU35" i="135"/>
  <c r="DP35" i="135"/>
  <c r="IF35" i="135"/>
  <c r="IY35" i="135"/>
  <c r="OT35" i="135"/>
  <c r="KH35" i="135"/>
  <c r="FU35" i="135"/>
  <c r="LP35" i="135"/>
  <c r="CP35" i="135"/>
  <c r="JG35" i="135"/>
  <c r="KD35" i="135"/>
  <c r="LU35" i="135"/>
  <c r="GM35" i="135"/>
  <c r="IL35" i="135"/>
  <c r="LN35" i="135"/>
  <c r="FE35" i="135"/>
  <c r="OP35" i="135"/>
  <c r="GJ35" i="135"/>
  <c r="DO35" i="135"/>
  <c r="LV35" i="135"/>
  <c r="FN35" i="135"/>
  <c r="CE35" i="135"/>
  <c r="CJ35" i="135"/>
  <c r="GC35" i="135"/>
  <c r="NC35" i="135"/>
  <c r="JU35" i="135"/>
  <c r="FA35" i="135"/>
  <c r="GE35" i="135"/>
  <c r="GR35" i="135"/>
  <c r="OH35" i="135"/>
  <c r="LZ35" i="135"/>
  <c r="EC35" i="135"/>
  <c r="KV35" i="135"/>
  <c r="EX35" i="135"/>
  <c r="KB35" i="135"/>
  <c r="PZ35" i="135"/>
  <c r="GD35" i="135"/>
  <c r="GK35" i="135"/>
  <c r="PU35" i="135"/>
  <c r="PW35" i="135"/>
  <c r="KY35" i="135"/>
  <c r="MV35" i="135"/>
  <c r="DU35" i="135"/>
  <c r="FD35" i="135"/>
  <c r="FB35" i="135"/>
  <c r="JQ35" i="135"/>
  <c r="MB35" i="135"/>
  <c r="IA35" i="135"/>
  <c r="QB35" i="135"/>
  <c r="FT35" i="135"/>
  <c r="HN35" i="135"/>
  <c r="PQ35" i="135"/>
  <c r="HO35" i="135"/>
  <c r="PR35" i="135"/>
  <c r="FC35" i="135"/>
  <c r="JV35" i="135"/>
  <c r="ON35" i="135"/>
  <c r="GP35" i="135"/>
  <c r="OE35" i="135"/>
  <c r="DQ35" i="135"/>
  <c r="LM35" i="135"/>
  <c r="FH35" i="135"/>
  <c r="LR35" i="135"/>
  <c r="LL35" i="135"/>
  <c r="DN35" i="135"/>
  <c r="EV35" i="135"/>
  <c r="FQ35" i="135"/>
  <c r="OI35" i="135"/>
  <c r="HS35" i="135"/>
  <c r="LG35" i="135"/>
  <c r="JN35" i="135"/>
  <c r="EM35" i="135"/>
  <c r="KI35" i="135"/>
  <c r="OK35" i="135"/>
  <c r="EB35" i="135"/>
  <c r="LE35" i="135"/>
  <c r="FR35" i="135"/>
  <c r="ND35" i="135"/>
  <c r="CO35" i="135"/>
  <c r="NE35" i="135"/>
  <c r="GO35" i="135"/>
  <c r="II35" i="135"/>
  <c r="FX35" i="135"/>
  <c r="ES35" i="135"/>
  <c r="EG35" i="135"/>
  <c r="CF35" i="135"/>
  <c r="EE35" i="135"/>
  <c r="EZ35" i="135"/>
  <c r="HZ35" i="135"/>
  <c r="EU35" i="135"/>
  <c r="PN35" i="135"/>
  <c r="CQ35" i="135"/>
  <c r="DT35" i="135"/>
  <c r="DL35" i="135"/>
  <c r="DW35" i="135"/>
  <c r="CI35" i="135"/>
  <c r="FP35" i="135"/>
  <c r="HW35" i="135"/>
  <c r="JR35" i="135"/>
  <c r="PT35" i="135"/>
  <c r="GF35" i="135"/>
  <c r="DV35" i="135"/>
  <c r="QC35" i="135"/>
  <c r="PS35" i="135"/>
  <c r="JT35" i="135"/>
  <c r="JJ35" i="135"/>
  <c r="OQ35" i="135"/>
  <c r="LJ35" i="135"/>
  <c r="OR35" i="135"/>
  <c r="LQ35" i="135"/>
  <c r="LF35" i="135"/>
  <c r="NG35" i="135"/>
  <c r="KE35" i="135"/>
  <c r="KP35" i="135"/>
  <c r="KK35" i="135"/>
  <c r="OF35" i="135"/>
  <c r="JY35" i="135"/>
  <c r="EH35" i="135"/>
  <c r="LA35" i="135"/>
  <c r="JZ35" i="135"/>
  <c r="IW30" i="135"/>
  <c r="IG30" i="135"/>
  <c r="JJ30" i="135"/>
  <c r="IN30" i="135"/>
  <c r="IR30" i="135"/>
  <c r="IV30" i="135"/>
  <c r="JI30" i="135"/>
  <c r="IS30" i="135"/>
  <c r="JD30" i="135"/>
  <c r="II30" i="135"/>
  <c r="JH30" i="135"/>
  <c r="IM30" i="135"/>
  <c r="IQ30" i="135"/>
  <c r="JE30" i="135"/>
  <c r="ID30" i="135"/>
  <c r="JC30" i="135"/>
  <c r="IL30" i="135"/>
  <c r="IP30" i="135"/>
  <c r="IZ30" i="135"/>
  <c r="JA30" i="135"/>
  <c r="IX30" i="135"/>
  <c r="IF30" i="135"/>
  <c r="JF30" i="135"/>
  <c r="IY30" i="135"/>
  <c r="IH30" i="135"/>
  <c r="JG30" i="135"/>
  <c r="IU30" i="135"/>
  <c r="IJ30" i="135"/>
  <c r="PN30" i="135"/>
  <c r="MZ30" i="135"/>
  <c r="KL30" i="135"/>
  <c r="GM30" i="135"/>
  <c r="DY30" i="135"/>
  <c r="MY30" i="135"/>
  <c r="JP30" i="135"/>
  <c r="ES30" i="135"/>
  <c r="MX30" i="135"/>
  <c r="JO30" i="135"/>
  <c r="EW30" i="135"/>
  <c r="IT30" i="135"/>
  <c r="JB30" i="135"/>
  <c r="JV30" i="135"/>
  <c r="FW30" i="135"/>
  <c r="DW30" i="135"/>
  <c r="MB30" i="135"/>
  <c r="IO30" i="135"/>
  <c r="OG30" i="135"/>
  <c r="HT30" i="135"/>
  <c r="LH30" i="135"/>
  <c r="LF30" i="135"/>
  <c r="EB30" i="135"/>
  <c r="LZ30" i="135"/>
  <c r="DZ30" i="135"/>
  <c r="NA30" i="135"/>
  <c r="LY30" i="135"/>
  <c r="GB30" i="135"/>
  <c r="CL30" i="135"/>
  <c r="MV30" i="135"/>
  <c r="KH30" i="135"/>
  <c r="GI30" i="135"/>
  <c r="DU30" i="135"/>
  <c r="QC30" i="135"/>
  <c r="HW30" i="135"/>
  <c r="EN30" i="135"/>
  <c r="QB30" i="135"/>
  <c r="IA30" i="135"/>
  <c r="ER30" i="135"/>
  <c r="QA30" i="135"/>
  <c r="HZ30" i="135"/>
  <c r="EQ30" i="135"/>
  <c r="PO30" i="135"/>
  <c r="KR30" i="135"/>
  <c r="LN30" i="135"/>
  <c r="JZ30" i="135"/>
  <c r="DM30" i="135"/>
  <c r="EC30" i="135"/>
  <c r="EG30" i="135"/>
  <c r="EF30" i="135"/>
  <c r="NF30" i="135"/>
  <c r="EU30" i="135"/>
  <c r="MA30" i="135"/>
  <c r="FO30" i="135"/>
  <c r="LI30" i="135"/>
  <c r="DX30" i="135"/>
  <c r="OK30" i="135"/>
  <c r="HX30" i="135"/>
  <c r="LM30" i="135"/>
  <c r="LL30" i="135"/>
  <c r="IK30" i="135"/>
  <c r="IE30" i="135"/>
  <c r="CB30" i="135"/>
  <c r="KK30" i="135"/>
  <c r="CE30" i="135"/>
  <c r="KJ30" i="135"/>
  <c r="ON30" i="135"/>
  <c r="LE30" i="135"/>
  <c r="GN30" i="135"/>
  <c r="JQ30" i="135"/>
  <c r="GL30" i="135"/>
  <c r="PT30" i="135"/>
  <c r="OS30" i="135"/>
  <c r="JR30" i="135"/>
  <c r="FS30" i="135"/>
  <c r="LX30" i="135"/>
  <c r="DR30" i="135"/>
  <c r="LV30" i="135"/>
  <c r="DV30" i="135"/>
  <c r="LU30" i="135"/>
  <c r="DT30" i="135"/>
  <c r="KX30" i="135"/>
  <c r="EZ30" i="135"/>
  <c r="CF30" i="135"/>
  <c r="KQ30" i="135"/>
  <c r="CK30" i="135"/>
  <c r="KO30" i="135"/>
  <c r="CO30" i="135"/>
  <c r="KN30" i="135"/>
  <c r="CM30" i="135"/>
  <c r="CG30" i="135"/>
  <c r="PV30" i="135"/>
  <c r="KU30" i="135"/>
  <c r="EH30" i="135"/>
  <c r="NJ30" i="135"/>
  <c r="FD30" i="135"/>
  <c r="NI30" i="135"/>
  <c r="FH30" i="135"/>
  <c r="NG30" i="135"/>
  <c r="FG30" i="135"/>
  <c r="DS30" i="135"/>
  <c r="ND30" i="135"/>
  <c r="GQ30" i="135"/>
  <c r="JU30" i="135"/>
  <c r="JT30" i="135"/>
  <c r="FF30" i="135"/>
  <c r="GK30" i="135"/>
  <c r="GO30" i="135"/>
  <c r="FR30" i="135"/>
  <c r="FL30" i="135"/>
  <c r="FV30" i="135"/>
  <c r="LO30" i="135"/>
  <c r="FB30" i="135"/>
  <c r="OL30" i="135"/>
  <c r="GF30" i="135"/>
  <c r="OJ30" i="135"/>
  <c r="GJ30" i="135"/>
  <c r="OI30" i="135"/>
  <c r="GH30" i="135"/>
  <c r="HY30" i="135"/>
  <c r="PS30" i="135"/>
  <c r="PQ30" i="135"/>
  <c r="PP30" i="135"/>
  <c r="JN30" i="135"/>
  <c r="LR30" i="135"/>
  <c r="LQ30" i="135"/>
  <c r="LP30" i="135"/>
  <c r="JW30" i="135"/>
  <c r="FK30" i="135"/>
  <c r="GP30" i="135"/>
  <c r="OT30" i="135"/>
  <c r="KM30" i="135"/>
  <c r="CQ30" i="135"/>
  <c r="FZ30" i="135"/>
  <c r="GC30" i="135"/>
  <c r="PW30" i="135"/>
  <c r="DQ30" i="135"/>
  <c r="EM30" i="135"/>
  <c r="CJ30" i="135"/>
  <c r="GR30" i="135"/>
  <c r="GE30" i="135"/>
  <c r="EP30" i="135"/>
  <c r="FP30" i="135"/>
  <c r="FT30" i="135"/>
  <c r="MW30" i="135"/>
  <c r="EV30" i="135"/>
  <c r="PZ30" i="135"/>
  <c r="KY30" i="135"/>
  <c r="EL30" i="135"/>
  <c r="FI30" i="135"/>
  <c r="FN30" i="135"/>
  <c r="FM30" i="135"/>
  <c r="EO30" i="135"/>
  <c r="DN30" i="135"/>
  <c r="LG30" i="135"/>
  <c r="GG30" i="135"/>
  <c r="KA30" i="135"/>
  <c r="JY30" i="135"/>
  <c r="JX30" i="135"/>
  <c r="PR30" i="135"/>
  <c r="ED30" i="135"/>
  <c r="EY30" i="135"/>
  <c r="FC30" i="135"/>
  <c r="NB30" i="135"/>
  <c r="FA30" i="135"/>
  <c r="PY30" i="135"/>
  <c r="LK30" i="135"/>
  <c r="OE30" i="135"/>
  <c r="HV30" i="135"/>
  <c r="KW30" i="135"/>
  <c r="KS30" i="135"/>
  <c r="HU30" i="135"/>
  <c r="OQ30" i="135"/>
  <c r="CI30" i="135"/>
  <c r="CH30" i="135"/>
  <c r="OM30" i="135"/>
  <c r="HP30" i="135"/>
  <c r="LB30" i="135"/>
  <c r="LA30" i="135"/>
  <c r="KZ30" i="135"/>
  <c r="FE30" i="135"/>
  <c r="GA30" i="135"/>
  <c r="HQ30" i="135"/>
  <c r="OO30" i="135"/>
  <c r="DL30" i="135"/>
  <c r="DO30" i="135"/>
  <c r="DK30" i="135"/>
  <c r="GD30" i="135"/>
  <c r="PU30" i="135"/>
  <c r="EK30" i="135"/>
  <c r="EJ30" i="135"/>
  <c r="KF30" i="135"/>
  <c r="KE30" i="135"/>
  <c r="KC30" i="135"/>
  <c r="ET30" i="135"/>
  <c r="FY30" i="135"/>
  <c r="KG30" i="135"/>
  <c r="NH30" i="135"/>
  <c r="NE30" i="135"/>
  <c r="NK30" i="135"/>
  <c r="OR30" i="135"/>
  <c r="KD30" i="135"/>
  <c r="OH30" i="135"/>
  <c r="HL30" i="135"/>
  <c r="EE30" i="135"/>
  <c r="OP30" i="135"/>
  <c r="HO30" i="135"/>
  <c r="DP30" i="135"/>
  <c r="HN30" i="135"/>
  <c r="EI30" i="135"/>
  <c r="CP30" i="135"/>
  <c r="JL30" i="135"/>
  <c r="LT30" i="135"/>
  <c r="CC30" i="135"/>
  <c r="FX30" i="135"/>
  <c r="NC30" i="135"/>
  <c r="KV30" i="135"/>
  <c r="KI30" i="135"/>
  <c r="CN30" i="135"/>
  <c r="LD30" i="135"/>
  <c r="HS30" i="135"/>
  <c r="LJ30" i="135"/>
  <c r="EX30" i="135"/>
  <c r="PX30" i="135"/>
  <c r="JM30" i="135"/>
  <c r="KB30" i="135"/>
  <c r="FQ30" i="135"/>
  <c r="JS30" i="135"/>
  <c r="OF30" i="135"/>
  <c r="HR30" i="135"/>
  <c r="LS30" i="135"/>
  <c r="HM30" i="135"/>
  <c r="LW30" i="135"/>
  <c r="LC30" i="135"/>
  <c r="CD30" i="135"/>
  <c r="FU30" i="135"/>
  <c r="KP30" i="135"/>
  <c r="JG46" i="135"/>
  <c r="IQ46" i="135"/>
  <c r="JD46" i="135"/>
  <c r="IH46" i="135"/>
  <c r="IT46" i="135"/>
  <c r="IR46" i="135"/>
  <c r="IG46" i="135"/>
  <c r="ID46" i="135"/>
  <c r="IV46" i="135"/>
  <c r="JF46" i="135"/>
  <c r="JC46" i="135"/>
  <c r="IM46" i="135"/>
  <c r="IX46" i="135"/>
  <c r="IL46" i="135"/>
  <c r="IJ46" i="135"/>
  <c r="JJ46" i="135"/>
  <c r="IO46" i="135"/>
  <c r="II46" i="135"/>
  <c r="IF46" i="135"/>
  <c r="IZ46" i="135"/>
  <c r="JE46" i="135"/>
  <c r="IE46" i="135"/>
  <c r="JI46" i="135"/>
  <c r="IP46" i="135"/>
  <c r="IW46" i="135"/>
  <c r="IK46" i="135"/>
  <c r="IS46" i="135"/>
  <c r="JH46" i="135"/>
  <c r="IN46" i="135"/>
  <c r="JA46" i="135"/>
  <c r="IY46" i="135"/>
  <c r="PX46" i="135"/>
  <c r="NJ46" i="135"/>
  <c r="KW46" i="135"/>
  <c r="EN46" i="135"/>
  <c r="BZ46" i="135"/>
  <c r="KK46" i="135"/>
  <c r="FO46" i="135"/>
  <c r="CE46" i="135"/>
  <c r="CG46" i="135"/>
  <c r="LJ46" i="135"/>
  <c r="EE46" i="135"/>
  <c r="MU46" i="135"/>
  <c r="FF46" i="135"/>
  <c r="LX46" i="135"/>
  <c r="NH46" i="135"/>
  <c r="PT46" i="135"/>
  <c r="NF46" i="135"/>
  <c r="KR46" i="135"/>
  <c r="EJ46" i="135"/>
  <c r="KE46" i="135"/>
  <c r="FI46" i="135"/>
  <c r="BY46" i="135"/>
  <c r="GM46" i="135"/>
  <c r="CA46" i="135"/>
  <c r="KY46" i="135"/>
  <c r="DU46" i="135"/>
  <c r="EW46" i="135"/>
  <c r="LD46" i="135"/>
  <c r="ON46" i="135"/>
  <c r="PY46" i="135"/>
  <c r="CK46" i="135"/>
  <c r="GC46" i="135"/>
  <c r="PW46" i="135"/>
  <c r="HQ46" i="135"/>
  <c r="PN46" i="135"/>
  <c r="FB46" i="135"/>
  <c r="HY46" i="135"/>
  <c r="KM46" i="135"/>
  <c r="FW46" i="135"/>
  <c r="KU46" i="135"/>
  <c r="QB46" i="135"/>
  <c r="LA46" i="135"/>
  <c r="ER46" i="135"/>
  <c r="FT46" i="135"/>
  <c r="MZ46" i="135"/>
  <c r="CN46" i="135"/>
  <c r="EP46" i="135"/>
  <c r="FP46" i="135"/>
  <c r="OB46" i="135"/>
  <c r="CM46" i="135"/>
  <c r="IU46" i="135"/>
  <c r="MT46" i="135"/>
  <c r="KF46" i="135"/>
  <c r="GK46" i="135"/>
  <c r="DW46" i="135"/>
  <c r="MY46" i="135"/>
  <c r="JO46" i="135"/>
  <c r="ES46" i="135"/>
  <c r="QA46" i="135"/>
  <c r="LO46" i="135"/>
  <c r="FR46" i="135"/>
  <c r="PV46" i="135"/>
  <c r="JV46" i="135"/>
  <c r="LF46" i="135"/>
  <c r="DT46" i="135"/>
  <c r="HK46" i="135"/>
  <c r="KH46" i="135"/>
  <c r="KB46" i="135"/>
  <c r="GG46" i="135"/>
  <c r="DS46" i="135"/>
  <c r="QC46" i="135"/>
  <c r="MS46" i="135"/>
  <c r="HW46" i="135"/>
  <c r="EM46" i="135"/>
  <c r="PU46" i="135"/>
  <c r="LH46" i="135"/>
  <c r="FK46" i="135"/>
  <c r="PK46" i="135"/>
  <c r="JM46" i="135"/>
  <c r="CI46" i="135"/>
  <c r="KX46" i="135"/>
  <c r="DI46" i="135"/>
  <c r="GQ46" i="135"/>
  <c r="JN46" i="135"/>
  <c r="LN46" i="135"/>
  <c r="MW46" i="135"/>
  <c r="LE46" i="135"/>
  <c r="EV46" i="135"/>
  <c r="OF46" i="135"/>
  <c r="FZ46" i="135"/>
  <c r="NG46" i="135"/>
  <c r="EY46" i="135"/>
  <c r="GA46" i="135"/>
  <c r="OT46" i="135"/>
  <c r="DH46" i="135"/>
  <c r="JT46" i="135"/>
  <c r="DK46" i="135"/>
  <c r="EC46" i="135"/>
  <c r="KS46" i="135"/>
  <c r="OS46" i="135"/>
  <c r="CQ46" i="135"/>
  <c r="LK46" i="135"/>
  <c r="OQ46" i="135"/>
  <c r="JP46" i="135"/>
  <c r="MB46" i="135"/>
  <c r="DV46" i="135"/>
  <c r="KL46" i="135"/>
  <c r="OH46" i="135"/>
  <c r="PS46" i="135"/>
  <c r="CF46" i="135"/>
  <c r="GN46" i="135"/>
  <c r="KQ46" i="135"/>
  <c r="OM46" i="135"/>
  <c r="JL46" i="135"/>
  <c r="LW46" i="135"/>
  <c r="DQ46" i="135"/>
  <c r="KD46" i="135"/>
  <c r="FV46" i="135"/>
  <c r="JY46" i="135"/>
  <c r="DO46" i="135"/>
  <c r="EH46" i="135"/>
  <c r="CD46" i="135"/>
  <c r="CJ46" i="135"/>
  <c r="LS46" i="135"/>
  <c r="DX46" i="135"/>
  <c r="PP46" i="135"/>
  <c r="KN46" i="135"/>
  <c r="EF46" i="135"/>
  <c r="NI46" i="135"/>
  <c r="FC46" i="135"/>
  <c r="DM46" i="135"/>
  <c r="EL46" i="135"/>
  <c r="LT46" i="135"/>
  <c r="FH46" i="135"/>
  <c r="DR46" i="135"/>
  <c r="FN46" i="135"/>
  <c r="MX46" i="135"/>
  <c r="JR46" i="135"/>
  <c r="ND46" i="135"/>
  <c r="LL46" i="135"/>
  <c r="OO46" i="135"/>
  <c r="JU46" i="135"/>
  <c r="JB46" i="135"/>
  <c r="HR46" i="135"/>
  <c r="CP46" i="135"/>
  <c r="LG46" i="135"/>
  <c r="HX46" i="135"/>
  <c r="MV46" i="135"/>
  <c r="OG46" i="135"/>
  <c r="DN46" i="135"/>
  <c r="GD46" i="135"/>
  <c r="HN46" i="135"/>
  <c r="CL46" i="135"/>
  <c r="LB46" i="135"/>
  <c r="HP46" i="135"/>
  <c r="OD46" i="135"/>
  <c r="FL46" i="135"/>
  <c r="CH46" i="135"/>
  <c r="CO46" i="135"/>
  <c r="MA46" i="135"/>
  <c r="NK46" i="135"/>
  <c r="EQ46" i="135"/>
  <c r="PR46" i="135"/>
  <c r="HO46" i="135"/>
  <c r="FE46" i="135"/>
  <c r="OI46" i="135"/>
  <c r="HZ46" i="135"/>
  <c r="LR46" i="135"/>
  <c r="DL46" i="135"/>
  <c r="JW46" i="135"/>
  <c r="FA46" i="135"/>
  <c r="HS46" i="135"/>
  <c r="GB46" i="135"/>
  <c r="PL46" i="135"/>
  <c r="EX46" i="135"/>
  <c r="ED46" i="135"/>
  <c r="OE46" i="135"/>
  <c r="PQ46" i="135"/>
  <c r="FX46" i="135"/>
  <c r="FU46" i="135"/>
  <c r="EO46" i="135"/>
  <c r="JS46" i="135"/>
  <c r="HT46" i="135"/>
  <c r="LY46" i="135"/>
  <c r="OR46" i="135"/>
  <c r="DP46" i="135"/>
  <c r="PZ46" i="135"/>
  <c r="JZ46" i="135"/>
  <c r="GF46" i="135"/>
  <c r="LZ46" i="135"/>
  <c r="GP46" i="135"/>
  <c r="LV46" i="135"/>
  <c r="JQ46" i="135"/>
  <c r="LP46" i="135"/>
  <c r="FD46" i="135"/>
  <c r="GJ46" i="135"/>
  <c r="DJ46" i="135"/>
  <c r="GR46" i="135"/>
  <c r="ET46" i="135"/>
  <c r="LI46" i="135"/>
  <c r="OK46" i="135"/>
  <c r="FG46" i="135"/>
  <c r="PO46" i="135"/>
  <c r="KV46" i="135"/>
  <c r="FY46" i="135"/>
  <c r="EU46" i="135"/>
  <c r="KA46" i="135"/>
  <c r="FM46" i="135"/>
  <c r="DY46" i="135"/>
  <c r="HM46" i="135"/>
  <c r="GH46" i="135"/>
  <c r="OC46" i="135"/>
  <c r="NE46" i="135"/>
  <c r="NA46" i="135"/>
  <c r="PM46" i="135"/>
  <c r="FQ46" i="135"/>
  <c r="EG46" i="135"/>
  <c r="KZ46" i="135"/>
  <c r="KP46" i="135"/>
  <c r="KO46" i="135"/>
  <c r="LC46" i="135"/>
  <c r="EI46" i="135"/>
  <c r="OP46" i="135"/>
  <c r="FS46" i="135"/>
  <c r="EZ46" i="135"/>
  <c r="DZ46" i="135"/>
  <c r="HI46" i="135"/>
  <c r="HL46" i="135"/>
  <c r="GL46" i="135"/>
  <c r="LQ46" i="135"/>
  <c r="KG46" i="135"/>
  <c r="OL46" i="135"/>
  <c r="GO46" i="135"/>
  <c r="HU46" i="135"/>
  <c r="JX46" i="135"/>
  <c r="GI46" i="135"/>
  <c r="HJ46" i="135"/>
  <c r="OJ46" i="135"/>
  <c r="EK46" i="135"/>
  <c r="NC46" i="135"/>
  <c r="KI46" i="135"/>
  <c r="KJ46" i="135"/>
  <c r="HV46" i="135"/>
  <c r="KC46" i="135"/>
  <c r="CC46" i="135"/>
  <c r="EB46" i="135"/>
  <c r="IA46" i="135"/>
  <c r="NB46" i="135"/>
  <c r="LM46" i="135"/>
  <c r="GE46" i="135"/>
  <c r="CB46" i="135"/>
  <c r="LU46" i="135"/>
  <c r="JE47" i="135"/>
  <c r="IO47" i="135"/>
  <c r="IP47" i="135"/>
  <c r="IL47" i="135"/>
  <c r="JD47" i="135"/>
  <c r="II47" i="135"/>
  <c r="JB47" i="135"/>
  <c r="JA47" i="135"/>
  <c r="IK47" i="135"/>
  <c r="JF47" i="135"/>
  <c r="IJ47" i="135"/>
  <c r="JG47" i="135"/>
  <c r="ID47" i="135"/>
  <c r="IV47" i="135"/>
  <c r="IX47" i="135"/>
  <c r="IH47" i="135"/>
  <c r="IG47" i="135"/>
  <c r="IE47" i="135"/>
  <c r="IY47" i="135"/>
  <c r="IF47" i="135"/>
  <c r="JH47" i="135"/>
  <c r="JI47" i="135"/>
  <c r="IR47" i="135"/>
  <c r="IN47" i="135"/>
  <c r="IW47" i="135"/>
  <c r="JC47" i="135"/>
  <c r="IS47" i="135"/>
  <c r="IT47" i="135"/>
  <c r="JJ47" i="135"/>
  <c r="JV47" i="135"/>
  <c r="FW47" i="135"/>
  <c r="DI47" i="135"/>
  <c r="LY47" i="135"/>
  <c r="HI47" i="135"/>
  <c r="DX47" i="135"/>
  <c r="KQ47" i="135"/>
  <c r="ES47" i="135"/>
  <c r="HR47" i="135"/>
  <c r="KF47" i="135"/>
  <c r="FY47" i="135"/>
  <c r="HW47" i="135"/>
  <c r="KV47" i="135"/>
  <c r="LZ47" i="135"/>
  <c r="MV47" i="135"/>
  <c r="KH47" i="135"/>
  <c r="GI47" i="135"/>
  <c r="DU47" i="135"/>
  <c r="PY47" i="135"/>
  <c r="HY47" i="135"/>
  <c r="EO47" i="135"/>
  <c r="QA47" i="135"/>
  <c r="LM47" i="135"/>
  <c r="FP47" i="135"/>
  <c r="PX47" i="135"/>
  <c r="JY47" i="135"/>
  <c r="LJ47" i="135"/>
  <c r="EG47" i="135"/>
  <c r="JS47" i="135"/>
  <c r="LQ47" i="135"/>
  <c r="NB47" i="135"/>
  <c r="OF47" i="135"/>
  <c r="PV47" i="135"/>
  <c r="KU47" i="135"/>
  <c r="EH47" i="135"/>
  <c r="NF47" i="135"/>
  <c r="FE47" i="135"/>
  <c r="BY47" i="135"/>
  <c r="DZ47" i="135"/>
  <c r="FI47" i="135"/>
  <c r="OK47" i="135"/>
  <c r="HX47" i="135"/>
  <c r="LI47" i="135"/>
  <c r="DH47" i="135"/>
  <c r="JU47" i="135"/>
  <c r="BZ47" i="135"/>
  <c r="FR47" i="135"/>
  <c r="JT47" i="135"/>
  <c r="IQ47" i="135"/>
  <c r="OG47" i="135"/>
  <c r="LS47" i="135"/>
  <c r="HT47" i="135"/>
  <c r="FF47" i="135"/>
  <c r="OM47" i="135"/>
  <c r="LD47" i="135"/>
  <c r="GL47" i="135"/>
  <c r="JO47" i="135"/>
  <c r="DP47" i="135"/>
  <c r="NI47" i="135"/>
  <c r="GF47" i="135"/>
  <c r="OT47" i="135"/>
  <c r="HQ47" i="135"/>
  <c r="EW47" i="135"/>
  <c r="GH47" i="135"/>
  <c r="HM47" i="135"/>
  <c r="OS47" i="135"/>
  <c r="JR47" i="135"/>
  <c r="FS47" i="135"/>
  <c r="LT47" i="135"/>
  <c r="DS47" i="135"/>
  <c r="KJ47" i="135"/>
  <c r="EM47" i="135"/>
  <c r="OL47" i="135"/>
  <c r="HJ47" i="135"/>
  <c r="PW47" i="135"/>
  <c r="JX47" i="135"/>
  <c r="FD47" i="135"/>
  <c r="KA47" i="135"/>
  <c r="LH47" i="135"/>
  <c r="OO47" i="135"/>
  <c r="JN47" i="135"/>
  <c r="LN47" i="135"/>
  <c r="DN47" i="135"/>
  <c r="KC47" i="135"/>
  <c r="OD47" i="135"/>
  <c r="PM47" i="135"/>
  <c r="CI47" i="135"/>
  <c r="GJ47" i="135"/>
  <c r="KN47" i="135"/>
  <c r="ND47" i="135"/>
  <c r="GQ47" i="135"/>
  <c r="JQ47" i="135"/>
  <c r="GD47" i="135"/>
  <c r="KS47" i="135"/>
  <c r="LE47" i="135"/>
  <c r="ON47" i="135"/>
  <c r="CH47" i="135"/>
  <c r="IM47" i="135"/>
  <c r="CB47" i="135"/>
  <c r="KG47" i="135"/>
  <c r="CG47" i="135"/>
  <c r="LV47" i="135"/>
  <c r="NG47" i="135"/>
  <c r="NJ47" i="135"/>
  <c r="EN47" i="135"/>
  <c r="OC47" i="135"/>
  <c r="HP47" i="135"/>
  <c r="CN47" i="135"/>
  <c r="KX47" i="135"/>
  <c r="HV47" i="135"/>
  <c r="MY47" i="135"/>
  <c r="OJ47" i="135"/>
  <c r="PQ47" i="135"/>
  <c r="EC47" i="135"/>
  <c r="NH47" i="135"/>
  <c r="LB47" i="135"/>
  <c r="LX47" i="135"/>
  <c r="LW47" i="135"/>
  <c r="OR47" i="135"/>
  <c r="OI47" i="135"/>
  <c r="GO47" i="135"/>
  <c r="DR47" i="135"/>
  <c r="LK47" i="135"/>
  <c r="EX47" i="135"/>
  <c r="OB47" i="135"/>
  <c r="GB47" i="135"/>
  <c r="FM47" i="135"/>
  <c r="EV47" i="135"/>
  <c r="FC47" i="135"/>
  <c r="PO47" i="135"/>
  <c r="CC47" i="135"/>
  <c r="CF47" i="135"/>
  <c r="FG47" i="135"/>
  <c r="GA47" i="135"/>
  <c r="LP47" i="135"/>
  <c r="MZ47" i="135"/>
  <c r="GM47" i="135"/>
  <c r="JL47" i="135"/>
  <c r="FX47" i="135"/>
  <c r="KI47" i="135"/>
  <c r="LR47" i="135"/>
  <c r="KK47" i="135"/>
  <c r="KB47" i="135"/>
  <c r="CA47" i="135"/>
  <c r="LL47" i="135"/>
  <c r="MW47" i="135"/>
  <c r="MS47" i="135"/>
  <c r="QB47" i="135"/>
  <c r="DT47" i="135"/>
  <c r="MA47" i="135"/>
  <c r="OP47" i="135"/>
  <c r="EK47" i="135"/>
  <c r="KP47" i="135"/>
  <c r="NA47" i="135"/>
  <c r="MB47" i="135"/>
  <c r="DO47" i="135"/>
  <c r="NC47" i="135"/>
  <c r="KD47" i="135"/>
  <c r="DQ47" i="135"/>
  <c r="EJ47" i="135"/>
  <c r="LF47" i="135"/>
  <c r="PP47" i="135"/>
  <c r="CK47" i="135"/>
  <c r="DV47" i="135"/>
  <c r="KW47" i="135"/>
  <c r="FV47" i="135"/>
  <c r="GN47" i="135"/>
  <c r="PL47" i="135"/>
  <c r="EE47" i="135"/>
  <c r="DL47" i="135"/>
  <c r="KM47" i="135"/>
  <c r="HN47" i="135"/>
  <c r="IZ47" i="135"/>
  <c r="EP47" i="135"/>
  <c r="FQ47" i="135"/>
  <c r="CM47" i="135"/>
  <c r="GC47" i="135"/>
  <c r="LO47" i="135"/>
  <c r="OH47" i="135"/>
  <c r="FU47" i="135"/>
  <c r="CD47" i="135"/>
  <c r="JW47" i="135"/>
  <c r="FK47" i="135"/>
  <c r="DW47" i="135"/>
  <c r="HL47" i="135"/>
  <c r="KR47" i="135"/>
  <c r="HO47" i="135"/>
  <c r="DK47" i="135"/>
  <c r="NE47" i="135"/>
  <c r="KZ47" i="135"/>
  <c r="CL47" i="135"/>
  <c r="FA47" i="135"/>
  <c r="IU47" i="135"/>
  <c r="PN47" i="135"/>
  <c r="DY47" i="135"/>
  <c r="EU47" i="135"/>
  <c r="EQ47" i="135"/>
  <c r="KY47" i="135"/>
  <c r="NK47" i="135"/>
  <c r="EI47" i="135"/>
  <c r="OQ47" i="135"/>
  <c r="JM47" i="135"/>
  <c r="ED47" i="135"/>
  <c r="PU47" i="135"/>
  <c r="GE47" i="135"/>
  <c r="HS47" i="135"/>
  <c r="FH47" i="135"/>
  <c r="LA47" i="135"/>
  <c r="KO47" i="135"/>
  <c r="ER47" i="135"/>
  <c r="FB47" i="135"/>
  <c r="DJ47" i="135"/>
  <c r="FN47" i="135"/>
  <c r="GK47" i="135"/>
  <c r="GR47" i="135"/>
  <c r="CJ47" i="135"/>
  <c r="FZ47" i="135"/>
  <c r="LG47" i="135"/>
  <c r="IA47" i="135"/>
  <c r="KE47" i="135"/>
  <c r="OE47" i="135"/>
  <c r="MU47" i="135"/>
  <c r="EL47" i="135"/>
  <c r="CE47" i="135"/>
  <c r="CO47" i="135"/>
  <c r="EF47" i="135"/>
  <c r="EZ47" i="135"/>
  <c r="PT47" i="135"/>
  <c r="JP47" i="135"/>
  <c r="ET47" i="135"/>
  <c r="GP47" i="135"/>
  <c r="MT47" i="135"/>
  <c r="CP47" i="135"/>
  <c r="MX47" i="135"/>
  <c r="CQ47" i="135"/>
  <c r="LU47" i="135"/>
  <c r="PZ47" i="135"/>
  <c r="FT47" i="135"/>
  <c r="FO47" i="135"/>
  <c r="PR47" i="135"/>
  <c r="PS47" i="135"/>
  <c r="PK47" i="135"/>
  <c r="HZ47" i="135"/>
  <c r="FL47" i="135"/>
  <c r="HU47" i="135"/>
  <c r="DM47" i="135"/>
  <c r="EY47" i="135"/>
  <c r="HK47" i="135"/>
  <c r="LC47" i="135"/>
  <c r="GG47" i="135"/>
  <c r="QC47" i="135"/>
  <c r="JZ47" i="135"/>
  <c r="KL47" i="135"/>
  <c r="EB47" i="135"/>
  <c r="JE34" i="135"/>
  <c r="IO34" i="135"/>
  <c r="JB34" i="135"/>
  <c r="IF34" i="135"/>
  <c r="IZ34" i="135"/>
  <c r="IE34" i="135"/>
  <c r="JJ34" i="135"/>
  <c r="IN34" i="135"/>
  <c r="JA34" i="135"/>
  <c r="IV34" i="135"/>
  <c r="IU34" i="135"/>
  <c r="JD34" i="135"/>
  <c r="II34" i="135"/>
  <c r="IW34" i="135"/>
  <c r="IP34" i="135"/>
  <c r="ID34" i="135"/>
  <c r="IH34" i="135"/>
  <c r="JH34" i="135"/>
  <c r="IM34" i="135"/>
  <c r="IS34" i="135"/>
  <c r="JG34" i="135"/>
  <c r="IJ34" i="135"/>
  <c r="JI34" i="135"/>
  <c r="JF34" i="135"/>
  <c r="JC34" i="135"/>
  <c r="IX34" i="135"/>
  <c r="IG34" i="135"/>
  <c r="IQ34" i="135"/>
  <c r="IR34" i="135"/>
  <c r="LL34" i="135"/>
  <c r="OO34" i="135"/>
  <c r="LF34" i="135"/>
  <c r="EL34" i="135"/>
  <c r="DZ34" i="135"/>
  <c r="KP34" i="135"/>
  <c r="FV34" i="135"/>
  <c r="CL34" i="135"/>
  <c r="EC34" i="135"/>
  <c r="NG34" i="135"/>
  <c r="KS34" i="135"/>
  <c r="CO34" i="135"/>
  <c r="NE34" i="135"/>
  <c r="PV34" i="135"/>
  <c r="LK34" i="135"/>
  <c r="GE34" i="135"/>
  <c r="GH34" i="135"/>
  <c r="KX34" i="135"/>
  <c r="EU34" i="135"/>
  <c r="OS34" i="135"/>
  <c r="CI34" i="135"/>
  <c r="EG34" i="135"/>
  <c r="LO34" i="135"/>
  <c r="OT34" i="135"/>
  <c r="LH34" i="135"/>
  <c r="NH34" i="135"/>
  <c r="HT34" i="135"/>
  <c r="EH34" i="135"/>
  <c r="JS34" i="135"/>
  <c r="DT34" i="135"/>
  <c r="NK34" i="135"/>
  <c r="LJ34" i="135"/>
  <c r="FD34" i="135"/>
  <c r="ER34" i="135"/>
  <c r="OR34" i="135"/>
  <c r="IL34" i="135"/>
  <c r="PW34" i="135"/>
  <c r="NI34" i="135"/>
  <c r="KV34" i="135"/>
  <c r="KJ34" i="135"/>
  <c r="GI34" i="135"/>
  <c r="DU34" i="135"/>
  <c r="PZ34" i="135"/>
  <c r="LN34" i="135"/>
  <c r="GN34" i="135"/>
  <c r="JQ34" i="135"/>
  <c r="EZ34" i="135"/>
  <c r="LY34" i="135"/>
  <c r="GP34" i="135"/>
  <c r="GJ34" i="135"/>
  <c r="GD34" i="135"/>
  <c r="KD34" i="135"/>
  <c r="FK34" i="135"/>
  <c r="LG34" i="135"/>
  <c r="FG34" i="135"/>
  <c r="JL34" i="135"/>
  <c r="DS34" i="135"/>
  <c r="NJ34" i="135"/>
  <c r="GK34" i="135"/>
  <c r="LW34" i="135"/>
  <c r="FH34" i="135"/>
  <c r="KM34" i="135"/>
  <c r="LZ34" i="135"/>
  <c r="FQ34" i="135"/>
  <c r="PX34" i="135"/>
  <c r="KA34" i="135"/>
  <c r="DW34" i="135"/>
  <c r="FT34" i="135"/>
  <c r="QC34" i="135"/>
  <c r="IY34" i="135"/>
  <c r="KE34" i="135"/>
  <c r="JR34" i="135"/>
  <c r="KK34" i="135"/>
  <c r="FU34" i="135"/>
  <c r="EB34" i="135"/>
  <c r="LP34" i="135"/>
  <c r="HX34" i="135"/>
  <c r="EF34" i="135"/>
  <c r="LR34" i="135"/>
  <c r="GA34" i="135"/>
  <c r="EO34" i="135"/>
  <c r="EM34" i="135"/>
  <c r="KU34" i="135"/>
  <c r="CJ34" i="135"/>
  <c r="FX34" i="135"/>
  <c r="KB34" i="135"/>
  <c r="CP34" i="135"/>
  <c r="EX34" i="135"/>
  <c r="ON34" i="135"/>
  <c r="JP34" i="135"/>
  <c r="HV34" i="135"/>
  <c r="QB34" i="135"/>
  <c r="NF34" i="135"/>
  <c r="FE34" i="135"/>
  <c r="DY34" i="135"/>
  <c r="HU34" i="135"/>
  <c r="EN34" i="135"/>
  <c r="GQ34" i="135"/>
  <c r="CM34" i="135"/>
  <c r="FZ34" i="135"/>
  <c r="JN34" i="135"/>
  <c r="EK34" i="135"/>
  <c r="FY34" i="135"/>
  <c r="IT34" i="135"/>
  <c r="OP34" i="135"/>
  <c r="CN34" i="135"/>
  <c r="JM34" i="135"/>
  <c r="GR34" i="135"/>
  <c r="EY34" i="135"/>
  <c r="KF34" i="135"/>
  <c r="KQ34" i="135"/>
  <c r="GB34" i="135"/>
  <c r="KG34" i="135"/>
  <c r="GO34" i="135"/>
  <c r="JO34" i="135"/>
  <c r="FF34" i="135"/>
  <c r="KY34" i="135"/>
  <c r="GF34" i="135"/>
  <c r="JT34" i="135"/>
  <c r="LD34" i="135"/>
  <c r="GL34" i="135"/>
  <c r="LC34" i="135"/>
  <c r="LB34" i="135"/>
  <c r="LX34" i="135"/>
  <c r="HS34" i="135"/>
  <c r="DR34" i="135"/>
  <c r="LQ34" i="135"/>
  <c r="FC34" i="135"/>
  <c r="KO34" i="135"/>
  <c r="FM34" i="135"/>
  <c r="JW34" i="135"/>
  <c r="KL34" i="135"/>
  <c r="LM34" i="135"/>
  <c r="ET34" i="135"/>
  <c r="FP34" i="135"/>
  <c r="FS34" i="135"/>
  <c r="FR34" i="135"/>
  <c r="EE34" i="135"/>
  <c r="CK34" i="135"/>
  <c r="EP34" i="135"/>
  <c r="FI34" i="135"/>
  <c r="LA34" i="135"/>
  <c r="GC34" i="135"/>
  <c r="OM34" i="135"/>
  <c r="FW34" i="135"/>
  <c r="PY34" i="135"/>
  <c r="KR34" i="135"/>
  <c r="EW34" i="135"/>
  <c r="KN34" i="135"/>
  <c r="IA34" i="135"/>
  <c r="MB34" i="135"/>
  <c r="FB34" i="135"/>
  <c r="EV34" i="135"/>
  <c r="EI34" i="135"/>
  <c r="JZ34" i="135"/>
  <c r="FA34" i="135"/>
  <c r="OL34" i="135"/>
  <c r="ED34" i="135"/>
  <c r="ND34" i="135"/>
  <c r="ES34" i="135"/>
  <c r="EQ34" i="135"/>
  <c r="LE34" i="135"/>
  <c r="QA34" i="135"/>
  <c r="FO34" i="135"/>
  <c r="KC34" i="135"/>
  <c r="JX34" i="135"/>
  <c r="FN34" i="135"/>
  <c r="GM34" i="135"/>
  <c r="KZ34" i="135"/>
  <c r="GG34" i="135"/>
  <c r="KI34" i="135"/>
  <c r="LT34" i="135"/>
  <c r="MA34" i="135"/>
  <c r="LS34" i="135"/>
  <c r="LI34" i="135"/>
  <c r="PU34" i="135"/>
  <c r="HZ34" i="135"/>
  <c r="DV34" i="135"/>
  <c r="DX34" i="135"/>
  <c r="LV34" i="135"/>
  <c r="KW34" i="135"/>
  <c r="CQ34" i="135"/>
  <c r="KH34" i="135"/>
  <c r="JY34" i="135"/>
  <c r="JU34" i="135"/>
  <c r="HY34" i="135"/>
  <c r="NC34" i="135"/>
  <c r="JV34" i="135"/>
  <c r="EJ34" i="135"/>
  <c r="OQ34" i="135"/>
  <c r="LU34" i="135"/>
  <c r="HW34" i="135"/>
  <c r="FL34" i="135"/>
  <c r="JE28" i="135"/>
  <c r="IO28" i="135"/>
  <c r="IV28" i="135"/>
  <c r="IU28" i="135"/>
  <c r="JD28" i="135"/>
  <c r="II28" i="135"/>
  <c r="JA28" i="135"/>
  <c r="IK28" i="135"/>
  <c r="IQ28" i="135"/>
  <c r="IP28" i="135"/>
  <c r="IY28" i="135"/>
  <c r="ID28" i="135"/>
  <c r="IG28" i="135"/>
  <c r="IL28" i="135"/>
  <c r="JF28" i="135"/>
  <c r="IT28" i="135"/>
  <c r="IR28" i="135"/>
  <c r="IM28" i="135"/>
  <c r="JI28" i="135"/>
  <c r="IF28" i="135"/>
  <c r="IZ28" i="135"/>
  <c r="IN28" i="135"/>
  <c r="JC28" i="135"/>
  <c r="IH28" i="135"/>
  <c r="JH28" i="135"/>
  <c r="IW28" i="135"/>
  <c r="IJ28" i="135"/>
  <c r="JV28" i="135"/>
  <c r="FW28" i="135"/>
  <c r="DI28" i="135"/>
  <c r="PK28" i="135"/>
  <c r="LZ28" i="135"/>
  <c r="HJ28" i="135"/>
  <c r="DZ28" i="135"/>
  <c r="PI28" i="135"/>
  <c r="LY28" i="135"/>
  <c r="HI28" i="135"/>
  <c r="DX28" i="135"/>
  <c r="PM28" i="135"/>
  <c r="HG28" i="135"/>
  <c r="DW28" i="135"/>
  <c r="NI28" i="135"/>
  <c r="NC28" i="135"/>
  <c r="JO28" i="135"/>
  <c r="CO28" i="135"/>
  <c r="NH28" i="135"/>
  <c r="JZ28" i="135"/>
  <c r="FB28" i="135"/>
  <c r="BT28" i="135"/>
  <c r="GH28" i="135"/>
  <c r="BW28" i="135"/>
  <c r="GG28" i="135"/>
  <c r="BV28" i="135"/>
  <c r="GF28" i="135"/>
  <c r="BU28" i="135"/>
  <c r="NZ28" i="135"/>
  <c r="PL28" i="135"/>
  <c r="KE28" i="135"/>
  <c r="OS28" i="135"/>
  <c r="LK28" i="135"/>
  <c r="GQ28" i="135"/>
  <c r="DE28" i="135"/>
  <c r="OD28" i="135"/>
  <c r="JS28" i="135"/>
  <c r="DT28" i="135"/>
  <c r="OB28" i="135"/>
  <c r="JQ28" i="135"/>
  <c r="DS28" i="135"/>
  <c r="OF28" i="135"/>
  <c r="JU28" i="135"/>
  <c r="DR28" i="135"/>
  <c r="GO28" i="135"/>
  <c r="PG28" i="135"/>
  <c r="IS28" i="135"/>
  <c r="IE28" i="135"/>
  <c r="JJ28" i="135"/>
  <c r="IX28" i="135"/>
  <c r="OG28" i="135"/>
  <c r="LS28" i="135"/>
  <c r="HT28" i="135"/>
  <c r="FF28" i="135"/>
  <c r="ON28" i="135"/>
  <c r="LE28" i="135"/>
  <c r="GN28" i="135"/>
  <c r="DD28" i="135"/>
  <c r="OM28" i="135"/>
  <c r="LD28" i="135"/>
  <c r="GL28" i="135"/>
  <c r="DC28" i="135"/>
  <c r="OQ28" i="135"/>
  <c r="LH28" i="135"/>
  <c r="GK28" i="135"/>
  <c r="DB28" i="135"/>
  <c r="JY28" i="135"/>
  <c r="JT28" i="135"/>
  <c r="BS28" i="135"/>
  <c r="PV28" i="135"/>
  <c r="MN28" i="135"/>
  <c r="HP28" i="135"/>
  <c r="EH28" i="135"/>
  <c r="PP28" i="135"/>
  <c r="KZ28" i="135"/>
  <c r="FG28" i="135"/>
  <c r="PO28" i="135"/>
  <c r="KX28" i="135"/>
  <c r="FE28" i="135"/>
  <c r="PS28" i="135"/>
  <c r="LB28" i="135"/>
  <c r="FD28" i="135"/>
  <c r="OE28" i="135"/>
  <c r="IA28" i="135"/>
  <c r="FH28" i="135"/>
  <c r="NY28" i="135"/>
  <c r="KP28" i="135"/>
  <c r="FS28" i="135"/>
  <c r="CJ28" i="135"/>
  <c r="NB28" i="135"/>
  <c r="HE28" i="135"/>
  <c r="NA28" i="135"/>
  <c r="HC28" i="135"/>
  <c r="CQ28" i="135"/>
  <c r="NE28" i="135"/>
  <c r="HB28" i="135"/>
  <c r="CP28" i="135"/>
  <c r="CI28" i="135"/>
  <c r="HV28" i="135"/>
  <c r="LA28" i="135"/>
  <c r="JG28" i="135"/>
  <c r="HD28" i="135"/>
  <c r="CB28" i="135"/>
  <c r="KI28" i="135"/>
  <c r="CH28" i="135"/>
  <c r="KG28" i="135"/>
  <c r="CG28" i="135"/>
  <c r="KK28" i="135"/>
  <c r="CE28" i="135"/>
  <c r="FN28" i="135"/>
  <c r="EG28" i="135"/>
  <c r="LO28" i="135"/>
  <c r="DM28" i="135"/>
  <c r="JX28" i="135"/>
  <c r="OH28" i="135"/>
  <c r="EE28" i="135"/>
  <c r="KA28" i="135"/>
  <c r="HK28" i="135"/>
  <c r="FY28" i="135"/>
  <c r="JR28" i="135"/>
  <c r="GC28" i="135"/>
  <c r="LT28" i="135"/>
  <c r="FZ28" i="135"/>
  <c r="JN28" i="135"/>
  <c r="QA28" i="135"/>
  <c r="FX28" i="135"/>
  <c r="LN28" i="135"/>
  <c r="QC28" i="135"/>
  <c r="FU28" i="135"/>
  <c r="LL28" i="135"/>
  <c r="MA28" i="135"/>
  <c r="MQ28" i="135"/>
  <c r="EN28" i="135"/>
  <c r="KD28" i="135"/>
  <c r="EJ28" i="135"/>
  <c r="KV28" i="135"/>
  <c r="OK28" i="135"/>
  <c r="GE28" i="135"/>
  <c r="DJ28" i="135"/>
  <c r="HS28" i="135"/>
  <c r="DG28" i="135"/>
  <c r="MX28" i="135"/>
  <c r="FO28" i="135"/>
  <c r="KQ28" i="135"/>
  <c r="QB28" i="135"/>
  <c r="DQ28" i="135"/>
  <c r="OR28" i="135"/>
  <c r="KF28" i="135"/>
  <c r="MS28" i="135"/>
  <c r="JB28" i="135"/>
  <c r="MZ28" i="135"/>
  <c r="GM28" i="135"/>
  <c r="JM28" i="135"/>
  <c r="JL28" i="135"/>
  <c r="JP28" i="135"/>
  <c r="CD28" i="135"/>
  <c r="DK28" i="135"/>
  <c r="KU28" i="135"/>
  <c r="CN28" i="135"/>
  <c r="HO28" i="135"/>
  <c r="NF28" i="135"/>
  <c r="HM28" i="135"/>
  <c r="DF28" i="135"/>
  <c r="OJ28" i="135"/>
  <c r="PR28" i="135"/>
  <c r="HL28" i="135"/>
  <c r="PE28" i="135"/>
  <c r="FA28" i="135"/>
  <c r="KR28" i="135"/>
  <c r="PH28" i="135"/>
  <c r="EY28" i="135"/>
  <c r="HF28" i="135"/>
  <c r="OO28" i="135"/>
  <c r="GI28" i="135"/>
  <c r="NX28" i="135"/>
  <c r="DO28" i="135"/>
  <c r="HY28" i="135"/>
  <c r="OA28" i="135"/>
  <c r="DL28" i="135"/>
  <c r="OP28" i="135"/>
  <c r="HH28" i="135"/>
  <c r="CL28" i="135"/>
  <c r="LQ28" i="135"/>
  <c r="FK28" i="135"/>
  <c r="CC28" i="135"/>
  <c r="MO28" i="135"/>
  <c r="ER28" i="135"/>
  <c r="MR28" i="135"/>
  <c r="EL28" i="135"/>
  <c r="LJ28" i="135"/>
  <c r="PT28" i="135"/>
  <c r="FL28" i="135"/>
  <c r="LM28" i="135"/>
  <c r="CF28" i="135"/>
  <c r="KM28" i="135"/>
  <c r="CK28" i="135"/>
  <c r="PF28" i="135"/>
  <c r="OT28" i="135"/>
  <c r="GR28" i="135"/>
  <c r="EI28" i="135"/>
  <c r="EP28" i="135"/>
  <c r="FR28" i="135"/>
  <c r="FQ28" i="135"/>
  <c r="FP28" i="135"/>
  <c r="KJ28" i="135"/>
  <c r="OI28" i="135"/>
  <c r="JW28" i="135"/>
  <c r="EC28" i="135"/>
  <c r="EX28" i="135"/>
  <c r="BR28" i="135"/>
  <c r="LX28" i="135"/>
  <c r="ET28" i="135"/>
  <c r="PY28" i="135"/>
  <c r="LR28" i="135"/>
  <c r="MB28" i="135"/>
  <c r="CM28" i="135"/>
  <c r="GD28" i="135"/>
  <c r="NK28" i="135"/>
  <c r="HR28" i="135"/>
  <c r="FC28" i="135"/>
  <c r="KN28" i="135"/>
  <c r="PQ28" i="135"/>
  <c r="KC28" i="135"/>
  <c r="PN28" i="135"/>
  <c r="DY28" i="135"/>
  <c r="EV28" i="135"/>
  <c r="EU28" i="135"/>
  <c r="ES28" i="135"/>
  <c r="BY28" i="135"/>
  <c r="OC28" i="135"/>
  <c r="NG28" i="135"/>
  <c r="HN28" i="135"/>
  <c r="ED28" i="135"/>
  <c r="PD28" i="135"/>
  <c r="KW28" i="135"/>
  <c r="DP28" i="135"/>
  <c r="DA28" i="135"/>
  <c r="NW28" i="135"/>
  <c r="HW28" i="135"/>
  <c r="LV28" i="135"/>
  <c r="PJ28" i="135"/>
  <c r="MP28" i="135"/>
  <c r="HQ28" i="135"/>
  <c r="KB28" i="135"/>
  <c r="PZ28" i="135"/>
  <c r="PU28" i="135"/>
  <c r="LI28" i="135"/>
  <c r="FI28" i="135"/>
  <c r="EQ28" i="135"/>
  <c r="GJ28" i="135"/>
  <c r="EK28" i="135"/>
  <c r="EM28" i="135"/>
  <c r="NV28" i="135"/>
  <c r="EF28" i="135"/>
  <c r="DV28" i="135"/>
  <c r="LU28" i="135"/>
  <c r="LP28" i="135"/>
  <c r="PW28" i="135"/>
  <c r="MT28" i="135"/>
  <c r="BX28" i="135"/>
  <c r="KY28" i="135"/>
  <c r="DH28" i="135"/>
  <c r="NU28" i="135"/>
  <c r="LW28" i="135"/>
  <c r="MW28" i="135"/>
  <c r="MY28" i="135"/>
  <c r="LF28" i="135"/>
  <c r="KS28" i="135"/>
  <c r="MM28" i="135"/>
  <c r="HZ28" i="135"/>
  <c r="FT28" i="135"/>
  <c r="ML28" i="135"/>
  <c r="HX28" i="135"/>
  <c r="PX28" i="135"/>
  <c r="KH28" i="135"/>
  <c r="OL28" i="135"/>
  <c r="GB28" i="135"/>
  <c r="MV28" i="135"/>
  <c r="DU28" i="135"/>
  <c r="EB28" i="135"/>
  <c r="MU28" i="135"/>
  <c r="NJ28" i="135"/>
  <c r="EZ28" i="135"/>
  <c r="LG28" i="135"/>
  <c r="KO28" i="135"/>
  <c r="LC28" i="135"/>
  <c r="ND28" i="135"/>
  <c r="FV28" i="135"/>
  <c r="GP28" i="135"/>
  <c r="HU28" i="135"/>
  <c r="EO28" i="135"/>
  <c r="CA28" i="135"/>
  <c r="GA28" i="135"/>
  <c r="KL28" i="135"/>
  <c r="DN28" i="135"/>
  <c r="BZ28" i="135"/>
  <c r="FM28" i="135"/>
  <c r="EW28" i="135"/>
  <c r="IZ45" i="135"/>
  <c r="IJ45" i="135"/>
  <c r="JC45" i="135"/>
  <c r="IH45" i="135"/>
  <c r="IP45" i="135"/>
  <c r="IO45" i="135"/>
  <c r="MR45" i="135"/>
  <c r="KL45" i="135"/>
  <c r="IE45" i="135"/>
  <c r="FX45" i="135"/>
  <c r="DR45" i="135"/>
  <c r="PZ45" i="135"/>
  <c r="LM45" i="135"/>
  <c r="JF45" i="135"/>
  <c r="ET45" i="135"/>
  <c r="CL45" i="135"/>
  <c r="IV45" i="135"/>
  <c r="IF45" i="135"/>
  <c r="IX45" i="135"/>
  <c r="II45" i="135"/>
  <c r="JJ45" i="135"/>
  <c r="IG45" i="135"/>
  <c r="JA45" i="135"/>
  <c r="IY45" i="135"/>
  <c r="OI45" i="135"/>
  <c r="JW45" i="135"/>
  <c r="HP45" i="135"/>
  <c r="FK45" i="135"/>
  <c r="DC45" i="135"/>
  <c r="PK45" i="135"/>
  <c r="NE45" i="135"/>
  <c r="KY45" i="135"/>
  <c r="IQ45" i="135"/>
  <c r="GK45" i="135"/>
  <c r="EE45" i="135"/>
  <c r="BX45" i="135"/>
  <c r="JH45" i="135"/>
  <c r="JE45" i="135"/>
  <c r="IK45" i="135"/>
  <c r="NV45" i="135"/>
  <c r="JG45" i="135"/>
  <c r="EU45" i="135"/>
  <c r="MP45" i="135"/>
  <c r="ID45" i="135"/>
  <c r="DO45" i="135"/>
  <c r="NX45" i="135"/>
  <c r="LJ45" i="135"/>
  <c r="HO45" i="135"/>
  <c r="FA45" i="135"/>
  <c r="OF45" i="135"/>
  <c r="LR45" i="135"/>
  <c r="HW45" i="135"/>
  <c r="FI45" i="135"/>
  <c r="LL45" i="135"/>
  <c r="GO45" i="135"/>
  <c r="DF45" i="135"/>
  <c r="NY45" i="135"/>
  <c r="JL45" i="135"/>
  <c r="DU45" i="135"/>
  <c r="NW45" i="135"/>
  <c r="HY45" i="135"/>
  <c r="DM45" i="135"/>
  <c r="GC45" i="135"/>
  <c r="PQ45" i="135"/>
  <c r="KO45" i="135"/>
  <c r="EG45" i="135"/>
  <c r="PL45" i="135"/>
  <c r="LA45" i="135"/>
  <c r="FC45" i="135"/>
  <c r="OT45" i="135"/>
  <c r="HT45" i="135"/>
  <c r="BV45" i="135"/>
  <c r="KF45" i="135"/>
  <c r="LE45" i="135"/>
  <c r="JD45" i="135"/>
  <c r="JI45" i="135"/>
  <c r="IW45" i="135"/>
  <c r="NF45" i="135"/>
  <c r="IT45" i="135"/>
  <c r="EF45" i="135"/>
  <c r="MA45" i="135"/>
  <c r="HN45" i="135"/>
  <c r="DB45" i="135"/>
  <c r="PU45" i="135"/>
  <c r="NG45" i="135"/>
  <c r="KS45" i="135"/>
  <c r="EK45" i="135"/>
  <c r="QC45" i="135"/>
  <c r="LB45" i="135"/>
  <c r="HG45" i="135"/>
  <c r="ES45" i="135"/>
  <c r="CE45" i="135"/>
  <c r="NZ45" i="135"/>
  <c r="KP45" i="135"/>
  <c r="FT45" i="135"/>
  <c r="CJ45" i="135"/>
  <c r="MV45" i="135"/>
  <c r="HE45" i="135"/>
  <c r="MT45" i="135"/>
  <c r="CH45" i="135"/>
  <c r="JN45" i="135"/>
  <c r="OJ45" i="135"/>
  <c r="IA45" i="135"/>
  <c r="DH45" i="135"/>
  <c r="OK45" i="135"/>
  <c r="JZ45" i="135"/>
  <c r="DV45" i="135"/>
  <c r="NJ45" i="135"/>
  <c r="GI45" i="135"/>
  <c r="OS45" i="135"/>
  <c r="HJ45" i="135"/>
  <c r="OO45" i="135"/>
  <c r="IL45" i="135"/>
  <c r="LO45" i="135"/>
  <c r="CN45" i="135"/>
  <c r="FW45" i="135"/>
  <c r="MQ45" i="135"/>
  <c r="GH45" i="135"/>
  <c r="PM45" i="135"/>
  <c r="KK45" i="135"/>
  <c r="EC45" i="135"/>
  <c r="ND45" i="135"/>
  <c r="EX45" i="135"/>
  <c r="LS45" i="135"/>
  <c r="FS45" i="135"/>
  <c r="LT45" i="135"/>
  <c r="NI45" i="135"/>
  <c r="EQ45" i="135"/>
  <c r="GA45" i="135"/>
  <c r="GF45" i="135"/>
  <c r="JY45" i="135"/>
  <c r="DT45" i="135"/>
  <c r="KJ45" i="135"/>
  <c r="EM45" i="135"/>
  <c r="OG45" i="135"/>
  <c r="PO45" i="135"/>
  <c r="JR45" i="135"/>
  <c r="CB45" i="135"/>
  <c r="MW45" i="135"/>
  <c r="HI45" i="135"/>
  <c r="OR45" i="135"/>
  <c r="JQ45" i="135"/>
  <c r="DP45" i="135"/>
  <c r="OP45" i="135"/>
  <c r="KE45" i="135"/>
  <c r="EH45" i="135"/>
  <c r="GQ45" i="135"/>
  <c r="PH45" i="135"/>
  <c r="HR45" i="135"/>
  <c r="BU45" i="135"/>
  <c r="DJ45" i="135"/>
  <c r="LW45" i="135"/>
  <c r="KD45" i="135"/>
  <c r="KG45" i="135"/>
  <c r="ER45" i="135"/>
  <c r="JX45" i="135"/>
  <c r="OQ45" i="135"/>
  <c r="HS45" i="135"/>
  <c r="DQ45" i="135"/>
  <c r="HD45" i="135"/>
  <c r="CO45" i="135"/>
  <c r="KZ45" i="135"/>
  <c r="BZ45" i="135"/>
  <c r="OH45" i="135"/>
  <c r="FG45" i="135"/>
  <c r="LZ45" i="135"/>
  <c r="FR45" i="135"/>
  <c r="JU45" i="135"/>
  <c r="DL45" i="135"/>
  <c r="EB45" i="135"/>
  <c r="KN45" i="135"/>
  <c r="EP45" i="135"/>
  <c r="OA45" i="135"/>
  <c r="FN45" i="135"/>
  <c r="MB45" i="135"/>
  <c r="BT45" i="135"/>
  <c r="DG45" i="135"/>
  <c r="EI45" i="135"/>
  <c r="JP45" i="135"/>
  <c r="HK45" i="135"/>
  <c r="NU45" i="135"/>
  <c r="HV45" i="135"/>
  <c r="DK45" i="135"/>
  <c r="MO45" i="135"/>
  <c r="FM45" i="135"/>
  <c r="OD45" i="135"/>
  <c r="GN45" i="135"/>
  <c r="PS45" i="135"/>
  <c r="KR45" i="135"/>
  <c r="NK45" i="135"/>
  <c r="HC45" i="135"/>
  <c r="CQ45" i="135"/>
  <c r="HQ45" i="135"/>
  <c r="DA45" i="135"/>
  <c r="FF45" i="135"/>
  <c r="GG45" i="135"/>
  <c r="DI45" i="135"/>
  <c r="FQ45" i="135"/>
  <c r="PT45" i="135"/>
  <c r="LN45" i="135"/>
  <c r="FY45" i="135"/>
  <c r="LI45" i="135"/>
  <c r="DX45" i="135"/>
  <c r="OM45" i="135"/>
  <c r="CP45" i="135"/>
  <c r="PD45" i="135"/>
  <c r="LK45" i="135"/>
  <c r="DD45" i="135"/>
  <c r="NB45" i="135"/>
  <c r="CF45" i="135"/>
  <c r="EJ45" i="135"/>
  <c r="IR45" i="135"/>
  <c r="HB45" i="135"/>
  <c r="KI45" i="135"/>
  <c r="KC45" i="135"/>
  <c r="GP45" i="135"/>
  <c r="JT45" i="135"/>
  <c r="GB45" i="135"/>
  <c r="NC45" i="135"/>
  <c r="HF45" i="135"/>
  <c r="NH45" i="135"/>
  <c r="LU45" i="135"/>
  <c r="MM45" i="135"/>
  <c r="CA45" i="135"/>
  <c r="LD45" i="135"/>
  <c r="ML45" i="135"/>
  <c r="FP45" i="135"/>
  <c r="MZ45" i="135"/>
  <c r="BW45" i="135"/>
  <c r="GJ45" i="135"/>
  <c r="KW45" i="135"/>
  <c r="GR45" i="135"/>
  <c r="FE45" i="135"/>
  <c r="DZ45" i="135"/>
  <c r="PG45" i="135"/>
  <c r="MU45" i="135"/>
  <c r="OE45" i="135"/>
  <c r="FL45" i="135"/>
  <c r="IN45" i="135"/>
  <c r="GM45" i="135"/>
  <c r="JV45" i="135"/>
  <c r="JM45" i="135"/>
  <c r="FZ45" i="135"/>
  <c r="HL45" i="135"/>
  <c r="EY45" i="135"/>
  <c r="DW45" i="135"/>
  <c r="LV45" i="135"/>
  <c r="GE45" i="135"/>
  <c r="LX45" i="135"/>
  <c r="OC45" i="135"/>
  <c r="LF45" i="135"/>
  <c r="QB45" i="135"/>
  <c r="FO45" i="135"/>
  <c r="JS45" i="135"/>
  <c r="LC45" i="135"/>
  <c r="KB45" i="135"/>
  <c r="PF45" i="135"/>
  <c r="KX45" i="135"/>
  <c r="PW45" i="135"/>
  <c r="FH45" i="135"/>
  <c r="HZ45" i="135"/>
  <c r="KU45" i="135"/>
  <c r="KQ45" i="135"/>
  <c r="HU45" i="135"/>
  <c r="KV45" i="135"/>
  <c r="CI45" i="135"/>
  <c r="JO45" i="135"/>
  <c r="QA45" i="135"/>
  <c r="MY45" i="135"/>
  <c r="CM45" i="135"/>
  <c r="EL45" i="135"/>
  <c r="GD45" i="135"/>
  <c r="CD45" i="135"/>
  <c r="FD45" i="135"/>
  <c r="FV45" i="135"/>
  <c r="BY45" i="135"/>
  <c r="EV45" i="135"/>
  <c r="PX45" i="135"/>
  <c r="HM45" i="135"/>
  <c r="NA45" i="135"/>
  <c r="GL45" i="135"/>
  <c r="PN45" i="135"/>
  <c r="BS45" i="135"/>
  <c r="HH45" i="135"/>
  <c r="EW45" i="135"/>
  <c r="PP45" i="135"/>
  <c r="DS45" i="135"/>
  <c r="EO45" i="135"/>
  <c r="PJ45" i="135"/>
  <c r="DE45" i="135"/>
  <c r="KA45" i="135"/>
  <c r="PV45" i="135"/>
  <c r="CG45" i="135"/>
  <c r="EN45" i="135"/>
  <c r="EZ45" i="135"/>
  <c r="OB45" i="135"/>
  <c r="MX45" i="135"/>
  <c r="JB45" i="135"/>
  <c r="LP45" i="135"/>
  <c r="BR45" i="135"/>
  <c r="ED45" i="135"/>
  <c r="MN45" i="135"/>
  <c r="FU45" i="135"/>
  <c r="IU45" i="135"/>
  <c r="KM45" i="135"/>
  <c r="DY45" i="135"/>
  <c r="CK45" i="135"/>
  <c r="FB45" i="135"/>
  <c r="LG45" i="135"/>
  <c r="PI45" i="135"/>
  <c r="OL45" i="135"/>
  <c r="IS45" i="135"/>
  <c r="PE45" i="135"/>
  <c r="IM45" i="135"/>
  <c r="ON45" i="135"/>
  <c r="PY45" i="135"/>
  <c r="LY45" i="135"/>
  <c r="MS45" i="135"/>
  <c r="DN45" i="135"/>
  <c r="HX45" i="135"/>
  <c r="PR45" i="135"/>
  <c r="KH45" i="135"/>
  <c r="LQ45" i="135"/>
  <c r="CC45" i="135"/>
  <c r="LH45" i="135"/>
  <c r="JD36" i="135"/>
  <c r="IN36" i="135"/>
  <c r="JF36" i="135"/>
  <c r="IK36" i="135"/>
  <c r="IL36" i="135"/>
  <c r="PK36" i="135"/>
  <c r="OG36" i="135"/>
  <c r="ND36" i="135"/>
  <c r="MA36" i="135"/>
  <c r="KW36" i="135"/>
  <c r="JT36" i="135"/>
  <c r="IQ36" i="135"/>
  <c r="HM36" i="135"/>
  <c r="GJ36" i="135"/>
  <c r="FG36" i="135"/>
  <c r="ED36" i="135"/>
  <c r="PP36" i="135"/>
  <c r="OL36" i="135"/>
  <c r="NI36" i="135"/>
  <c r="LC36" i="135"/>
  <c r="JZ36" i="135"/>
  <c r="IW36" i="135"/>
  <c r="HR36" i="135"/>
  <c r="GO36" i="135"/>
  <c r="FM36" i="135"/>
  <c r="EI36" i="135"/>
  <c r="CC36" i="135"/>
  <c r="IZ36" i="135"/>
  <c r="IJ36" i="135"/>
  <c r="JA36" i="135"/>
  <c r="IE36" i="135"/>
  <c r="JG36" i="135"/>
  <c r="ID36" i="135"/>
  <c r="MW36" i="135"/>
  <c r="LS36" i="135"/>
  <c r="KP36" i="135"/>
  <c r="JN36" i="135"/>
  <c r="II36" i="135"/>
  <c r="GC36" i="135"/>
  <c r="EY36" i="135"/>
  <c r="DV36" i="135"/>
  <c r="OE36" i="135"/>
  <c r="NB36" i="135"/>
  <c r="LX36" i="135"/>
  <c r="KV36" i="135"/>
  <c r="JS36" i="135"/>
  <c r="IO36" i="135"/>
  <c r="HL36" i="135"/>
  <c r="GI36" i="135"/>
  <c r="FD36" i="135"/>
  <c r="EB36" i="135"/>
  <c r="IV36" i="135"/>
  <c r="PX36" i="135"/>
  <c r="LL36" i="135"/>
  <c r="JE36" i="135"/>
  <c r="ER36" i="135"/>
  <c r="CK36" i="135"/>
  <c r="MT36" i="135"/>
  <c r="KN36" i="135"/>
  <c r="IH36" i="135"/>
  <c r="GA36" i="135"/>
  <c r="DU36" i="135"/>
  <c r="PV36" i="135"/>
  <c r="OQ36" i="135"/>
  <c r="LH36" i="135"/>
  <c r="KE36" i="135"/>
  <c r="JB36" i="135"/>
  <c r="HX36" i="135"/>
  <c r="FS36" i="135"/>
  <c r="EN36" i="135"/>
  <c r="DK36" i="135"/>
  <c r="CH36" i="135"/>
  <c r="LF36" i="135"/>
  <c r="HK36" i="135"/>
  <c r="EW36" i="135"/>
  <c r="CI36" i="135"/>
  <c r="OC36" i="135"/>
  <c r="KR36" i="135"/>
  <c r="GB36" i="135"/>
  <c r="DW36" i="135"/>
  <c r="IR36" i="135"/>
  <c r="PR36" i="135"/>
  <c r="NJ36" i="135"/>
  <c r="LE36" i="135"/>
  <c r="IX36" i="135"/>
  <c r="GQ36" i="135"/>
  <c r="EL36" i="135"/>
  <c r="CD36" i="135"/>
  <c r="OT36" i="135"/>
  <c r="KF36" i="135"/>
  <c r="HZ36" i="135"/>
  <c r="FT36" i="135"/>
  <c r="DM36" i="135"/>
  <c r="PN36" i="135"/>
  <c r="OK36" i="135"/>
  <c r="NH36" i="135"/>
  <c r="LA36" i="135"/>
  <c r="JX36" i="135"/>
  <c r="IT36" i="135"/>
  <c r="HQ36" i="135"/>
  <c r="GN36" i="135"/>
  <c r="FK36" i="135"/>
  <c r="EH36" i="135"/>
  <c r="BZ36" i="135"/>
  <c r="PQ36" i="135"/>
  <c r="NC36" i="135"/>
  <c r="KO36" i="135"/>
  <c r="EG36" i="135"/>
  <c r="NF36" i="135"/>
  <c r="JW36" i="135"/>
  <c r="FF36" i="135"/>
  <c r="FB36" i="135"/>
  <c r="IF36" i="135"/>
  <c r="IU36" i="135"/>
  <c r="DO36" i="135"/>
  <c r="JJ36" i="135"/>
  <c r="EX36" i="135"/>
  <c r="OD36" i="135"/>
  <c r="LW36" i="135"/>
  <c r="JP36" i="135"/>
  <c r="HJ36" i="135"/>
  <c r="FC36" i="135"/>
  <c r="GD36" i="135"/>
  <c r="PT36" i="135"/>
  <c r="HT36" i="135"/>
  <c r="OR36" i="135"/>
  <c r="LJ36" i="135"/>
  <c r="GP36" i="135"/>
  <c r="DH36" i="135"/>
  <c r="OH36" i="135"/>
  <c r="JR36" i="135"/>
  <c r="DY36" i="135"/>
  <c r="DQ36" i="135"/>
  <c r="KD36" i="135"/>
  <c r="OP36" i="135"/>
  <c r="LR36" i="135"/>
  <c r="DT36" i="135"/>
  <c r="OS36" i="135"/>
  <c r="KH36" i="135"/>
  <c r="EP36" i="135"/>
  <c r="JO36" i="135"/>
  <c r="OB36" i="135"/>
  <c r="KS36" i="135"/>
  <c r="FZ36" i="135"/>
  <c r="CQ36" i="135"/>
  <c r="HN36" i="135"/>
  <c r="ET36" i="135"/>
  <c r="KZ36" i="135"/>
  <c r="PL36" i="135"/>
  <c r="HV36" i="135"/>
  <c r="LB36" i="135"/>
  <c r="JL36" i="135"/>
  <c r="CL36" i="135"/>
  <c r="JM36" i="135"/>
  <c r="KG36" i="135"/>
  <c r="IP36" i="135"/>
  <c r="HU36" i="135"/>
  <c r="JC36" i="135"/>
  <c r="EQ36" i="135"/>
  <c r="QB36" i="135"/>
  <c r="LP36" i="135"/>
  <c r="JI36" i="135"/>
  <c r="EV36" i="135"/>
  <c r="CO36" i="135"/>
  <c r="LV36" i="135"/>
  <c r="FN36" i="135"/>
  <c r="KK36" i="135"/>
  <c r="FV36" i="135"/>
  <c r="CM36" i="135"/>
  <c r="NA36" i="135"/>
  <c r="HI36" i="135"/>
  <c r="FH36" i="135"/>
  <c r="LG36" i="135"/>
  <c r="PS36" i="135"/>
  <c r="OF36" i="135"/>
  <c r="KX36" i="135"/>
  <c r="GH36" i="135"/>
  <c r="HY36" i="135"/>
  <c r="DI36" i="135"/>
  <c r="EM36" i="135"/>
  <c r="KQ36" i="135"/>
  <c r="NG36" i="135"/>
  <c r="JU36" i="135"/>
  <c r="FE36" i="135"/>
  <c r="GM36" i="135"/>
  <c r="CB36" i="135"/>
  <c r="GE36" i="135"/>
  <c r="MB36" i="135"/>
  <c r="LZ36" i="135"/>
  <c r="KM36" i="135"/>
  <c r="GL36" i="135"/>
  <c r="DS36" i="135"/>
  <c r="FP36" i="135"/>
  <c r="CE36" i="135"/>
  <c r="ES36" i="135"/>
  <c r="FU36" i="135"/>
  <c r="MZ36" i="135"/>
  <c r="IM36" i="135"/>
  <c r="DZ36" i="135"/>
  <c r="JY36" i="135"/>
  <c r="MY36" i="135"/>
  <c r="FA36" i="135"/>
  <c r="LY36" i="135"/>
  <c r="NK36" i="135"/>
  <c r="FI36" i="135"/>
  <c r="CG36" i="135"/>
  <c r="LU36" i="135"/>
  <c r="EK36" i="135"/>
  <c r="LD36" i="135"/>
  <c r="BY36" i="135"/>
  <c r="NE36" i="135"/>
  <c r="QA36" i="135"/>
  <c r="QC36" i="135"/>
  <c r="OO36" i="135"/>
  <c r="FO36" i="135"/>
  <c r="PW36" i="135"/>
  <c r="MS36" i="135"/>
  <c r="IG36" i="135"/>
  <c r="DR36" i="135"/>
  <c r="IA36" i="135"/>
  <c r="LO36" i="135"/>
  <c r="EC36" i="135"/>
  <c r="KY36" i="135"/>
  <c r="CF36" i="135"/>
  <c r="EO36" i="135"/>
  <c r="LI36" i="135"/>
  <c r="MX36" i="135"/>
  <c r="LN36" i="135"/>
  <c r="DL36" i="135"/>
  <c r="KB36" i="135"/>
  <c r="DJ36" i="135"/>
  <c r="OI36" i="135"/>
  <c r="DX36" i="135"/>
  <c r="MU36" i="135"/>
  <c r="IY36" i="135"/>
  <c r="KI36" i="135"/>
  <c r="CP36" i="135"/>
  <c r="GF36" i="135"/>
  <c r="EJ36" i="135"/>
  <c r="JQ36" i="135"/>
  <c r="GG36" i="135"/>
  <c r="KC36" i="135"/>
  <c r="GR36" i="135"/>
  <c r="HS36" i="135"/>
  <c r="FL36" i="135"/>
  <c r="LT36" i="135"/>
  <c r="IS36" i="135"/>
  <c r="KA36" i="135"/>
  <c r="CJ36" i="135"/>
  <c r="FY36" i="135"/>
  <c r="OJ36" i="135"/>
  <c r="DN36" i="135"/>
  <c r="HO36" i="135"/>
  <c r="EZ36" i="135"/>
  <c r="HW36" i="135"/>
  <c r="FQ36" i="135"/>
  <c r="EE36" i="135"/>
  <c r="ON36" i="135"/>
  <c r="FW36" i="135"/>
  <c r="LM36" i="135"/>
  <c r="KU36" i="135"/>
  <c r="GK36" i="135"/>
  <c r="FX36" i="135"/>
  <c r="PO36" i="135"/>
  <c r="EU36" i="135"/>
  <c r="EF36" i="135"/>
  <c r="FR36" i="135"/>
  <c r="JH36" i="135"/>
  <c r="KL36" i="135"/>
  <c r="PM36" i="135"/>
  <c r="HP36" i="135"/>
  <c r="PY36" i="135"/>
  <c r="OM36" i="135"/>
  <c r="CN36" i="135"/>
  <c r="KJ36" i="135"/>
  <c r="MV36" i="135"/>
  <c r="CA36" i="135"/>
  <c r="PZ36" i="135"/>
  <c r="JV36" i="135"/>
  <c r="LQ36" i="135"/>
  <c r="DP36" i="135"/>
  <c r="PU36" i="135"/>
  <c r="LK36" i="135"/>
  <c r="JD43" i="135"/>
  <c r="IN43" i="135"/>
  <c r="JF43" i="135"/>
  <c r="IK43" i="135"/>
  <c r="JB43" i="135"/>
  <c r="IS43" i="135"/>
  <c r="KI43" i="135"/>
  <c r="FU43" i="135"/>
  <c r="DO43" i="135"/>
  <c r="OE43" i="135"/>
  <c r="LX43" i="135"/>
  <c r="JS43" i="135"/>
  <c r="HL43" i="135"/>
  <c r="FD43" i="135"/>
  <c r="MW43" i="135"/>
  <c r="KP43" i="135"/>
  <c r="II43" i="135"/>
  <c r="GC43" i="135"/>
  <c r="DV43" i="135"/>
  <c r="OL43" i="135"/>
  <c r="JZ43" i="135"/>
  <c r="HR43" i="135"/>
  <c r="FM43" i="135"/>
  <c r="IZ43" i="135"/>
  <c r="IJ43" i="135"/>
  <c r="JA43" i="135"/>
  <c r="IE43" i="135"/>
  <c r="IT43" i="135"/>
  <c r="IL43" i="135"/>
  <c r="OG43" i="135"/>
  <c r="MA43" i="135"/>
  <c r="JT43" i="135"/>
  <c r="HM43" i="135"/>
  <c r="FG43" i="135"/>
  <c r="PW43" i="135"/>
  <c r="LK43" i="135"/>
  <c r="JC43" i="135"/>
  <c r="EQ43" i="135"/>
  <c r="CJ43" i="135"/>
  <c r="OO43" i="135"/>
  <c r="KA43" i="135"/>
  <c r="HU43" i="135"/>
  <c r="FO43" i="135"/>
  <c r="LQ43" i="135"/>
  <c r="JJ43" i="135"/>
  <c r="EX43" i="135"/>
  <c r="CP43" i="135"/>
  <c r="IF43" i="135"/>
  <c r="IU43" i="135"/>
  <c r="ID43" i="135"/>
  <c r="PX43" i="135"/>
  <c r="LL43" i="135"/>
  <c r="CK43" i="135"/>
  <c r="NB43" i="135"/>
  <c r="IO43" i="135"/>
  <c r="EB43" i="135"/>
  <c r="LS43" i="135"/>
  <c r="PP43" i="135"/>
  <c r="LC43" i="135"/>
  <c r="GO43" i="135"/>
  <c r="CC43" i="135"/>
  <c r="JH43" i="135"/>
  <c r="IP43" i="135"/>
  <c r="JI43" i="135"/>
  <c r="PK43" i="135"/>
  <c r="KW43" i="135"/>
  <c r="GJ43" i="135"/>
  <c r="HZ43" i="135"/>
  <c r="DM43" i="135"/>
  <c r="PR43" i="135"/>
  <c r="LE43" i="135"/>
  <c r="GQ43" i="135"/>
  <c r="CD43" i="135"/>
  <c r="KN43" i="135"/>
  <c r="GA43" i="135"/>
  <c r="JG43" i="135"/>
  <c r="JE43" i="135"/>
  <c r="GI43" i="135"/>
  <c r="JN43" i="135"/>
  <c r="NI43" i="135"/>
  <c r="EI43" i="135"/>
  <c r="PQ43" i="135"/>
  <c r="NC43" i="135"/>
  <c r="KO43" i="135"/>
  <c r="EG43" i="135"/>
  <c r="NF43" i="135"/>
  <c r="JW43" i="135"/>
  <c r="FF43" i="135"/>
  <c r="FB43" i="135"/>
  <c r="KZ43" i="135"/>
  <c r="PL43" i="135"/>
  <c r="PY43" i="135"/>
  <c r="NK43" i="135"/>
  <c r="KX43" i="135"/>
  <c r="EO43" i="135"/>
  <c r="CA43" i="135"/>
  <c r="KH43" i="135"/>
  <c r="FQ43" i="135"/>
  <c r="CG43" i="135"/>
  <c r="EM43" i="135"/>
  <c r="KJ43" i="135"/>
  <c r="EN43" i="135"/>
  <c r="KL43" i="135"/>
  <c r="ON43" i="135"/>
  <c r="LZ43" i="135"/>
  <c r="JM43" i="135"/>
  <c r="FR43" i="135"/>
  <c r="LT43" i="135"/>
  <c r="DS43" i="135"/>
  <c r="CN43" i="135"/>
  <c r="MX43" i="135"/>
  <c r="CO43" i="135"/>
  <c r="MZ43" i="135"/>
  <c r="KM43" i="135"/>
  <c r="KD43" i="135"/>
  <c r="HJ43" i="135"/>
  <c r="GP43" i="135"/>
  <c r="JR43" i="135"/>
  <c r="LG43" i="135"/>
  <c r="HQ43" i="135"/>
  <c r="FZ43" i="135"/>
  <c r="HN43" i="135"/>
  <c r="GR43" i="135"/>
  <c r="GN43" i="135"/>
  <c r="HW43" i="135"/>
  <c r="HP43" i="135"/>
  <c r="IY43" i="135"/>
  <c r="IQ43" i="135"/>
  <c r="OT43" i="135"/>
  <c r="FT43" i="135"/>
  <c r="IX43" i="135"/>
  <c r="MT43" i="135"/>
  <c r="DU43" i="135"/>
  <c r="JY43" i="135"/>
  <c r="GD43" i="135"/>
  <c r="DP43" i="135"/>
  <c r="PT43" i="135"/>
  <c r="HT43" i="135"/>
  <c r="EJ43" i="135"/>
  <c r="GE43" i="135"/>
  <c r="MB43" i="135"/>
  <c r="MU43" i="135"/>
  <c r="KG43" i="135"/>
  <c r="GL43" i="135"/>
  <c r="DX43" i="135"/>
  <c r="MV43" i="135"/>
  <c r="JL43" i="135"/>
  <c r="EU43" i="135"/>
  <c r="FP43" i="135"/>
  <c r="LM43" i="135"/>
  <c r="QA43" i="135"/>
  <c r="FS43" i="135"/>
  <c r="LP43" i="135"/>
  <c r="QB43" i="135"/>
  <c r="LJ43" i="135"/>
  <c r="HO43" i="135"/>
  <c r="FA43" i="135"/>
  <c r="CM43" i="135"/>
  <c r="OH43" i="135"/>
  <c r="KY43" i="135"/>
  <c r="GG43" i="135"/>
  <c r="DQ43" i="135"/>
  <c r="JO43" i="135"/>
  <c r="DR43" i="135"/>
  <c r="JP43" i="135"/>
  <c r="OD43" i="135"/>
  <c r="QC43" i="135"/>
  <c r="ES43" i="135"/>
  <c r="FW43" i="135"/>
  <c r="OP43" i="135"/>
  <c r="LA43" i="135"/>
  <c r="PM43" i="135"/>
  <c r="EC43" i="135"/>
  <c r="EZ43" i="135"/>
  <c r="PS43" i="135"/>
  <c r="LH43" i="135"/>
  <c r="DL43" i="135"/>
  <c r="EE43" i="135"/>
  <c r="LR43" i="135"/>
  <c r="KE43" i="135"/>
  <c r="DZ43" i="135"/>
  <c r="OK43" i="135"/>
  <c r="IM43" i="135"/>
  <c r="EY43" i="135"/>
  <c r="IW43" i="135"/>
  <c r="LV43" i="135"/>
  <c r="FN43" i="135"/>
  <c r="NE43" i="135"/>
  <c r="FV43" i="135"/>
  <c r="HI43" i="135"/>
  <c r="CF43" i="135"/>
  <c r="PU43" i="135"/>
  <c r="KS43" i="135"/>
  <c r="EK43" i="135"/>
  <c r="FL43" i="135"/>
  <c r="ET43" i="135"/>
  <c r="KU43" i="135"/>
  <c r="CL43" i="135"/>
  <c r="NH43" i="135"/>
  <c r="MY43" i="135"/>
  <c r="BY43" i="135"/>
  <c r="GF43" i="135"/>
  <c r="IG43" i="135"/>
  <c r="ND43" i="135"/>
  <c r="EL43" i="135"/>
  <c r="IH43" i="135"/>
  <c r="LF43" i="135"/>
  <c r="EW43" i="135"/>
  <c r="OC43" i="135"/>
  <c r="GB43" i="135"/>
  <c r="DW43" i="135"/>
  <c r="OI43" i="135"/>
  <c r="LN43" i="135"/>
  <c r="FE43" i="135"/>
  <c r="OM43" i="135"/>
  <c r="GM43" i="135"/>
  <c r="DJ43" i="135"/>
  <c r="HX43" i="135"/>
  <c r="KC43" i="135"/>
  <c r="DT43" i="135"/>
  <c r="EP43" i="135"/>
  <c r="FX43" i="135"/>
  <c r="LW43" i="135"/>
  <c r="LB43" i="135"/>
  <c r="EF43" i="135"/>
  <c r="PN43" i="135"/>
  <c r="KK43" i="135"/>
  <c r="FH43" i="135"/>
  <c r="PV43" i="135"/>
  <c r="JU43" i="135"/>
  <c r="GK43" i="135"/>
  <c r="EH43" i="135"/>
  <c r="JX43" i="135"/>
  <c r="OF43" i="135"/>
  <c r="IV43" i="135"/>
  <c r="KV43" i="135"/>
  <c r="OJ43" i="135"/>
  <c r="DN43" i="135"/>
  <c r="OR43" i="135"/>
  <c r="DH43" i="135"/>
  <c r="DY43" i="135"/>
  <c r="CH43" i="135"/>
  <c r="NG43" i="135"/>
  <c r="CB43" i="135"/>
  <c r="EV43" i="135"/>
  <c r="BZ43" i="135"/>
  <c r="LI43" i="135"/>
  <c r="IR43" i="135"/>
  <c r="KF43" i="135"/>
  <c r="CI43" i="135"/>
  <c r="OB43" i="135"/>
  <c r="CQ43" i="135"/>
  <c r="DK43" i="135"/>
  <c r="PZ43" i="135"/>
  <c r="FY43" i="135"/>
  <c r="FC43" i="135"/>
  <c r="FK43" i="135"/>
  <c r="OQ43" i="135"/>
  <c r="DI43" i="135"/>
  <c r="LO43" i="135"/>
  <c r="LY43" i="135"/>
  <c r="MS43" i="135"/>
  <c r="KQ43" i="135"/>
  <c r="FI43" i="135"/>
  <c r="NJ43" i="135"/>
  <c r="KR43" i="135"/>
  <c r="LD43" i="135"/>
  <c r="GH43" i="135"/>
  <c r="LU43" i="135"/>
  <c r="OS43" i="135"/>
  <c r="JQ43" i="135"/>
  <c r="KB43" i="135"/>
  <c r="PO43" i="135"/>
  <c r="JV43" i="135"/>
  <c r="HS43" i="135"/>
  <c r="HY43" i="135"/>
  <c r="IA43" i="135"/>
  <c r="CE43" i="135"/>
  <c r="HK43" i="135"/>
  <c r="NA43" i="135"/>
  <c r="ER43" i="135"/>
  <c r="ED43" i="135"/>
  <c r="HV43" i="135"/>
  <c r="N21" i="135"/>
  <c r="ID21" i="135"/>
  <c r="EI21" i="135"/>
  <c r="NT21" i="135"/>
  <c r="EN21" i="135"/>
  <c r="EO21" i="135"/>
  <c r="NX21" i="135"/>
  <c r="LM21" i="135"/>
  <c r="ER21" i="135"/>
  <c r="OA21" i="135"/>
  <c r="DK21" i="135"/>
  <c r="CA21" i="135"/>
  <c r="GH21" i="135"/>
  <c r="IV21" i="135"/>
  <c r="GK21" i="135"/>
  <c r="IY21" i="135"/>
  <c r="NA21" i="135"/>
  <c r="LX21" i="135"/>
  <c r="FD21" i="135"/>
  <c r="OP21" i="135"/>
  <c r="JJ21" i="135"/>
  <c r="PL23" i="135"/>
  <c r="PR23" i="135"/>
  <c r="PS23" i="135"/>
  <c r="PK23" i="135"/>
  <c r="PY23" i="135"/>
  <c r="PU23" i="135"/>
  <c r="PZ23" i="135"/>
  <c r="PP23" i="135"/>
  <c r="PM23" i="135"/>
  <c r="QA23" i="135"/>
  <c r="PQ23" i="135"/>
  <c r="PX23" i="135"/>
  <c r="PT23" i="135"/>
  <c r="QB23" i="135"/>
  <c r="PW23" i="135"/>
  <c r="PV23" i="135"/>
  <c r="ON23" i="135"/>
  <c r="OJ23" i="135"/>
  <c r="QC23" i="135"/>
  <c r="OP23" i="135"/>
  <c r="OD23" i="135"/>
  <c r="OL23" i="135"/>
  <c r="OE23" i="135"/>
  <c r="OS23" i="135"/>
  <c r="OQ23" i="135"/>
  <c r="OM23" i="135"/>
  <c r="OG23" i="135"/>
  <c r="OO23" i="135"/>
  <c r="OF23" i="135"/>
  <c r="NH23" i="135"/>
  <c r="MY23" i="135"/>
  <c r="MW23" i="135"/>
  <c r="CA23" i="135"/>
  <c r="CD23" i="135"/>
  <c r="OB23" i="135"/>
  <c r="OH23" i="135"/>
  <c r="OK23" i="135"/>
  <c r="MZ23" i="135"/>
  <c r="NA23" i="135"/>
  <c r="BZ23" i="135"/>
  <c r="NK23" i="135"/>
  <c r="CJ23" i="135"/>
  <c r="OI23" i="135"/>
  <c r="CL23" i="135"/>
  <c r="MV23" i="135"/>
  <c r="CO23" i="135"/>
  <c r="ND23" i="135"/>
  <c r="CF23" i="135"/>
  <c r="NE23" i="135"/>
  <c r="CI23" i="135"/>
  <c r="CN23" i="135"/>
  <c r="NG23" i="135"/>
  <c r="CK23" i="135"/>
  <c r="NC23" i="135"/>
  <c r="CC23" i="135"/>
  <c r="CE23" i="135"/>
  <c r="NF23" i="135"/>
  <c r="PO23" i="135"/>
  <c r="PN23" i="135"/>
  <c r="CH23" i="135"/>
  <c r="MX23" i="135"/>
  <c r="CM23" i="135"/>
  <c r="CQ23" i="135"/>
  <c r="MU23" i="135"/>
  <c r="OC23" i="135"/>
  <c r="CG23" i="135"/>
  <c r="BY23" i="135"/>
  <c r="MT23" i="135"/>
  <c r="OR23" i="135"/>
  <c r="OT23" i="135"/>
  <c r="CB23" i="135"/>
  <c r="MS23" i="135"/>
  <c r="NI23" i="135"/>
  <c r="NJ23" i="135"/>
  <c r="NB23" i="135"/>
  <c r="CP23" i="135"/>
  <c r="IH23" i="135"/>
  <c r="IL23" i="135"/>
  <c r="EV23" i="135"/>
  <c r="IR23" i="135"/>
  <c r="IT23" i="135"/>
  <c r="IU23" i="135"/>
  <c r="DN23" i="135"/>
  <c r="FC23" i="135"/>
  <c r="DP23" i="135"/>
  <c r="FE23" i="135"/>
  <c r="KL23" i="135"/>
  <c r="JA23" i="135"/>
  <c r="KN23" i="135"/>
  <c r="KO23" i="135"/>
  <c r="JD23" i="135"/>
  <c r="KQ23" i="135"/>
  <c r="JG23" i="135"/>
  <c r="DZ23" i="135"/>
  <c r="EW23" i="135"/>
  <c r="KH23" i="135"/>
  <c r="DQ23" i="135"/>
  <c r="DT23" i="135"/>
  <c r="JE23" i="135"/>
  <c r="ID23" i="135"/>
  <c r="II23" i="135"/>
  <c r="IM23" i="135"/>
  <c r="IP23" i="135"/>
  <c r="EX23" i="135"/>
  <c r="EZ23" i="135"/>
  <c r="FA23" i="135"/>
  <c r="IV23" i="135"/>
  <c r="KI23" i="135"/>
  <c r="KJ23" i="135"/>
  <c r="KK23" i="135"/>
  <c r="IZ23" i="135"/>
  <c r="FG23" i="135"/>
  <c r="JB23" i="135"/>
  <c r="DU23" i="135"/>
  <c r="KP23" i="135"/>
  <c r="DX23" i="135"/>
  <c r="DY23" i="135"/>
  <c r="JI23" i="135"/>
  <c r="IK23" i="135"/>
  <c r="DM23" i="135"/>
  <c r="FD23" i="135"/>
  <c r="KM23" i="135"/>
  <c r="DV23" i="135"/>
  <c r="JH23" i="135"/>
  <c r="IF23" i="135"/>
  <c r="IJ23" i="135"/>
  <c r="IN23" i="135"/>
  <c r="IQ23" i="135"/>
  <c r="EY23" i="135"/>
  <c r="KF23" i="135"/>
  <c r="KG23" i="135"/>
  <c r="FB23" i="135"/>
  <c r="DO23" i="135"/>
  <c r="IX23" i="135"/>
  <c r="IY23" i="135"/>
  <c r="FF23" i="135"/>
  <c r="DS23" i="135"/>
  <c r="FH23" i="135"/>
  <c r="FI23" i="135"/>
  <c r="DW23" i="135"/>
  <c r="JF23" i="135"/>
  <c r="KS23" i="135"/>
  <c r="JJ23" i="135"/>
  <c r="IG23" i="135"/>
  <c r="IO23" i="135"/>
  <c r="IS23" i="135"/>
  <c r="IW23" i="135"/>
  <c r="DR23" i="135"/>
  <c r="JC23" i="135"/>
  <c r="KR23" i="135"/>
  <c r="JL23" i="135"/>
  <c r="EB23" i="135"/>
  <c r="FK23" i="135"/>
  <c r="KU23" i="135"/>
  <c r="JM23" i="135"/>
  <c r="KV23" i="135"/>
  <c r="EC23" i="135"/>
  <c r="FL23" i="135"/>
  <c r="JN23" i="135"/>
  <c r="KW23" i="135"/>
  <c r="FM23" i="135"/>
  <c r="ED23" i="135"/>
  <c r="KX23" i="135"/>
  <c r="EE23" i="135"/>
  <c r="JO23" i="135"/>
  <c r="FN23" i="135"/>
  <c r="JP23" i="135"/>
  <c r="EF23" i="135"/>
  <c r="FO23" i="135"/>
  <c r="KY23" i="135"/>
  <c r="JQ23" i="135"/>
  <c r="KZ23" i="135"/>
  <c r="FP23" i="135"/>
  <c r="EG23" i="135"/>
  <c r="FQ23" i="135"/>
  <c r="EH23" i="135"/>
  <c r="LA23" i="135"/>
  <c r="JR23" i="135"/>
  <c r="LB23" i="135"/>
  <c r="EI23" i="135"/>
  <c r="FR23" i="135"/>
  <c r="JS23" i="135"/>
  <c r="JT23" i="135"/>
  <c r="LC23" i="135"/>
  <c r="FS23" i="135"/>
  <c r="EJ23" i="135"/>
  <c r="LD23" i="135"/>
  <c r="FT23" i="135"/>
  <c r="JU23" i="135"/>
  <c r="EK23" i="135"/>
  <c r="LE23" i="135"/>
  <c r="EL23" i="135"/>
  <c r="FU23" i="135"/>
  <c r="JV23" i="135"/>
  <c r="JW23" i="135"/>
  <c r="LF23" i="135"/>
  <c r="FV23" i="135"/>
  <c r="EM23" i="135"/>
  <c r="JX23" i="135"/>
  <c r="EN23" i="135"/>
  <c r="LG23" i="135"/>
  <c r="FW23" i="135"/>
  <c r="FX23" i="135"/>
  <c r="JY23" i="135"/>
  <c r="LH23" i="135"/>
  <c r="EO23" i="135"/>
  <c r="LI23" i="135"/>
  <c r="EP23" i="135"/>
  <c r="FY23" i="135"/>
  <c r="JZ23" i="135"/>
  <c r="LJ23" i="135"/>
  <c r="FZ23" i="135"/>
  <c r="EQ23" i="135"/>
  <c r="KA23" i="135"/>
  <c r="LK23" i="135"/>
  <c r="ER23" i="135"/>
  <c r="GA23" i="135"/>
  <c r="KB23" i="135"/>
  <c r="GB23" i="135"/>
  <c r="ES23" i="135"/>
  <c r="LL23" i="135"/>
  <c r="KC23" i="135"/>
  <c r="LM23" i="135"/>
  <c r="ET23" i="135"/>
  <c r="GC23" i="135"/>
  <c r="KD23" i="135"/>
  <c r="LN23" i="135"/>
  <c r="KE23" i="135"/>
  <c r="EU23" i="135"/>
  <c r="GD23" i="135"/>
  <c r="LO23" i="135"/>
  <c r="HN23" i="135"/>
  <c r="GE23" i="135"/>
  <c r="GF23" i="135"/>
  <c r="LP23" i="135"/>
  <c r="HO23" i="135"/>
  <c r="HP23" i="135"/>
  <c r="LQ23" i="135"/>
  <c r="GG23" i="135"/>
  <c r="LR23" i="135"/>
  <c r="GH23" i="135"/>
  <c r="HQ23" i="135"/>
  <c r="HR23" i="135"/>
  <c r="LS23" i="135"/>
  <c r="GI23" i="135"/>
  <c r="LT23" i="135"/>
  <c r="GJ23" i="135"/>
  <c r="HS23" i="135"/>
  <c r="GK23" i="135"/>
  <c r="HT23" i="135"/>
  <c r="LU23" i="135"/>
  <c r="LV23" i="135"/>
  <c r="GL23" i="135"/>
  <c r="HU23" i="135"/>
  <c r="LW23" i="135"/>
  <c r="GM23" i="135"/>
  <c r="HV23" i="135"/>
  <c r="HW23" i="135"/>
  <c r="LX23" i="135"/>
  <c r="GN23" i="135"/>
  <c r="HX23" i="135"/>
  <c r="LY23" i="135"/>
  <c r="GO23" i="135"/>
  <c r="GP23" i="135"/>
  <c r="HY23" i="135"/>
  <c r="LZ23" i="135"/>
  <c r="HZ23" i="135"/>
  <c r="GQ23" i="135"/>
  <c r="MA23" i="135"/>
  <c r="MB23" i="135"/>
  <c r="GR23" i="135"/>
  <c r="IA23" i="135"/>
  <c r="BS27" i="135" l="1"/>
  <c r="NN27" i="135"/>
  <c r="J27" i="135"/>
  <c r="NT27" i="135"/>
  <c r="NX27" i="135"/>
  <c r="BW27" i="135"/>
  <c r="BM27" i="135"/>
  <c r="NY27" i="135"/>
  <c r="BR27" i="135"/>
  <c r="BO27" i="135"/>
  <c r="NU27" i="135"/>
  <c r="NV27" i="135"/>
  <c r="BT27" i="135"/>
  <c r="BK27" i="135"/>
  <c r="BV27" i="135"/>
  <c r="NP27" i="135"/>
  <c r="BN27" i="135"/>
  <c r="NQ27" i="135"/>
  <c r="NR27" i="135"/>
  <c r="NZ27" i="135"/>
  <c r="BL27" i="135"/>
  <c r="NS27" i="135"/>
  <c r="BU27" i="135"/>
  <c r="NW27" i="135"/>
  <c r="BJ27" i="135"/>
  <c r="BQ27" i="135"/>
  <c r="M27" i="135"/>
  <c r="BA27" i="135"/>
  <c r="BD27" i="135"/>
  <c r="AX27" i="135"/>
  <c r="BE27" i="135"/>
  <c r="AR27" i="135"/>
  <c r="AY27" i="135"/>
  <c r="AZ27" i="135"/>
  <c r="AU27" i="135"/>
  <c r="BC27" i="135"/>
  <c r="BH27" i="135"/>
  <c r="PI48" i="135"/>
  <c r="PC48" i="135"/>
  <c r="J26" i="135"/>
  <c r="OY48" i="135"/>
  <c r="PA48" i="135"/>
  <c r="CY26" i="135"/>
  <c r="PF48" i="135"/>
  <c r="OW48" i="135"/>
  <c r="PD48" i="135"/>
  <c r="PH48" i="135"/>
  <c r="PJ48" i="135"/>
  <c r="PG48" i="135"/>
  <c r="ML26" i="135"/>
  <c r="CS26" i="135"/>
  <c r="OX48" i="135"/>
  <c r="PB48" i="135"/>
  <c r="PE48" i="135"/>
  <c r="OV48" i="135"/>
  <c r="GY26" i="135"/>
  <c r="BO26" i="135"/>
  <c r="PD26" i="135"/>
  <c r="OZ26" i="135"/>
  <c r="OY26" i="135"/>
  <c r="MK26" i="135"/>
  <c r="MF26" i="135"/>
  <c r="CX26" i="135"/>
  <c r="MI26" i="135"/>
  <c r="CT26" i="135"/>
  <c r="BS26" i="135"/>
  <c r="GX26" i="135"/>
  <c r="HB26" i="135"/>
  <c r="CV26" i="135"/>
  <c r="CW26" i="135"/>
  <c r="MD26" i="135"/>
  <c r="ME26" i="135"/>
  <c r="MM26" i="135"/>
  <c r="MG26" i="135"/>
  <c r="GZ26" i="135"/>
  <c r="MJ26" i="135"/>
  <c r="BM26" i="135"/>
  <c r="CZ26" i="135"/>
  <c r="DA26" i="135"/>
  <c r="DB26" i="135"/>
  <c r="CU26" i="135"/>
  <c r="NM26" i="135"/>
  <c r="NN26" i="135"/>
  <c r="NP26" i="135"/>
  <c r="M26" i="135"/>
  <c r="NV26" i="135"/>
  <c r="NQ26" i="135"/>
  <c r="NS26" i="135"/>
  <c r="BJ26" i="135"/>
  <c r="BK26" i="135"/>
  <c r="NO26" i="135"/>
  <c r="BP26" i="135"/>
  <c r="NR26" i="135"/>
  <c r="NU26" i="135"/>
  <c r="GT26" i="135"/>
  <c r="PC26" i="135"/>
  <c r="GU26" i="135"/>
  <c r="GV26" i="135"/>
  <c r="OX26" i="135"/>
  <c r="BL26" i="135"/>
  <c r="BR26" i="135"/>
  <c r="BQ26" i="135"/>
  <c r="HA26" i="135"/>
  <c r="HC26" i="135"/>
  <c r="OV26" i="135"/>
  <c r="PE26" i="135"/>
  <c r="PB26" i="135"/>
  <c r="OW26" i="135"/>
  <c r="BN26" i="135"/>
  <c r="GW26" i="135"/>
  <c r="AX33" i="135"/>
  <c r="AX28" i="135"/>
  <c r="BD47" i="135"/>
  <c r="BD33" i="135"/>
  <c r="AX43" i="135"/>
  <c r="AX46" i="135"/>
  <c r="BD30" i="135"/>
  <c r="AX35" i="135"/>
  <c r="BD43" i="135"/>
  <c r="AX26" i="135"/>
  <c r="BD29" i="135"/>
  <c r="BD31" i="135"/>
  <c r="BA26" i="135"/>
  <c r="AI26" i="135" s="1"/>
  <c r="BE26" i="135"/>
  <c r="AJ26" i="135" s="1"/>
  <c r="AX29" i="135"/>
  <c r="BD44" i="135"/>
  <c r="BD32" i="135"/>
  <c r="BD41" i="135"/>
  <c r="BD42" i="135"/>
  <c r="BD39" i="135"/>
  <c r="BD37" i="135"/>
  <c r="AX48" i="135"/>
  <c r="AX37" i="135"/>
  <c r="AX40" i="135"/>
  <c r="BD40" i="135"/>
  <c r="BD24" i="135"/>
  <c r="AU35" i="135"/>
  <c r="AZ35" i="135"/>
  <c r="AZ32" i="135"/>
  <c r="AU32" i="135"/>
  <c r="AU39" i="135"/>
  <c r="AZ39" i="135"/>
  <c r="AZ24" i="135"/>
  <c r="AU24" i="135"/>
  <c r="AZ34" i="135"/>
  <c r="AU34" i="135"/>
  <c r="AZ44" i="135"/>
  <c r="AU44" i="135"/>
  <c r="BD38" i="135"/>
  <c r="BD25" i="135"/>
  <c r="AU25" i="135"/>
  <c r="AZ25" i="135"/>
  <c r="AZ40" i="135"/>
  <c r="AU40" i="135"/>
  <c r="BD36" i="135"/>
  <c r="AZ36" i="135"/>
  <c r="AU36" i="135"/>
  <c r="AX45" i="135"/>
  <c r="BD45" i="135"/>
  <c r="AX34" i="135"/>
  <c r="AZ47" i="135"/>
  <c r="AU47" i="135"/>
  <c r="AX47" i="135"/>
  <c r="AZ46" i="135"/>
  <c r="AU46" i="135"/>
  <c r="AZ30" i="135"/>
  <c r="AU30" i="135"/>
  <c r="BD35" i="135"/>
  <c r="BD26" i="135"/>
  <c r="AX25" i="135"/>
  <c r="AX31" i="135"/>
  <c r="AX32" i="135"/>
  <c r="AX39" i="135"/>
  <c r="AR26" i="135"/>
  <c r="AG26" i="135" s="1"/>
  <c r="AX41" i="135"/>
  <c r="AZ45" i="135"/>
  <c r="AU45" i="135"/>
  <c r="BD46" i="135"/>
  <c r="BD48" i="135"/>
  <c r="AZ29" i="135"/>
  <c r="AU29" i="135"/>
  <c r="AX38" i="135"/>
  <c r="AZ48" i="135"/>
  <c r="AU48" i="135"/>
  <c r="AU33" i="135"/>
  <c r="AZ33" i="135"/>
  <c r="AZ43" i="135"/>
  <c r="AU43" i="135"/>
  <c r="AX36" i="135"/>
  <c r="AU28" i="135"/>
  <c r="AZ28" i="135"/>
  <c r="BD28" i="135"/>
  <c r="BD34" i="135"/>
  <c r="AX30" i="135"/>
  <c r="AZ26" i="135"/>
  <c r="AU26" i="135"/>
  <c r="AX44" i="135"/>
  <c r="AU38" i="135"/>
  <c r="AZ38" i="135"/>
  <c r="AX42" i="135"/>
  <c r="AZ42" i="135"/>
  <c r="AU42" i="135"/>
  <c r="AZ31" i="135"/>
  <c r="AU31" i="135"/>
  <c r="AX24" i="135"/>
  <c r="AZ37" i="135"/>
  <c r="AU37" i="135"/>
  <c r="AU41" i="135"/>
  <c r="AZ41" i="135"/>
  <c r="KM21" i="135"/>
  <c r="PU21" i="135"/>
  <c r="GG21" i="135"/>
  <c r="JY21" i="135"/>
  <c r="PR21" i="135"/>
  <c r="HN21" i="135"/>
  <c r="IU21" i="135"/>
  <c r="JI21" i="135"/>
  <c r="LW21" i="135"/>
  <c r="K21" i="135"/>
  <c r="K20" i="135"/>
  <c r="PZ21" i="135"/>
  <c r="PW21" i="135"/>
  <c r="PN21" i="135"/>
  <c r="CD21" i="135"/>
  <c r="CQ21" i="135"/>
  <c r="LJ21" i="135"/>
  <c r="CM21" i="135"/>
  <c r="FS21" i="135"/>
  <c r="IG21" i="135"/>
  <c r="KU21" i="135"/>
  <c r="NH21" i="135"/>
  <c r="OL21" i="135"/>
  <c r="NK20" i="135"/>
  <c r="NK21" i="135"/>
  <c r="QB20" i="135"/>
  <c r="OR20" i="135"/>
  <c r="OR21" i="135"/>
  <c r="NG20" i="135"/>
  <c r="NG21" i="135"/>
  <c r="JE20" i="135"/>
  <c r="JE21" i="135"/>
  <c r="KN20" i="135"/>
  <c r="KN21" i="135"/>
  <c r="FF20" i="135"/>
  <c r="FF21" i="135"/>
  <c r="GO20" i="135"/>
  <c r="GO21" i="135"/>
  <c r="HW20" i="135"/>
  <c r="HW21" i="135"/>
  <c r="FC20" i="135"/>
  <c r="FC21" i="135"/>
  <c r="DQ20" i="135"/>
  <c r="DQ21" i="135"/>
  <c r="GL20" i="135"/>
  <c r="GL21" i="135"/>
  <c r="IX20" i="135"/>
  <c r="IX21" i="135"/>
  <c r="CE20" i="135"/>
  <c r="EY20" i="135"/>
  <c r="EY21" i="135"/>
  <c r="DM20" i="135"/>
  <c r="DM21" i="135"/>
  <c r="PO20" i="135"/>
  <c r="LR20" i="135"/>
  <c r="LR21" i="135"/>
  <c r="PM20" i="135"/>
  <c r="MU20" i="135"/>
  <c r="MU21" i="135"/>
  <c r="KB20" i="135"/>
  <c r="HL20" i="135"/>
  <c r="HL21" i="135"/>
  <c r="OA20" i="135"/>
  <c r="LM20" i="135"/>
  <c r="LK20" i="135"/>
  <c r="LK21" i="135"/>
  <c r="IM20" i="135"/>
  <c r="IM21" i="135"/>
  <c r="JU20" i="135"/>
  <c r="JU21" i="135"/>
  <c r="EM20" i="135"/>
  <c r="EM21" i="135"/>
  <c r="LF20" i="135"/>
  <c r="IG20" i="135"/>
  <c r="EI20" i="135"/>
  <c r="JO20" i="135"/>
  <c r="JO21" i="135"/>
  <c r="LB20" i="135"/>
  <c r="LB21" i="135"/>
  <c r="KY20" i="135"/>
  <c r="KY21" i="135"/>
  <c r="EC20" i="135"/>
  <c r="EC21" i="135"/>
  <c r="LA20" i="135"/>
  <c r="LA21" i="135"/>
  <c r="CQ20" i="135"/>
  <c r="JH20" i="135"/>
  <c r="JH21" i="135"/>
  <c r="KR20" i="135"/>
  <c r="KR21" i="135"/>
  <c r="CO20" i="135"/>
  <c r="CO21" i="135"/>
  <c r="JG20" i="135"/>
  <c r="JG21" i="135"/>
  <c r="OQ20" i="135"/>
  <c r="OQ21" i="135"/>
  <c r="PZ20" i="135"/>
  <c r="KO20" i="135"/>
  <c r="KO21" i="135"/>
  <c r="DW20" i="135"/>
  <c r="HZ20" i="135"/>
  <c r="HZ21" i="135"/>
  <c r="CL20" i="135"/>
  <c r="CL21" i="135"/>
  <c r="MB20" i="135"/>
  <c r="MB21" i="135"/>
  <c r="NE20" i="135"/>
  <c r="JC20" i="135"/>
  <c r="JC21" i="135"/>
  <c r="MA20" i="135"/>
  <c r="DT20" i="135"/>
  <c r="DT21" i="135"/>
  <c r="FE20" i="135"/>
  <c r="FE21" i="135"/>
  <c r="KL20" i="135"/>
  <c r="KL21" i="135"/>
  <c r="CI20" i="135"/>
  <c r="LY20" i="135"/>
  <c r="LY21" i="135"/>
  <c r="IZ20" i="135"/>
  <c r="IZ21" i="135"/>
  <c r="OK20" i="135"/>
  <c r="DR20" i="135"/>
  <c r="DR21" i="135"/>
  <c r="KI20" i="135"/>
  <c r="KI21" i="135"/>
  <c r="OJ20" i="135"/>
  <c r="OJ21" i="135"/>
  <c r="IY20" i="135"/>
  <c r="HT20" i="135"/>
  <c r="HT21" i="135"/>
  <c r="GK20" i="135"/>
  <c r="DP20" i="135"/>
  <c r="DP21" i="135"/>
  <c r="OH20" i="135"/>
  <c r="EZ20" i="135"/>
  <c r="EZ21" i="135"/>
  <c r="HR20" i="135"/>
  <c r="IV20" i="135"/>
  <c r="KF20" i="135"/>
  <c r="OF20" i="135"/>
  <c r="OF21" i="135"/>
  <c r="MW20" i="135"/>
  <c r="MW21" i="135"/>
  <c r="EX20" i="135"/>
  <c r="EX21" i="135"/>
  <c r="CB20" i="135"/>
  <c r="CB21" i="135"/>
  <c r="KD20" i="135"/>
  <c r="KD21" i="135"/>
  <c r="OE20" i="135"/>
  <c r="OE21" i="135"/>
  <c r="OD20" i="135"/>
  <c r="OD21" i="135"/>
  <c r="DK20" i="135"/>
  <c r="EU20" i="135"/>
  <c r="EU21" i="135"/>
  <c r="DJ20" i="135"/>
  <c r="DJ21" i="135"/>
  <c r="KA20" i="135"/>
  <c r="KA21" i="135"/>
  <c r="GD20" i="135"/>
  <c r="IP20" i="135"/>
  <c r="IP21" i="135"/>
  <c r="LN20" i="135"/>
  <c r="LN21" i="135"/>
  <c r="ER20" i="135"/>
  <c r="HK20" i="135"/>
  <c r="NY20" i="135"/>
  <c r="NY21" i="135"/>
  <c r="FZ20" i="135"/>
  <c r="FZ21" i="135"/>
  <c r="NX20" i="135"/>
  <c r="NW20" i="135"/>
  <c r="FX20" i="135"/>
  <c r="FX21" i="135"/>
  <c r="NV20" i="135"/>
  <c r="NV21" i="135"/>
  <c r="LH20" i="135"/>
  <c r="LH21" i="135"/>
  <c r="FV20" i="135"/>
  <c r="FV21" i="135"/>
  <c r="LG20" i="135"/>
  <c r="LG21" i="135"/>
  <c r="EK20" i="135"/>
  <c r="EK21" i="135"/>
  <c r="LE20" i="135"/>
  <c r="LE21" i="135"/>
  <c r="FT20" i="135"/>
  <c r="FT21" i="135"/>
  <c r="JP20" i="135"/>
  <c r="JP21" i="135"/>
  <c r="NP20" i="135"/>
  <c r="NP21" i="135"/>
  <c r="LC20" i="135"/>
  <c r="LC21" i="135"/>
  <c r="NO20" i="135"/>
  <c r="NO21" i="135"/>
  <c r="KW20" i="135"/>
  <c r="KW21" i="135"/>
  <c r="NN20" i="135"/>
  <c r="NN21" i="135"/>
  <c r="FO20" i="135"/>
  <c r="FM20" i="135"/>
  <c r="FL20" i="135"/>
  <c r="EF20" i="135"/>
  <c r="EF21" i="135"/>
  <c r="Q21" i="135"/>
  <c r="Q20" i="135"/>
  <c r="QB21" i="135"/>
  <c r="PX21" i="135"/>
  <c r="PS21" i="135"/>
  <c r="PO21" i="135"/>
  <c r="CP21" i="135"/>
  <c r="DW21" i="135"/>
  <c r="KB21" i="135"/>
  <c r="HK21" i="135"/>
  <c r="EH21" i="135"/>
  <c r="OK21" i="135"/>
  <c r="FL21" i="135"/>
  <c r="HY21" i="135"/>
  <c r="JJ20" i="135"/>
  <c r="JI20" i="135"/>
  <c r="NJ20" i="135"/>
  <c r="NJ21" i="135"/>
  <c r="DZ20" i="135"/>
  <c r="DZ21" i="135"/>
  <c r="KQ20" i="135"/>
  <c r="DY20" i="135"/>
  <c r="DY21" i="135"/>
  <c r="NH20" i="135"/>
  <c r="DX20" i="135"/>
  <c r="DX21" i="135"/>
  <c r="CM20" i="135"/>
  <c r="IA20" i="135"/>
  <c r="IA21" i="135"/>
  <c r="GQ20" i="135"/>
  <c r="GQ21" i="135"/>
  <c r="DV20" i="135"/>
  <c r="DV21" i="135"/>
  <c r="OO20" i="135"/>
  <c r="OO21" i="135"/>
  <c r="ON20" i="135"/>
  <c r="ON21" i="135"/>
  <c r="KM20" i="135"/>
  <c r="DU20" i="135"/>
  <c r="DU21" i="135"/>
  <c r="HX20" i="135"/>
  <c r="HX21" i="135"/>
  <c r="CJ20" i="135"/>
  <c r="CJ21" i="135"/>
  <c r="KK20" i="135"/>
  <c r="KK21" i="135"/>
  <c r="PU20" i="135"/>
  <c r="FD20" i="135"/>
  <c r="CH20" i="135"/>
  <c r="CH21" i="135"/>
  <c r="GM20" i="135"/>
  <c r="GM21" i="135"/>
  <c r="HV20" i="135"/>
  <c r="HV21" i="135"/>
  <c r="NA20" i="135"/>
  <c r="CG20" i="135"/>
  <c r="CG21" i="135"/>
  <c r="LW20" i="135"/>
  <c r="PR20" i="135"/>
  <c r="KH20" i="135"/>
  <c r="KH21" i="135"/>
  <c r="KG20" i="135"/>
  <c r="KG21" i="135"/>
  <c r="MY20" i="135"/>
  <c r="MY21" i="135"/>
  <c r="LU20" i="135"/>
  <c r="LU21" i="135"/>
  <c r="OG20" i="135"/>
  <c r="OG21" i="135"/>
  <c r="GI20" i="135"/>
  <c r="GI21" i="135"/>
  <c r="DN20" i="135"/>
  <c r="DN21" i="135"/>
  <c r="LS20" i="135"/>
  <c r="LS21" i="135"/>
  <c r="GH20" i="135"/>
  <c r="IU20" i="135"/>
  <c r="HP20" i="135"/>
  <c r="HP21" i="135"/>
  <c r="GG20" i="135"/>
  <c r="KC20" i="135"/>
  <c r="CA20" i="135"/>
  <c r="HO20" i="135"/>
  <c r="HN20" i="135"/>
  <c r="LP20" i="135"/>
  <c r="LP21" i="135"/>
  <c r="HM20" i="135"/>
  <c r="HM21" i="135"/>
  <c r="IQ20" i="135"/>
  <c r="IQ21" i="135"/>
  <c r="ES20" i="135"/>
  <c r="JZ20" i="135"/>
  <c r="JZ21" i="135"/>
  <c r="JY20" i="135"/>
  <c r="IN20" i="135"/>
  <c r="IN21" i="135"/>
  <c r="GA20" i="135"/>
  <c r="GA21" i="135"/>
  <c r="EP20" i="135"/>
  <c r="EP21" i="135"/>
  <c r="EO20" i="135"/>
  <c r="JV20" i="135"/>
  <c r="JV21" i="135"/>
  <c r="EN20" i="135"/>
  <c r="FW20" i="135"/>
  <c r="FW21" i="135"/>
  <c r="IJ20" i="135"/>
  <c r="IJ21" i="135"/>
  <c r="NT20" i="135"/>
  <c r="JR20" i="135"/>
  <c r="JR21" i="135"/>
  <c r="NS20" i="135"/>
  <c r="NS21" i="135"/>
  <c r="EJ20" i="135"/>
  <c r="EJ21" i="135"/>
  <c r="FS20" i="135"/>
  <c r="LD20" i="135"/>
  <c r="LD21" i="135"/>
  <c r="IE20" i="135"/>
  <c r="IE21" i="135"/>
  <c r="JN20" i="135"/>
  <c r="FQ20" i="135"/>
  <c r="FQ21" i="135"/>
  <c r="EB20" i="135"/>
  <c r="KV20" i="135"/>
  <c r="KV21" i="135"/>
  <c r="JL20" i="135"/>
  <c r="JL21" i="135"/>
  <c r="NM20" i="135"/>
  <c r="NM21" i="135"/>
  <c r="FP20" i="135"/>
  <c r="O20" i="135"/>
  <c r="O21" i="135"/>
  <c r="P21" i="135"/>
  <c r="P20" i="135"/>
  <c r="L20" i="135"/>
  <c r="L21" i="135"/>
  <c r="EB21" i="135"/>
  <c r="FM21" i="135"/>
  <c r="HR21" i="135"/>
  <c r="KF21" i="135"/>
  <c r="ES21" i="135"/>
  <c r="HO21" i="135"/>
  <c r="KC21" i="135"/>
  <c r="EL21" i="135"/>
  <c r="JN21" i="135"/>
  <c r="MA21" i="135"/>
  <c r="CI21" i="135"/>
  <c r="FP21" i="135"/>
  <c r="KQ21" i="135"/>
  <c r="NE21" i="135"/>
  <c r="KS20" i="135"/>
  <c r="KS21" i="135"/>
  <c r="QA20" i="135"/>
  <c r="KP20" i="135"/>
  <c r="JF20" i="135"/>
  <c r="OP20" i="135"/>
  <c r="JD20" i="135"/>
  <c r="JD21" i="135"/>
  <c r="HY20" i="135"/>
  <c r="PW20" i="135"/>
  <c r="JB20" i="135"/>
  <c r="JB21" i="135"/>
  <c r="PV20" i="135"/>
  <c r="PV21" i="135"/>
  <c r="JA20" i="135"/>
  <c r="JA21" i="135"/>
  <c r="DS20" i="135"/>
  <c r="DS21" i="135"/>
  <c r="PT20" i="135"/>
  <c r="PT21" i="135"/>
  <c r="PS20" i="135"/>
  <c r="CF20" i="135"/>
  <c r="CF21" i="135"/>
  <c r="LV20" i="135"/>
  <c r="LV21" i="135"/>
  <c r="IW20" i="135"/>
  <c r="IW21" i="135"/>
  <c r="GJ20" i="135"/>
  <c r="GJ21" i="135"/>
  <c r="LT20" i="135"/>
  <c r="KE20" i="135"/>
  <c r="KE21" i="135"/>
  <c r="EW20" i="135"/>
  <c r="EW21" i="135"/>
  <c r="PN20" i="135"/>
  <c r="IS20" i="135"/>
  <c r="IS21" i="135"/>
  <c r="GE20" i="135"/>
  <c r="GE21" i="135"/>
  <c r="ET20" i="135"/>
  <c r="ET21" i="135"/>
  <c r="GB20" i="135"/>
  <c r="GB21" i="135"/>
  <c r="JX20" i="135"/>
  <c r="JX21" i="135"/>
  <c r="LJ20" i="135"/>
  <c r="LI20" i="135"/>
  <c r="EL20" i="135"/>
  <c r="II20" i="135"/>
  <c r="II21" i="135"/>
  <c r="NR20" i="135"/>
  <c r="NR21" i="135"/>
  <c r="FR20" i="135"/>
  <c r="FR21" i="135"/>
  <c r="FN20" i="135"/>
  <c r="FN21" i="135"/>
  <c r="KX20" i="135"/>
  <c r="KX21" i="135"/>
  <c r="KZ20" i="135"/>
  <c r="KZ21" i="135"/>
  <c r="QC20" i="135"/>
  <c r="QC21" i="135"/>
  <c r="OT20" i="135"/>
  <c r="OT21" i="135"/>
  <c r="CP20" i="135"/>
  <c r="OS20" i="135"/>
  <c r="NI20" i="135"/>
  <c r="NI21" i="135"/>
  <c r="FI20" i="135"/>
  <c r="FI21" i="135"/>
  <c r="CN20" i="135"/>
  <c r="CN21" i="135"/>
  <c r="PY20" i="135"/>
  <c r="FH20" i="135"/>
  <c r="FH21" i="135"/>
  <c r="GR20" i="135"/>
  <c r="NF20" i="135"/>
  <c r="NF21" i="135"/>
  <c r="FG20" i="135"/>
  <c r="FG21" i="135"/>
  <c r="PX20" i="135"/>
  <c r="GP20" i="135"/>
  <c r="GP21" i="135"/>
  <c r="CK20" i="135"/>
  <c r="CK21" i="135"/>
  <c r="LZ20" i="135"/>
  <c r="LZ21" i="135"/>
  <c r="OM20" i="135"/>
  <c r="OM21" i="135"/>
  <c r="ND20" i="135"/>
  <c r="OL20" i="135"/>
  <c r="NC20" i="135"/>
  <c r="NC21" i="135"/>
  <c r="GN20" i="135"/>
  <c r="GN21" i="135"/>
  <c r="NB20" i="135"/>
  <c r="NB21" i="135"/>
  <c r="KJ20" i="135"/>
  <c r="KJ21" i="135"/>
  <c r="LX20" i="135"/>
  <c r="HU20" i="135"/>
  <c r="HU21" i="135"/>
  <c r="FB20" i="135"/>
  <c r="FB21" i="135"/>
  <c r="FA20" i="135"/>
  <c r="FA21" i="135"/>
  <c r="MZ20" i="135"/>
  <c r="MZ21" i="135"/>
  <c r="OI20" i="135"/>
  <c r="OI21" i="135"/>
  <c r="HS20" i="135"/>
  <c r="HS21" i="135"/>
  <c r="DO20" i="135"/>
  <c r="DO21" i="135"/>
  <c r="PQ20" i="135"/>
  <c r="PQ21" i="135"/>
  <c r="PP20" i="135"/>
  <c r="PP21" i="135"/>
  <c r="CD20" i="135"/>
  <c r="MX20" i="135"/>
  <c r="MX21" i="135"/>
  <c r="HQ20" i="135"/>
  <c r="HQ21" i="135"/>
  <c r="CC20" i="135"/>
  <c r="CC21" i="135"/>
  <c r="MV20" i="135"/>
  <c r="MV21" i="135"/>
  <c r="DL20" i="135"/>
  <c r="DL21" i="135"/>
  <c r="IT20" i="135"/>
  <c r="IT21" i="135"/>
  <c r="EV20" i="135"/>
  <c r="EV21" i="135"/>
  <c r="GF20" i="135"/>
  <c r="GF21" i="135"/>
  <c r="LQ20" i="135"/>
  <c r="LQ21" i="135"/>
  <c r="OC20" i="135"/>
  <c r="OC21" i="135"/>
  <c r="IR20" i="135"/>
  <c r="LO20" i="135"/>
  <c r="LO21" i="135"/>
  <c r="OB20" i="135"/>
  <c r="OB21" i="135"/>
  <c r="GC20" i="135"/>
  <c r="GC21" i="135"/>
  <c r="IO20" i="135"/>
  <c r="IO21" i="135"/>
  <c r="NZ20" i="135"/>
  <c r="NZ21" i="135"/>
  <c r="EQ20" i="135"/>
  <c r="EQ21" i="135"/>
  <c r="LL20" i="135"/>
  <c r="LL21" i="135"/>
  <c r="JW20" i="135"/>
  <c r="JW21" i="135"/>
  <c r="IL20" i="135"/>
  <c r="IL21" i="135"/>
  <c r="FY20" i="135"/>
  <c r="FY21" i="135"/>
  <c r="IK20" i="135"/>
  <c r="IK21" i="135"/>
  <c r="NU20" i="135"/>
  <c r="NU21" i="135"/>
  <c r="JT20" i="135"/>
  <c r="JT21" i="135"/>
  <c r="JS20" i="135"/>
  <c r="JS21" i="135"/>
  <c r="IH20" i="135"/>
  <c r="IH21" i="135"/>
  <c r="FU20" i="135"/>
  <c r="FU21" i="135"/>
  <c r="JQ20" i="135"/>
  <c r="JQ21" i="135"/>
  <c r="NQ20" i="135"/>
  <c r="NQ21" i="135"/>
  <c r="IF20" i="135"/>
  <c r="IF21" i="135"/>
  <c r="EH20" i="135"/>
  <c r="EG20" i="135"/>
  <c r="EG21" i="135"/>
  <c r="ID20" i="135"/>
  <c r="FK20" i="135"/>
  <c r="FK21" i="135"/>
  <c r="JM20" i="135"/>
  <c r="JM21" i="135"/>
  <c r="EE20" i="135"/>
  <c r="ED20" i="135"/>
  <c r="ED21" i="135"/>
  <c r="KU20" i="135"/>
  <c r="QA21" i="135"/>
  <c r="PM21" i="135"/>
  <c r="PY21" i="135"/>
  <c r="LI21" i="135"/>
  <c r="NW21" i="135"/>
  <c r="CE21" i="135"/>
  <c r="GD21" i="135"/>
  <c r="IR21" i="135"/>
  <c r="LF21" i="135"/>
  <c r="FO21" i="135"/>
  <c r="KP21" i="135"/>
  <c r="ND21" i="135"/>
  <c r="EE21" i="135"/>
  <c r="GR21" i="135"/>
  <c r="JF21" i="135"/>
  <c r="LT21" i="135"/>
  <c r="OH21" i="135"/>
  <c r="OS21" i="135"/>
  <c r="OT19" i="135"/>
  <c r="OR19" i="135"/>
  <c r="OP19" i="135"/>
  <c r="JD19" i="135"/>
  <c r="HS19" i="135"/>
  <c r="LP19" i="135"/>
  <c r="JS19" i="135"/>
  <c r="KR19" i="135"/>
  <c r="FG19" i="135"/>
  <c r="GD19" i="135"/>
  <c r="KJ19" i="135"/>
  <c r="KD16" i="135"/>
  <c r="KA16" i="135"/>
  <c r="EK16" i="135"/>
  <c r="JS16" i="135"/>
  <c r="EG16" i="135"/>
  <c r="KY16" i="135"/>
  <c r="ED16" i="135"/>
  <c r="KU16" i="135"/>
  <c r="FH16" i="135"/>
  <c r="KF16" i="135"/>
  <c r="JI16" i="135"/>
  <c r="FE16" i="135"/>
  <c r="IU16" i="135"/>
  <c r="OT16" i="135"/>
  <c r="NC16" i="135"/>
  <c r="CO16" i="135"/>
  <c r="CD16" i="135"/>
  <c r="OL16" i="135"/>
  <c r="QA16" i="135"/>
  <c r="JJ17" i="135"/>
  <c r="KS17" i="135"/>
  <c r="NJ17" i="135"/>
  <c r="DZ17" i="135"/>
  <c r="KQ17" i="135"/>
  <c r="NI17" i="135"/>
  <c r="DX17" i="135"/>
  <c r="NG17" i="135"/>
  <c r="PY17" i="135"/>
  <c r="OO17" i="135"/>
  <c r="CL17" i="135"/>
  <c r="DV17" i="135"/>
  <c r="KM17" i="135"/>
  <c r="JC17" i="135"/>
  <c r="DU17" i="135"/>
  <c r="PV17" i="135"/>
  <c r="GO17" i="135"/>
  <c r="NC17" i="135"/>
  <c r="OL17" i="135"/>
  <c r="CI17" i="135"/>
  <c r="HV17" i="135"/>
  <c r="PT17" i="135"/>
  <c r="KJ17" i="135"/>
  <c r="OJ17" i="135"/>
  <c r="PS17" i="135"/>
  <c r="LW17" i="135"/>
  <c r="FA17" i="135"/>
  <c r="DP17" i="135"/>
  <c r="KG17" i="135"/>
  <c r="LU17" i="135"/>
  <c r="HS17" i="135"/>
  <c r="HR17" i="135"/>
  <c r="LT17" i="135"/>
  <c r="CD17" i="135"/>
  <c r="EX17" i="135"/>
  <c r="LS17" i="135"/>
  <c r="IS17" i="135"/>
  <c r="GF17" i="135"/>
  <c r="LQ17" i="135"/>
  <c r="EU17" i="135"/>
  <c r="KB17" i="135"/>
  <c r="IQ17" i="135"/>
  <c r="ES17" i="135"/>
  <c r="GB17" i="135"/>
  <c r="IO17" i="135"/>
  <c r="LL17" i="135"/>
  <c r="IM17" i="135"/>
  <c r="LK17" i="135"/>
  <c r="FY17" i="135"/>
  <c r="EN17" i="135"/>
  <c r="JT17" i="135"/>
  <c r="LH17" i="135"/>
  <c r="II17" i="135"/>
  <c r="LF17" i="135"/>
  <c r="IG17" i="135"/>
  <c r="LD17" i="135"/>
  <c r="EI17" i="135"/>
  <c r="LC17" i="135"/>
  <c r="EG17" i="135"/>
  <c r="FP17" i="135"/>
  <c r="KV17" i="135"/>
  <c r="EC17" i="135"/>
  <c r="KU17" i="135"/>
  <c r="KY17" i="135"/>
  <c r="LZ16" i="135"/>
  <c r="HT16" i="135"/>
  <c r="GD16" i="135"/>
  <c r="KB16" i="135"/>
  <c r="EO16" i="135"/>
  <c r="EJ16" i="135"/>
  <c r="JR16" i="135"/>
  <c r="FN16" i="135"/>
  <c r="FL16" i="135"/>
  <c r="KR16" i="135"/>
  <c r="IS16" i="135"/>
  <c r="IX16" i="135"/>
  <c r="KK16" i="135"/>
  <c r="DT16" i="135"/>
  <c r="KO16" i="135"/>
  <c r="IL16" i="135"/>
  <c r="CM16" i="135"/>
  <c r="CI16" i="135"/>
  <c r="CJ16" i="135"/>
  <c r="MZ16" i="135"/>
  <c r="NH16" i="135"/>
  <c r="PR16" i="135"/>
  <c r="NH17" i="135"/>
  <c r="JG19" i="135"/>
  <c r="NF19" i="135"/>
  <c r="OO19" i="135"/>
  <c r="PU19" i="135"/>
  <c r="FD19" i="135"/>
  <c r="CF19" i="135"/>
  <c r="IT19" i="135"/>
  <c r="IQ19" i="135"/>
  <c r="FO19" i="135"/>
  <c r="CP19" i="135"/>
  <c r="DW19" i="135"/>
  <c r="DT19" i="135"/>
  <c r="LX19" i="135"/>
  <c r="KC19" i="135"/>
  <c r="OL19" i="135"/>
  <c r="JV19" i="135"/>
  <c r="ED19" i="135"/>
  <c r="LP17" i="135"/>
  <c r="CN19" i="135"/>
  <c r="OI19" i="135"/>
  <c r="GB19" i="135"/>
  <c r="OS19" i="135"/>
  <c r="KL19" i="135"/>
  <c r="JA19" i="135"/>
  <c r="KB19" i="135"/>
  <c r="ET19" i="135"/>
  <c r="ES19" i="135"/>
  <c r="LI19" i="135"/>
  <c r="JT19" i="135"/>
  <c r="II19" i="135"/>
  <c r="LD19" i="135"/>
  <c r="EH19" i="135"/>
  <c r="ID19" i="135"/>
  <c r="QB19" i="135"/>
  <c r="DX19" i="135"/>
  <c r="FH19" i="135"/>
  <c r="PX19" i="135"/>
  <c r="NE19" i="135"/>
  <c r="NC19" i="135"/>
  <c r="KH19" i="135"/>
  <c r="GJ19" i="135"/>
  <c r="HQ19" i="135"/>
  <c r="HN19" i="135"/>
  <c r="JF17" i="135"/>
  <c r="KS19" i="135"/>
  <c r="JH19" i="135"/>
  <c r="CO19" i="135"/>
  <c r="KP19" i="135"/>
  <c r="KO19" i="135"/>
  <c r="NG19" i="135"/>
  <c r="MA19" i="135"/>
  <c r="KM19" i="135"/>
  <c r="LZ19" i="135"/>
  <c r="GN19" i="135"/>
  <c r="PT19" i="135"/>
  <c r="DQ19" i="135"/>
  <c r="CG19" i="135"/>
  <c r="PR19" i="135"/>
  <c r="DP19" i="135"/>
  <c r="MY19" i="135"/>
  <c r="DO19" i="135"/>
  <c r="DM19" i="135"/>
  <c r="GG19" i="135"/>
  <c r="KD19" i="135"/>
  <c r="HO19" i="135"/>
  <c r="LN19" i="135"/>
  <c r="GA19" i="135"/>
  <c r="JX19" i="135"/>
  <c r="JW19" i="135"/>
  <c r="JI19" i="135"/>
  <c r="DZ19" i="135"/>
  <c r="DY19" i="135"/>
  <c r="QA19" i="135"/>
  <c r="OQ19" i="135"/>
  <c r="NH19" i="135"/>
  <c r="IA19" i="135"/>
  <c r="GR19" i="135"/>
  <c r="HZ19" i="135"/>
  <c r="KN19" i="135"/>
  <c r="FF19" i="135"/>
  <c r="DU19" i="135"/>
  <c r="HY19" i="135"/>
  <c r="OM19" i="135"/>
  <c r="JB19" i="135"/>
  <c r="ND19" i="135"/>
  <c r="HW19" i="135"/>
  <c r="KK19" i="135"/>
  <c r="IZ19" i="135"/>
  <c r="GM19" i="135"/>
  <c r="HV19" i="135"/>
  <c r="OJ19" i="135"/>
  <c r="KI19" i="135"/>
  <c r="GL19" i="135"/>
  <c r="IX19" i="135"/>
  <c r="MZ19" i="135"/>
  <c r="HT19" i="135"/>
  <c r="KG19" i="135"/>
  <c r="EZ19" i="135"/>
  <c r="EY19" i="135"/>
  <c r="CD19" i="135"/>
  <c r="MX19" i="135"/>
  <c r="LS19" i="135"/>
  <c r="GH19" i="135"/>
  <c r="HP19" i="135"/>
  <c r="EV19" i="135"/>
  <c r="IS19" i="135"/>
  <c r="EU19" i="135"/>
  <c r="GE19" i="135"/>
  <c r="JZ19" i="135"/>
  <c r="EQ19" i="135"/>
  <c r="FZ19" i="135"/>
  <c r="IL19" i="135"/>
  <c r="EN19" i="135"/>
  <c r="JU19" i="135"/>
  <c r="LH19" i="135"/>
  <c r="EL19" i="135"/>
  <c r="LF19" i="135"/>
  <c r="FT19" i="135"/>
  <c r="IG19" i="135"/>
  <c r="JP19" i="135"/>
  <c r="LC19" i="135"/>
  <c r="LB19" i="135"/>
  <c r="KU19" i="135"/>
  <c r="FK19" i="135"/>
  <c r="KY19" i="135"/>
  <c r="FM19" i="135"/>
  <c r="JL19" i="135"/>
  <c r="OT18" i="135"/>
  <c r="OQ18" i="135"/>
  <c r="GQ18" i="135"/>
  <c r="JC18" i="135"/>
  <c r="LZ18" i="135"/>
  <c r="OL18" i="135"/>
  <c r="DR18" i="135"/>
  <c r="KI18" i="135"/>
  <c r="KG18" i="135"/>
  <c r="KF18" i="135"/>
  <c r="EX18" i="135"/>
  <c r="GG18" i="135"/>
  <c r="IQ18" i="135"/>
  <c r="IO18" i="135"/>
  <c r="JV18" i="135"/>
  <c r="JN18" i="135"/>
  <c r="ED18" i="135"/>
  <c r="FX19" i="135"/>
  <c r="LE19" i="135"/>
  <c r="FS19" i="135"/>
  <c r="FQ19" i="135"/>
  <c r="FN19" i="135"/>
  <c r="KX19" i="135"/>
  <c r="HW16" i="135"/>
  <c r="HQ16" i="135"/>
  <c r="KC16" i="135"/>
  <c r="JV16" i="135"/>
  <c r="KS16" i="135"/>
  <c r="NJ16" i="135"/>
  <c r="CG16" i="135"/>
  <c r="OM16" i="135"/>
  <c r="GR16" i="135"/>
  <c r="HZ16" i="135"/>
  <c r="GO16" i="135"/>
  <c r="LX16" i="135"/>
  <c r="LW16" i="135"/>
  <c r="LU16" i="135"/>
  <c r="GJ16" i="135"/>
  <c r="HR16" i="135"/>
  <c r="GG16" i="135"/>
  <c r="LP16" i="135"/>
  <c r="LO16" i="135"/>
  <c r="LN16" i="135"/>
  <c r="LM16" i="135"/>
  <c r="GB16" i="135"/>
  <c r="LK16" i="135"/>
  <c r="LJ16" i="135"/>
  <c r="LI16" i="135"/>
  <c r="FX16" i="135"/>
  <c r="JX16" i="135"/>
  <c r="JW16" i="135"/>
  <c r="LE16" i="135"/>
  <c r="LD16" i="135"/>
  <c r="JT16" i="135"/>
  <c r="LB16" i="135"/>
  <c r="FQ16" i="135"/>
  <c r="JQ16" i="135"/>
  <c r="JP16" i="135"/>
  <c r="KX16" i="135"/>
  <c r="JN16" i="135"/>
  <c r="JM16" i="135"/>
  <c r="JL16" i="135"/>
  <c r="IW16" i="135"/>
  <c r="JJ16" i="135"/>
  <c r="FI16" i="135"/>
  <c r="IY16" i="135"/>
  <c r="KG16" i="135"/>
  <c r="IN16" i="135"/>
  <c r="DV16" i="135"/>
  <c r="IK16" i="135"/>
  <c r="KP16" i="135"/>
  <c r="IZ16" i="135"/>
  <c r="IV16" i="135"/>
  <c r="IP16" i="135"/>
  <c r="JE16" i="135"/>
  <c r="EW16" i="135"/>
  <c r="JD16" i="135"/>
  <c r="KL16" i="135"/>
  <c r="DN16" i="135"/>
  <c r="EV16" i="135"/>
  <c r="NB16" i="135"/>
  <c r="CQ16" i="135"/>
  <c r="CN16" i="135"/>
  <c r="ND16" i="135"/>
  <c r="OI16" i="135"/>
  <c r="NA16" i="135"/>
  <c r="MY16" i="135"/>
  <c r="OG16" i="135"/>
  <c r="QC16" i="135"/>
  <c r="PW16" i="135"/>
  <c r="PQ16" i="135"/>
  <c r="PZ16" i="135"/>
  <c r="PS16" i="135"/>
  <c r="QC17" i="135"/>
  <c r="KR17" i="135"/>
  <c r="JH17" i="135"/>
  <c r="OR17" i="135"/>
  <c r="QA17" i="135"/>
  <c r="KP17" i="135"/>
  <c r="GR17" i="135"/>
  <c r="FH17" i="135"/>
  <c r="KN17" i="135"/>
  <c r="GQ17" i="135"/>
  <c r="PX17" i="135"/>
  <c r="CK17" i="135"/>
  <c r="HY17" i="135"/>
  <c r="GP17" i="135"/>
  <c r="JB17" i="135"/>
  <c r="OM17" i="135"/>
  <c r="KL17" i="135"/>
  <c r="KK17" i="135"/>
  <c r="PU17" i="135"/>
  <c r="NB17" i="135"/>
  <c r="CH17" i="135"/>
  <c r="LX17" i="135"/>
  <c r="DQ17" i="135"/>
  <c r="HU17" i="135"/>
  <c r="IY17" i="135"/>
  <c r="PR17" i="135"/>
  <c r="KH17" i="135"/>
  <c r="HT17" i="135"/>
  <c r="EZ17" i="135"/>
  <c r="MY17" i="135"/>
  <c r="IV17" i="135"/>
  <c r="KF17" i="135"/>
  <c r="DN17" i="135"/>
  <c r="IU17" i="135"/>
  <c r="GH17" i="135"/>
  <c r="EW17" i="135"/>
  <c r="IT17" i="135"/>
  <c r="GE17" i="135"/>
  <c r="GD17" i="135"/>
  <c r="LO17" i="135"/>
  <c r="IP17" i="135"/>
  <c r="LM17" i="135"/>
  <c r="IN17" i="135"/>
  <c r="JW17" i="135"/>
  <c r="JV17" i="135"/>
  <c r="IK17" i="135"/>
  <c r="FX17" i="135"/>
  <c r="FW17" i="135"/>
  <c r="FV17" i="135"/>
  <c r="JR17" i="135"/>
  <c r="LE17" i="135"/>
  <c r="EJ17" i="135"/>
  <c r="JP17" i="135"/>
  <c r="FR17" i="135"/>
  <c r="JN17" i="135"/>
  <c r="EE17" i="135"/>
  <c r="EB17" i="135"/>
  <c r="FO17" i="135"/>
  <c r="FN17" i="135"/>
  <c r="EF17" i="135"/>
  <c r="GO18" i="135"/>
  <c r="FB18" i="135"/>
  <c r="CF18" i="135"/>
  <c r="OH18" i="135"/>
  <c r="HR18" i="135"/>
  <c r="HQ18" i="135"/>
  <c r="EW18" i="135"/>
  <c r="IT18" i="135"/>
  <c r="ET18" i="135"/>
  <c r="LO18" i="135"/>
  <c r="LN18" i="135"/>
  <c r="IJ18" i="135"/>
  <c r="EK18" i="135"/>
  <c r="FP18" i="135"/>
  <c r="KU18" i="135"/>
  <c r="FW16" i="135"/>
  <c r="DZ16" i="135"/>
  <c r="OJ16" i="135"/>
  <c r="QB16" i="135"/>
  <c r="PU16" i="135"/>
  <c r="KS18" i="135"/>
  <c r="CO18" i="135"/>
  <c r="KP18" i="135"/>
  <c r="DW18" i="135"/>
  <c r="DV18" i="135"/>
  <c r="FF18" i="135"/>
  <c r="PW18" i="135"/>
  <c r="NB18" i="135"/>
  <c r="PS18" i="135"/>
  <c r="PR18" i="135"/>
  <c r="IX18" i="135"/>
  <c r="LU18" i="135"/>
  <c r="LL18" i="135"/>
  <c r="EO18" i="135"/>
  <c r="EL18" i="135"/>
  <c r="LE18" i="135"/>
  <c r="IE18" i="135"/>
  <c r="LB18" i="135"/>
  <c r="KX18" i="135"/>
  <c r="KW18" i="135"/>
  <c r="MA16" i="135"/>
  <c r="HY16" i="135"/>
  <c r="HX16" i="135"/>
  <c r="HV16" i="135"/>
  <c r="GL16" i="135"/>
  <c r="GK16" i="135"/>
  <c r="GI16" i="135"/>
  <c r="GH16" i="135"/>
  <c r="HP16" i="135"/>
  <c r="GE16" i="135"/>
  <c r="EU16" i="135"/>
  <c r="GC16" i="135"/>
  <c r="LL16" i="135"/>
  <c r="GA16" i="135"/>
  <c r="EQ16" i="135"/>
  <c r="FY16" i="135"/>
  <c r="LH16" i="135"/>
  <c r="LG16" i="135"/>
  <c r="FV16" i="135"/>
  <c r="FU16" i="135"/>
  <c r="JU16" i="135"/>
  <c r="FS16" i="135"/>
  <c r="FR16" i="135"/>
  <c r="LA16" i="135"/>
  <c r="FP16" i="135"/>
  <c r="FO16" i="135"/>
  <c r="JO16" i="135"/>
  <c r="FM16" i="135"/>
  <c r="EC16" i="135"/>
  <c r="FK16" i="135"/>
  <c r="JC16" i="135"/>
  <c r="IO16" i="135"/>
  <c r="JF16" i="135"/>
  <c r="DS16" i="135"/>
  <c r="DO16" i="135"/>
  <c r="EY16" i="135"/>
  <c r="IF16" i="135"/>
  <c r="FD16" i="135"/>
  <c r="DY16" i="135"/>
  <c r="JB16" i="135"/>
  <c r="KJ16" i="135"/>
  <c r="EZ16" i="135"/>
  <c r="II16" i="135"/>
  <c r="DQ16" i="135"/>
  <c r="JG16" i="135"/>
  <c r="KN16" i="135"/>
  <c r="DP16" i="135"/>
  <c r="IT16" i="135"/>
  <c r="IH16" i="135"/>
  <c r="NI16" i="135"/>
  <c r="OR16" i="135"/>
  <c r="MX16" i="135"/>
  <c r="NF16" i="135"/>
  <c r="CK16" i="135"/>
  <c r="NE16" i="135"/>
  <c r="NK16" i="135"/>
  <c r="OK16" i="135"/>
  <c r="OQ16" i="135"/>
  <c r="ON16" i="135"/>
  <c r="PT16" i="135"/>
  <c r="PY16" i="135"/>
  <c r="CQ17" i="135"/>
  <c r="JI17" i="135"/>
  <c r="CP17" i="135"/>
  <c r="OS17" i="135"/>
  <c r="DY17" i="135"/>
  <c r="CN17" i="135"/>
  <c r="OQ17" i="135"/>
  <c r="DW17" i="135"/>
  <c r="KO17" i="135"/>
  <c r="JE17" i="135"/>
  <c r="HZ17" i="135"/>
  <c r="JD17" i="135"/>
  <c r="MB17" i="135"/>
  <c r="MA17" i="135"/>
  <c r="FF17" i="135"/>
  <c r="CJ17" i="135"/>
  <c r="LZ17" i="135"/>
  <c r="HX17" i="135"/>
  <c r="LY17" i="135"/>
  <c r="JA17" i="135"/>
  <c r="HW17" i="135"/>
  <c r="FC17" i="135"/>
  <c r="DR17" i="135"/>
  <c r="OK17" i="135"/>
  <c r="KI17" i="135"/>
  <c r="FB17" i="135"/>
  <c r="OI17" i="135"/>
  <c r="MZ17" i="135"/>
  <c r="CF17" i="135"/>
  <c r="OH17" i="135"/>
  <c r="IW17" i="135"/>
  <c r="DO17" i="135"/>
  <c r="MB16" i="135"/>
  <c r="LY16" i="135"/>
  <c r="HU16" i="135"/>
  <c r="LT16" i="135"/>
  <c r="LQ16" i="135"/>
  <c r="GF16" i="135"/>
  <c r="JZ16" i="135"/>
  <c r="EM16" i="135"/>
  <c r="IJ16" i="135"/>
  <c r="KM16" i="135"/>
  <c r="DU16" i="135"/>
  <c r="FA16" i="135"/>
  <c r="IM16" i="135"/>
  <c r="JH18" i="135"/>
  <c r="KQ18" i="135"/>
  <c r="NG18" i="135"/>
  <c r="OP18" i="135"/>
  <c r="JB18" i="135"/>
  <c r="NC18" i="135"/>
  <c r="DS18" i="135"/>
  <c r="EQ18" i="135"/>
  <c r="LK18" i="135"/>
  <c r="EN18" i="135"/>
  <c r="IH18" i="135"/>
  <c r="EI18" i="135"/>
  <c r="IA16" i="135"/>
  <c r="GQ16" i="135"/>
  <c r="GP16" i="135"/>
  <c r="GN16" i="135"/>
  <c r="GM16" i="135"/>
  <c r="LV16" i="135"/>
  <c r="HS16" i="135"/>
  <c r="LS16" i="135"/>
  <c r="LR16" i="135"/>
  <c r="HO16" i="135"/>
  <c r="HN16" i="135"/>
  <c r="KE16" i="135"/>
  <c r="ET16" i="135"/>
  <c r="ES16" i="135"/>
  <c r="ER16" i="135"/>
  <c r="FZ16" i="135"/>
  <c r="EP16" i="135"/>
  <c r="JY16" i="135"/>
  <c r="EN16" i="135"/>
  <c r="LF16" i="135"/>
  <c r="EL16" i="135"/>
  <c r="FT16" i="135"/>
  <c r="LC16" i="135"/>
  <c r="EI16" i="135"/>
  <c r="EH16" i="135"/>
  <c r="KZ16" i="135"/>
  <c r="EF16" i="135"/>
  <c r="EE16" i="135"/>
  <c r="KW16" i="135"/>
  <c r="KV16" i="135"/>
  <c r="EB16" i="135"/>
  <c r="DR16" i="135"/>
  <c r="IG16" i="135"/>
  <c r="DW16" i="135"/>
  <c r="FF16" i="135"/>
  <c r="FB16" i="135"/>
  <c r="IQ16" i="135"/>
  <c r="JH16" i="135"/>
  <c r="DM16" i="135"/>
  <c r="DX16" i="135"/>
  <c r="FG16" i="135"/>
  <c r="KI16" i="135"/>
  <c r="EX16" i="135"/>
  <c r="ID16" i="135"/>
  <c r="KH16" i="135"/>
  <c r="KQ16" i="135"/>
  <c r="JA16" i="135"/>
  <c r="FC16" i="135"/>
  <c r="IR16" i="135"/>
  <c r="CP16" i="135"/>
  <c r="CH16" i="135"/>
  <c r="CE16" i="135"/>
  <c r="NG16" i="135"/>
  <c r="CF16" i="135"/>
  <c r="CL16" i="135"/>
  <c r="OH16" i="135"/>
  <c r="OO16" i="135"/>
  <c r="OS16" i="135"/>
  <c r="OP16" i="135"/>
  <c r="PV16" i="135"/>
  <c r="PX16" i="135"/>
  <c r="PP16" i="135"/>
  <c r="OT17" i="135"/>
  <c r="NK17" i="135"/>
  <c r="QB17" i="135"/>
  <c r="CO17" i="135"/>
  <c r="JG17" i="135"/>
  <c r="PZ17" i="135"/>
  <c r="FI17" i="135"/>
  <c r="CM17" i="135"/>
  <c r="IA17" i="135"/>
  <c r="OP17" i="135"/>
  <c r="FG17" i="135"/>
  <c r="NF17" i="135"/>
  <c r="PW17" i="135"/>
  <c r="ON17" i="135"/>
  <c r="NE17" i="135"/>
  <c r="FE17" i="135"/>
  <c r="DT17" i="135"/>
  <c r="ND17" i="135"/>
  <c r="PX18" i="135"/>
  <c r="QC19" i="135"/>
  <c r="NI19" i="135"/>
  <c r="JF19" i="135"/>
  <c r="CM19" i="135"/>
  <c r="CL19" i="135"/>
  <c r="MB19" i="135"/>
  <c r="GP19" i="135"/>
  <c r="FE19" i="135"/>
  <c r="PV19" i="135"/>
  <c r="CI19" i="135"/>
  <c r="DS19" i="135"/>
  <c r="NB19" i="135"/>
  <c r="PS19" i="135"/>
  <c r="GK19" i="135"/>
  <c r="LU19" i="135"/>
  <c r="OG19" i="135"/>
  <c r="DN19" i="135"/>
  <c r="EX19" i="135"/>
  <c r="GF19" i="135"/>
  <c r="IR19" i="135"/>
  <c r="KA19" i="135"/>
  <c r="GC19" i="135"/>
  <c r="LM19" i="135"/>
  <c r="LJ19" i="135"/>
  <c r="FY19" i="135"/>
  <c r="EM19" i="135"/>
  <c r="LG19" i="135"/>
  <c r="JR19" i="135"/>
  <c r="EK19" i="135"/>
  <c r="JO19" i="135"/>
  <c r="EG19" i="135"/>
  <c r="KV19" i="135"/>
  <c r="EF19" i="135"/>
  <c r="FL19" i="135"/>
  <c r="QC18" i="135"/>
  <c r="CQ18" i="135"/>
  <c r="KR18" i="135"/>
  <c r="QB18" i="135"/>
  <c r="QA18" i="135"/>
  <c r="CN18" i="135"/>
  <c r="JF18" i="135"/>
  <c r="CM18" i="135"/>
  <c r="KO18" i="135"/>
  <c r="JE18" i="135"/>
  <c r="OO18" i="135"/>
  <c r="FG18" i="135"/>
  <c r="NF18" i="135"/>
  <c r="NE18" i="135"/>
  <c r="CK18" i="135"/>
  <c r="ND18" i="135"/>
  <c r="FE18" i="135"/>
  <c r="HX18" i="135"/>
  <c r="GN18" i="135"/>
  <c r="HW18" i="135"/>
  <c r="FD18" i="135"/>
  <c r="FC18" i="135"/>
  <c r="PT18" i="135"/>
  <c r="HV18" i="135"/>
  <c r="DQ18" i="135"/>
  <c r="HU18" i="135"/>
  <c r="DP18" i="135"/>
  <c r="LV18" i="135"/>
  <c r="KH18" i="135"/>
  <c r="EZ18" i="135"/>
  <c r="GJ18" i="135"/>
  <c r="PQ18" i="135"/>
  <c r="MX18" i="135"/>
  <c r="PP18" i="135"/>
  <c r="OG18" i="135"/>
  <c r="KE18" i="135"/>
  <c r="LS18" i="135"/>
  <c r="LR18" i="135"/>
  <c r="HP18" i="135"/>
  <c r="EV18" i="135"/>
  <c r="LQ18" i="135"/>
  <c r="GE18" i="135"/>
  <c r="KB18" i="135"/>
  <c r="GD18" i="135"/>
  <c r="ES18" i="135"/>
  <c r="JZ18" i="135"/>
  <c r="LM18" i="135"/>
  <c r="JY18" i="135"/>
  <c r="GA18" i="135"/>
  <c r="FZ18" i="135"/>
  <c r="LJ18" i="135"/>
  <c r="IK18" i="135"/>
  <c r="JT18" i="135"/>
  <c r="II18" i="135"/>
  <c r="JS18" i="135"/>
  <c r="FU18" i="135"/>
  <c r="EJ18" i="135"/>
  <c r="LD18" i="135"/>
  <c r="LC18" i="135"/>
  <c r="FR18" i="135"/>
  <c r="ID18" i="135"/>
  <c r="EF18" i="135"/>
  <c r="LA18" i="135"/>
  <c r="KZ18" i="135"/>
  <c r="JL18" i="135"/>
  <c r="EE18" i="135"/>
  <c r="PP17" i="135"/>
  <c r="MX17" i="135"/>
  <c r="OG17" i="135"/>
  <c r="KE17" i="135"/>
  <c r="HQ17" i="135"/>
  <c r="GG17" i="135"/>
  <c r="KD17" i="135"/>
  <c r="KC17" i="135"/>
  <c r="HN17" i="135"/>
  <c r="ET17" i="135"/>
  <c r="GC17" i="135"/>
  <c r="LN17" i="135"/>
  <c r="ER17" i="135"/>
  <c r="JY17" i="135"/>
  <c r="EQ17" i="135"/>
  <c r="FZ17" i="135"/>
  <c r="EO17" i="135"/>
  <c r="LI17" i="135"/>
  <c r="IJ17" i="135"/>
  <c r="LG17" i="135"/>
  <c r="JS17" i="135"/>
  <c r="FU17" i="135"/>
  <c r="FT17" i="135"/>
  <c r="FS17" i="135"/>
  <c r="IE17" i="135"/>
  <c r="EH17" i="135"/>
  <c r="LB17" i="135"/>
  <c r="KZ17" i="135"/>
  <c r="ED17" i="135"/>
  <c r="KX17" i="135"/>
  <c r="FK17" i="135"/>
  <c r="JM17" i="135"/>
  <c r="JJ19" i="135"/>
  <c r="CQ19" i="135"/>
  <c r="NJ19" i="135"/>
  <c r="KQ19" i="135"/>
  <c r="PZ19" i="135"/>
  <c r="JE19" i="135"/>
  <c r="GQ19" i="135"/>
  <c r="CK19" i="135"/>
  <c r="PW19" i="135"/>
  <c r="JC19" i="135"/>
  <c r="GO19" i="135"/>
  <c r="DR19" i="135"/>
  <c r="NA19" i="135"/>
  <c r="FB19" i="135"/>
  <c r="LW19" i="135"/>
  <c r="CE19" i="135"/>
  <c r="IW19" i="135"/>
  <c r="OH19" i="135"/>
  <c r="IV19" i="135"/>
  <c r="LT19" i="135"/>
  <c r="KF19" i="135"/>
  <c r="KE19" i="135"/>
  <c r="IU19" i="135"/>
  <c r="LR19" i="135"/>
  <c r="LO19" i="135"/>
  <c r="IP19" i="135"/>
  <c r="IO19" i="135"/>
  <c r="LL19" i="135"/>
  <c r="LK19" i="135"/>
  <c r="IM19" i="135"/>
  <c r="IK19" i="135"/>
  <c r="IJ19" i="135"/>
  <c r="FW19" i="135"/>
  <c r="FV19" i="135"/>
  <c r="IH19" i="135"/>
  <c r="EJ19" i="135"/>
  <c r="IF19" i="135"/>
  <c r="EI19" i="135"/>
  <c r="IE19" i="135"/>
  <c r="JN19" i="135"/>
  <c r="EC19" i="135"/>
  <c r="LA19" i="135"/>
  <c r="KW19" i="135"/>
  <c r="NK18" i="135"/>
  <c r="DZ18" i="135"/>
  <c r="OS18" i="135"/>
  <c r="NI18" i="135"/>
  <c r="OR18" i="135"/>
  <c r="NH18" i="135"/>
  <c r="PZ18" i="135"/>
  <c r="IA18" i="135"/>
  <c r="GR18" i="135"/>
  <c r="HZ18" i="135"/>
  <c r="KN18" i="135"/>
  <c r="JD18" i="135"/>
  <c r="ON18" i="135"/>
  <c r="KM18" i="135"/>
  <c r="HY18" i="135"/>
  <c r="OM18" i="135"/>
  <c r="DT18" i="135"/>
  <c r="KL18" i="135"/>
  <c r="PU18" i="135"/>
  <c r="CI18" i="135"/>
  <c r="OK18" i="135"/>
  <c r="KJ18" i="135"/>
  <c r="LX18" i="135"/>
  <c r="CG18" i="135"/>
  <c r="OJ18" i="135"/>
  <c r="GL18" i="135"/>
  <c r="OI18" i="135"/>
  <c r="GK18" i="135"/>
  <c r="FA18" i="135"/>
  <c r="HS18" i="135"/>
  <c r="DO18" i="135"/>
  <c r="EY18" i="135"/>
  <c r="DN18" i="135"/>
  <c r="LT18" i="135"/>
  <c r="GH18" i="135"/>
  <c r="KD18" i="135"/>
  <c r="HO18" i="135"/>
  <c r="GF18" i="135"/>
  <c r="LP18" i="135"/>
  <c r="EU18" i="135"/>
  <c r="IP18" i="135"/>
  <c r="ER18" i="135"/>
  <c r="IN18" i="135"/>
  <c r="IM18" i="135"/>
  <c r="FY18" i="135"/>
  <c r="FX18" i="135"/>
  <c r="JU18" i="135"/>
  <c r="EM18" i="135"/>
  <c r="FV18" i="135"/>
  <c r="LF18" i="135"/>
  <c r="JQ18" i="135"/>
  <c r="FT18" i="135"/>
  <c r="IF18" i="135"/>
  <c r="EH18" i="135"/>
  <c r="EG18" i="135"/>
  <c r="FN18" i="135"/>
  <c r="EB18" i="135"/>
  <c r="FO18" i="135"/>
  <c r="FL18" i="135"/>
  <c r="FM18" i="135"/>
  <c r="FD17" i="135"/>
  <c r="GN17" i="135"/>
  <c r="DS17" i="135"/>
  <c r="IZ17" i="135"/>
  <c r="GM17" i="135"/>
  <c r="CG17" i="135"/>
  <c r="NA17" i="135"/>
  <c r="GL17" i="135"/>
  <c r="GK17" i="135"/>
  <c r="IX17" i="135"/>
  <c r="LV17" i="135"/>
  <c r="GJ17" i="135"/>
  <c r="PQ17" i="135"/>
  <c r="CE17" i="135"/>
  <c r="EY17" i="135"/>
  <c r="GI17" i="135"/>
  <c r="DM17" i="135"/>
  <c r="LR17" i="135"/>
  <c r="HP17" i="135"/>
  <c r="EV17" i="135"/>
  <c r="HO17" i="135"/>
  <c r="IR17" i="135"/>
  <c r="KA17" i="135"/>
  <c r="JZ17" i="135"/>
  <c r="JX17" i="135"/>
  <c r="GA17" i="135"/>
  <c r="EP17" i="135"/>
  <c r="IL17" i="135"/>
  <c r="LJ17" i="135"/>
  <c r="JU17" i="135"/>
  <c r="EM17" i="135"/>
  <c r="EL17" i="135"/>
  <c r="IH17" i="135"/>
  <c r="EK17" i="135"/>
  <c r="JQ17" i="135"/>
  <c r="IF17" i="135"/>
  <c r="JO17" i="135"/>
  <c r="FQ17" i="135"/>
  <c r="ID17" i="135"/>
  <c r="LA17" i="135"/>
  <c r="FM17" i="135"/>
  <c r="KW17" i="135"/>
  <c r="JL17" i="135"/>
  <c r="FL17" i="135"/>
  <c r="NK19" i="135"/>
  <c r="FI19" i="135"/>
  <c r="PY19" i="135"/>
  <c r="DV19" i="135"/>
  <c r="ON19" i="135"/>
  <c r="CJ19" i="135"/>
  <c r="HX19" i="135"/>
  <c r="LY19" i="135"/>
  <c r="OK19" i="135"/>
  <c r="CH19" i="135"/>
  <c r="FC19" i="135"/>
  <c r="IY19" i="135"/>
  <c r="HU19" i="135"/>
  <c r="LV19" i="135"/>
  <c r="FA19" i="135"/>
  <c r="PQ19" i="135"/>
  <c r="PP19" i="135"/>
  <c r="HR19" i="135"/>
  <c r="GI19" i="135"/>
  <c r="EW19" i="135"/>
  <c r="LQ19" i="135"/>
  <c r="ER19" i="135"/>
  <c r="JY19" i="135"/>
  <c r="IN19" i="135"/>
  <c r="EP19" i="135"/>
  <c r="EO19" i="135"/>
  <c r="FU19" i="135"/>
  <c r="JQ19" i="135"/>
  <c r="FR19" i="135"/>
  <c r="JM19" i="135"/>
  <c r="EE19" i="135"/>
  <c r="FP19" i="135"/>
  <c r="EB19" i="135"/>
  <c r="KZ19" i="135"/>
  <c r="JJ18" i="135"/>
  <c r="JI18" i="135"/>
  <c r="CP18" i="135"/>
  <c r="NJ18" i="135"/>
  <c r="JG18" i="135"/>
  <c r="DY18" i="135"/>
  <c r="FI18" i="135"/>
  <c r="DX18" i="135"/>
  <c r="PY18" i="135"/>
  <c r="FH18" i="135"/>
  <c r="CL18" i="135"/>
  <c r="MB18" i="135"/>
  <c r="GP18" i="135"/>
  <c r="MA18" i="135"/>
  <c r="DU18" i="135"/>
  <c r="CJ18" i="135"/>
  <c r="PV18" i="135"/>
  <c r="LY18" i="135"/>
  <c r="JA18" i="135"/>
  <c r="KK18" i="135"/>
  <c r="CH18" i="135"/>
  <c r="IZ18" i="135"/>
  <c r="GM18" i="135"/>
  <c r="LW18" i="135"/>
  <c r="NA18" i="135"/>
  <c r="IY18" i="135"/>
  <c r="MZ18" i="135"/>
  <c r="HT18" i="135"/>
  <c r="IW18" i="135"/>
  <c r="MY18" i="135"/>
  <c r="CE18" i="135"/>
  <c r="IV18" i="135"/>
  <c r="CD18" i="135"/>
  <c r="GI18" i="135"/>
  <c r="IU18" i="135"/>
  <c r="DM18" i="135"/>
  <c r="KC18" i="135"/>
  <c r="IS18" i="135"/>
  <c r="HN18" i="135"/>
  <c r="IR18" i="135"/>
  <c r="KA18" i="135"/>
  <c r="GC18" i="135"/>
  <c r="GB18" i="135"/>
  <c r="JX18" i="135"/>
  <c r="JW18" i="135"/>
  <c r="EP18" i="135"/>
  <c r="IL18" i="135"/>
  <c r="LI18" i="135"/>
  <c r="LH18" i="135"/>
  <c r="FW18" i="135"/>
  <c r="LG18" i="135"/>
  <c r="JR18" i="135"/>
  <c r="IG18" i="135"/>
  <c r="FS18" i="135"/>
  <c r="JP18" i="135"/>
  <c r="JO18" i="135"/>
  <c r="FQ18" i="135"/>
  <c r="EC18" i="135"/>
  <c r="JM18" i="135"/>
  <c r="KY18" i="135"/>
  <c r="KV18" i="135"/>
  <c r="FK18" i="135"/>
  <c r="DL19" i="135"/>
  <c r="MU19" i="135"/>
  <c r="MW19" i="135"/>
  <c r="DJ19" i="135"/>
  <c r="MS19" i="135"/>
  <c r="DK19" i="135"/>
  <c r="MV19" i="135"/>
  <c r="HM19" i="135"/>
  <c r="PN19" i="135"/>
  <c r="DX15" i="135"/>
  <c r="DV15" i="135"/>
  <c r="CL15" i="135"/>
  <c r="DU15" i="135"/>
  <c r="CJ15" i="135"/>
  <c r="GN15" i="135"/>
  <c r="CH15" i="135"/>
  <c r="CF15" i="135"/>
  <c r="DO15" i="135"/>
  <c r="PP15" i="135"/>
  <c r="OG15" i="135"/>
  <c r="IU15" i="135"/>
  <c r="CB15" i="135"/>
  <c r="HN15" i="135"/>
  <c r="EQ15" i="135"/>
  <c r="GA15" i="135"/>
  <c r="FY15" i="135"/>
  <c r="LF15" i="135"/>
  <c r="EI15" i="135"/>
  <c r="KU15" i="135"/>
  <c r="CC18" i="135"/>
  <c r="OE18" i="135"/>
  <c r="PM18" i="135"/>
  <c r="JH15" i="135"/>
  <c r="HZ15" i="135"/>
  <c r="NB15" i="135"/>
  <c r="DQ15" i="135"/>
  <c r="DN15" i="135"/>
  <c r="MX15" i="135"/>
  <c r="GH15" i="135"/>
  <c r="EV15" i="135"/>
  <c r="IP15" i="135"/>
  <c r="HL15" i="135"/>
  <c r="LH15" i="135"/>
  <c r="IH15" i="135"/>
  <c r="IG15" i="135"/>
  <c r="EH15" i="135"/>
  <c r="FO15" i="135"/>
  <c r="JI15" i="135"/>
  <c r="OS15" i="135"/>
  <c r="JG15" i="135"/>
  <c r="FH15" i="135"/>
  <c r="FE15" i="135"/>
  <c r="GO15" i="135"/>
  <c r="NC15" i="135"/>
  <c r="HV15" i="135"/>
  <c r="EY15" i="135"/>
  <c r="HQ15" i="135"/>
  <c r="IT15" i="135"/>
  <c r="GF15" i="135"/>
  <c r="KB15" i="135"/>
  <c r="JZ15" i="135"/>
  <c r="IL15" i="135"/>
  <c r="EM15" i="135"/>
  <c r="LG15" i="135"/>
  <c r="EK15" i="135"/>
  <c r="JM15" i="135"/>
  <c r="FP15" i="135"/>
  <c r="FK15" i="135"/>
  <c r="NK15" i="135"/>
  <c r="NI15" i="135"/>
  <c r="DK18" i="135"/>
  <c r="MU18" i="135"/>
  <c r="PD23" i="135"/>
  <c r="BT23" i="135"/>
  <c r="NW23" i="135"/>
  <c r="NR23" i="135"/>
  <c r="MP23" i="135"/>
  <c r="BU23" i="135"/>
  <c r="MQ23" i="135"/>
  <c r="MN23" i="135"/>
  <c r="MK23" i="135"/>
  <c r="NX23" i="135"/>
  <c r="BX23" i="135"/>
  <c r="NV23" i="135"/>
  <c r="BQ23" i="135"/>
  <c r="MO23" i="135"/>
  <c r="MI23" i="135"/>
  <c r="BR23" i="135"/>
  <c r="NU23" i="135"/>
  <c r="OA23" i="135"/>
  <c r="MW18" i="135"/>
  <c r="QC15" i="135"/>
  <c r="NJ15" i="135"/>
  <c r="CP15" i="135"/>
  <c r="OR15" i="135"/>
  <c r="GP15" i="135"/>
  <c r="ND15" i="135"/>
  <c r="KK15" i="135"/>
  <c r="KI15" i="135"/>
  <c r="KF15" i="135"/>
  <c r="CC15" i="135"/>
  <c r="HO15" i="135"/>
  <c r="LN15" i="135"/>
  <c r="JY15" i="135"/>
  <c r="FV15" i="135"/>
  <c r="NH15" i="135"/>
  <c r="BW23" i="135"/>
  <c r="BO23" i="135"/>
  <c r="PI23" i="135"/>
  <c r="ML23" i="135"/>
  <c r="MM23" i="135"/>
  <c r="PG23" i="135"/>
  <c r="PC23" i="135"/>
  <c r="BP23" i="135"/>
  <c r="NS23" i="135"/>
  <c r="MR23" i="135"/>
  <c r="BS23" i="135"/>
  <c r="BV23" i="135"/>
  <c r="PH23" i="135"/>
  <c r="PB23" i="135"/>
  <c r="PA23" i="135"/>
  <c r="PN18" i="135"/>
  <c r="NT23" i="135"/>
  <c r="NY23" i="135"/>
  <c r="PJ23" i="135"/>
  <c r="PE23" i="135"/>
  <c r="MV18" i="135"/>
  <c r="DL18" i="135"/>
  <c r="CB18" i="135"/>
  <c r="KQ15" i="135"/>
  <c r="JF15" i="135"/>
  <c r="PY15" i="135"/>
  <c r="NE15" i="135"/>
  <c r="FB15" i="135"/>
  <c r="PS15" i="135"/>
  <c r="MZ15" i="135"/>
  <c r="PR15" i="135"/>
  <c r="MY15" i="135"/>
  <c r="PN15" i="135"/>
  <c r="GB15" i="135"/>
  <c r="LM15" i="135"/>
  <c r="EN15" i="135"/>
  <c r="IF15" i="135"/>
  <c r="EE15" i="135"/>
  <c r="OT15" i="135"/>
  <c r="QB15" i="135"/>
  <c r="OQ15" i="135"/>
  <c r="OO15" i="135"/>
  <c r="ON15" i="135"/>
  <c r="DT15" i="135"/>
  <c r="JA15" i="135"/>
  <c r="DS15" i="135"/>
  <c r="DR15" i="135"/>
  <c r="NA15" i="135"/>
  <c r="DP15" i="135"/>
  <c r="FA15" i="135"/>
  <c r="GJ15" i="135"/>
  <c r="KG15" i="135"/>
  <c r="LT15" i="135"/>
  <c r="HP15" i="135"/>
  <c r="IR15" i="135"/>
  <c r="IO15" i="135"/>
  <c r="EL15" i="135"/>
  <c r="JQ15" i="135"/>
  <c r="FQ15" i="135"/>
  <c r="KZ15" i="135"/>
  <c r="KV15" i="135"/>
  <c r="NK14" i="135"/>
  <c r="PY14" i="135"/>
  <c r="EK14" i="135"/>
  <c r="DY15" i="135"/>
  <c r="CO15" i="135"/>
  <c r="CN15" i="135"/>
  <c r="CM15" i="135"/>
  <c r="NG15" i="135"/>
  <c r="MB15" i="135"/>
  <c r="JC15" i="135"/>
  <c r="KM15" i="135"/>
  <c r="OM15" i="135"/>
  <c r="PV15" i="135"/>
  <c r="OL15" i="135"/>
  <c r="LX15" i="135"/>
  <c r="HU15" i="135"/>
  <c r="OJ15" i="135"/>
  <c r="KH15" i="135"/>
  <c r="LU15" i="135"/>
  <c r="CD15" i="135"/>
  <c r="KE15" i="135"/>
  <c r="LS15" i="135"/>
  <c r="OF15" i="135"/>
  <c r="LR15" i="135"/>
  <c r="MV15" i="135"/>
  <c r="LO15" i="135"/>
  <c r="GD15" i="135"/>
  <c r="GC15" i="135"/>
  <c r="ER15" i="135"/>
  <c r="IM15" i="135"/>
  <c r="LK15" i="135"/>
  <c r="JV15" i="135"/>
  <c r="EO15" i="135"/>
  <c r="JU15" i="135"/>
  <c r="FX15" i="135"/>
  <c r="FT15" i="135"/>
  <c r="LE15" i="135"/>
  <c r="IE15" i="135"/>
  <c r="FR15" i="135"/>
  <c r="KW15" i="135"/>
  <c r="KY15" i="135"/>
  <c r="LA15" i="135"/>
  <c r="KX15" i="135"/>
  <c r="HR14" i="135"/>
  <c r="KO15" i="135"/>
  <c r="DW15" i="135"/>
  <c r="IA15" i="135"/>
  <c r="NF15" i="135"/>
  <c r="PX15" i="135"/>
  <c r="MA15" i="135"/>
  <c r="PW15" i="135"/>
  <c r="LZ15" i="135"/>
  <c r="LY15" i="135"/>
  <c r="FD15" i="135"/>
  <c r="GM15" i="135"/>
  <c r="KJ15" i="135"/>
  <c r="HT15" i="135"/>
  <c r="LV15" i="135"/>
  <c r="GK15" i="135"/>
  <c r="IW15" i="135"/>
  <c r="HS15" i="135"/>
  <c r="CE15" i="135"/>
  <c r="OE15" i="135"/>
  <c r="DK15" i="135"/>
  <c r="LP15" i="135"/>
  <c r="ET15" i="135"/>
  <c r="ES15" i="135"/>
  <c r="IN15" i="135"/>
  <c r="LI15" i="135"/>
  <c r="FW15" i="135"/>
  <c r="EJ15" i="135"/>
  <c r="JP15" i="135"/>
  <c r="ID15" i="135"/>
  <c r="EF15" i="135"/>
  <c r="FL15" i="135"/>
  <c r="JL15" i="135"/>
  <c r="ED15" i="135"/>
  <c r="DR14" i="135"/>
  <c r="CQ15" i="135"/>
  <c r="FI15" i="135"/>
  <c r="KL15" i="135"/>
  <c r="JB15" i="135"/>
  <c r="PU15" i="135"/>
  <c r="CG15" i="135"/>
  <c r="GI15" i="135"/>
  <c r="EX15" i="135"/>
  <c r="GG15" i="135"/>
  <c r="EW15" i="135"/>
  <c r="KC15" i="135"/>
  <c r="GE15" i="135"/>
  <c r="EU15" i="135"/>
  <c r="JW15" i="135"/>
  <c r="JR15" i="135"/>
  <c r="LD15" i="135"/>
  <c r="LC15" i="135"/>
  <c r="LB15" i="135"/>
  <c r="JE14" i="135"/>
  <c r="EO14" i="135"/>
  <c r="IY15" i="135"/>
  <c r="IK15" i="135"/>
  <c r="EG15" i="135"/>
  <c r="KR15" i="135"/>
  <c r="FG15" i="135"/>
  <c r="CK15" i="135"/>
  <c r="FC15" i="135"/>
  <c r="MW15" i="135"/>
  <c r="HM15" i="135"/>
  <c r="JX15" i="135"/>
  <c r="FZ15" i="135"/>
  <c r="JT15" i="135"/>
  <c r="JS15" i="135"/>
  <c r="FM15" i="135"/>
  <c r="JJ15" i="135"/>
  <c r="QA15" i="135"/>
  <c r="KP15" i="135"/>
  <c r="PZ15" i="135"/>
  <c r="JE15" i="135"/>
  <c r="OP15" i="135"/>
  <c r="JD15" i="135"/>
  <c r="KN15" i="135"/>
  <c r="GQ15" i="135"/>
  <c r="FF15" i="135"/>
  <c r="HY15" i="135"/>
  <c r="HX15" i="135"/>
  <c r="CI15" i="135"/>
  <c r="HW15" i="135"/>
  <c r="PT15" i="135"/>
  <c r="IZ15" i="135"/>
  <c r="OK15" i="135"/>
  <c r="GL15" i="135"/>
  <c r="LW15" i="135"/>
  <c r="OI15" i="135"/>
  <c r="IX15" i="135"/>
  <c r="EZ15" i="135"/>
  <c r="PQ15" i="135"/>
  <c r="OH15" i="135"/>
  <c r="HR15" i="135"/>
  <c r="IV15" i="135"/>
  <c r="PO15" i="135"/>
  <c r="DM15" i="135"/>
  <c r="KD15" i="135"/>
  <c r="DL15" i="135"/>
  <c r="IS15" i="135"/>
  <c r="LQ15" i="135"/>
  <c r="KA15" i="135"/>
  <c r="IQ15" i="135"/>
  <c r="LL15" i="135"/>
  <c r="EP15" i="135"/>
  <c r="LJ15" i="135"/>
  <c r="IJ15" i="135"/>
  <c r="II15" i="135"/>
  <c r="FU15" i="135"/>
  <c r="FS15" i="135"/>
  <c r="JO15" i="135"/>
  <c r="EC15" i="135"/>
  <c r="JN15" i="135"/>
  <c r="FN15" i="135"/>
  <c r="FD14" i="135"/>
  <c r="IE23" i="135"/>
  <c r="HU14" i="135"/>
  <c r="LV14" i="135"/>
  <c r="FY14" i="135"/>
  <c r="CM14" i="135"/>
  <c r="MB14" i="135"/>
  <c r="GP14" i="135"/>
  <c r="DS14" i="135"/>
  <c r="GK14" i="135"/>
  <c r="LE14" i="135"/>
  <c r="FM14" i="135"/>
  <c r="PZ14" i="135"/>
  <c r="CE14" i="135"/>
  <c r="OH14" i="135"/>
  <c r="KF14" i="135"/>
  <c r="LG14" i="135"/>
  <c r="EL14" i="135"/>
  <c r="LB14" i="135"/>
  <c r="QC14" i="135"/>
  <c r="DN14" i="135"/>
  <c r="GC14" i="135"/>
  <c r="LJ14" i="135"/>
  <c r="LI14" i="135"/>
  <c r="II14" i="135"/>
  <c r="ON14" i="135"/>
  <c r="IK14" i="135"/>
  <c r="LH14" i="135"/>
  <c r="PV14" i="135"/>
  <c r="PS14" i="135"/>
  <c r="OG14" i="135"/>
  <c r="JM14" i="135"/>
  <c r="JI14" i="135"/>
  <c r="QA14" i="135"/>
  <c r="OQ14" i="135"/>
  <c r="NH14" i="135"/>
  <c r="FF14" i="135"/>
  <c r="HY14" i="135"/>
  <c r="HW14" i="135"/>
  <c r="IZ14" i="135"/>
  <c r="KI14" i="135"/>
  <c r="MZ14" i="135"/>
  <c r="KG14" i="135"/>
  <c r="EY14" i="135"/>
  <c r="GH14" i="135"/>
  <c r="EV14" i="135"/>
  <c r="IS14" i="135"/>
  <c r="EU14" i="135"/>
  <c r="EQ14" i="135"/>
  <c r="LF14" i="135"/>
  <c r="LD14" i="135"/>
  <c r="JO14" i="135"/>
  <c r="FO14" i="135"/>
  <c r="HZ14" i="135"/>
  <c r="DU14" i="135"/>
  <c r="JB14" i="135"/>
  <c r="OJ14" i="135"/>
  <c r="CD14" i="135"/>
  <c r="EP14" i="135"/>
  <c r="PP12" i="135"/>
  <c r="OO14" i="135"/>
  <c r="PW14" i="135"/>
  <c r="GO14" i="135"/>
  <c r="FB14" i="135"/>
  <c r="LT14" i="135"/>
  <c r="IP14" i="135"/>
  <c r="GB14" i="135"/>
  <c r="LK14" i="135"/>
  <c r="JP14" i="135"/>
  <c r="FR14" i="135"/>
  <c r="KU14" i="135"/>
  <c r="FK14" i="135"/>
  <c r="KR14" i="135"/>
  <c r="DY14" i="135"/>
  <c r="IA14" i="135"/>
  <c r="FG14" i="135"/>
  <c r="KN14" i="135"/>
  <c r="OM14" i="135"/>
  <c r="ND14" i="135"/>
  <c r="KK14" i="135"/>
  <c r="GM14" i="135"/>
  <c r="HV14" i="135"/>
  <c r="GL14" i="135"/>
  <c r="IX14" i="135"/>
  <c r="HT14" i="135"/>
  <c r="EZ14" i="135"/>
  <c r="MX14" i="135"/>
  <c r="LS14" i="135"/>
  <c r="HP14" i="135"/>
  <c r="GE14" i="135"/>
  <c r="GD14" i="135"/>
  <c r="JZ14" i="135"/>
  <c r="LM14" i="135"/>
  <c r="LL14" i="135"/>
  <c r="JV14" i="135"/>
  <c r="JU14" i="135"/>
  <c r="EM14" i="135"/>
  <c r="FT14" i="135"/>
  <c r="KV14" i="135"/>
  <c r="KY14" i="135"/>
  <c r="FP14" i="135"/>
  <c r="NJ14" i="135"/>
  <c r="KQ14" i="135"/>
  <c r="NF14" i="135"/>
  <c r="CK14" i="135"/>
  <c r="DT14" i="135"/>
  <c r="LW14" i="135"/>
  <c r="CF14" i="135"/>
  <c r="IU14" i="135"/>
  <c r="IQ14" i="135"/>
  <c r="IO14" i="135"/>
  <c r="JW14" i="135"/>
  <c r="IG14" i="135"/>
  <c r="FS14" i="135"/>
  <c r="EH14" i="135"/>
  <c r="FL14" i="135"/>
  <c r="FN14" i="135"/>
  <c r="OT14" i="135"/>
  <c r="OS14" i="135"/>
  <c r="OR14" i="135"/>
  <c r="FI14" i="135"/>
  <c r="OP14" i="135"/>
  <c r="JD14" i="135"/>
  <c r="NE14" i="135"/>
  <c r="JA14" i="135"/>
  <c r="OK14" i="135"/>
  <c r="CH14" i="135"/>
  <c r="FC14" i="135"/>
  <c r="IY14" i="135"/>
  <c r="HS14" i="135"/>
  <c r="PQ14" i="135"/>
  <c r="PP14" i="135"/>
  <c r="HQ14" i="135"/>
  <c r="LQ14" i="135"/>
  <c r="HN14" i="135"/>
  <c r="FZ14" i="135"/>
  <c r="FX14" i="135"/>
  <c r="FW14" i="135"/>
  <c r="IH14" i="135"/>
  <c r="EI14" i="135"/>
  <c r="IE14" i="135"/>
  <c r="FQ14" i="135"/>
  <c r="ED14" i="135"/>
  <c r="KZ14" i="135"/>
  <c r="NK13" i="135"/>
  <c r="PZ13" i="135"/>
  <c r="OM13" i="135"/>
  <c r="DT13" i="135"/>
  <c r="CI13" i="135"/>
  <c r="KJ13" i="135"/>
  <c r="GL13" i="135"/>
  <c r="GK13" i="135"/>
  <c r="HS13" i="135"/>
  <c r="GF13" i="135"/>
  <c r="LP13" i="135"/>
  <c r="FV13" i="135"/>
  <c r="DZ14" i="135"/>
  <c r="GR14" i="135"/>
  <c r="DZ13" i="135"/>
  <c r="NH13" i="135"/>
  <c r="HZ13" i="135"/>
  <c r="HY13" i="135"/>
  <c r="FA13" i="135"/>
  <c r="EY13" i="135"/>
  <c r="KD13" i="135"/>
  <c r="GA13" i="135"/>
  <c r="EP13" i="135"/>
  <c r="LC13" i="135"/>
  <c r="FL13" i="135"/>
  <c r="QB12" i="135"/>
  <c r="PZ12" i="135"/>
  <c r="PW12" i="135"/>
  <c r="PQ12" i="135"/>
  <c r="EB15" i="135"/>
  <c r="JJ14" i="135"/>
  <c r="CQ14" i="135"/>
  <c r="CP14" i="135"/>
  <c r="JG14" i="135"/>
  <c r="CN14" i="135"/>
  <c r="DW14" i="135"/>
  <c r="GQ14" i="135"/>
  <c r="JC14" i="135"/>
  <c r="PU14" i="135"/>
  <c r="OL14" i="135"/>
  <c r="KJ14" i="135"/>
  <c r="LX14" i="135"/>
  <c r="NA14" i="135"/>
  <c r="OI14" i="135"/>
  <c r="IW14" i="135"/>
  <c r="IV14" i="135"/>
  <c r="KE14" i="135"/>
  <c r="LR14" i="135"/>
  <c r="IT14" i="135"/>
  <c r="KC14" i="135"/>
  <c r="LO14" i="135"/>
  <c r="LN14" i="135"/>
  <c r="IN14" i="135"/>
  <c r="IL14" i="135"/>
  <c r="EN14" i="135"/>
  <c r="JS14" i="135"/>
  <c r="FU14" i="135"/>
  <c r="EJ14" i="135"/>
  <c r="LC14" i="135"/>
  <c r="EE14" i="135"/>
  <c r="KW14" i="135"/>
  <c r="JJ13" i="135"/>
  <c r="JI13" i="135"/>
  <c r="CP13" i="135"/>
  <c r="NJ13" i="135"/>
  <c r="JG13" i="135"/>
  <c r="DY13" i="135"/>
  <c r="FI13" i="135"/>
  <c r="DX13" i="135"/>
  <c r="PY13" i="135"/>
  <c r="FH13" i="135"/>
  <c r="CL13" i="135"/>
  <c r="PX13" i="135"/>
  <c r="MB13" i="135"/>
  <c r="GP13" i="135"/>
  <c r="MA13" i="135"/>
  <c r="DU13" i="135"/>
  <c r="CJ13" i="135"/>
  <c r="PV13" i="135"/>
  <c r="LY13" i="135"/>
  <c r="JA13" i="135"/>
  <c r="KK13" i="135"/>
  <c r="IZ13" i="135"/>
  <c r="GM13" i="135"/>
  <c r="LW13" i="135"/>
  <c r="IY13" i="135"/>
  <c r="HT13" i="135"/>
  <c r="IW13" i="135"/>
  <c r="IV13" i="135"/>
  <c r="GI13" i="135"/>
  <c r="IU13" i="135"/>
  <c r="KC13" i="135"/>
  <c r="IS13" i="135"/>
  <c r="IR13" i="135"/>
  <c r="KA13" i="135"/>
  <c r="JZ13" i="135"/>
  <c r="LM13" i="135"/>
  <c r="GB13" i="135"/>
  <c r="LL13" i="135"/>
  <c r="FY13" i="135"/>
  <c r="FX13" i="135"/>
  <c r="JU13" i="135"/>
  <c r="EM13" i="135"/>
  <c r="JS13" i="135"/>
  <c r="LF13" i="135"/>
  <c r="FT13" i="135"/>
  <c r="EI13" i="135"/>
  <c r="IE13" i="135"/>
  <c r="FR13" i="135"/>
  <c r="ID13" i="135"/>
  <c r="EF13" i="135"/>
  <c r="LA13" i="135"/>
  <c r="KZ13" i="135"/>
  <c r="ED13" i="135"/>
  <c r="KW13" i="135"/>
  <c r="GR15" i="135"/>
  <c r="OS13" i="135"/>
  <c r="JD13" i="135"/>
  <c r="KM13" i="135"/>
  <c r="KL13" i="135"/>
  <c r="LT13" i="135"/>
  <c r="JX13" i="135"/>
  <c r="IM13" i="135"/>
  <c r="EN13" i="135"/>
  <c r="IJ13" i="135"/>
  <c r="IG13" i="135"/>
  <c r="JO13" i="135"/>
  <c r="KY13" i="135"/>
  <c r="QA12" i="135"/>
  <c r="PX12" i="135"/>
  <c r="PU12" i="135"/>
  <c r="QB14" i="135"/>
  <c r="DX14" i="135"/>
  <c r="FH14" i="135"/>
  <c r="PX14" i="135"/>
  <c r="DV14" i="135"/>
  <c r="CJ14" i="135"/>
  <c r="KL14" i="135"/>
  <c r="HX14" i="135"/>
  <c r="NC14" i="135"/>
  <c r="LY14" i="135"/>
  <c r="KH14" i="135"/>
  <c r="FA14" i="135"/>
  <c r="GJ14" i="135"/>
  <c r="GI14" i="135"/>
  <c r="EW14" i="135"/>
  <c r="LP14" i="135"/>
  <c r="KB14" i="135"/>
  <c r="ET14" i="135"/>
  <c r="ES14" i="135"/>
  <c r="JY14" i="135"/>
  <c r="GA14" i="135"/>
  <c r="IJ14" i="135"/>
  <c r="FV14" i="135"/>
  <c r="JR14" i="135"/>
  <c r="JQ14" i="135"/>
  <c r="IF14" i="135"/>
  <c r="ID14" i="135"/>
  <c r="EC14" i="135"/>
  <c r="LA14" i="135"/>
  <c r="EF14" i="135"/>
  <c r="EB14" i="135"/>
  <c r="JL14" i="135"/>
  <c r="QC13" i="135"/>
  <c r="CQ13" i="135"/>
  <c r="KR13" i="135"/>
  <c r="QB13" i="135"/>
  <c r="QA13" i="135"/>
  <c r="CN13" i="135"/>
  <c r="JF13" i="135"/>
  <c r="CM13" i="135"/>
  <c r="KO13" i="135"/>
  <c r="JE13" i="135"/>
  <c r="OO13" i="135"/>
  <c r="FG13" i="135"/>
  <c r="NF13" i="135"/>
  <c r="NE13" i="135"/>
  <c r="CK13" i="135"/>
  <c r="ND13" i="135"/>
  <c r="FE13" i="135"/>
  <c r="HX13" i="135"/>
  <c r="GN13" i="135"/>
  <c r="HW13" i="135"/>
  <c r="FD13" i="135"/>
  <c r="FC13" i="135"/>
  <c r="HV13" i="135"/>
  <c r="HU13" i="135"/>
  <c r="LV13" i="135"/>
  <c r="KH13" i="135"/>
  <c r="EZ13" i="135"/>
  <c r="GJ13" i="135"/>
  <c r="KE13" i="135"/>
  <c r="LS13" i="135"/>
  <c r="LR13" i="135"/>
  <c r="EV13" i="135"/>
  <c r="LQ13" i="135"/>
  <c r="GE13" i="135"/>
  <c r="KB13" i="135"/>
  <c r="GD13" i="135"/>
  <c r="ES13" i="135"/>
  <c r="IO13" i="135"/>
  <c r="JY13" i="135"/>
  <c r="EQ13" i="135"/>
  <c r="IN13" i="135"/>
  <c r="JV13" i="135"/>
  <c r="JT13" i="135"/>
  <c r="FW13" i="135"/>
  <c r="LG13" i="135"/>
  <c r="IH13" i="135"/>
  <c r="JR13" i="135"/>
  <c r="FU13" i="135"/>
  <c r="EJ13" i="135"/>
  <c r="FS13" i="135"/>
  <c r="JP13" i="135"/>
  <c r="LB13" i="135"/>
  <c r="JN13" i="135"/>
  <c r="KX13" i="135"/>
  <c r="FP13" i="135"/>
  <c r="KV13" i="135"/>
  <c r="FM13" i="135"/>
  <c r="KS15" i="135"/>
  <c r="NI13" i="135"/>
  <c r="OR13" i="135"/>
  <c r="IA13" i="135"/>
  <c r="GR13" i="135"/>
  <c r="KN13" i="135"/>
  <c r="ON13" i="135"/>
  <c r="PU13" i="135"/>
  <c r="LX13" i="135"/>
  <c r="GH13" i="135"/>
  <c r="EU13" i="135"/>
  <c r="IP13" i="135"/>
  <c r="ER13" i="135"/>
  <c r="FZ13" i="135"/>
  <c r="LJ13" i="135"/>
  <c r="LI13" i="135"/>
  <c r="LH13" i="135"/>
  <c r="EL13" i="135"/>
  <c r="LE13" i="135"/>
  <c r="IF13" i="135"/>
  <c r="EG13" i="135"/>
  <c r="EC13" i="135"/>
  <c r="EB13" i="135"/>
  <c r="EE13" i="135"/>
  <c r="QC12" i="135"/>
  <c r="PR12" i="135"/>
  <c r="PY12" i="135"/>
  <c r="PV12" i="135"/>
  <c r="PT12" i="135"/>
  <c r="PS12" i="135"/>
  <c r="DZ15" i="135"/>
  <c r="KS14" i="135"/>
  <c r="JH14" i="135"/>
  <c r="NI14" i="135"/>
  <c r="CO14" i="135"/>
  <c r="KP14" i="135"/>
  <c r="JF14" i="135"/>
  <c r="KO14" i="135"/>
  <c r="NG14" i="135"/>
  <c r="CL14" i="135"/>
  <c r="MA14" i="135"/>
  <c r="KM14" i="135"/>
  <c r="FE14" i="135"/>
  <c r="LZ14" i="135"/>
  <c r="CI14" i="135"/>
  <c r="GN14" i="135"/>
  <c r="NB14" i="135"/>
  <c r="PT14" i="135"/>
  <c r="DQ14" i="135"/>
  <c r="CG14" i="135"/>
  <c r="PR14" i="135"/>
  <c r="DP14" i="135"/>
  <c r="LU14" i="135"/>
  <c r="MY14" i="135"/>
  <c r="DO14" i="135"/>
  <c r="DM14" i="135"/>
  <c r="EX14" i="135"/>
  <c r="GG14" i="135"/>
  <c r="KD14" i="135"/>
  <c r="HO14" i="135"/>
  <c r="GF14" i="135"/>
  <c r="IR14" i="135"/>
  <c r="KA14" i="135"/>
  <c r="ER14" i="135"/>
  <c r="JX14" i="135"/>
  <c r="IM14" i="135"/>
  <c r="JT14" i="135"/>
  <c r="JN14" i="135"/>
  <c r="EG14" i="135"/>
  <c r="KX14" i="135"/>
  <c r="OT13" i="135"/>
  <c r="KS13" i="135"/>
  <c r="JH13" i="135"/>
  <c r="CO13" i="135"/>
  <c r="KQ13" i="135"/>
  <c r="OQ13" i="135"/>
  <c r="KP13" i="135"/>
  <c r="NG13" i="135"/>
  <c r="DW13" i="135"/>
  <c r="OP13" i="135"/>
  <c r="DV13" i="135"/>
  <c r="GQ13" i="135"/>
  <c r="FF13" i="135"/>
  <c r="JC13" i="135"/>
  <c r="PW13" i="135"/>
  <c r="LZ13" i="135"/>
  <c r="JB13" i="135"/>
  <c r="GO13" i="135"/>
  <c r="NC13" i="135"/>
  <c r="OL13" i="135"/>
  <c r="DS13" i="135"/>
  <c r="DR13" i="135"/>
  <c r="KI13" i="135"/>
  <c r="FB13" i="135"/>
  <c r="IX13" i="135"/>
  <c r="KG13" i="135"/>
  <c r="LU13" i="135"/>
  <c r="KF13" i="135"/>
  <c r="EX13" i="135"/>
  <c r="EW13" i="135"/>
  <c r="GG13" i="135"/>
  <c r="IT13" i="135"/>
  <c r="ET13" i="135"/>
  <c r="IQ13" i="135"/>
  <c r="LO13" i="135"/>
  <c r="GC13" i="135"/>
  <c r="LN13" i="135"/>
  <c r="JW13" i="135"/>
  <c r="LK13" i="135"/>
  <c r="IL13" i="135"/>
  <c r="EO13" i="135"/>
  <c r="II13" i="135"/>
  <c r="EK13" i="135"/>
  <c r="JQ13" i="135"/>
  <c r="LD13" i="135"/>
  <c r="EH13" i="135"/>
  <c r="FQ13" i="135"/>
  <c r="FN13" i="135"/>
  <c r="JM13" i="135"/>
  <c r="FO13" i="135"/>
  <c r="KU13" i="135"/>
  <c r="JL13" i="135"/>
  <c r="FK13" i="135"/>
  <c r="PV11" i="135"/>
  <c r="PX11" i="135"/>
  <c r="PQ11" i="135"/>
  <c r="PZ11" i="135"/>
  <c r="PY11" i="135"/>
  <c r="QC11" i="135"/>
  <c r="PR11" i="135"/>
  <c r="PW11" i="135"/>
  <c r="QA11" i="135"/>
  <c r="PU11" i="135"/>
  <c r="QB11" i="135"/>
  <c r="PT11" i="135"/>
  <c r="PP11" i="135"/>
  <c r="PS11" i="135"/>
  <c r="BD23" i="135"/>
  <c r="AU23" i="135"/>
  <c r="AZ23" i="135"/>
  <c r="AX23" i="135"/>
  <c r="PN16" i="135"/>
  <c r="PJ15" i="135"/>
  <c r="PM15" i="135"/>
  <c r="PI15" i="135"/>
  <c r="PF15" i="135"/>
  <c r="PH15" i="135"/>
  <c r="PL15" i="135"/>
  <c r="PG15" i="135"/>
  <c r="PK15" i="135"/>
  <c r="OD15" i="135"/>
  <c r="OC15" i="135"/>
  <c r="NY15" i="135"/>
  <c r="OB15" i="135"/>
  <c r="MU15" i="135"/>
  <c r="MS15" i="135"/>
  <c r="BY15" i="135"/>
  <c r="BZ15" i="135"/>
  <c r="CA15" i="135"/>
  <c r="MT15" i="135"/>
  <c r="GY23" i="135"/>
  <c r="CX23" i="135"/>
  <c r="CY23" i="135"/>
  <c r="HH23" i="135"/>
  <c r="HG23" i="135"/>
  <c r="HB23" i="135"/>
  <c r="HD23" i="135"/>
  <c r="HL23" i="135"/>
  <c r="DL23" i="135"/>
  <c r="DH23" i="135"/>
  <c r="DJ23" i="135"/>
  <c r="HI23" i="135"/>
  <c r="HC23" i="135"/>
  <c r="DD23" i="135"/>
  <c r="CZ23" i="135"/>
  <c r="DC23" i="135"/>
  <c r="HM23" i="135"/>
  <c r="DB23" i="135"/>
  <c r="DF23" i="135"/>
  <c r="DA23" i="135"/>
  <c r="HJ23" i="135"/>
  <c r="HE23" i="135"/>
  <c r="DG23" i="135"/>
  <c r="DI23" i="135"/>
  <c r="HA23" i="135"/>
  <c r="DK23" i="135"/>
  <c r="HF23" i="135"/>
  <c r="GZ23" i="135"/>
  <c r="DE23" i="135"/>
  <c r="HK23" i="135"/>
  <c r="DJ15" i="135"/>
  <c r="DH15" i="135"/>
  <c r="DI15" i="135"/>
  <c r="HI15" i="135"/>
  <c r="HJ15" i="135"/>
  <c r="HK15" i="135"/>
  <c r="AW27" i="135" l="1"/>
  <c r="BG27" i="135"/>
  <c r="AK27" i="135" s="1"/>
  <c r="AQ27" i="135"/>
  <c r="AG27" i="135" s="1"/>
  <c r="I11" i="118" s="1"/>
  <c r="AT27" i="135"/>
  <c r="AH27" i="135" s="1"/>
  <c r="AI27" i="135"/>
  <c r="AJ27" i="135"/>
  <c r="AY26" i="135"/>
  <c r="BG26" i="135"/>
  <c r="AT26" i="135"/>
  <c r="BH26" i="135"/>
  <c r="AK26" i="135" s="1"/>
  <c r="AQ26" i="135"/>
  <c r="AW26" i="135"/>
  <c r="BC26" i="135"/>
  <c r="DJ18" i="135"/>
  <c r="HM18" i="135"/>
  <c r="DI19" i="135"/>
  <c r="HL18" i="135"/>
  <c r="PO18" i="135"/>
  <c r="CA18" i="135"/>
  <c r="OD18" i="135"/>
  <c r="OF18" i="135"/>
  <c r="HK18" i="135"/>
  <c r="AX20" i="135"/>
  <c r="AX21" i="135"/>
  <c r="HH20" i="135"/>
  <c r="HH21" i="135"/>
  <c r="GZ20" i="135"/>
  <c r="GZ21" i="135"/>
  <c r="MT20" i="135"/>
  <c r="MT21" i="135"/>
  <c r="MR20" i="135"/>
  <c r="MR21" i="135"/>
  <c r="CV20" i="135"/>
  <c r="CV21" i="135"/>
  <c r="DD20" i="135"/>
  <c r="DD21" i="135"/>
  <c r="PI20" i="135"/>
  <c r="PI21" i="135"/>
  <c r="OW20" i="135"/>
  <c r="OW21" i="135"/>
  <c r="HF20" i="135"/>
  <c r="HF21" i="135"/>
  <c r="BX20" i="135"/>
  <c r="BX21" i="135"/>
  <c r="MF20" i="135"/>
  <c r="MF21" i="135"/>
  <c r="CU20" i="135"/>
  <c r="CU21" i="135"/>
  <c r="AZ20" i="135"/>
  <c r="AZ21" i="135"/>
  <c r="BA20" i="135"/>
  <c r="BA21" i="135"/>
  <c r="BP20" i="135"/>
  <c r="BP21" i="135"/>
  <c r="BJ20" i="135"/>
  <c r="BJ21" i="135"/>
  <c r="HB20" i="135"/>
  <c r="HB21" i="135"/>
  <c r="PJ20" i="135"/>
  <c r="PJ21" i="135"/>
  <c r="PG20" i="135"/>
  <c r="PG21" i="135"/>
  <c r="HE20" i="135"/>
  <c r="HE21" i="135"/>
  <c r="OZ20" i="135"/>
  <c r="OZ21" i="135"/>
  <c r="GX20" i="135"/>
  <c r="GX21" i="135"/>
  <c r="BV20" i="135"/>
  <c r="BV21" i="135"/>
  <c r="PC20" i="135"/>
  <c r="PC21" i="135"/>
  <c r="HA20" i="135"/>
  <c r="HA21" i="135"/>
  <c r="GY20" i="135"/>
  <c r="GY21" i="135"/>
  <c r="CX20" i="135"/>
  <c r="CX21" i="135"/>
  <c r="CZ20" i="135"/>
  <c r="CZ21" i="135"/>
  <c r="DG20" i="135"/>
  <c r="DG21" i="135"/>
  <c r="MD20" i="135"/>
  <c r="MD21" i="135"/>
  <c r="MM20" i="135"/>
  <c r="MM21" i="135"/>
  <c r="CY20" i="135"/>
  <c r="CY21" i="135"/>
  <c r="MG20" i="135"/>
  <c r="MG21" i="135"/>
  <c r="HG20" i="135"/>
  <c r="HG21" i="135"/>
  <c r="BT20" i="135"/>
  <c r="BT21" i="135"/>
  <c r="BW20" i="135"/>
  <c r="BW21" i="135"/>
  <c r="PF20" i="135"/>
  <c r="PF21" i="135"/>
  <c r="PA20" i="135"/>
  <c r="PA21" i="135"/>
  <c r="PE20" i="135"/>
  <c r="PE21" i="135"/>
  <c r="HC20" i="135"/>
  <c r="HC21" i="135"/>
  <c r="MP20" i="135"/>
  <c r="MP21" i="135"/>
  <c r="CW20" i="135"/>
  <c r="CW21" i="135"/>
  <c r="DE20" i="135"/>
  <c r="DE21" i="135"/>
  <c r="BD21" i="135"/>
  <c r="BD20" i="135"/>
  <c r="BM20" i="135"/>
  <c r="BM21" i="135"/>
  <c r="PL20" i="135"/>
  <c r="PL21" i="135"/>
  <c r="HI20" i="135"/>
  <c r="HI21" i="135"/>
  <c r="PH20" i="135"/>
  <c r="PH21" i="135"/>
  <c r="BO20" i="135"/>
  <c r="BO21" i="135"/>
  <c r="GV20" i="135"/>
  <c r="GV21" i="135"/>
  <c r="BR20" i="135"/>
  <c r="BR21" i="135"/>
  <c r="BN20" i="135"/>
  <c r="BN21" i="135"/>
  <c r="OV20" i="135"/>
  <c r="OV21" i="135"/>
  <c r="MI20" i="135"/>
  <c r="MI21" i="135"/>
  <c r="MS20" i="135"/>
  <c r="MS21" i="135"/>
  <c r="MQ20" i="135"/>
  <c r="MQ21" i="135"/>
  <c r="MJ20" i="135"/>
  <c r="MJ21" i="135"/>
  <c r="ME20" i="135"/>
  <c r="ME21" i="135"/>
  <c r="DC20" i="135"/>
  <c r="DC21" i="135"/>
  <c r="OB19" i="135"/>
  <c r="AU20" i="135"/>
  <c r="AU21" i="135"/>
  <c r="BE20" i="135"/>
  <c r="AJ20" i="135" s="1"/>
  <c r="BE21" i="135"/>
  <c r="AJ21" i="135" s="1"/>
  <c r="BQ20" i="135"/>
  <c r="BQ21" i="135"/>
  <c r="OX20" i="135"/>
  <c r="OX21" i="135"/>
  <c r="BS20" i="135"/>
  <c r="BS21" i="135"/>
  <c r="PK20" i="135"/>
  <c r="PK21" i="135"/>
  <c r="BU20" i="135"/>
  <c r="BU21" i="135"/>
  <c r="PB20" i="135"/>
  <c r="PB21" i="135"/>
  <c r="OY20" i="135"/>
  <c r="OY21" i="135"/>
  <c r="BZ20" i="135"/>
  <c r="BZ21" i="135"/>
  <c r="HJ20" i="135"/>
  <c r="HJ21" i="135"/>
  <c r="HD20" i="135"/>
  <c r="HD21" i="135"/>
  <c r="GU20" i="135"/>
  <c r="GU21" i="135"/>
  <c r="GW20" i="135"/>
  <c r="GW21" i="135"/>
  <c r="DA20" i="135"/>
  <c r="DA21" i="135"/>
  <c r="MN20" i="135"/>
  <c r="MN21" i="135"/>
  <c r="ML20" i="135"/>
  <c r="ML21" i="135"/>
  <c r="DI20" i="135"/>
  <c r="DI21" i="135"/>
  <c r="DB20" i="135"/>
  <c r="DB21" i="135"/>
  <c r="MH20" i="135"/>
  <c r="MH21" i="135"/>
  <c r="DF20" i="135"/>
  <c r="DF21" i="135"/>
  <c r="CT20" i="135"/>
  <c r="CT21" i="135"/>
  <c r="HJ19" i="135"/>
  <c r="BZ19" i="135"/>
  <c r="DH19" i="135"/>
  <c r="MT19" i="135"/>
  <c r="BL20" i="135"/>
  <c r="BL21" i="135"/>
  <c r="BY20" i="135"/>
  <c r="BY21" i="135"/>
  <c r="GT20" i="135"/>
  <c r="GT21" i="135"/>
  <c r="MO20" i="135"/>
  <c r="MO21" i="135"/>
  <c r="CS20" i="135"/>
  <c r="CS21" i="135"/>
  <c r="MK20" i="135"/>
  <c r="MK21" i="135"/>
  <c r="DH20" i="135"/>
  <c r="DH21" i="135"/>
  <c r="BK20" i="135"/>
  <c r="BK21" i="135"/>
  <c r="PD20" i="135"/>
  <c r="PD21" i="135"/>
  <c r="IC20" i="135"/>
  <c r="IC21" i="135"/>
  <c r="AU19" i="135"/>
  <c r="AX19" i="135"/>
  <c r="PK14" i="135"/>
  <c r="CC17" i="135"/>
  <c r="OE19" i="135"/>
  <c r="OC18" i="135"/>
  <c r="OD19" i="135"/>
  <c r="DK17" i="135"/>
  <c r="CA19" i="135"/>
  <c r="OC19" i="135"/>
  <c r="CB17" i="135"/>
  <c r="NX15" i="135"/>
  <c r="DL17" i="135"/>
  <c r="HL17" i="135"/>
  <c r="MV17" i="135"/>
  <c r="OC16" i="135"/>
  <c r="OD16" i="135"/>
  <c r="OF19" i="135"/>
  <c r="MW17" i="135"/>
  <c r="HL19" i="135"/>
  <c r="CC19" i="135"/>
  <c r="PN17" i="135"/>
  <c r="DH17" i="135"/>
  <c r="CC16" i="135"/>
  <c r="MU16" i="135"/>
  <c r="OE16" i="135"/>
  <c r="AX17" i="135"/>
  <c r="HM17" i="135"/>
  <c r="OB17" i="135"/>
  <c r="OD17" i="135"/>
  <c r="PO17" i="135"/>
  <c r="MT18" i="135"/>
  <c r="DI18" i="135"/>
  <c r="MT17" i="135"/>
  <c r="HI17" i="135"/>
  <c r="MS17" i="135"/>
  <c r="OE17" i="135"/>
  <c r="HJ17" i="135"/>
  <c r="PL17" i="135"/>
  <c r="OF17" i="135"/>
  <c r="BY19" i="135"/>
  <c r="PL19" i="135"/>
  <c r="DI17" i="135"/>
  <c r="PO19" i="135"/>
  <c r="CB19" i="135"/>
  <c r="PM19" i="135"/>
  <c r="HK19" i="135"/>
  <c r="HI19" i="135"/>
  <c r="DC16" i="135"/>
  <c r="HI16" i="135"/>
  <c r="MJ16" i="135"/>
  <c r="DE16" i="135"/>
  <c r="HA16" i="135"/>
  <c r="HE16" i="135"/>
  <c r="DF16" i="135"/>
  <c r="HM16" i="135"/>
  <c r="HC16" i="135"/>
  <c r="DL16" i="135"/>
  <c r="HG16" i="135"/>
  <c r="CX16" i="135"/>
  <c r="BY16" i="135"/>
  <c r="BZ16" i="135"/>
  <c r="OF16" i="135"/>
  <c r="PL16" i="135"/>
  <c r="PM16" i="135"/>
  <c r="AX16" i="135"/>
  <c r="AZ18" i="135"/>
  <c r="CA17" i="135"/>
  <c r="BY17" i="135"/>
  <c r="PK17" i="135"/>
  <c r="BD18" i="135"/>
  <c r="BZ18" i="135"/>
  <c r="PM17" i="135"/>
  <c r="DI16" i="135"/>
  <c r="DB16" i="135"/>
  <c r="HL16" i="135"/>
  <c r="GY16" i="135"/>
  <c r="BD16" i="135"/>
  <c r="HK16" i="135"/>
  <c r="HF16" i="135"/>
  <c r="HJ16" i="135"/>
  <c r="CZ16" i="135"/>
  <c r="DJ16" i="135"/>
  <c r="HD16" i="135"/>
  <c r="HH16" i="135"/>
  <c r="CA16" i="135"/>
  <c r="MT16" i="135"/>
  <c r="MV16" i="135"/>
  <c r="CB16" i="135"/>
  <c r="PK16" i="135"/>
  <c r="AZ16" i="135"/>
  <c r="AX18" i="135"/>
  <c r="AZ17" i="135"/>
  <c r="NT16" i="135"/>
  <c r="BZ17" i="135"/>
  <c r="MU17" i="135"/>
  <c r="DJ17" i="135"/>
  <c r="GZ16" i="135"/>
  <c r="PF16" i="135"/>
  <c r="DK16" i="135"/>
  <c r="DG16" i="135"/>
  <c r="DA16" i="135"/>
  <c r="DD16" i="135"/>
  <c r="DH16" i="135"/>
  <c r="HB16" i="135"/>
  <c r="CY16" i="135"/>
  <c r="MW16" i="135"/>
  <c r="MS16" i="135"/>
  <c r="OB16" i="135"/>
  <c r="NZ16" i="135"/>
  <c r="PO16" i="135"/>
  <c r="AU16" i="135"/>
  <c r="BD17" i="135"/>
  <c r="AU18" i="135"/>
  <c r="AZ19" i="135"/>
  <c r="AU17" i="135"/>
  <c r="BD19" i="135"/>
  <c r="HJ18" i="135"/>
  <c r="PL18" i="135"/>
  <c r="OC17" i="135"/>
  <c r="HK17" i="135"/>
  <c r="PE16" i="135"/>
  <c r="PH16" i="135"/>
  <c r="NS16" i="135"/>
  <c r="MM16" i="135"/>
  <c r="BW16" i="135"/>
  <c r="BR16" i="135"/>
  <c r="MO16" i="135"/>
  <c r="NX16" i="135"/>
  <c r="BU16" i="135"/>
  <c r="BT16" i="135"/>
  <c r="PD16" i="135"/>
  <c r="PK19" i="135"/>
  <c r="PJ16" i="135"/>
  <c r="BV16" i="135"/>
  <c r="BP16" i="135"/>
  <c r="ML16" i="135"/>
  <c r="BQ16" i="135"/>
  <c r="MK16" i="135"/>
  <c r="NY16" i="135"/>
  <c r="PA16" i="135"/>
  <c r="BS16" i="135"/>
  <c r="PC16" i="135"/>
  <c r="PI16" i="135"/>
  <c r="OA16" i="135"/>
  <c r="NV16" i="135"/>
  <c r="MN16" i="135"/>
  <c r="MP16" i="135"/>
  <c r="BX15" i="135"/>
  <c r="PB16" i="135"/>
  <c r="MR16" i="135"/>
  <c r="PG16" i="135"/>
  <c r="BO16" i="135"/>
  <c r="NU16" i="135"/>
  <c r="MI16" i="135"/>
  <c r="BX16" i="135"/>
  <c r="MQ16" i="135"/>
  <c r="NR16" i="135"/>
  <c r="NW16" i="135"/>
  <c r="AX15" i="135"/>
  <c r="BD15" i="135"/>
  <c r="AZ15" i="135"/>
  <c r="AU15" i="135"/>
  <c r="IE16" i="135"/>
  <c r="NZ15" i="135"/>
  <c r="DG15" i="135"/>
  <c r="BV15" i="135"/>
  <c r="PM14" i="135"/>
  <c r="NW15" i="135"/>
  <c r="DC15" i="135"/>
  <c r="HD15" i="135"/>
  <c r="MN15" i="135"/>
  <c r="MO15" i="135"/>
  <c r="HE15" i="135"/>
  <c r="OA15" i="135"/>
  <c r="DD15" i="135"/>
  <c r="HH15" i="135"/>
  <c r="MP15" i="135"/>
  <c r="DE15" i="135"/>
  <c r="BT15" i="135"/>
  <c r="MQ15" i="135"/>
  <c r="BU15" i="135"/>
  <c r="BW15" i="135"/>
  <c r="HG15" i="135"/>
  <c r="HF15" i="135"/>
  <c r="DF15" i="135"/>
  <c r="PL14" i="135"/>
  <c r="PK12" i="135"/>
  <c r="PN12" i="135"/>
  <c r="PO12" i="135"/>
  <c r="MR15" i="135"/>
  <c r="PF12" i="135"/>
  <c r="PI12" i="135"/>
  <c r="PD12" i="135"/>
  <c r="PJ12" i="135"/>
  <c r="PL12" i="135"/>
  <c r="PH12" i="135"/>
  <c r="AU14" i="135"/>
  <c r="PE12" i="135"/>
  <c r="PM12" i="135"/>
  <c r="PG12" i="135"/>
  <c r="AX14" i="135"/>
  <c r="AU13" i="135"/>
  <c r="AX13" i="135"/>
  <c r="AZ13" i="135"/>
  <c r="BD13" i="135"/>
  <c r="AZ14" i="135"/>
  <c r="BD14" i="135"/>
  <c r="PO11" i="135"/>
  <c r="PK11" i="135"/>
  <c r="PN11" i="135"/>
  <c r="PL11" i="135"/>
  <c r="PM11" i="135"/>
  <c r="PI11" i="135"/>
  <c r="PJ11" i="135"/>
  <c r="PO14" i="135"/>
  <c r="PN14" i="135"/>
  <c r="CC14" i="135"/>
  <c r="OF14" i="135"/>
  <c r="CB14" i="135"/>
  <c r="BZ14" i="135"/>
  <c r="HM14" i="135"/>
  <c r="HK14" i="135"/>
  <c r="HI14" i="135"/>
  <c r="HJ14" i="135"/>
  <c r="BY14" i="135"/>
  <c r="HL14" i="135"/>
  <c r="CA14" i="135"/>
  <c r="OC14" i="135"/>
  <c r="OB14" i="135"/>
  <c r="OE14" i="135"/>
  <c r="OD14" i="135"/>
  <c r="MV14" i="135"/>
  <c r="DL14" i="135"/>
  <c r="DI14" i="135"/>
  <c r="DK14" i="135"/>
  <c r="DH14" i="135"/>
  <c r="DJ14" i="135"/>
  <c r="MW14" i="135"/>
  <c r="MU14" i="135"/>
  <c r="MT14" i="135"/>
  <c r="MS14" i="135"/>
  <c r="BG20" i="135" l="1"/>
  <c r="BG21" i="135"/>
  <c r="AY21" i="135"/>
  <c r="AY20" i="135"/>
  <c r="AW20" i="135"/>
  <c r="AW21" i="135"/>
  <c r="AT20" i="135"/>
  <c r="AT21" i="135"/>
  <c r="BH20" i="135"/>
  <c r="BH21" i="135"/>
  <c r="BC20" i="135"/>
  <c r="BC21" i="135"/>
  <c r="AU12" i="135" l="1"/>
  <c r="AZ12" i="135"/>
  <c r="AX12" i="135"/>
  <c r="BD12" i="135"/>
  <c r="AA9" i="135"/>
  <c r="AB9" i="135"/>
  <c r="PY8" i="135"/>
  <c r="AA8" i="135"/>
  <c r="AU11" i="135"/>
  <c r="BD11" i="135"/>
  <c r="CJ12" i="135"/>
  <c r="CD12" i="135"/>
  <c r="NI12" i="135"/>
  <c r="LL12" i="135"/>
  <c r="HK12" i="135"/>
  <c r="MQ12" i="135"/>
  <c r="IE12" i="135"/>
  <c r="OM12" i="135"/>
  <c r="LK12" i="135"/>
  <c r="KJ12" i="135"/>
  <c r="NB12" i="135"/>
  <c r="JC12" i="135"/>
  <c r="KR12" i="135"/>
  <c r="CI12" i="135"/>
  <c r="JB12" i="135"/>
  <c r="OC12" i="135"/>
  <c r="FR12" i="135"/>
  <c r="IQ12" i="135"/>
  <c r="FQ12" i="135"/>
  <c r="JJ12" i="135"/>
  <c r="DN12" i="135"/>
  <c r="EC12" i="135"/>
  <c r="JE12" i="135"/>
  <c r="LU12" i="135"/>
  <c r="DB12" i="135"/>
  <c r="DG12" i="135"/>
  <c r="KN12" i="135"/>
  <c r="JR12" i="135"/>
  <c r="KB12" i="135"/>
  <c r="DS12" i="135"/>
  <c r="CG12" i="135"/>
  <c r="NA12" i="135"/>
  <c r="IK12" i="135"/>
  <c r="FZ12" i="135"/>
  <c r="CF12" i="135"/>
  <c r="OT12" i="135"/>
  <c r="MV12" i="135"/>
  <c r="EH12" i="135"/>
  <c r="EM12" i="135"/>
  <c r="BS12" i="135"/>
  <c r="KO12" i="135"/>
  <c r="DC12" i="135"/>
  <c r="LY12" i="135"/>
  <c r="CN12" i="135"/>
  <c r="JH12" i="135"/>
  <c r="NZ12" i="135"/>
  <c r="OF12" i="135"/>
  <c r="HZ12" i="135"/>
  <c r="ID12" i="135"/>
  <c r="KL12" i="135"/>
  <c r="MP12" i="135"/>
  <c r="KX12" i="135"/>
  <c r="DL12" i="135"/>
  <c r="NE12" i="135"/>
  <c r="FK12" i="135"/>
  <c r="OQ12" i="135"/>
  <c r="LH12" i="135"/>
  <c r="MR12" i="135"/>
  <c r="IL12" i="135"/>
  <c r="DU12" i="135"/>
  <c r="IO12" i="135"/>
  <c r="FD12" i="135"/>
  <c r="DY12" i="135"/>
  <c r="GH12" i="135"/>
  <c r="GP12" i="135"/>
  <c r="KP12" i="135"/>
  <c r="OB12" i="135"/>
  <c r="DM12" i="135"/>
  <c r="EJ12" i="135"/>
  <c r="EO12" i="135"/>
  <c r="DW12" i="135"/>
  <c r="DP12" i="135"/>
  <c r="IT12" i="135"/>
  <c r="HW12" i="135"/>
  <c r="MW12" i="135"/>
  <c r="IZ12" i="135"/>
  <c r="NK12" i="135"/>
  <c r="BZ12" i="135"/>
  <c r="CP12" i="135"/>
  <c r="HU12" i="135"/>
  <c r="EU12" i="135"/>
  <c r="JS12" i="135"/>
  <c r="II12" i="135"/>
  <c r="BW12" i="135"/>
  <c r="OE12" i="135"/>
  <c r="LM12" i="135"/>
  <c r="GQ12" i="135"/>
  <c r="CE12" i="135"/>
  <c r="HD12" i="135"/>
  <c r="GC12" i="135"/>
  <c r="DR12" i="135"/>
  <c r="JZ12" i="135"/>
  <c r="OP12" i="135"/>
  <c r="NU12" i="135"/>
  <c r="FL12" i="135"/>
  <c r="IJ12" i="135"/>
  <c r="NF12" i="135"/>
  <c r="OL12" i="135"/>
  <c r="MT12" i="135"/>
  <c r="LJ12" i="135"/>
  <c r="HL12" i="135"/>
  <c r="OJ12" i="135"/>
  <c r="GR12" i="135"/>
  <c r="EG12" i="135"/>
  <c r="FF12" i="135"/>
  <c r="HV12" i="135"/>
  <c r="JW12" i="135"/>
  <c r="KK12" i="135"/>
  <c r="EE12" i="135"/>
  <c r="EQ12" i="135"/>
  <c r="CQ12" i="135"/>
  <c r="GJ12" i="135"/>
  <c r="EW12" i="135"/>
  <c r="FN12" i="135"/>
  <c r="JG12" i="135"/>
  <c r="KW12" i="135"/>
  <c r="KI12" i="135"/>
  <c r="IM12" i="135"/>
  <c r="OR12" i="135"/>
  <c r="JY12" i="135"/>
  <c r="FW12" i="135"/>
  <c r="ET12" i="135"/>
  <c r="ED12" i="135"/>
  <c r="JA12" i="135"/>
  <c r="DO12" i="135"/>
  <c r="LO12" i="135"/>
  <c r="FT12" i="135"/>
  <c r="FB12" i="135"/>
  <c r="HS12" i="135"/>
  <c r="EB12" i="135"/>
  <c r="LF12" i="135"/>
  <c r="KU12" i="135"/>
  <c r="MN12" i="135"/>
  <c r="JN12" i="135"/>
  <c r="ES12" i="135"/>
  <c r="FG12" i="135"/>
  <c r="OA12" i="135"/>
  <c r="LB12" i="135"/>
  <c r="GA12" i="135"/>
  <c r="OH12" i="135"/>
  <c r="EN12" i="135"/>
  <c r="LR12" i="135"/>
  <c r="LP12" i="135"/>
  <c r="HC12" i="135"/>
  <c r="IW12" i="135"/>
  <c r="FE12" i="135"/>
  <c r="FU12" i="135"/>
  <c r="LI12" i="135"/>
  <c r="BV12" i="135"/>
  <c r="BX12" i="135"/>
  <c r="KC12" i="135"/>
  <c r="KM12" i="135"/>
  <c r="OI12" i="135"/>
  <c r="LG12" i="135"/>
  <c r="HI12" i="135"/>
  <c r="MM12" i="135"/>
  <c r="HF12" i="135"/>
  <c r="JU12" i="135"/>
  <c r="EF12" i="135"/>
  <c r="DQ12" i="135"/>
  <c r="FC12" i="135"/>
  <c r="DH12" i="135"/>
  <c r="KF12" i="135"/>
  <c r="KE12" i="135"/>
  <c r="KD12" i="135"/>
  <c r="EV12" i="135"/>
  <c r="GO12" i="135"/>
  <c r="LE12" i="135"/>
  <c r="GL12" i="135"/>
  <c r="MO12" i="135"/>
  <c r="NX12" i="135"/>
  <c r="FO12" i="135"/>
  <c r="JL12" i="135"/>
  <c r="CO12" i="135"/>
  <c r="EY12" i="135"/>
  <c r="IV12" i="135"/>
  <c r="NJ12" i="135"/>
  <c r="HH12" i="135"/>
  <c r="JV12" i="135"/>
  <c r="HX12" i="135"/>
  <c r="KQ12" i="135"/>
  <c r="IX12" i="135"/>
  <c r="HN12" i="135"/>
  <c r="DD12" i="135"/>
  <c r="CH12" i="135"/>
  <c r="LT12" i="135"/>
  <c r="OK12" i="135"/>
  <c r="DI12" i="135"/>
  <c r="HR12" i="135"/>
  <c r="EZ12" i="135"/>
  <c r="DA12" i="135"/>
  <c r="MZ12" i="135"/>
  <c r="NG12" i="135"/>
  <c r="EK12" i="135"/>
  <c r="FA12" i="135"/>
  <c r="ER12" i="135"/>
  <c r="NH12" i="135"/>
  <c r="HE12" i="135"/>
  <c r="GI12" i="135"/>
  <c r="NY12" i="135"/>
  <c r="MS12" i="135"/>
  <c r="HJ12" i="135"/>
  <c r="JT12" i="135"/>
  <c r="CL12" i="135"/>
  <c r="FS12" i="135"/>
  <c r="DX12" i="135"/>
  <c r="KA12" i="135"/>
  <c r="OD12" i="135"/>
  <c r="NC12" i="135"/>
  <c r="IF12" i="135"/>
  <c r="IS12" i="135"/>
  <c r="GN12" i="135"/>
  <c r="DT12" i="135"/>
  <c r="ON12" i="135"/>
  <c r="GE12" i="135"/>
  <c r="EI12" i="135"/>
  <c r="FP12" i="135"/>
  <c r="GD12" i="135"/>
  <c r="GK12" i="135"/>
  <c r="EP12" i="135"/>
  <c r="DV12" i="135"/>
  <c r="GF12" i="135"/>
  <c r="LV12" i="135"/>
  <c r="JP12" i="135"/>
  <c r="OG12" i="135"/>
  <c r="CC12" i="135"/>
  <c r="GG12" i="135"/>
  <c r="NV12" i="135"/>
  <c r="LS12" i="135"/>
  <c r="KV12" i="135"/>
  <c r="ND12" i="135"/>
  <c r="NW12" i="135"/>
  <c r="LA12" i="135"/>
  <c r="KY12" i="135"/>
  <c r="KS12" i="135"/>
  <c r="MA12" i="135"/>
  <c r="GB12" i="135"/>
  <c r="LZ12" i="135"/>
  <c r="OO12" i="135"/>
  <c r="FY12" i="135"/>
  <c r="KH12" i="135"/>
  <c r="FI12" i="135"/>
  <c r="JM12" i="135"/>
  <c r="GM12" i="135"/>
  <c r="CB12" i="135"/>
  <c r="HG12" i="135"/>
  <c r="LD12" i="135"/>
  <c r="BR12" i="135"/>
  <c r="BY12" i="135"/>
  <c r="LX12" i="135"/>
  <c r="LN12" i="135"/>
  <c r="ML12" i="135"/>
  <c r="FV12" i="135"/>
  <c r="HY12" i="135"/>
  <c r="FH12" i="135"/>
  <c r="HP12" i="135"/>
  <c r="JX12" i="135"/>
  <c r="JI12" i="135"/>
  <c r="IU12" i="135"/>
  <c r="DF12" i="135"/>
  <c r="IR12" i="135"/>
  <c r="JO12" i="135"/>
  <c r="HQ12" i="135"/>
  <c r="MU12" i="135"/>
  <c r="HT12" i="135"/>
  <c r="DE12" i="135"/>
  <c r="MB12" i="135"/>
  <c r="FX12" i="135"/>
  <c r="MY12" i="135"/>
  <c r="FM12" i="135"/>
  <c r="LW12" i="135"/>
  <c r="IA12" i="135"/>
  <c r="DK12" i="135"/>
  <c r="JD12" i="135"/>
  <c r="LQ12" i="135"/>
  <c r="CA12" i="135"/>
  <c r="HM12" i="135"/>
  <c r="IG12" i="135"/>
  <c r="KZ12" i="135"/>
  <c r="DJ12" i="135"/>
  <c r="EX12" i="135"/>
  <c r="HO12" i="135"/>
  <c r="CM12" i="135"/>
  <c r="IY12" i="135"/>
  <c r="DZ12" i="135"/>
  <c r="KG12" i="135"/>
  <c r="OS12" i="135"/>
  <c r="JF12" i="135"/>
  <c r="BU12" i="135"/>
  <c r="IN12" i="135"/>
  <c r="IH12" i="135"/>
  <c r="IP12" i="135"/>
  <c r="CK12" i="135"/>
  <c r="EL12" i="135"/>
  <c r="HB12" i="135"/>
  <c r="BT12" i="135"/>
  <c r="JQ12" i="135"/>
  <c r="LC12" i="135"/>
  <c r="MX12" i="135"/>
  <c r="QC8" i="135"/>
  <c r="AB8" i="135"/>
  <c r="AX11" i="135"/>
  <c r="AZ11" i="135"/>
  <c r="OL11" i="135"/>
  <c r="IS11" i="135"/>
  <c r="OI11" i="135"/>
  <c r="JR11" i="135"/>
  <c r="KN11" i="135"/>
  <c r="HJ11" i="135"/>
  <c r="MX11" i="135"/>
  <c r="NA11" i="135"/>
  <c r="KR11" i="135"/>
  <c r="LZ11" i="135"/>
  <c r="KK11" i="135"/>
  <c r="ES11" i="135"/>
  <c r="IO11" i="135"/>
  <c r="DG11" i="135"/>
  <c r="DU11" i="135"/>
  <c r="FQ11" i="135"/>
  <c r="FQ8" i="135" s="1"/>
  <c r="ED11" i="135"/>
  <c r="DF11" i="135"/>
  <c r="FG11" i="135"/>
  <c r="DJ11" i="135"/>
  <c r="KD11" i="135"/>
  <c r="OF11" i="135"/>
  <c r="IR11" i="135"/>
  <c r="GI11" i="135"/>
  <c r="JS11" i="135"/>
  <c r="GA11" i="135"/>
  <c r="ON11" i="135"/>
  <c r="JH11" i="135"/>
  <c r="OG11" i="135"/>
  <c r="MR11" i="135"/>
  <c r="HR11" i="135"/>
  <c r="OM11" i="135"/>
  <c r="KO11" i="135"/>
  <c r="DM11" i="135"/>
  <c r="DO11" i="135"/>
  <c r="FC11" i="135"/>
  <c r="JI11" i="135"/>
  <c r="GD11" i="135"/>
  <c r="HM11" i="135"/>
  <c r="FD11" i="135"/>
  <c r="IF11" i="135"/>
  <c r="LL11" i="135"/>
  <c r="ET11" i="135"/>
  <c r="DV11" i="135"/>
  <c r="IE11" i="135"/>
  <c r="GM11" i="135"/>
  <c r="JN11" i="135"/>
  <c r="FF11" i="135"/>
  <c r="HP11" i="135"/>
  <c r="BV11" i="135"/>
  <c r="JC11" i="135"/>
  <c r="NI11" i="135"/>
  <c r="KP11" i="135"/>
  <c r="DN11" i="135"/>
  <c r="FZ11" i="135"/>
  <c r="LB11" i="135"/>
  <c r="DK11" i="135"/>
  <c r="CI11" i="135"/>
  <c r="JP11" i="135"/>
  <c r="IM11" i="135"/>
  <c r="IK11" i="135"/>
  <c r="DL11" i="135"/>
  <c r="EV11" i="135"/>
  <c r="JD11" i="135"/>
  <c r="GJ11" i="135"/>
  <c r="DZ11" i="135"/>
  <c r="OP11" i="135"/>
  <c r="MU11" i="135"/>
  <c r="JZ11" i="135"/>
  <c r="LC11" i="135"/>
  <c r="JM11" i="135"/>
  <c r="CP11" i="135"/>
  <c r="CP8" i="135" s="1"/>
  <c r="NE11" i="135"/>
  <c r="IN11" i="135"/>
  <c r="JA11" i="135"/>
  <c r="EO11" i="135"/>
  <c r="NF11" i="135"/>
  <c r="CM11" i="135"/>
  <c r="CN11" i="135"/>
  <c r="CN9" i="135" s="1"/>
  <c r="HT11" i="135"/>
  <c r="DW11" i="135"/>
  <c r="HG11" i="135"/>
  <c r="KB11" i="135"/>
  <c r="OC11" i="135"/>
  <c r="CQ11" i="135"/>
  <c r="FP11" i="135"/>
  <c r="MT11" i="135"/>
  <c r="HH11" i="135"/>
  <c r="HL11" i="135"/>
  <c r="MY11" i="135"/>
  <c r="MS11" i="135"/>
  <c r="GO11" i="135"/>
  <c r="EB11" i="135"/>
  <c r="KE11" i="135"/>
  <c r="JQ11" i="135"/>
  <c r="HX11" i="135"/>
  <c r="ND11" i="135"/>
  <c r="BZ11" i="135"/>
  <c r="NJ11" i="135"/>
  <c r="JY11" i="135"/>
  <c r="OB11" i="135"/>
  <c r="BW11" i="135"/>
  <c r="KU11" i="135"/>
  <c r="FL11" i="135"/>
  <c r="FL8" i="135" s="1"/>
  <c r="FR11" i="135"/>
  <c r="FT11" i="135"/>
  <c r="EU11" i="135"/>
  <c r="KX11" i="135"/>
  <c r="KW11" i="135"/>
  <c r="FU11" i="135"/>
  <c r="IP11" i="135"/>
  <c r="KM11" i="135"/>
  <c r="ER11" i="135"/>
  <c r="CC11" i="135"/>
  <c r="FS11" i="135"/>
  <c r="CF11" i="135"/>
  <c r="EX11" i="135"/>
  <c r="DS11" i="135"/>
  <c r="HY11" i="135"/>
  <c r="JE11" i="135"/>
  <c r="JE8" i="135" s="1"/>
  <c r="IZ11" i="135"/>
  <c r="EZ11" i="135"/>
  <c r="KJ11" i="135"/>
  <c r="IU11" i="135"/>
  <c r="IU8" i="135" s="1"/>
  <c r="MP11" i="135"/>
  <c r="IT11" i="135"/>
  <c r="NC11" i="135"/>
  <c r="KS11" i="135"/>
  <c r="GB11" i="135"/>
  <c r="OH11" i="135"/>
  <c r="IG11" i="135"/>
  <c r="FM11" i="135"/>
  <c r="FB11" i="135"/>
  <c r="MZ11" i="135"/>
  <c r="FN11" i="135"/>
  <c r="GL11" i="135"/>
  <c r="EK11" i="135"/>
  <c r="KQ11" i="135"/>
  <c r="EJ11" i="135"/>
  <c r="MA11" i="135"/>
  <c r="HS11" i="135"/>
  <c r="IV11" i="135"/>
  <c r="DX11" i="135"/>
  <c r="CJ11" i="135"/>
  <c r="FV11" i="135"/>
  <c r="KL11" i="135"/>
  <c r="LM11" i="135"/>
  <c r="LW11" i="135"/>
  <c r="LW8" i="135" s="1"/>
  <c r="GN11" i="135"/>
  <c r="LX11" i="135"/>
  <c r="GP11" i="135"/>
  <c r="GK11" i="135"/>
  <c r="GK8" i="135" s="1"/>
  <c r="DP11" i="135"/>
  <c r="EW11" i="135"/>
  <c r="JV11" i="135"/>
  <c r="CH11" i="135"/>
  <c r="FW11" i="135"/>
  <c r="IJ11" i="135"/>
  <c r="KH11" i="135"/>
  <c r="OK11" i="135"/>
  <c r="LP11" i="135"/>
  <c r="BY11" i="135"/>
  <c r="LY11" i="135"/>
  <c r="CA11" i="135"/>
  <c r="IY11" i="135"/>
  <c r="FE11" i="135"/>
  <c r="GF11" i="135"/>
  <c r="KF11" i="135"/>
  <c r="JX11" i="135"/>
  <c r="CG11" i="135"/>
  <c r="LG11" i="135"/>
  <c r="FA11" i="135"/>
  <c r="GG11" i="135"/>
  <c r="CD11" i="135"/>
  <c r="EP11" i="135"/>
  <c r="FX11" i="135"/>
  <c r="LD11" i="135"/>
  <c r="LN11" i="135"/>
  <c r="LR11" i="135"/>
  <c r="LK11" i="135"/>
  <c r="OD11" i="135"/>
  <c r="DT11" i="135"/>
  <c r="OE11" i="135"/>
  <c r="NB11" i="135"/>
  <c r="CL11" i="135"/>
  <c r="LF11" i="135"/>
  <c r="KY11" i="135"/>
  <c r="LQ11" i="135"/>
  <c r="LQ8" i="135" s="1"/>
  <c r="HU11" i="135"/>
  <c r="HO11" i="135"/>
  <c r="KC11" i="135"/>
  <c r="CE11" i="135"/>
  <c r="CO11" i="135"/>
  <c r="IQ11" i="135"/>
  <c r="DY11" i="135"/>
  <c r="KI11" i="135"/>
  <c r="NG11" i="135"/>
  <c r="HW11" i="135"/>
  <c r="FH11" i="135"/>
  <c r="NK11" i="135"/>
  <c r="KZ11" i="135"/>
  <c r="JT11" i="135"/>
  <c r="MB11" i="135"/>
  <c r="JO11" i="135"/>
  <c r="IH11" i="135"/>
  <c r="HI11" i="135"/>
  <c r="KV11" i="135"/>
  <c r="LO11" i="135"/>
  <c r="HN11" i="135"/>
  <c r="CB11" i="135"/>
  <c r="OJ11" i="135"/>
  <c r="LA11" i="135"/>
  <c r="LE11" i="135"/>
  <c r="JG11" i="135"/>
  <c r="JG9" i="135" s="1"/>
  <c r="OT11" i="135"/>
  <c r="JB11" i="135"/>
  <c r="JB8" i="135" s="1"/>
  <c r="OQ11" i="135"/>
  <c r="MV11" i="135"/>
  <c r="FK11" i="135"/>
  <c r="LJ11" i="135"/>
  <c r="HV11" i="135"/>
  <c r="IL11" i="135"/>
  <c r="DE11" i="135"/>
  <c r="IW11" i="135"/>
  <c r="JJ11" i="135"/>
  <c r="DR11" i="135"/>
  <c r="II11" i="135"/>
  <c r="EC11" i="135"/>
  <c r="CK11" i="135"/>
  <c r="OA11" i="135"/>
  <c r="EY11" i="135"/>
  <c r="GE11" i="135"/>
  <c r="GE8" i="135" s="1"/>
  <c r="HZ11" i="135"/>
  <c r="MW11" i="135"/>
  <c r="HQ11" i="135"/>
  <c r="OO11" i="135"/>
  <c r="LU11" i="135"/>
  <c r="GH11" i="135"/>
  <c r="DQ11" i="135"/>
  <c r="EQ11" i="135"/>
  <c r="BX11" i="135"/>
  <c r="JU11" i="135"/>
  <c r="EH11" i="135"/>
  <c r="HK11" i="135"/>
  <c r="DH11" i="135"/>
  <c r="EL11" i="135"/>
  <c r="FY11" i="135"/>
  <c r="FI11" i="135"/>
  <c r="EN11" i="135"/>
  <c r="OS11" i="135"/>
  <c r="LV11" i="135"/>
  <c r="GR11" i="135"/>
  <c r="DI11" i="135"/>
  <c r="PN9" i="135"/>
  <c r="GQ11" i="135"/>
  <c r="OR11" i="135"/>
  <c r="OR8" i="135" s="1"/>
  <c r="NH11" i="135"/>
  <c r="LT11" i="135"/>
  <c r="EE11" i="135"/>
  <c r="EM11" i="135"/>
  <c r="EM8" i="135" s="1"/>
  <c r="LS11" i="135"/>
  <c r="ID11" i="135"/>
  <c r="LI11" i="135"/>
  <c r="MQ11" i="135"/>
  <c r="IA11" i="135"/>
  <c r="EG11" i="135"/>
  <c r="GC11" i="135"/>
  <c r="IX11" i="135"/>
  <c r="HF11" i="135"/>
  <c r="JF11" i="135"/>
  <c r="LH11" i="135"/>
  <c r="NY11" i="135"/>
  <c r="KG11" i="135"/>
  <c r="KA11" i="135"/>
  <c r="FO11" i="135"/>
  <c r="EF11" i="135"/>
  <c r="JL11" i="135"/>
  <c r="JW11" i="135"/>
  <c r="EI11" i="135"/>
  <c r="PW8" i="135"/>
  <c r="PV8" i="135"/>
  <c r="QB8" i="135"/>
  <c r="PU8" i="135"/>
  <c r="PZ8" i="135"/>
  <c r="PX8" i="135"/>
  <c r="QA8" i="135"/>
  <c r="GI8" i="135" l="1"/>
  <c r="KQ8" i="135"/>
  <c r="JW8" i="135"/>
  <c r="JT8" i="135"/>
  <c r="LD8" i="135"/>
  <c r="EG8" i="135"/>
  <c r="IV8" i="135"/>
  <c r="KE8" i="135"/>
  <c r="LL8" i="135"/>
  <c r="GM8" i="135"/>
  <c r="OM8" i="135"/>
  <c r="FX8" i="135"/>
  <c r="KM8" i="135"/>
  <c r="HX8" i="135"/>
  <c r="EL8" i="135"/>
  <c r="IQ8" i="135"/>
  <c r="IN8" i="135"/>
  <c r="KD8" i="135"/>
  <c r="KL8" i="135"/>
  <c r="DS8" i="135"/>
  <c r="LC8" i="135"/>
  <c r="GD8" i="135"/>
  <c r="IX8" i="135"/>
  <c r="EQ8" i="135"/>
  <c r="EC8" i="135"/>
  <c r="IW8" i="135"/>
  <c r="LA8" i="135"/>
  <c r="LO8" i="135"/>
  <c r="LK8" i="135"/>
  <c r="CJ8" i="135"/>
  <c r="GL8" i="135"/>
  <c r="HT8" i="135"/>
  <c r="IM8" i="135"/>
  <c r="LB8" i="135"/>
  <c r="FF8" i="135"/>
  <c r="FC8" i="135"/>
  <c r="KA8" i="135"/>
  <c r="LT8" i="135"/>
  <c r="OS8" i="135"/>
  <c r="DR8" i="135"/>
  <c r="FE8" i="135"/>
  <c r="LX8" i="135"/>
  <c r="EZ8" i="135"/>
  <c r="FT8" i="135"/>
  <c r="IO8" i="135"/>
  <c r="CM8" i="135"/>
  <c r="IS8" i="135"/>
  <c r="EK8" i="135"/>
  <c r="LN8" i="135"/>
  <c r="KG8" i="135"/>
  <c r="LS8" i="135"/>
  <c r="EN8" i="135"/>
  <c r="LE8" i="135"/>
  <c r="NG8" i="135"/>
  <c r="GN8" i="135"/>
  <c r="GB8" i="135"/>
  <c r="IF8" i="135"/>
  <c r="OL8" i="135"/>
  <c r="EI8" i="135"/>
  <c r="FO8" i="135"/>
  <c r="LH8" i="135"/>
  <c r="GQ8" i="135"/>
  <c r="FY8" i="135"/>
  <c r="EH8" i="135"/>
  <c r="II8" i="135"/>
  <c r="DY8" i="135"/>
  <c r="EP8" i="135"/>
  <c r="GF8" i="135"/>
  <c r="DX8" i="135"/>
  <c r="FN8" i="135"/>
  <c r="IG8" i="135"/>
  <c r="JP8" i="135"/>
  <c r="FZ8" i="135"/>
  <c r="ET8" i="135"/>
  <c r="ON8" i="135"/>
  <c r="IZ8" i="135"/>
  <c r="FP8" i="135"/>
  <c r="LF8" i="135"/>
  <c r="KI8" i="135"/>
  <c r="EW8" i="135"/>
  <c r="GR8" i="135"/>
  <c r="HW8" i="135"/>
  <c r="GH8" i="135"/>
  <c r="CI8" i="135"/>
  <c r="LV8" i="135"/>
  <c r="KV8" i="135"/>
  <c r="KY8" i="135"/>
  <c r="LR8" i="135"/>
  <c r="LY8" i="135"/>
  <c r="KH8" i="135"/>
  <c r="GP8" i="135"/>
  <c r="EJ8" i="135"/>
  <c r="KJ8" i="135"/>
  <c r="NJ8" i="135"/>
  <c r="JM8" i="135"/>
  <c r="JC8" i="135"/>
  <c r="JN8" i="135"/>
  <c r="DU8" i="135"/>
  <c r="KK8" i="135"/>
  <c r="FI8" i="135"/>
  <c r="KS8" i="135"/>
  <c r="JL8" i="135"/>
  <c r="IA8" i="135"/>
  <c r="IH8" i="135"/>
  <c r="KZ8" i="135"/>
  <c r="HU8" i="135"/>
  <c r="CL8" i="135"/>
  <c r="GG8" i="135"/>
  <c r="JX8" i="135"/>
  <c r="FV8" i="135"/>
  <c r="ER8" i="135"/>
  <c r="EB8" i="135"/>
  <c r="CQ8" i="135"/>
  <c r="NE8" i="135"/>
  <c r="ED8" i="135"/>
  <c r="KN8" i="135"/>
  <c r="IP8" i="135"/>
  <c r="LZ8" i="135"/>
  <c r="DT8" i="135"/>
  <c r="JA8" i="135"/>
  <c r="IL8" i="135"/>
  <c r="JG8" i="135"/>
  <c r="JG6" i="135" s="1"/>
  <c r="LU8" i="135"/>
  <c r="HZ8" i="135"/>
  <c r="JJ8" i="135"/>
  <c r="IY8" i="135"/>
  <c r="FW8" i="135"/>
  <c r="HS8" i="135"/>
  <c r="FB8" i="135"/>
  <c r="KW8" i="135"/>
  <c r="FR8" i="135"/>
  <c r="DW8" i="135"/>
  <c r="NF8" i="135"/>
  <c r="JZ8" i="135"/>
  <c r="KP8" i="135"/>
  <c r="IE8" i="135"/>
  <c r="JS8" i="135"/>
  <c r="ID8" i="135"/>
  <c r="JF8" i="135"/>
  <c r="JU8" i="135"/>
  <c r="IJ8" i="135"/>
  <c r="IT8" i="135"/>
  <c r="EF8" i="135"/>
  <c r="JO8" i="135"/>
  <c r="NK8" i="135"/>
  <c r="JY8" i="135"/>
  <c r="EO8" i="135"/>
  <c r="JH8" i="135"/>
  <c r="ES8" i="135"/>
  <c r="JR8" i="135"/>
  <c r="CK8" i="135"/>
  <c r="OQ8" i="135"/>
  <c r="KO8" i="135"/>
  <c r="OO8" i="135"/>
  <c r="LJ8" i="135"/>
  <c r="KF8" i="135"/>
  <c r="JD8" i="135"/>
  <c r="FD8" i="135"/>
  <c r="ND8" i="135"/>
  <c r="NH8" i="135"/>
  <c r="CO8" i="135"/>
  <c r="GC8" i="135"/>
  <c r="LI8" i="135"/>
  <c r="EE8" i="135"/>
  <c r="EY8" i="135"/>
  <c r="FK8" i="135"/>
  <c r="OT8" i="135"/>
  <c r="MB8" i="135"/>
  <c r="FH8" i="135"/>
  <c r="KC8" i="135"/>
  <c r="LG8" i="135"/>
  <c r="JV8" i="135"/>
  <c r="LM8" i="135"/>
  <c r="NC8" i="135"/>
  <c r="HY8" i="135"/>
  <c r="FS8" i="135"/>
  <c r="EU8" i="135"/>
  <c r="JQ8" i="135"/>
  <c r="KB8" i="135"/>
  <c r="OP8" i="135"/>
  <c r="EV8" i="135"/>
  <c r="IR8" i="135"/>
  <c r="FG8" i="135"/>
  <c r="EX8" i="135"/>
  <c r="JI8" i="135"/>
  <c r="FA8" i="135"/>
  <c r="MA8" i="135"/>
  <c r="FM8" i="135"/>
  <c r="KX8" i="135"/>
  <c r="GO8" i="135"/>
  <c r="NI8" i="135"/>
  <c r="DV8" i="135"/>
  <c r="LP8" i="135"/>
  <c r="GJ8" i="135"/>
  <c r="HV8" i="135"/>
  <c r="KR8" i="135"/>
  <c r="FU8" i="135"/>
  <c r="GA8" i="135"/>
  <c r="KU9" i="135"/>
  <c r="KU8" i="135"/>
  <c r="DZ8" i="135"/>
  <c r="CN8" i="135"/>
  <c r="CN6" i="135" s="1"/>
  <c r="NK9" i="135"/>
  <c r="ID9" i="135"/>
  <c r="GH9" i="135"/>
  <c r="NC9" i="135"/>
  <c r="EM9" i="135"/>
  <c r="EM6" i="135" s="1"/>
  <c r="FF9" i="135"/>
  <c r="FC9" i="135"/>
  <c r="FY9" i="135"/>
  <c r="MX9" i="135"/>
  <c r="LV9" i="135"/>
  <c r="FL9" i="135"/>
  <c r="FL6" i="135" s="1"/>
  <c r="ED9" i="135"/>
  <c r="CM9" i="135"/>
  <c r="FQ9" i="135"/>
  <c r="FQ6" i="135" s="1"/>
  <c r="JU9" i="135"/>
  <c r="JJ9" i="135"/>
  <c r="DT9" i="135"/>
  <c r="IY9" i="135"/>
  <c r="OD9" i="135"/>
  <c r="LG9" i="135"/>
  <c r="FK9" i="135"/>
  <c r="IJ9" i="135"/>
  <c r="EO9" i="135"/>
  <c r="JZ9" i="135"/>
  <c r="EG9" i="135"/>
  <c r="CA9" i="135"/>
  <c r="MY9" i="135"/>
  <c r="HT9" i="135"/>
  <c r="GC9" i="135"/>
  <c r="HQ9" i="135"/>
  <c r="HS9" i="135"/>
  <c r="KB9" i="135"/>
  <c r="DU9" i="135"/>
  <c r="CK9" i="135"/>
  <c r="GO9" i="135"/>
  <c r="IE9" i="135"/>
  <c r="FG9" i="135"/>
  <c r="LA9" i="135"/>
  <c r="DM9" i="135"/>
  <c r="IW9" i="135"/>
  <c r="IW6" i="135" s="1"/>
  <c r="FN9" i="135"/>
  <c r="ET9" i="135"/>
  <c r="DY9" i="135"/>
  <c r="GD9" i="135"/>
  <c r="GD6" i="135" s="1"/>
  <c r="LP9" i="135"/>
  <c r="FW9" i="135"/>
  <c r="LM9" i="135"/>
  <c r="IT9" i="135"/>
  <c r="KX9" i="135"/>
  <c r="GJ9" i="135"/>
  <c r="GA9" i="135"/>
  <c r="DO9" i="135"/>
  <c r="KR9" i="135"/>
  <c r="LU9" i="135"/>
  <c r="GL9" i="135"/>
  <c r="FU9" i="135"/>
  <c r="KP9" i="135"/>
  <c r="OS9" i="135"/>
  <c r="EH9" i="135"/>
  <c r="HU9" i="135"/>
  <c r="CG9" i="135"/>
  <c r="HL9" i="135"/>
  <c r="OC9" i="135"/>
  <c r="PM9" i="135"/>
  <c r="FZ9" i="135"/>
  <c r="NI9" i="135"/>
  <c r="ES9" i="135"/>
  <c r="ES6" i="135" s="1"/>
  <c r="KN9" i="135"/>
  <c r="OL9" i="135"/>
  <c r="OJ9" i="135"/>
  <c r="IH9" i="135"/>
  <c r="NH9" i="135"/>
  <c r="CB9" i="135"/>
  <c r="MB9" i="135"/>
  <c r="OK9" i="135"/>
  <c r="OR9" i="135"/>
  <c r="OR6" i="135" s="1"/>
  <c r="LF9" i="135"/>
  <c r="LY9" i="135"/>
  <c r="FV9" i="135"/>
  <c r="IU9" i="135"/>
  <c r="IU6" i="135" s="1"/>
  <c r="JW9" i="135"/>
  <c r="LS9" i="135"/>
  <c r="QA9" i="135"/>
  <c r="QA6" i="135" s="1"/>
  <c r="OO9" i="135"/>
  <c r="GE9" i="135"/>
  <c r="GE6" i="135" s="1"/>
  <c r="LO9" i="135"/>
  <c r="CO9" i="135"/>
  <c r="GG9" i="135"/>
  <c r="GK9" i="135"/>
  <c r="GK6" i="135" s="1"/>
  <c r="FM9" i="135"/>
  <c r="KJ9" i="135"/>
  <c r="EX9" i="135"/>
  <c r="MT9" i="135"/>
  <c r="JM9" i="135"/>
  <c r="CI9" i="135"/>
  <c r="HM9" i="135"/>
  <c r="DJ9" i="135"/>
  <c r="LN9" i="135"/>
  <c r="EK9" i="135"/>
  <c r="FS9" i="135"/>
  <c r="PX9" i="135"/>
  <c r="PX6" i="135" s="1"/>
  <c r="DW9" i="135"/>
  <c r="EQ9" i="135"/>
  <c r="HN9" i="135"/>
  <c r="MA9" i="135"/>
  <c r="OH9" i="135"/>
  <c r="EV9" i="135"/>
  <c r="HP9" i="135"/>
  <c r="LL9" i="135"/>
  <c r="IS9" i="135"/>
  <c r="LH9" i="135"/>
  <c r="HK9" i="135"/>
  <c r="MW9" i="135"/>
  <c r="OT9" i="135"/>
  <c r="KF9" i="135"/>
  <c r="EI9" i="135"/>
  <c r="PZ9" i="135"/>
  <c r="PZ6" i="135" s="1"/>
  <c r="DI9" i="135"/>
  <c r="DP9" i="135"/>
  <c r="EU9" i="135"/>
  <c r="FT9" i="135"/>
  <c r="EN9" i="135"/>
  <c r="EY9" i="135"/>
  <c r="EC9" i="135"/>
  <c r="KI9" i="135"/>
  <c r="CE9" i="135"/>
  <c r="EP9" i="135"/>
  <c r="FA9" i="135"/>
  <c r="JX9" i="135"/>
  <c r="JV9" i="135"/>
  <c r="JV6" i="135" s="1"/>
  <c r="CJ9" i="135"/>
  <c r="MZ9" i="135"/>
  <c r="KM9" i="135"/>
  <c r="JQ9" i="135"/>
  <c r="DK9" i="135"/>
  <c r="FD9" i="135"/>
  <c r="NA9" i="135"/>
  <c r="PQ9" i="135"/>
  <c r="GB9" i="135"/>
  <c r="PO9" i="135"/>
  <c r="EB9" i="135"/>
  <c r="CP9" i="135"/>
  <c r="CP6" i="135" s="1"/>
  <c r="JP9" i="135"/>
  <c r="GM9" i="135"/>
  <c r="GM6" i="135" s="1"/>
  <c r="PU9" i="135"/>
  <c r="PU6" i="135" s="1"/>
  <c r="OF9" i="135"/>
  <c r="HJ9" i="135"/>
  <c r="GR9" i="135"/>
  <c r="KV9" i="135"/>
  <c r="DN9" i="135"/>
  <c r="CH9" i="135"/>
  <c r="LR9" i="135"/>
  <c r="IV9" i="135"/>
  <c r="IV6" i="135" s="1"/>
  <c r="HY9" i="135"/>
  <c r="JD9" i="135"/>
  <c r="EJ9" i="135"/>
  <c r="IZ9" i="135"/>
  <c r="HX9" i="135"/>
  <c r="DV9" i="135"/>
  <c r="IF9" i="135"/>
  <c r="JH9" i="135"/>
  <c r="JS9" i="135"/>
  <c r="T11" i="135"/>
  <c r="W11" i="135"/>
  <c r="S11" i="135"/>
  <c r="V11" i="135"/>
  <c r="R11" i="135"/>
  <c r="U11" i="135"/>
  <c r="IA9" i="135"/>
  <c r="HZ9" i="135"/>
  <c r="MV9" i="135"/>
  <c r="KY9" i="135"/>
  <c r="PV9" i="135"/>
  <c r="PV6" i="135" s="1"/>
  <c r="CD9" i="135"/>
  <c r="KQ9" i="135"/>
  <c r="JE9" i="135"/>
  <c r="JE6" i="135" s="1"/>
  <c r="FP9" i="135"/>
  <c r="PL9" i="135"/>
  <c r="PR9" i="135"/>
  <c r="IM9" i="135"/>
  <c r="JC9" i="135"/>
  <c r="PP9" i="135"/>
  <c r="HR9" i="135"/>
  <c r="GI9" i="135"/>
  <c r="FO9" i="135"/>
  <c r="EE9" i="135"/>
  <c r="EL9" i="135"/>
  <c r="DQ9" i="135"/>
  <c r="LE9" i="135"/>
  <c r="JT9" i="135"/>
  <c r="IQ9" i="135"/>
  <c r="HO9" i="135"/>
  <c r="OE9" i="135"/>
  <c r="LK9" i="135"/>
  <c r="GP9" i="135"/>
  <c r="FB9" i="135"/>
  <c r="KE9" i="135"/>
  <c r="CQ9" i="135"/>
  <c r="IN9" i="135"/>
  <c r="IN6" i="135" s="1"/>
  <c r="LC9" i="135"/>
  <c r="OP9" i="135"/>
  <c r="IK9" i="135"/>
  <c r="LB9" i="135"/>
  <c r="JN9" i="135"/>
  <c r="KO9" i="135"/>
  <c r="KG9" i="135"/>
  <c r="LJ9" i="135"/>
  <c r="JB9" i="135"/>
  <c r="JB6" i="135" s="1"/>
  <c r="KZ9" i="135"/>
  <c r="NG9" i="135"/>
  <c r="FE9" i="135"/>
  <c r="FE6" i="135" s="1"/>
  <c r="KH9" i="135"/>
  <c r="KH6" i="135" s="1"/>
  <c r="DX9" i="135"/>
  <c r="DS9" i="135"/>
  <c r="DS6" i="135" s="1"/>
  <c r="NE9" i="135"/>
  <c r="OG9" i="135"/>
  <c r="IO9" i="135"/>
  <c r="OI9" i="135"/>
  <c r="MU9" i="135"/>
  <c r="JF9" i="135"/>
  <c r="FX9" i="135"/>
  <c r="DZ9" i="135"/>
  <c r="JO9" i="135"/>
  <c r="KS9" i="135"/>
  <c r="ND9" i="135"/>
  <c r="CC9" i="135"/>
  <c r="EF9" i="135"/>
  <c r="LT9" i="135"/>
  <c r="LT6" i="135" s="1"/>
  <c r="II9" i="135"/>
  <c r="FH9" i="135"/>
  <c r="JL9" i="135"/>
  <c r="KA9" i="135"/>
  <c r="LI9" i="135"/>
  <c r="GQ9" i="135"/>
  <c r="FI9" i="135"/>
  <c r="PW9" i="135"/>
  <c r="PW6" i="135" s="1"/>
  <c r="LQ9" i="135"/>
  <c r="LQ6" i="135" s="1"/>
  <c r="CL9" i="135"/>
  <c r="LX9" i="135"/>
  <c r="KL9" i="135"/>
  <c r="ER9" i="135"/>
  <c r="KW9" i="135"/>
  <c r="FR9" i="135"/>
  <c r="QB9" i="135"/>
  <c r="QB6" i="135" s="1"/>
  <c r="PT9" i="135"/>
  <c r="QC9" i="135"/>
  <c r="QC6" i="135" s="1"/>
  <c r="OM9" i="135"/>
  <c r="ON9" i="135"/>
  <c r="PS9" i="135"/>
  <c r="IL9" i="135"/>
  <c r="KC9" i="135"/>
  <c r="NB9" i="135"/>
  <c r="GN9" i="135"/>
  <c r="IG9" i="135"/>
  <c r="EZ9" i="135"/>
  <c r="CF9" i="135"/>
  <c r="JY9" i="135"/>
  <c r="BZ9" i="135"/>
  <c r="JA9" i="135"/>
  <c r="PY9" i="135"/>
  <c r="PY6" i="135" s="1"/>
  <c r="JI9" i="135"/>
  <c r="KD9" i="135"/>
  <c r="KK9" i="135"/>
  <c r="IX9" i="135"/>
  <c r="DR9" i="135"/>
  <c r="HV9" i="135"/>
  <c r="OQ9" i="135"/>
  <c r="HW9" i="135"/>
  <c r="LD9" i="135"/>
  <c r="GF9" i="135"/>
  <c r="EW9" i="135"/>
  <c r="LW9" i="135"/>
  <c r="LW6" i="135" s="1"/>
  <c r="IP9" i="135"/>
  <c r="NJ9" i="135"/>
  <c r="NF9" i="135"/>
  <c r="DL9" i="135"/>
  <c r="IR9" i="135"/>
  <c r="LZ9" i="135"/>
  <c r="JR9" i="135"/>
  <c r="DW6" i="135" l="1"/>
  <c r="LO6" i="135"/>
  <c r="GI6" i="135"/>
  <c r="JW6" i="135"/>
  <c r="KQ6" i="135"/>
  <c r="JT6" i="135"/>
  <c r="HW6" i="135"/>
  <c r="LD6" i="135"/>
  <c r="EG6" i="135"/>
  <c r="OM6" i="135"/>
  <c r="IQ6" i="135"/>
  <c r="EQ6" i="135"/>
  <c r="JU6" i="135"/>
  <c r="FC6" i="135"/>
  <c r="DR6" i="135"/>
  <c r="FX6" i="135"/>
  <c r="KE6" i="135"/>
  <c r="FO6" i="135"/>
  <c r="JH6" i="135"/>
  <c r="FT6" i="135"/>
  <c r="LL6" i="135"/>
  <c r="LR6" i="135"/>
  <c r="NH6" i="135"/>
  <c r="KN6" i="135"/>
  <c r="HT6" i="135"/>
  <c r="LC6" i="135"/>
  <c r="IM6" i="135"/>
  <c r="EC6" i="135"/>
  <c r="KM6" i="135"/>
  <c r="EZ6" i="135"/>
  <c r="EL6" i="135"/>
  <c r="GL6" i="135"/>
  <c r="IX6" i="135"/>
  <c r="KL6" i="135"/>
  <c r="KB6" i="135"/>
  <c r="HX6" i="135"/>
  <c r="FW6" i="135"/>
  <c r="LA6" i="135"/>
  <c r="FF6" i="135"/>
  <c r="CJ6" i="135"/>
  <c r="GA6" i="135"/>
  <c r="NJ6" i="135"/>
  <c r="KD6" i="135"/>
  <c r="NG6" i="135"/>
  <c r="LK6" i="135"/>
  <c r="LN6" i="135"/>
  <c r="IJ6" i="135"/>
  <c r="ID6" i="135"/>
  <c r="LX6" i="135"/>
  <c r="JL6" i="135"/>
  <c r="LB6" i="135"/>
  <c r="KZ6" i="135"/>
  <c r="LF6" i="135"/>
  <c r="FN6" i="135"/>
  <c r="FK6" i="135"/>
  <c r="GQ6" i="135"/>
  <c r="KA6" i="135"/>
  <c r="IO6" i="135"/>
  <c r="OS6" i="135"/>
  <c r="IZ6" i="135"/>
  <c r="OL6" i="135"/>
  <c r="FZ6" i="135"/>
  <c r="GN6" i="135"/>
  <c r="KO6" i="135"/>
  <c r="OP6" i="135"/>
  <c r="EE6" i="135"/>
  <c r="EN6" i="135"/>
  <c r="JR6" i="135"/>
  <c r="NF6" i="135"/>
  <c r="KW6" i="135"/>
  <c r="II6" i="135"/>
  <c r="DX6" i="135"/>
  <c r="JN6" i="135"/>
  <c r="LE6" i="135"/>
  <c r="GR6" i="135"/>
  <c r="JX6" i="135"/>
  <c r="EI6" i="135"/>
  <c r="GG6" i="135"/>
  <c r="LU6" i="135"/>
  <c r="ET6" i="135"/>
  <c r="CM6" i="135"/>
  <c r="GH6" i="135"/>
  <c r="KI6" i="135"/>
  <c r="KK6" i="135"/>
  <c r="ON6" i="135"/>
  <c r="ER6" i="135"/>
  <c r="IA6" i="135"/>
  <c r="JP6" i="135"/>
  <c r="LH6" i="135"/>
  <c r="EK6" i="135"/>
  <c r="ED6" i="135"/>
  <c r="OQ6" i="135"/>
  <c r="CL6" i="135"/>
  <c r="ND6" i="135"/>
  <c r="JS6" i="135"/>
  <c r="LV6" i="135"/>
  <c r="GF6" i="135"/>
  <c r="KS6" i="135"/>
  <c r="IF6" i="135"/>
  <c r="EJ6" i="135"/>
  <c r="IS6" i="135"/>
  <c r="JM6" i="135"/>
  <c r="LS6" i="135"/>
  <c r="KG6" i="135"/>
  <c r="FP6" i="135"/>
  <c r="HY6" i="135"/>
  <c r="IP6" i="135"/>
  <c r="IG6" i="135"/>
  <c r="JO6" i="135"/>
  <c r="CQ6" i="135"/>
  <c r="GB6" i="135"/>
  <c r="EP6" i="135"/>
  <c r="EY6" i="135"/>
  <c r="OT6" i="135"/>
  <c r="FM6" i="135"/>
  <c r="FV6" i="135"/>
  <c r="HU6" i="135"/>
  <c r="FU6" i="135"/>
  <c r="IT6" i="135"/>
  <c r="IE6" i="135"/>
  <c r="DU6" i="135"/>
  <c r="GC6" i="135"/>
  <c r="NK6" i="135"/>
  <c r="LZ6" i="135"/>
  <c r="JF6" i="135"/>
  <c r="JI6" i="135"/>
  <c r="JY6" i="135"/>
  <c r="IL6" i="135"/>
  <c r="FR6" i="135"/>
  <c r="DZ6" i="135"/>
  <c r="LJ6" i="135"/>
  <c r="DV6" i="135"/>
  <c r="KV6" i="135"/>
  <c r="EH6" i="135"/>
  <c r="DY6" i="135"/>
  <c r="IY6" i="135"/>
  <c r="FY6" i="135"/>
  <c r="EW6" i="135"/>
  <c r="FI6" i="135"/>
  <c r="JC6" i="135"/>
  <c r="HZ6" i="135"/>
  <c r="EB6" i="135"/>
  <c r="LY6" i="135"/>
  <c r="MB6" i="135"/>
  <c r="IH6" i="135"/>
  <c r="JZ6" i="135"/>
  <c r="LG6" i="135"/>
  <c r="NE6" i="135"/>
  <c r="GP6" i="135"/>
  <c r="KY6" i="135"/>
  <c r="CI6" i="135"/>
  <c r="KJ6" i="135"/>
  <c r="CK6" i="135"/>
  <c r="JA6" i="135"/>
  <c r="FB6" i="135"/>
  <c r="FS6" i="135"/>
  <c r="HS6" i="135"/>
  <c r="EO6" i="135"/>
  <c r="DT6" i="135"/>
  <c r="JD6" i="135"/>
  <c r="EU6" i="135"/>
  <c r="IR6" i="135"/>
  <c r="LI6" i="135"/>
  <c r="FH6" i="135"/>
  <c r="EF6" i="135"/>
  <c r="KF6" i="135"/>
  <c r="KP6" i="135"/>
  <c r="KR6" i="135"/>
  <c r="KX6" i="135"/>
  <c r="LP6" i="135"/>
  <c r="FG6" i="135"/>
  <c r="JJ6" i="135"/>
  <c r="KU6" i="135"/>
  <c r="HV6" i="135"/>
  <c r="KC6" i="135"/>
  <c r="EX6" i="135"/>
  <c r="OO6" i="135"/>
  <c r="LM6" i="135"/>
  <c r="GO6" i="135"/>
  <c r="NC6" i="135"/>
  <c r="JQ6" i="135"/>
  <c r="MA6" i="135"/>
  <c r="FD6" i="135"/>
  <c r="FA6" i="135"/>
  <c r="EV6" i="135"/>
  <c r="CO6" i="135"/>
  <c r="NI6" i="135"/>
  <c r="GJ6" i="135"/>
  <c r="S9" i="135"/>
  <c r="S8" i="135"/>
  <c r="U9" i="135"/>
  <c r="U8" i="135"/>
  <c r="W9" i="135"/>
  <c r="W8" i="135"/>
  <c r="R9" i="135"/>
  <c r="R8" i="135"/>
  <c r="T9" i="135"/>
  <c r="T8" i="135"/>
  <c r="V9" i="135"/>
  <c r="V8" i="135"/>
  <c r="BD8" i="135"/>
  <c r="AX8" i="135"/>
  <c r="AU8" i="135"/>
  <c r="AX9" i="135"/>
  <c r="AZ9" i="135"/>
  <c r="AU9" i="135"/>
  <c r="BD9" i="135"/>
  <c r="AZ8" i="135"/>
  <c r="T6" i="135" l="1"/>
  <c r="W6" i="135"/>
  <c r="S6" i="135"/>
  <c r="V6" i="135"/>
  <c r="U6" i="135"/>
  <c r="R6" i="135"/>
  <c r="AU6" i="135"/>
  <c r="AX6" i="135"/>
  <c r="AZ6" i="135"/>
  <c r="BD6" i="135"/>
  <c r="B6" i="178" l="1"/>
  <c r="D6" i="178" s="1"/>
  <c r="NZ23" i="135" l="1"/>
  <c r="NZ11" i="135" s="1"/>
  <c r="PH11" i="135"/>
  <c r="MJ23" i="135"/>
  <c r="PF23" i="135"/>
  <c r="I10" i="118" l="1"/>
  <c r="AO14" i="131" l="1"/>
  <c r="AO15" i="131"/>
  <c r="AD21" i="135" l="1"/>
  <c r="AE21" i="135" s="1"/>
  <c r="L30" i="191"/>
  <c r="M30" i="191" s="1"/>
  <c r="L12" i="191"/>
  <c r="M12" i="191" s="1"/>
  <c r="AD20" i="135"/>
  <c r="AE20" i="135" s="1"/>
  <c r="L11" i="191"/>
  <c r="M11" i="191" s="1"/>
  <c r="L29" i="191"/>
  <c r="M29" i="191" s="1"/>
  <c r="AK21" i="135" l="1"/>
  <c r="AM21" i="135"/>
  <c r="AI21" i="135"/>
  <c r="AO21" i="135"/>
  <c r="AN21" i="135"/>
  <c r="AH21" i="135"/>
  <c r="AG21" i="135"/>
  <c r="E15" i="131" s="1"/>
  <c r="AK20" i="135"/>
  <c r="AH20" i="135"/>
  <c r="AO20" i="135"/>
  <c r="AG20" i="135"/>
  <c r="E14" i="131" s="1"/>
  <c r="AN20" i="135"/>
  <c r="AI20" i="135"/>
  <c r="AM20" i="135"/>
  <c r="I39" i="135"/>
  <c r="I33" i="135"/>
  <c r="I44" i="135"/>
  <c r="I40" i="135"/>
  <c r="I38" i="135"/>
  <c r="I41" i="135"/>
  <c r="L178" i="191" s="1"/>
  <c r="I43" i="135"/>
  <c r="I35" i="135"/>
  <c r="I42" i="135"/>
  <c r="I31" i="135"/>
  <c r="I32" i="135"/>
  <c r="I46" i="135"/>
  <c r="I45" i="135"/>
  <c r="I29" i="135"/>
  <c r="I25" i="135" l="1"/>
  <c r="Q25" i="135" s="1"/>
  <c r="M178" i="191"/>
  <c r="Z32" i="135"/>
  <c r="L32" i="135"/>
  <c r="P32" i="135"/>
  <c r="Q32" i="135"/>
  <c r="Y32" i="135"/>
  <c r="IC32" i="135" s="1"/>
  <c r="O32" i="135"/>
  <c r="I34" i="135"/>
  <c r="O40" i="135"/>
  <c r="Z40" i="135"/>
  <c r="Y40" i="135"/>
  <c r="IC40" i="135" s="1"/>
  <c r="L40" i="135"/>
  <c r="Q40" i="135"/>
  <c r="P40" i="135"/>
  <c r="Q45" i="135"/>
  <c r="Z45" i="135"/>
  <c r="L236" i="191"/>
  <c r="M236" i="191" s="1"/>
  <c r="P45" i="135"/>
  <c r="Y45" i="135"/>
  <c r="IC45" i="135" s="1"/>
  <c r="O45" i="135"/>
  <c r="L45" i="135"/>
  <c r="L43" i="135"/>
  <c r="Q43" i="135"/>
  <c r="P43" i="135"/>
  <c r="Z43" i="135"/>
  <c r="Y43" i="135"/>
  <c r="IC43" i="135" s="1"/>
  <c r="O43" i="135"/>
  <c r="Q44" i="135"/>
  <c r="O44" i="135"/>
  <c r="L44" i="135"/>
  <c r="Z44" i="135"/>
  <c r="P44" i="135"/>
  <c r="Y44" i="135"/>
  <c r="IC44" i="135" s="1"/>
  <c r="Y46" i="135"/>
  <c r="IC46" i="135" s="1"/>
  <c r="P46" i="135"/>
  <c r="L46" i="135"/>
  <c r="O46" i="135"/>
  <c r="Q46" i="135"/>
  <c r="Z46" i="135"/>
  <c r="L237" i="191"/>
  <c r="M237" i="191" s="1"/>
  <c r="Q41" i="135"/>
  <c r="Y41" i="135"/>
  <c r="IC41" i="135" s="1"/>
  <c r="L41" i="135"/>
  <c r="Z41" i="135"/>
  <c r="P41" i="135"/>
  <c r="O41" i="135"/>
  <c r="AJ12" i="118"/>
  <c r="I28" i="135"/>
  <c r="L139" i="191"/>
  <c r="M139" i="191" s="1"/>
  <c r="O33" i="135"/>
  <c r="L33" i="135"/>
  <c r="Y33" i="135"/>
  <c r="IC33" i="135" s="1"/>
  <c r="P33" i="135"/>
  <c r="Z33" i="135"/>
  <c r="Q33" i="135"/>
  <c r="O29" i="135"/>
  <c r="P29" i="135"/>
  <c r="Q29" i="135"/>
  <c r="Z29" i="135"/>
  <c r="Y29" i="135"/>
  <c r="IC29" i="135" s="1"/>
  <c r="L29" i="135"/>
  <c r="Z38" i="135"/>
  <c r="P38" i="135"/>
  <c r="L38" i="135"/>
  <c r="O38" i="135"/>
  <c r="Y38" i="135"/>
  <c r="IC38" i="135" s="1"/>
  <c r="Q38" i="135"/>
  <c r="AJ8" i="118"/>
  <c r="I24" i="135"/>
  <c r="K24" i="135" s="1"/>
  <c r="Q31" i="135"/>
  <c r="Z31" i="135"/>
  <c r="IK31" i="135" s="1"/>
  <c r="P31" i="135"/>
  <c r="Y31" i="135"/>
  <c r="IC31" i="135" s="1"/>
  <c r="K31" i="135"/>
  <c r="N31" i="135"/>
  <c r="P25" i="135"/>
  <c r="AJ21" i="118"/>
  <c r="I37" i="135"/>
  <c r="P42" i="135"/>
  <c r="Z42" i="135"/>
  <c r="Z16" i="135" s="1"/>
  <c r="O42" i="135"/>
  <c r="Y42" i="135"/>
  <c r="IC42" i="135" s="1"/>
  <c r="Q42" i="135"/>
  <c r="Q16" i="135" s="1"/>
  <c r="L42" i="135"/>
  <c r="AJ14" i="118"/>
  <c r="I30" i="135"/>
  <c r="L135" i="191"/>
  <c r="M135" i="191" s="1"/>
  <c r="P35" i="135"/>
  <c r="Q35" i="135"/>
  <c r="L35" i="135"/>
  <c r="Z35" i="135"/>
  <c r="O35" i="135"/>
  <c r="Y35" i="135"/>
  <c r="IC35" i="135" s="1"/>
  <c r="AJ20" i="118"/>
  <c r="I36" i="135"/>
  <c r="P39" i="135"/>
  <c r="O39" i="135"/>
  <c r="L39" i="135"/>
  <c r="Y39" i="135"/>
  <c r="IC39" i="135" s="1"/>
  <c r="Z39" i="135"/>
  <c r="Q39" i="135"/>
  <c r="AC45" i="135"/>
  <c r="AH8" i="118"/>
  <c r="L216" i="191"/>
  <c r="M216" i="191" s="1"/>
  <c r="AJ28" i="118"/>
  <c r="N44" i="135" s="1"/>
  <c r="AH28" i="118"/>
  <c r="K44" i="135" s="1"/>
  <c r="AH14" i="118"/>
  <c r="AJ22" i="118"/>
  <c r="N38" i="135" s="1"/>
  <c r="AK18" i="118"/>
  <c r="AH27" i="118"/>
  <c r="AJ16" i="118"/>
  <c r="N32" i="135" s="1"/>
  <c r="AJ27" i="118"/>
  <c r="L197" i="191"/>
  <c r="M197" i="191" s="1"/>
  <c r="AC40" i="135"/>
  <c r="AH40" i="135" s="1"/>
  <c r="AH29" i="118"/>
  <c r="K45" i="135" s="1"/>
  <c r="AH12" i="118"/>
  <c r="AJ13" i="118"/>
  <c r="N29" i="135" s="1"/>
  <c r="AC39" i="135"/>
  <c r="AH39" i="135" s="1"/>
  <c r="AJ30" i="118"/>
  <c r="N46" i="135" s="1"/>
  <c r="AH25" i="118"/>
  <c r="K41" i="135" s="1"/>
  <c r="AH23" i="118"/>
  <c r="K39" i="135" s="1"/>
  <c r="AJ23" i="118"/>
  <c r="N39" i="135" s="1"/>
  <c r="AH30" i="118"/>
  <c r="K46" i="135" s="1"/>
  <c r="AH22" i="118"/>
  <c r="K38" i="135" s="1"/>
  <c r="AC42" i="135"/>
  <c r="AH42" i="135" s="1"/>
  <c r="I47" i="135"/>
  <c r="AJ19" i="118"/>
  <c r="N35" i="135" s="1"/>
  <c r="AI18" i="118"/>
  <c r="AJ26" i="118"/>
  <c r="N42" i="135" s="1"/>
  <c r="AJ29" i="118"/>
  <c r="N45" i="135" s="1"/>
  <c r="AH9" i="118"/>
  <c r="AH21" i="118"/>
  <c r="I23" i="135"/>
  <c r="AK15" i="118"/>
  <c r="O31" i="135" s="1"/>
  <c r="AJ25" i="118"/>
  <c r="N41" i="135" s="1"/>
  <c r="AC31" i="135"/>
  <c r="AH19" i="118"/>
  <c r="K35" i="135" s="1"/>
  <c r="AI15" i="118"/>
  <c r="L31" i="135" s="1"/>
  <c r="AH24" i="118"/>
  <c r="K40" i="135" s="1"/>
  <c r="AC29" i="135"/>
  <c r="AH16" i="118"/>
  <c r="K32" i="135" s="1"/>
  <c r="AJ9" i="118"/>
  <c r="AC41" i="135"/>
  <c r="AH41" i="135" s="1"/>
  <c r="AJ24" i="118"/>
  <c r="N40" i="135" s="1"/>
  <c r="AH20" i="118"/>
  <c r="AC44" i="135"/>
  <c r="AH44" i="135" s="1"/>
  <c r="AH17" i="118"/>
  <c r="K33" i="135" s="1"/>
  <c r="AH13" i="118"/>
  <c r="K29" i="135" s="1"/>
  <c r="AC33" i="135"/>
  <c r="AC43" i="135"/>
  <c r="AH43" i="135" s="1"/>
  <c r="AH26" i="118"/>
  <c r="K42" i="135" s="1"/>
  <c r="AJ17" i="118"/>
  <c r="N33" i="135" s="1"/>
  <c r="AC35" i="135"/>
  <c r="K25" i="135" l="1"/>
  <c r="GX25" i="135" s="1"/>
  <c r="L89" i="191"/>
  <c r="M89" i="191" s="1"/>
  <c r="Y25" i="135"/>
  <c r="IC25" i="135" s="1"/>
  <c r="AR25" i="135" s="1"/>
  <c r="Z25" i="135"/>
  <c r="O25" i="135"/>
  <c r="L25" i="135"/>
  <c r="N25" i="135"/>
  <c r="AC25" i="135"/>
  <c r="M38" i="135"/>
  <c r="K37" i="135"/>
  <c r="DC37" i="135" s="1"/>
  <c r="K36" i="135"/>
  <c r="DB36" i="135" s="1"/>
  <c r="M42" i="135"/>
  <c r="M16" i="135" s="1"/>
  <c r="J33" i="135"/>
  <c r="J41" i="135"/>
  <c r="ML24" i="135"/>
  <c r="N37" i="135"/>
  <c r="NV37" i="135" s="1"/>
  <c r="AC30" i="135"/>
  <c r="K28" i="135"/>
  <c r="CT28" i="135" s="1"/>
  <c r="K30" i="135"/>
  <c r="DI30" i="135" s="1"/>
  <c r="AC37" i="135"/>
  <c r="J39" i="135"/>
  <c r="N36" i="135"/>
  <c r="NZ36" i="135" s="1"/>
  <c r="M41" i="135"/>
  <c r="N30" i="135"/>
  <c r="NN30" i="135" s="1"/>
  <c r="AC28" i="135"/>
  <c r="NU40" i="135"/>
  <c r="NT40" i="135"/>
  <c r="NM40" i="135"/>
  <c r="NR40" i="135"/>
  <c r="NQ40" i="135"/>
  <c r="NO40" i="135"/>
  <c r="NP40" i="135"/>
  <c r="NN40" i="135"/>
  <c r="NV40" i="135"/>
  <c r="NS40" i="135"/>
  <c r="NQ35" i="135"/>
  <c r="NY35" i="135"/>
  <c r="NN35" i="135"/>
  <c r="NU35" i="135"/>
  <c r="NR35" i="135"/>
  <c r="NV35" i="135"/>
  <c r="NT35" i="135"/>
  <c r="NZ35" i="135"/>
  <c r="OD35" i="135"/>
  <c r="NO35" i="135"/>
  <c r="NX35" i="135"/>
  <c r="NM35" i="135"/>
  <c r="NW35" i="135"/>
  <c r="OB35" i="135"/>
  <c r="NP35" i="135"/>
  <c r="OA35" i="135"/>
  <c r="NS35" i="135"/>
  <c r="OC35" i="135"/>
  <c r="OG33" i="135"/>
  <c r="OF33" i="135"/>
  <c r="NY33" i="135"/>
  <c r="NS33" i="135"/>
  <c r="NP33" i="135"/>
  <c r="NU33" i="135"/>
  <c r="OJ33" i="135"/>
  <c r="OD33" i="135"/>
  <c r="NQ33" i="135"/>
  <c r="NV33" i="135"/>
  <c r="NN33" i="135"/>
  <c r="OH33" i="135"/>
  <c r="OE33" i="135"/>
  <c r="NX33" i="135"/>
  <c r="OI33" i="135"/>
  <c r="OA33" i="135"/>
  <c r="OB33" i="135"/>
  <c r="NZ33" i="135"/>
  <c r="NT33" i="135"/>
  <c r="NM33" i="135"/>
  <c r="OC33" i="135"/>
  <c r="NW33" i="135"/>
  <c r="NR33" i="135"/>
  <c r="OK33" i="135"/>
  <c r="NO33" i="135"/>
  <c r="NX39" i="135"/>
  <c r="NR39" i="135"/>
  <c r="OA39" i="135"/>
  <c r="NY39" i="135"/>
  <c r="NW39" i="135"/>
  <c r="NP39" i="135"/>
  <c r="NN39" i="135"/>
  <c r="NS39" i="135"/>
  <c r="NM39" i="135"/>
  <c r="NT39" i="135"/>
  <c r="NQ39" i="135"/>
  <c r="NZ39" i="135"/>
  <c r="NU39" i="135"/>
  <c r="NV39" i="135"/>
  <c r="NO39" i="135"/>
  <c r="N43" i="135"/>
  <c r="N17" i="135" s="1"/>
  <c r="AC38" i="135"/>
  <c r="AC24" i="135"/>
  <c r="PJ35" i="135"/>
  <c r="PM35" i="135"/>
  <c r="PG35" i="135"/>
  <c r="PA35" i="135"/>
  <c r="PB35" i="135"/>
  <c r="PH35" i="135"/>
  <c r="PD35" i="135"/>
  <c r="OV35" i="135"/>
  <c r="OW35" i="135"/>
  <c r="PI35" i="135"/>
  <c r="OX35" i="135"/>
  <c r="PE35" i="135"/>
  <c r="PC35" i="135"/>
  <c r="PK35" i="135"/>
  <c r="PL35" i="135"/>
  <c r="PF35" i="135"/>
  <c r="OY35" i="135"/>
  <c r="OZ35" i="135"/>
  <c r="HJ31" i="135"/>
  <c r="MT31" i="135"/>
  <c r="DB31" i="135"/>
  <c r="DJ31" i="135"/>
  <c r="HG31" i="135"/>
  <c r="BU31" i="135"/>
  <c r="BT31" i="135"/>
  <c r="HC31" i="135"/>
  <c r="MP31" i="135"/>
  <c r="HD31" i="135"/>
  <c r="DI31" i="135"/>
  <c r="HE31" i="135"/>
  <c r="BR31" i="135"/>
  <c r="MO31" i="135"/>
  <c r="BX31" i="135"/>
  <c r="DC31" i="135"/>
  <c r="BV31" i="135"/>
  <c r="DG31" i="135"/>
  <c r="MN31" i="135"/>
  <c r="DD31" i="135"/>
  <c r="MQ31" i="135"/>
  <c r="DF31" i="135"/>
  <c r="MS31" i="135"/>
  <c r="ML31" i="135"/>
  <c r="HK31" i="135"/>
  <c r="HI31" i="135"/>
  <c r="HF31" i="135"/>
  <c r="DH31" i="135"/>
  <c r="DA31" i="135"/>
  <c r="BW31" i="135"/>
  <c r="BZ31" i="135"/>
  <c r="MM31" i="135"/>
  <c r="MR31" i="135"/>
  <c r="BS31" i="135"/>
  <c r="HB31" i="135"/>
  <c r="DE31" i="135"/>
  <c r="BY31" i="135"/>
  <c r="CA31" i="135"/>
  <c r="MU31" i="135"/>
  <c r="HH31" i="135"/>
  <c r="BE38" i="135"/>
  <c r="BA38" i="135"/>
  <c r="AR38" i="135"/>
  <c r="PE46" i="135"/>
  <c r="OX46" i="135"/>
  <c r="PA46" i="135"/>
  <c r="OW46" i="135"/>
  <c r="PG46" i="135"/>
  <c r="PD46" i="135"/>
  <c r="PJ46" i="135"/>
  <c r="PB46" i="135"/>
  <c r="PC46" i="135"/>
  <c r="OY46" i="135"/>
  <c r="PI46" i="135"/>
  <c r="OZ46" i="135"/>
  <c r="PH46" i="135"/>
  <c r="OV46" i="135"/>
  <c r="PF46" i="135"/>
  <c r="BE45" i="135"/>
  <c r="AR45" i="135"/>
  <c r="BA45" i="135"/>
  <c r="L140" i="191"/>
  <c r="M140" i="191" s="1"/>
  <c r="N34" i="135"/>
  <c r="K34" i="135"/>
  <c r="Z34" i="135"/>
  <c r="IK34" i="135" s="1"/>
  <c r="Y34" i="135"/>
  <c r="IC34" i="135" s="1"/>
  <c r="P34" i="135"/>
  <c r="Q34" i="135"/>
  <c r="CS42" i="135"/>
  <c r="CV42" i="135"/>
  <c r="CV16" i="135" s="1"/>
  <c r="GU42" i="135"/>
  <c r="GU16" i="135" s="1"/>
  <c r="MF42" i="135"/>
  <c r="MF16" i="135" s="1"/>
  <c r="CW42" i="135"/>
  <c r="CW16" i="135" s="1"/>
  <c r="BJ42" i="135"/>
  <c r="MD42" i="135"/>
  <c r="MD16" i="135" s="1"/>
  <c r="CU42" i="135"/>
  <c r="CU16" i="135" s="1"/>
  <c r="GT42" i="135"/>
  <c r="GV42" i="135"/>
  <c r="GV16" i="135" s="1"/>
  <c r="MG42" i="135"/>
  <c r="MG16" i="135" s="1"/>
  <c r="ME42" i="135"/>
  <c r="ME16" i="135" s="1"/>
  <c r="CT42" i="135"/>
  <c r="CT16" i="135" s="1"/>
  <c r="GW42" i="135"/>
  <c r="GW16" i="135" s="1"/>
  <c r="BM42" i="135"/>
  <c r="BM16" i="135" s="1"/>
  <c r="BL42" i="135"/>
  <c r="BL16" i="135" s="1"/>
  <c r="BK42" i="135"/>
  <c r="BK16" i="135" s="1"/>
  <c r="BN42" i="135"/>
  <c r="BN16" i="135" s="1"/>
  <c r="MH42" i="135"/>
  <c r="MH16" i="135" s="1"/>
  <c r="GX42" i="135"/>
  <c r="GX16" i="135" s="1"/>
  <c r="M31" i="135"/>
  <c r="NO31" i="135"/>
  <c r="NP31" i="135"/>
  <c r="NM31" i="135"/>
  <c r="NR31" i="135"/>
  <c r="NN31" i="135"/>
  <c r="NT31" i="135"/>
  <c r="NS31" i="135"/>
  <c r="NQ31" i="135"/>
  <c r="GY44" i="135"/>
  <c r="MI44" i="135"/>
  <c r="CW44" i="135"/>
  <c r="BP44" i="135"/>
  <c r="BK44" i="135"/>
  <c r="HA44" i="135"/>
  <c r="BR44" i="135"/>
  <c r="CT44" i="135"/>
  <c r="CX44" i="135"/>
  <c r="BN44" i="135"/>
  <c r="HC44" i="135"/>
  <c r="DA44" i="135"/>
  <c r="CY44" i="135"/>
  <c r="GW44" i="135"/>
  <c r="BQ44" i="135"/>
  <c r="BS44" i="135"/>
  <c r="ML44" i="135"/>
  <c r="MK44" i="135"/>
  <c r="MD44" i="135"/>
  <c r="CV44" i="135"/>
  <c r="GU44" i="135"/>
  <c r="BM44" i="135"/>
  <c r="GX44" i="135"/>
  <c r="BJ44" i="135"/>
  <c r="BL44" i="135"/>
  <c r="GZ44" i="135"/>
  <c r="GV44" i="135"/>
  <c r="MG44" i="135"/>
  <c r="DB44" i="135"/>
  <c r="CZ44" i="135"/>
  <c r="MH44" i="135"/>
  <c r="BO44" i="135"/>
  <c r="MJ44" i="135"/>
  <c r="CU44" i="135"/>
  <c r="ME44" i="135"/>
  <c r="HB44" i="135"/>
  <c r="GT44" i="135"/>
  <c r="MM44" i="135"/>
  <c r="CS44" i="135"/>
  <c r="MF44" i="135"/>
  <c r="AC36" i="135"/>
  <c r="BA31" i="135"/>
  <c r="AR31" i="135"/>
  <c r="BE31" i="135"/>
  <c r="Z24" i="135"/>
  <c r="P24" i="135"/>
  <c r="Q24" i="135"/>
  <c r="O24" i="135"/>
  <c r="Y24" i="135"/>
  <c r="IC24" i="135" s="1"/>
  <c r="L24" i="135"/>
  <c r="NR38" i="135"/>
  <c r="NT38" i="135"/>
  <c r="NO38" i="135"/>
  <c r="NN38" i="135"/>
  <c r="NX38" i="135"/>
  <c r="NP38" i="135"/>
  <c r="NZ38" i="135"/>
  <c r="NM38" i="135"/>
  <c r="OA38" i="135"/>
  <c r="NW38" i="135"/>
  <c r="NQ38" i="135"/>
  <c r="NS38" i="135"/>
  <c r="NV38" i="135"/>
  <c r="NU38" i="135"/>
  <c r="NY38" i="135"/>
  <c r="M33" i="135"/>
  <c r="AR41" i="135"/>
  <c r="BA41" i="135"/>
  <c r="AI41" i="135" s="1"/>
  <c r="BE41" i="135"/>
  <c r="AJ41" i="135" s="1"/>
  <c r="J44" i="135"/>
  <c r="OY45" i="135"/>
  <c r="PB45" i="135"/>
  <c r="OW45" i="135"/>
  <c r="OV45" i="135"/>
  <c r="PA45" i="135"/>
  <c r="PC45" i="135"/>
  <c r="OX45" i="135"/>
  <c r="OZ45" i="135"/>
  <c r="PC40" i="135"/>
  <c r="OV40" i="135"/>
  <c r="OZ40" i="135"/>
  <c r="OX40" i="135"/>
  <c r="OW40" i="135"/>
  <c r="OY40" i="135"/>
  <c r="PD40" i="135"/>
  <c r="PE40" i="135"/>
  <c r="PA40" i="135"/>
  <c r="PB40" i="135"/>
  <c r="PA32" i="135"/>
  <c r="OY32" i="135"/>
  <c r="PD32" i="135"/>
  <c r="PB32" i="135"/>
  <c r="PM32" i="135"/>
  <c r="OW32" i="135"/>
  <c r="PJ32" i="135"/>
  <c r="PK32" i="135"/>
  <c r="PL32" i="135"/>
  <c r="PI32" i="135"/>
  <c r="OV32" i="135"/>
  <c r="PE32" i="135"/>
  <c r="PC32" i="135"/>
  <c r="OZ32" i="135"/>
  <c r="PH32" i="135"/>
  <c r="OX32" i="135"/>
  <c r="PF32" i="135"/>
  <c r="PG32" i="135"/>
  <c r="CH33" i="135"/>
  <c r="HH33" i="135"/>
  <c r="HE33" i="135"/>
  <c r="DN33" i="135"/>
  <c r="BV33" i="135"/>
  <c r="BU33" i="135"/>
  <c r="BT33" i="135"/>
  <c r="BS33" i="135"/>
  <c r="GT33" i="135"/>
  <c r="BQ33" i="135"/>
  <c r="DG33" i="135"/>
  <c r="DQ33" i="135"/>
  <c r="MO33" i="135"/>
  <c r="MG33" i="135"/>
  <c r="ME33" i="135"/>
  <c r="HB33" i="135"/>
  <c r="DI33" i="135"/>
  <c r="DC33" i="135"/>
  <c r="DL33" i="135"/>
  <c r="HF33" i="135"/>
  <c r="GZ33" i="135"/>
  <c r="BJ33" i="135"/>
  <c r="HL33" i="135"/>
  <c r="BX33" i="135"/>
  <c r="HR33" i="135"/>
  <c r="CD33" i="135"/>
  <c r="DB33" i="135"/>
  <c r="MT33" i="135"/>
  <c r="GY33" i="135"/>
  <c r="BY33" i="135"/>
  <c r="GV33" i="135"/>
  <c r="MS33" i="135"/>
  <c r="MR33" i="135"/>
  <c r="MF33" i="135"/>
  <c r="HJ33" i="135"/>
  <c r="HG33" i="135"/>
  <c r="HI33" i="135"/>
  <c r="GX33" i="135"/>
  <c r="NB33" i="135"/>
  <c r="BR33" i="135"/>
  <c r="BP33" i="135"/>
  <c r="BO33" i="135"/>
  <c r="BM33" i="135"/>
  <c r="CX33" i="135"/>
  <c r="DP33" i="135"/>
  <c r="MN33" i="135"/>
  <c r="DO33" i="135"/>
  <c r="BL33" i="135"/>
  <c r="CW33" i="135"/>
  <c r="DM33" i="135"/>
  <c r="DJ33" i="135"/>
  <c r="HC33" i="135"/>
  <c r="CV33" i="135"/>
  <c r="MM33" i="135"/>
  <c r="CZ33" i="135"/>
  <c r="MK33" i="135"/>
  <c r="MY33" i="135"/>
  <c r="CC33" i="135"/>
  <c r="HO33" i="135"/>
  <c r="HN33" i="135"/>
  <c r="DH33" i="135"/>
  <c r="DE33" i="135"/>
  <c r="HA33" i="135"/>
  <c r="MP33" i="135"/>
  <c r="DK33" i="135"/>
  <c r="CA33" i="135"/>
  <c r="CE33" i="135"/>
  <c r="CU33" i="135"/>
  <c r="HP33" i="135"/>
  <c r="MZ33" i="135"/>
  <c r="MH33" i="135"/>
  <c r="CS33" i="135"/>
  <c r="BW33" i="135"/>
  <c r="MI33" i="135"/>
  <c r="MQ33" i="135"/>
  <c r="MX33" i="135"/>
  <c r="BK33" i="135"/>
  <c r="MU33" i="135"/>
  <c r="HM33" i="135"/>
  <c r="DA33" i="135"/>
  <c r="HQ33" i="135"/>
  <c r="GU33" i="135"/>
  <c r="GW33" i="135"/>
  <c r="BZ33" i="135"/>
  <c r="NA33" i="135"/>
  <c r="DF33" i="135"/>
  <c r="CG33" i="135"/>
  <c r="MV33" i="135"/>
  <c r="CF33" i="135"/>
  <c r="CY33" i="135"/>
  <c r="CT33" i="135"/>
  <c r="MW33" i="135"/>
  <c r="MJ33" i="135"/>
  <c r="BN33" i="135"/>
  <c r="HK33" i="135"/>
  <c r="ML33" i="135"/>
  <c r="CB33" i="135"/>
  <c r="HD33" i="135"/>
  <c r="DD33" i="135"/>
  <c r="MD33" i="135"/>
  <c r="NS45" i="135"/>
  <c r="NR45" i="135"/>
  <c r="NQ45" i="135"/>
  <c r="NM45" i="135"/>
  <c r="NP45" i="135"/>
  <c r="NO45" i="135"/>
  <c r="NN45" i="135"/>
  <c r="NT45" i="135"/>
  <c r="MQ38" i="135"/>
  <c r="DD38" i="135"/>
  <c r="BP38" i="135"/>
  <c r="HG38" i="135"/>
  <c r="HC38" i="135"/>
  <c r="CY38" i="135"/>
  <c r="MO38" i="135"/>
  <c r="CV38" i="135"/>
  <c r="BT38" i="135"/>
  <c r="BO38" i="135"/>
  <c r="GU38" i="135"/>
  <c r="CT38" i="135"/>
  <c r="MM38" i="135"/>
  <c r="MP38" i="135"/>
  <c r="MN38" i="135"/>
  <c r="MH38" i="135"/>
  <c r="BM38" i="135"/>
  <c r="GY38" i="135"/>
  <c r="BX38" i="135"/>
  <c r="GV38" i="135"/>
  <c r="HH38" i="135"/>
  <c r="MG38" i="135"/>
  <c r="BQ38" i="135"/>
  <c r="BS38" i="135"/>
  <c r="DB38" i="135"/>
  <c r="GZ38" i="135"/>
  <c r="MF38" i="135"/>
  <c r="BL38" i="135"/>
  <c r="HD38" i="135"/>
  <c r="DE38" i="135"/>
  <c r="HF38" i="135"/>
  <c r="DA38" i="135"/>
  <c r="BV38" i="135"/>
  <c r="ME38" i="135"/>
  <c r="BK38" i="135"/>
  <c r="MI38" i="135"/>
  <c r="MJ38" i="135"/>
  <c r="MD38" i="135"/>
  <c r="GX38" i="135"/>
  <c r="CU38" i="135"/>
  <c r="HB38" i="135"/>
  <c r="BU38" i="135"/>
  <c r="BJ38" i="135"/>
  <c r="BR38" i="135"/>
  <c r="BW38" i="135"/>
  <c r="CZ38" i="135"/>
  <c r="GT38" i="135"/>
  <c r="BN38" i="135"/>
  <c r="MR38" i="135"/>
  <c r="CX38" i="135"/>
  <c r="DG38" i="135"/>
  <c r="DF38" i="135"/>
  <c r="HE38" i="135"/>
  <c r="MK38" i="135"/>
  <c r="GW38" i="135"/>
  <c r="DC38" i="135"/>
  <c r="ML38" i="135"/>
  <c r="HA38" i="135"/>
  <c r="CW38" i="135"/>
  <c r="CS38" i="135"/>
  <c r="BP41" i="135"/>
  <c r="GY41" i="135"/>
  <c r="ML41" i="135"/>
  <c r="GT41" i="135"/>
  <c r="GZ41" i="135"/>
  <c r="CY41" i="135"/>
  <c r="GV41" i="135"/>
  <c r="DB41" i="135"/>
  <c r="BN41" i="135"/>
  <c r="BL41" i="135"/>
  <c r="ME41" i="135"/>
  <c r="BS41" i="135"/>
  <c r="GU41" i="135"/>
  <c r="GW41" i="135"/>
  <c r="MI41" i="135"/>
  <c r="HC41" i="135"/>
  <c r="MJ41" i="135"/>
  <c r="HB41" i="135"/>
  <c r="MM41" i="135"/>
  <c r="HA41" i="135"/>
  <c r="CV41" i="135"/>
  <c r="MH41" i="135"/>
  <c r="MD41" i="135"/>
  <c r="DA41" i="135"/>
  <c r="CZ41" i="135"/>
  <c r="MG41" i="135"/>
  <c r="BJ41" i="135"/>
  <c r="GX41" i="135"/>
  <c r="CS41" i="135"/>
  <c r="BR41" i="135"/>
  <c r="CW41" i="135"/>
  <c r="BO41" i="135"/>
  <c r="CX41" i="135"/>
  <c r="MF41" i="135"/>
  <c r="CT41" i="135"/>
  <c r="BK41" i="135"/>
  <c r="BQ41" i="135"/>
  <c r="CU41" i="135"/>
  <c r="BM41" i="135"/>
  <c r="MK41" i="135"/>
  <c r="M29" i="135"/>
  <c r="NQ29" i="135"/>
  <c r="NS29" i="135"/>
  <c r="NN29" i="135"/>
  <c r="NR29" i="135"/>
  <c r="NT29" i="135"/>
  <c r="NO29" i="135"/>
  <c r="NP29" i="135"/>
  <c r="NM29" i="135"/>
  <c r="NZ32" i="135"/>
  <c r="NX32" i="135"/>
  <c r="NW32" i="135"/>
  <c r="NT32" i="135"/>
  <c r="NS32" i="135"/>
  <c r="NR32" i="135"/>
  <c r="NP32" i="135"/>
  <c r="NU32" i="135"/>
  <c r="NV32" i="135"/>
  <c r="OA32" i="135"/>
  <c r="OD32" i="135"/>
  <c r="NN32" i="135"/>
  <c r="NY32" i="135"/>
  <c r="NM32" i="135"/>
  <c r="NO32" i="135"/>
  <c r="OC32" i="135"/>
  <c r="NQ32" i="135"/>
  <c r="OB32" i="135"/>
  <c r="O34" i="135"/>
  <c r="NQ44" i="135"/>
  <c r="NT44" i="135"/>
  <c r="NU44" i="135"/>
  <c r="NO44" i="135"/>
  <c r="NM44" i="135"/>
  <c r="NV44" i="135"/>
  <c r="NR44" i="135"/>
  <c r="NP44" i="135"/>
  <c r="NN44" i="135"/>
  <c r="NS44" i="135"/>
  <c r="PJ39" i="135"/>
  <c r="PE39" i="135"/>
  <c r="PD39" i="135"/>
  <c r="OY39" i="135"/>
  <c r="OZ39" i="135"/>
  <c r="PH39" i="135"/>
  <c r="OW39" i="135"/>
  <c r="PC39" i="135"/>
  <c r="OV39" i="135"/>
  <c r="PG39" i="135"/>
  <c r="PI39" i="135"/>
  <c r="PB39" i="135"/>
  <c r="OX39" i="135"/>
  <c r="PF39" i="135"/>
  <c r="PA39" i="135"/>
  <c r="J35" i="135"/>
  <c r="OZ42" i="135"/>
  <c r="OZ16" i="135" s="1"/>
  <c r="OX42" i="135"/>
  <c r="OX16" i="135" s="1"/>
  <c r="OV42" i="135"/>
  <c r="OV16" i="135" s="1"/>
  <c r="OW42" i="135"/>
  <c r="OW16" i="135" s="1"/>
  <c r="OY42" i="135"/>
  <c r="OY16" i="135" s="1"/>
  <c r="PD31" i="135"/>
  <c r="PF31" i="135"/>
  <c r="PG31" i="135"/>
  <c r="PE31" i="135"/>
  <c r="PI31" i="135"/>
  <c r="PL31" i="135"/>
  <c r="PH31" i="135"/>
  <c r="PJ31" i="135"/>
  <c r="PK31" i="135"/>
  <c r="PM31" i="135"/>
  <c r="N24" i="135"/>
  <c r="J38" i="135"/>
  <c r="J29" i="135"/>
  <c r="OY29" i="135"/>
  <c r="OW29" i="135"/>
  <c r="PC29" i="135"/>
  <c r="OV29" i="135"/>
  <c r="OX29" i="135"/>
  <c r="PA29" i="135"/>
  <c r="OZ29" i="135"/>
  <c r="PB29" i="135"/>
  <c r="OZ33" i="135"/>
  <c r="PQ33" i="135"/>
  <c r="PH33" i="135"/>
  <c r="PB33" i="135"/>
  <c r="PG33" i="135"/>
  <c r="PR33" i="135"/>
  <c r="OX33" i="135"/>
  <c r="PI33" i="135"/>
  <c r="OY33" i="135"/>
  <c r="PE33" i="135"/>
  <c r="OV33" i="135"/>
  <c r="PM33" i="135"/>
  <c r="PT33" i="135"/>
  <c r="PC33" i="135"/>
  <c r="PA33" i="135"/>
  <c r="PF33" i="135"/>
  <c r="PP33" i="135"/>
  <c r="PJ33" i="135"/>
  <c r="PL33" i="135"/>
  <c r="OW33" i="135"/>
  <c r="PS33" i="135"/>
  <c r="PN33" i="135"/>
  <c r="PK33" i="135"/>
  <c r="PD33" i="135"/>
  <c r="PO33" i="135"/>
  <c r="PE41" i="135"/>
  <c r="OW41" i="135"/>
  <c r="OV41" i="135"/>
  <c r="OX41" i="135"/>
  <c r="PB41" i="135"/>
  <c r="OY41" i="135"/>
  <c r="PA41" i="135"/>
  <c r="PC41" i="135"/>
  <c r="PD41" i="135"/>
  <c r="OZ41" i="135"/>
  <c r="M46" i="135"/>
  <c r="BE44" i="135"/>
  <c r="AJ44" i="135" s="1"/>
  <c r="BA44" i="135"/>
  <c r="AI44" i="135" s="1"/>
  <c r="AR44" i="135"/>
  <c r="AG44" i="135" s="1"/>
  <c r="I28" i="118" s="1"/>
  <c r="M44" i="135"/>
  <c r="J45" i="135"/>
  <c r="M40" i="135"/>
  <c r="M32" i="135"/>
  <c r="J32" i="135"/>
  <c r="BO29" i="135"/>
  <c r="GV29" i="135"/>
  <c r="CW29" i="135"/>
  <c r="CZ29" i="135"/>
  <c r="CU29" i="135"/>
  <c r="MH29" i="135"/>
  <c r="BQ29" i="135"/>
  <c r="MJ29" i="135"/>
  <c r="HA29" i="135"/>
  <c r="GU29" i="135"/>
  <c r="GW29" i="135"/>
  <c r="GY29" i="135"/>
  <c r="CT29" i="135"/>
  <c r="BL29" i="135"/>
  <c r="BK29" i="135"/>
  <c r="BJ29" i="135"/>
  <c r="BN29" i="135"/>
  <c r="CY29" i="135"/>
  <c r="MI29" i="135"/>
  <c r="GT29" i="135"/>
  <c r="MG29" i="135"/>
  <c r="MK29" i="135"/>
  <c r="GX29" i="135"/>
  <c r="ME29" i="135"/>
  <c r="BM29" i="135"/>
  <c r="MD29" i="135"/>
  <c r="CX29" i="135"/>
  <c r="BP29" i="135"/>
  <c r="CV29" i="135"/>
  <c r="GZ29" i="135"/>
  <c r="CS29" i="135"/>
  <c r="MF29" i="135"/>
  <c r="J31" i="135"/>
  <c r="GW31" i="135"/>
  <c r="GT31" i="135"/>
  <c r="GU31" i="135"/>
  <c r="MH31" i="135"/>
  <c r="BK31" i="135"/>
  <c r="MI31" i="135"/>
  <c r="GX31" i="135"/>
  <c r="BP31" i="135"/>
  <c r="CT31" i="135"/>
  <c r="BQ31" i="135"/>
  <c r="GZ31" i="135"/>
  <c r="CW31" i="135"/>
  <c r="MJ31" i="135"/>
  <c r="BL31" i="135"/>
  <c r="BO31" i="135"/>
  <c r="BM31" i="135"/>
  <c r="CV31" i="135"/>
  <c r="HA31" i="135"/>
  <c r="MD31" i="135"/>
  <c r="MG31" i="135"/>
  <c r="GY31" i="135"/>
  <c r="GV31" i="135"/>
  <c r="CS31" i="135"/>
  <c r="BJ31" i="135"/>
  <c r="CX31" i="135"/>
  <c r="CZ31" i="135"/>
  <c r="MF31" i="135"/>
  <c r="MK31" i="135"/>
  <c r="ME31" i="135"/>
  <c r="BN31" i="135"/>
  <c r="CY31" i="135"/>
  <c r="CU31" i="135"/>
  <c r="M35" i="135"/>
  <c r="OY25" i="135"/>
  <c r="OX25" i="135"/>
  <c r="OW25" i="135"/>
  <c r="OV25" i="135"/>
  <c r="PC25" i="135"/>
  <c r="PE25" i="135"/>
  <c r="OZ25" i="135"/>
  <c r="PB25" i="135"/>
  <c r="PA25" i="135"/>
  <c r="PD25" i="135"/>
  <c r="OY31" i="135"/>
  <c r="OX31" i="135"/>
  <c r="OW31" i="135"/>
  <c r="PA31" i="135"/>
  <c r="PC31" i="135"/>
  <c r="OZ31" i="135"/>
  <c r="OV31" i="135"/>
  <c r="PB31" i="135"/>
  <c r="BE40" i="135"/>
  <c r="AJ40" i="135" s="1"/>
  <c r="BA40" i="135"/>
  <c r="AI40" i="135" s="1"/>
  <c r="AR40" i="135"/>
  <c r="AG40" i="135" s="1"/>
  <c r="MG35" i="135"/>
  <c r="DG35" i="135"/>
  <c r="BV35" i="135"/>
  <c r="MF35" i="135"/>
  <c r="DE35" i="135"/>
  <c r="HE35" i="135"/>
  <c r="CA35" i="135"/>
  <c r="GX35" i="135"/>
  <c r="MT35" i="135"/>
  <c r="HB35" i="135"/>
  <c r="DJ35" i="135"/>
  <c r="MU35" i="135"/>
  <c r="BK35" i="135"/>
  <c r="BJ35" i="135"/>
  <c r="HJ35" i="135"/>
  <c r="HF35" i="135"/>
  <c r="BY35" i="135"/>
  <c r="DI35" i="135"/>
  <c r="GV35" i="135"/>
  <c r="ML35" i="135"/>
  <c r="BU35" i="135"/>
  <c r="BM35" i="135"/>
  <c r="HI35" i="135"/>
  <c r="CX35" i="135"/>
  <c r="ME35" i="135"/>
  <c r="CZ35" i="135"/>
  <c r="CU35" i="135"/>
  <c r="BW35" i="135"/>
  <c r="GT35" i="135"/>
  <c r="GZ35" i="135"/>
  <c r="MN35" i="135"/>
  <c r="MO35" i="135"/>
  <c r="GU35" i="135"/>
  <c r="GY35" i="135"/>
  <c r="MD35" i="135"/>
  <c r="DC35" i="135"/>
  <c r="BL35" i="135"/>
  <c r="MP35" i="135"/>
  <c r="BO35" i="135"/>
  <c r="HH35" i="135"/>
  <c r="BT35" i="135"/>
  <c r="HK35" i="135"/>
  <c r="CT35" i="135"/>
  <c r="DF35" i="135"/>
  <c r="CV35" i="135"/>
  <c r="CW35" i="135"/>
  <c r="BQ35" i="135"/>
  <c r="DA35" i="135"/>
  <c r="GW35" i="135"/>
  <c r="CY35" i="135"/>
  <c r="HC35" i="135"/>
  <c r="BZ35" i="135"/>
  <c r="BP35" i="135"/>
  <c r="BS35" i="135"/>
  <c r="HG35" i="135"/>
  <c r="DB35" i="135"/>
  <c r="MI35" i="135"/>
  <c r="MQ35" i="135"/>
  <c r="MH35" i="135"/>
  <c r="DH35" i="135"/>
  <c r="MM35" i="135"/>
  <c r="HA35" i="135"/>
  <c r="MR35" i="135"/>
  <c r="HD35" i="135"/>
  <c r="MS35" i="135"/>
  <c r="MJ35" i="135"/>
  <c r="BR35" i="135"/>
  <c r="CS35" i="135"/>
  <c r="MK35" i="135"/>
  <c r="BN35" i="135"/>
  <c r="BX35" i="135"/>
  <c r="DD35" i="135"/>
  <c r="L34" i="135"/>
  <c r="MD39" i="135"/>
  <c r="BW39" i="135"/>
  <c r="CZ39" i="135"/>
  <c r="HH39" i="135"/>
  <c r="GU39" i="135"/>
  <c r="DB39" i="135"/>
  <c r="CT39" i="135"/>
  <c r="GX39" i="135"/>
  <c r="MM39" i="135"/>
  <c r="CS39" i="135"/>
  <c r="HE39" i="135"/>
  <c r="CY39" i="135"/>
  <c r="BR39" i="135"/>
  <c r="BV39" i="135"/>
  <c r="MO39" i="135"/>
  <c r="MK39" i="135"/>
  <c r="BX39" i="135"/>
  <c r="BM39" i="135"/>
  <c r="GZ39" i="135"/>
  <c r="HB39" i="135"/>
  <c r="MQ39" i="135"/>
  <c r="HG39" i="135"/>
  <c r="HD39" i="135"/>
  <c r="GV39" i="135"/>
  <c r="HF39" i="135"/>
  <c r="MR39" i="135"/>
  <c r="BT39" i="135"/>
  <c r="BU39" i="135"/>
  <c r="BN39" i="135"/>
  <c r="MP39" i="135"/>
  <c r="DC39" i="135"/>
  <c r="CV39" i="135"/>
  <c r="CU39" i="135"/>
  <c r="HA39" i="135"/>
  <c r="DD39" i="135"/>
  <c r="BL39" i="135"/>
  <c r="BS39" i="135"/>
  <c r="MI39" i="135"/>
  <c r="DG39" i="135"/>
  <c r="DE39" i="135"/>
  <c r="ML39" i="135"/>
  <c r="MJ39" i="135"/>
  <c r="CX39" i="135"/>
  <c r="MG39" i="135"/>
  <c r="BQ39" i="135"/>
  <c r="BP39" i="135"/>
  <c r="MH39" i="135"/>
  <c r="HC39" i="135"/>
  <c r="GY39" i="135"/>
  <c r="GT39" i="135"/>
  <c r="MN39" i="135"/>
  <c r="CW39" i="135"/>
  <c r="GW39" i="135"/>
  <c r="BJ39" i="135"/>
  <c r="BK39" i="135"/>
  <c r="DA39" i="135"/>
  <c r="MF39" i="135"/>
  <c r="DF39" i="135"/>
  <c r="ME39" i="135"/>
  <c r="BO39" i="135"/>
  <c r="AC32" i="135"/>
  <c r="M39" i="135"/>
  <c r="J42" i="135"/>
  <c r="J16" i="135" s="1"/>
  <c r="BA46" i="135"/>
  <c r="AI46" i="135" s="1"/>
  <c r="AR46" i="135"/>
  <c r="AG46" i="135" s="1"/>
  <c r="I30" i="118" s="1"/>
  <c r="BE46" i="135"/>
  <c r="AJ46" i="135" s="1"/>
  <c r="BA43" i="135"/>
  <c r="AI43" i="135" s="1"/>
  <c r="BE43" i="135"/>
  <c r="AJ43" i="135" s="1"/>
  <c r="AR43" i="135"/>
  <c r="AC34" i="135"/>
  <c r="ML32" i="135"/>
  <c r="BP32" i="135"/>
  <c r="BS32" i="135"/>
  <c r="BR32" i="135"/>
  <c r="BQ32" i="135"/>
  <c r="MI32" i="135"/>
  <c r="CZ32" i="135"/>
  <c r="MN32" i="135"/>
  <c r="DB32" i="135"/>
  <c r="MU32" i="135"/>
  <c r="MS32" i="135"/>
  <c r="CV32" i="135"/>
  <c r="GU32" i="135"/>
  <c r="DI32" i="135"/>
  <c r="HK32" i="135"/>
  <c r="GZ32" i="135"/>
  <c r="BN32" i="135"/>
  <c r="MR32" i="135"/>
  <c r="MJ32" i="135"/>
  <c r="CY32" i="135"/>
  <c r="DG32" i="135"/>
  <c r="HH32" i="135"/>
  <c r="BY32" i="135"/>
  <c r="BV32" i="135"/>
  <c r="HD32" i="135"/>
  <c r="MO32" i="135"/>
  <c r="HA32" i="135"/>
  <c r="GX32" i="135"/>
  <c r="CT32" i="135"/>
  <c r="MF32" i="135"/>
  <c r="CX32" i="135"/>
  <c r="MD32" i="135"/>
  <c r="MP32" i="135"/>
  <c r="DA32" i="135"/>
  <c r="HF32" i="135"/>
  <c r="DJ32" i="135"/>
  <c r="HJ32" i="135"/>
  <c r="MH32" i="135"/>
  <c r="BK32" i="135"/>
  <c r="BL32" i="135"/>
  <c r="BO32" i="135"/>
  <c r="BZ32" i="135"/>
  <c r="HG32" i="135"/>
  <c r="BT32" i="135"/>
  <c r="MK32" i="135"/>
  <c r="DE32" i="135"/>
  <c r="HC32" i="135"/>
  <c r="HE32" i="135"/>
  <c r="BJ32" i="135"/>
  <c r="BM32" i="135"/>
  <c r="MT32" i="135"/>
  <c r="MM32" i="135"/>
  <c r="HB32" i="135"/>
  <c r="CU32" i="135"/>
  <c r="CA32" i="135"/>
  <c r="DH32" i="135"/>
  <c r="ME32" i="135"/>
  <c r="GV32" i="135"/>
  <c r="BU32" i="135"/>
  <c r="CW32" i="135"/>
  <c r="GW32" i="135"/>
  <c r="GY32" i="135"/>
  <c r="CS32" i="135"/>
  <c r="DF32" i="135"/>
  <c r="DD32" i="135"/>
  <c r="DC32" i="135"/>
  <c r="GT32" i="135"/>
  <c r="BX32" i="135"/>
  <c r="MG32" i="135"/>
  <c r="HI32" i="135"/>
  <c r="BW32" i="135"/>
  <c r="MQ32" i="135"/>
  <c r="CT40" i="135"/>
  <c r="CX40" i="135"/>
  <c r="MF40" i="135"/>
  <c r="CU40" i="135"/>
  <c r="CS40" i="135"/>
  <c r="MG40" i="135"/>
  <c r="HC40" i="135"/>
  <c r="DB40" i="135"/>
  <c r="BL40" i="135"/>
  <c r="MD40" i="135"/>
  <c r="GV40" i="135"/>
  <c r="CY40" i="135"/>
  <c r="HA40" i="135"/>
  <c r="CZ40" i="135"/>
  <c r="BM40" i="135"/>
  <c r="BN40" i="135"/>
  <c r="GT40" i="135"/>
  <c r="BQ40" i="135"/>
  <c r="GY40" i="135"/>
  <c r="DA40" i="135"/>
  <c r="MJ40" i="135"/>
  <c r="GZ40" i="135"/>
  <c r="MI40" i="135"/>
  <c r="ME40" i="135"/>
  <c r="BK40" i="135"/>
  <c r="HB40" i="135"/>
  <c r="MK40" i="135"/>
  <c r="GU40" i="135"/>
  <c r="BJ40" i="135"/>
  <c r="MH40" i="135"/>
  <c r="CW40" i="135"/>
  <c r="GX40" i="135"/>
  <c r="GW40" i="135"/>
  <c r="BO40" i="135"/>
  <c r="MM40" i="135"/>
  <c r="BP40" i="135"/>
  <c r="BR40" i="135"/>
  <c r="ML40" i="135"/>
  <c r="CV40" i="135"/>
  <c r="BS40" i="135"/>
  <c r="NS41" i="135"/>
  <c r="NS15" i="135" s="1"/>
  <c r="NQ41" i="135"/>
  <c r="NM41" i="135"/>
  <c r="NN41" i="135"/>
  <c r="NR41" i="135"/>
  <c r="NT41" i="135"/>
  <c r="NO41" i="135"/>
  <c r="NP41" i="135"/>
  <c r="NV41" i="135"/>
  <c r="NU41" i="135"/>
  <c r="NN42" i="135"/>
  <c r="NN16" i="135" s="1"/>
  <c r="NO42" i="135"/>
  <c r="NO16" i="135" s="1"/>
  <c r="NP42" i="135"/>
  <c r="NP16" i="135" s="1"/>
  <c r="NQ42" i="135"/>
  <c r="NQ16" i="135" s="1"/>
  <c r="NM42" i="135"/>
  <c r="NM16" i="135" s="1"/>
  <c r="L238" i="191"/>
  <c r="M238" i="191" s="1"/>
  <c r="P47" i="135"/>
  <c r="Z47" i="135"/>
  <c r="L47" i="135"/>
  <c r="Q47" i="135"/>
  <c r="Y47" i="135"/>
  <c r="IC47" i="135" s="1"/>
  <c r="O47" i="135"/>
  <c r="BU46" i="135"/>
  <c r="MK46" i="135"/>
  <c r="MO46" i="135"/>
  <c r="ML46" i="135"/>
  <c r="CS46" i="135"/>
  <c r="MP46" i="135"/>
  <c r="BW46" i="135"/>
  <c r="MF46" i="135"/>
  <c r="ME46" i="135"/>
  <c r="DB46" i="135"/>
  <c r="CV46" i="135"/>
  <c r="CY46" i="135"/>
  <c r="DF46" i="135"/>
  <c r="HG46" i="135"/>
  <c r="HC46" i="135"/>
  <c r="BL46" i="135"/>
  <c r="HE46" i="135"/>
  <c r="BQ46" i="135"/>
  <c r="GY46" i="135"/>
  <c r="BK46" i="135"/>
  <c r="DE46" i="135"/>
  <c r="GX46" i="135"/>
  <c r="MJ46" i="135"/>
  <c r="MG46" i="135"/>
  <c r="CW46" i="135"/>
  <c r="MI46" i="135"/>
  <c r="BP46" i="135"/>
  <c r="MQ46" i="135"/>
  <c r="BS46" i="135"/>
  <c r="DA46" i="135"/>
  <c r="CT46" i="135"/>
  <c r="MH46" i="135"/>
  <c r="MN46" i="135"/>
  <c r="BO46" i="135"/>
  <c r="BT46" i="135"/>
  <c r="HD46" i="135"/>
  <c r="CU46" i="135"/>
  <c r="BV46" i="135"/>
  <c r="HH46" i="135"/>
  <c r="DG46" i="135"/>
  <c r="BX46" i="135"/>
  <c r="GV46" i="135"/>
  <c r="DD46" i="135"/>
  <c r="GW46" i="135"/>
  <c r="GZ46" i="135"/>
  <c r="MD46" i="135"/>
  <c r="HB46" i="135"/>
  <c r="GU46" i="135"/>
  <c r="GT46" i="135"/>
  <c r="BM46" i="135"/>
  <c r="BN46" i="135"/>
  <c r="HF46" i="135"/>
  <c r="BR46" i="135"/>
  <c r="MR46" i="135"/>
  <c r="BJ46" i="135"/>
  <c r="MM46" i="135"/>
  <c r="DC46" i="135"/>
  <c r="CZ46" i="135"/>
  <c r="CX46" i="135"/>
  <c r="HA46" i="135"/>
  <c r="NP46" i="135"/>
  <c r="NW46" i="135"/>
  <c r="NQ46" i="135"/>
  <c r="NZ46" i="135"/>
  <c r="NO46" i="135"/>
  <c r="OA46" i="135"/>
  <c r="NS46" i="135"/>
  <c r="NX46" i="135"/>
  <c r="NT46" i="135"/>
  <c r="NV46" i="135"/>
  <c r="NU46" i="135"/>
  <c r="NR46" i="135"/>
  <c r="NY46" i="135"/>
  <c r="NN46" i="135"/>
  <c r="NM46" i="135"/>
  <c r="CV45" i="135"/>
  <c r="GY45" i="135"/>
  <c r="GW45" i="135"/>
  <c r="BP45" i="135"/>
  <c r="GX45" i="135"/>
  <c r="HA45" i="135"/>
  <c r="BQ45" i="135"/>
  <c r="ME45" i="135"/>
  <c r="MF45" i="135"/>
  <c r="BJ45" i="135"/>
  <c r="MI45" i="135"/>
  <c r="BM45" i="135"/>
  <c r="CU45" i="135"/>
  <c r="CY45" i="135"/>
  <c r="GT45" i="135"/>
  <c r="CZ45" i="135"/>
  <c r="CT45" i="135"/>
  <c r="MJ45" i="135"/>
  <c r="CW45" i="135"/>
  <c r="BO45" i="135"/>
  <c r="CX45" i="135"/>
  <c r="MG45" i="135"/>
  <c r="BL45" i="135"/>
  <c r="CS45" i="135"/>
  <c r="MH45" i="135"/>
  <c r="GV45" i="135"/>
  <c r="BK45" i="135"/>
  <c r="GU45" i="135"/>
  <c r="MK45" i="135"/>
  <c r="BN45" i="135"/>
  <c r="GZ45" i="135"/>
  <c r="MD45" i="135"/>
  <c r="K43" i="135"/>
  <c r="J43" i="135" s="1"/>
  <c r="AC46" i="135"/>
  <c r="AH46" i="135" s="1"/>
  <c r="AR39" i="135"/>
  <c r="BA39" i="135"/>
  <c r="AI39" i="135" s="1"/>
  <c r="BE39" i="135"/>
  <c r="AJ39" i="135" s="1"/>
  <c r="Z36" i="135"/>
  <c r="P36" i="135"/>
  <c r="O36" i="135"/>
  <c r="Q36" i="135"/>
  <c r="Y36" i="135"/>
  <c r="IC36" i="135" s="1"/>
  <c r="L36" i="135"/>
  <c r="BA35" i="135"/>
  <c r="AR35" i="135"/>
  <c r="BE35" i="135"/>
  <c r="Z30" i="135"/>
  <c r="O30" i="135"/>
  <c r="Q30" i="135"/>
  <c r="Y30" i="135"/>
  <c r="IC30" i="135" s="1"/>
  <c r="L30" i="135"/>
  <c r="P30" i="135"/>
  <c r="BE42" i="135"/>
  <c r="AJ42" i="135" s="1"/>
  <c r="AR42" i="135"/>
  <c r="BA42" i="135"/>
  <c r="AI42" i="135" s="1"/>
  <c r="Z37" i="135"/>
  <c r="L37" i="135"/>
  <c r="Q37" i="135"/>
  <c r="P37" i="135"/>
  <c r="O37" i="135"/>
  <c r="Y37" i="135"/>
  <c r="IC37" i="135" s="1"/>
  <c r="NY31" i="135"/>
  <c r="OD31" i="135"/>
  <c r="OA31" i="135"/>
  <c r="NV31" i="135"/>
  <c r="NW31" i="135"/>
  <c r="NU31" i="135"/>
  <c r="NX31" i="135"/>
  <c r="OB31" i="135"/>
  <c r="NZ31" i="135"/>
  <c r="OC31" i="135"/>
  <c r="OV38" i="135"/>
  <c r="PD38" i="135"/>
  <c r="PG38" i="135"/>
  <c r="OX38" i="135"/>
  <c r="OW38" i="135"/>
  <c r="OY38" i="135"/>
  <c r="OZ38" i="135"/>
  <c r="PJ38" i="135"/>
  <c r="PB38" i="135"/>
  <c r="PH38" i="135"/>
  <c r="PE38" i="135"/>
  <c r="PA38" i="135"/>
  <c r="PC38" i="135"/>
  <c r="PF38" i="135"/>
  <c r="PI38" i="135"/>
  <c r="AR29" i="135"/>
  <c r="BE29" i="135"/>
  <c r="BA29" i="135"/>
  <c r="AR33" i="135"/>
  <c r="BE33" i="135"/>
  <c r="BA33" i="135"/>
  <c r="N28" i="135"/>
  <c r="Z28" i="135"/>
  <c r="Q28" i="135"/>
  <c r="P28" i="135"/>
  <c r="Y28" i="135"/>
  <c r="IC28" i="135" s="1"/>
  <c r="O28" i="135"/>
  <c r="L28" i="135"/>
  <c r="J46" i="135"/>
  <c r="OX44" i="135"/>
  <c r="OV44" i="135"/>
  <c r="PB44" i="135"/>
  <c r="OW44" i="135"/>
  <c r="PD44" i="135"/>
  <c r="OY44" i="135"/>
  <c r="OZ44" i="135"/>
  <c r="PE44" i="135"/>
  <c r="PA44" i="135"/>
  <c r="PC44" i="135"/>
  <c r="PC43" i="135"/>
  <c r="PD43" i="135"/>
  <c r="PF43" i="135"/>
  <c r="PF17" i="135" s="1"/>
  <c r="PG43" i="135"/>
  <c r="PG17" i="135" s="1"/>
  <c r="OV43" i="135"/>
  <c r="PH43" i="135"/>
  <c r="PH17" i="135" s="1"/>
  <c r="PA43" i="135"/>
  <c r="PJ43" i="135"/>
  <c r="PJ17" i="135" s="1"/>
  <c r="PE43" i="135"/>
  <c r="OX43" i="135"/>
  <c r="OY43" i="135"/>
  <c r="PI43" i="135"/>
  <c r="PI17" i="135" s="1"/>
  <c r="OW43" i="135"/>
  <c r="PB43" i="135"/>
  <c r="OZ43" i="135"/>
  <c r="M45" i="135"/>
  <c r="J40" i="135"/>
  <c r="AR32" i="135"/>
  <c r="BA32" i="135"/>
  <c r="BE32" i="135"/>
  <c r="Z17" i="135"/>
  <c r="L159" i="191"/>
  <c r="M159" i="191" s="1"/>
  <c r="L134" i="191"/>
  <c r="M134" i="191" s="1"/>
  <c r="L138" i="191"/>
  <c r="M138" i="191" s="1"/>
  <c r="L132" i="191"/>
  <c r="M132" i="191" s="1"/>
  <c r="L137" i="191"/>
  <c r="M137" i="191" s="1"/>
  <c r="L136" i="191"/>
  <c r="M136" i="191" s="1"/>
  <c r="L111" i="191"/>
  <c r="M111" i="191" s="1"/>
  <c r="L112" i="191"/>
  <c r="M112" i="191" s="1"/>
  <c r="L133" i="191"/>
  <c r="M133" i="191" s="1"/>
  <c r="L88" i="191"/>
  <c r="M88" i="191" s="1"/>
  <c r="K23" i="135"/>
  <c r="CV23" i="135" s="1"/>
  <c r="AH31" i="118"/>
  <c r="K47" i="135" s="1"/>
  <c r="N23" i="135"/>
  <c r="NN23" i="135" s="1"/>
  <c r="AH32" i="118"/>
  <c r="K48" i="135" s="1"/>
  <c r="AJ32" i="118"/>
  <c r="N48" i="135" s="1"/>
  <c r="N16" i="135"/>
  <c r="P16" i="135"/>
  <c r="AC23" i="135"/>
  <c r="O17" i="135"/>
  <c r="Q17" i="135"/>
  <c r="Y16" i="135"/>
  <c r="L16" i="135"/>
  <c r="AC47" i="135"/>
  <c r="Y17" i="135"/>
  <c r="L17" i="135"/>
  <c r="AJ31" i="118"/>
  <c r="N47" i="135" s="1"/>
  <c r="O16" i="135"/>
  <c r="Z15" i="135"/>
  <c r="Q15" i="135"/>
  <c r="K16" i="135"/>
  <c r="P23" i="135"/>
  <c r="Y23" i="135"/>
  <c r="L23" i="135"/>
  <c r="Q23" i="135"/>
  <c r="O23" i="135"/>
  <c r="Z23" i="135"/>
  <c r="P17" i="135"/>
  <c r="ME25" i="135" l="1"/>
  <c r="GV25" i="135"/>
  <c r="ML25" i="135"/>
  <c r="MG25" i="135"/>
  <c r="CZ25" i="135"/>
  <c r="DA25" i="135"/>
  <c r="GY25" i="135"/>
  <c r="CY25" i="135"/>
  <c r="MI25" i="135"/>
  <c r="CV25" i="135"/>
  <c r="GT25" i="135"/>
  <c r="GW25" i="135"/>
  <c r="HC25" i="135"/>
  <c r="GU25" i="135"/>
  <c r="CX25" i="135"/>
  <c r="MD25" i="135"/>
  <c r="HA25" i="135"/>
  <c r="CU25" i="135"/>
  <c r="CW25" i="135"/>
  <c r="MM25" i="135"/>
  <c r="MJ25" i="135"/>
  <c r="BR25" i="135"/>
  <c r="MF25" i="135"/>
  <c r="DB25" i="135"/>
  <c r="CT25" i="135"/>
  <c r="MK25" i="135"/>
  <c r="HB25" i="135"/>
  <c r="CS25" i="135"/>
  <c r="GZ25" i="135"/>
  <c r="MH25" i="135"/>
  <c r="J25" i="135"/>
  <c r="NP25" i="135"/>
  <c r="NT25" i="135"/>
  <c r="BQ25" i="135"/>
  <c r="AG41" i="135"/>
  <c r="AR15" i="135"/>
  <c r="AG42" i="135"/>
  <c r="AR16" i="135"/>
  <c r="AG39" i="135"/>
  <c r="AR14" i="135"/>
  <c r="AG43" i="135"/>
  <c r="AR17" i="135"/>
  <c r="NU25" i="135"/>
  <c r="BA25" i="135"/>
  <c r="NQ25" i="135"/>
  <c r="BK25" i="135"/>
  <c r="BL25" i="135"/>
  <c r="BO25" i="135"/>
  <c r="NM25" i="135"/>
  <c r="AC48" i="135"/>
  <c r="AC19" i="135" s="1"/>
  <c r="E15" i="164" s="1"/>
  <c r="Q32" i="118"/>
  <c r="Y48" i="135" s="1"/>
  <c r="IC48" i="135" s="1"/>
  <c r="M25" i="135"/>
  <c r="BE25" i="135"/>
  <c r="NR25" i="135"/>
  <c r="NS25" i="135"/>
  <c r="NN25" i="135"/>
  <c r="BS25" i="135"/>
  <c r="BM25" i="135"/>
  <c r="BP25" i="135"/>
  <c r="BN25" i="135"/>
  <c r="NO25" i="135"/>
  <c r="NV25" i="135"/>
  <c r="BJ25" i="135"/>
  <c r="AC11" i="135"/>
  <c r="CV36" i="135"/>
  <c r="MN36" i="135"/>
  <c r="BJ37" i="135"/>
  <c r="ME37" i="135"/>
  <c r="MD37" i="135"/>
  <c r="MN37" i="135"/>
  <c r="MH37" i="135"/>
  <c r="NU37" i="135"/>
  <c r="CT37" i="135"/>
  <c r="CW37" i="135"/>
  <c r="OD30" i="135"/>
  <c r="MM37" i="135"/>
  <c r="CY37" i="135"/>
  <c r="NU30" i="135"/>
  <c r="NO37" i="135"/>
  <c r="DE37" i="135"/>
  <c r="DF37" i="135"/>
  <c r="ML37" i="135"/>
  <c r="DA37" i="135"/>
  <c r="MR37" i="135"/>
  <c r="MJ37" i="135"/>
  <c r="MG37" i="135"/>
  <c r="J37" i="135"/>
  <c r="M37" i="135"/>
  <c r="M30" i="135"/>
  <c r="OB30" i="135"/>
  <c r="NT37" i="135"/>
  <c r="DB37" i="135"/>
  <c r="DG37" i="135"/>
  <c r="MQ37" i="135"/>
  <c r="MK37" i="135"/>
  <c r="DD37" i="135"/>
  <c r="MO37" i="135"/>
  <c r="MP37" i="135"/>
  <c r="NQ30" i="135"/>
  <c r="BP24" i="135"/>
  <c r="NX37" i="135"/>
  <c r="MF37" i="135"/>
  <c r="CU37" i="135"/>
  <c r="CS37" i="135"/>
  <c r="MI37" i="135"/>
  <c r="CZ37" i="135"/>
  <c r="CV37" i="135"/>
  <c r="CX37" i="135"/>
  <c r="GX36" i="135"/>
  <c r="CU36" i="135"/>
  <c r="J36" i="135"/>
  <c r="MG36" i="135"/>
  <c r="MR36" i="135"/>
  <c r="MO36" i="135"/>
  <c r="MI36" i="135"/>
  <c r="MH36" i="135"/>
  <c r="DA36" i="135"/>
  <c r="CY36" i="135"/>
  <c r="DF36" i="135"/>
  <c r="DD36" i="135"/>
  <c r="CW36" i="135"/>
  <c r="MK36" i="135"/>
  <c r="DE36" i="135"/>
  <c r="ML36" i="135"/>
  <c r="MF36" i="135"/>
  <c r="CT36" i="135"/>
  <c r="CZ36" i="135"/>
  <c r="MJ36" i="135"/>
  <c r="CS36" i="135"/>
  <c r="CX36" i="135"/>
  <c r="MD36" i="135"/>
  <c r="MQ36" i="135"/>
  <c r="MM36" i="135"/>
  <c r="DG36" i="135"/>
  <c r="ME36" i="135"/>
  <c r="DC36" i="135"/>
  <c r="MP36" i="135"/>
  <c r="GW30" i="135"/>
  <c r="ME24" i="135"/>
  <c r="CV24" i="135"/>
  <c r="DB24" i="135"/>
  <c r="CX24" i="135"/>
  <c r="NX11" i="135"/>
  <c r="MG24" i="135"/>
  <c r="MD24" i="135"/>
  <c r="NW11" i="135"/>
  <c r="J24" i="135"/>
  <c r="HA28" i="135"/>
  <c r="M36" i="135"/>
  <c r="CX28" i="135"/>
  <c r="NV36" i="135"/>
  <c r="NX30" i="135"/>
  <c r="NT30" i="135"/>
  <c r="NM30" i="135"/>
  <c r="NS30" i="135"/>
  <c r="NP30" i="135"/>
  <c r="NR37" i="135"/>
  <c r="NY37" i="135"/>
  <c r="NZ37" i="135"/>
  <c r="NQ37" i="135"/>
  <c r="NW30" i="135"/>
  <c r="NZ30" i="135"/>
  <c r="NV30" i="135"/>
  <c r="OC30" i="135"/>
  <c r="NR30" i="135"/>
  <c r="NN37" i="135"/>
  <c r="NW37" i="135"/>
  <c r="NM37" i="135"/>
  <c r="NP37" i="135"/>
  <c r="NY30" i="135"/>
  <c r="NO30" i="135"/>
  <c r="OA30" i="135"/>
  <c r="OA37" i="135"/>
  <c r="NS37" i="135"/>
  <c r="BY30" i="135"/>
  <c r="ME28" i="135"/>
  <c r="BQ24" i="135"/>
  <c r="NT36" i="135"/>
  <c r="HC24" i="135"/>
  <c r="BO30" i="135"/>
  <c r="MI28" i="135"/>
  <c r="CS28" i="135"/>
  <c r="NQ36" i="135"/>
  <c r="NP36" i="135"/>
  <c r="GU24" i="135"/>
  <c r="BU36" i="135"/>
  <c r="MK28" i="135"/>
  <c r="CY28" i="135"/>
  <c r="NW36" i="135"/>
  <c r="GW36" i="135"/>
  <c r="MD28" i="135"/>
  <c r="CU28" i="135"/>
  <c r="NX36" i="135"/>
  <c r="NN36" i="135"/>
  <c r="HF37" i="135"/>
  <c r="BX37" i="135"/>
  <c r="HE37" i="135"/>
  <c r="GT37" i="135"/>
  <c r="BO37" i="135"/>
  <c r="BT37" i="135"/>
  <c r="BK24" i="135"/>
  <c r="HB24" i="135"/>
  <c r="BR24" i="135"/>
  <c r="CU24" i="135"/>
  <c r="GT24" i="135"/>
  <c r="MK24" i="135"/>
  <c r="DA24" i="135"/>
  <c r="CS24" i="135"/>
  <c r="BJ24" i="135"/>
  <c r="GZ24" i="135"/>
  <c r="BV36" i="135"/>
  <c r="MQ30" i="135"/>
  <c r="MF30" i="135"/>
  <c r="MR30" i="135"/>
  <c r="CW30" i="135"/>
  <c r="GY24" i="135"/>
  <c r="MJ24" i="135"/>
  <c r="BS24" i="135"/>
  <c r="CY24" i="135"/>
  <c r="BM24" i="135"/>
  <c r="CT24" i="135"/>
  <c r="HA24" i="135"/>
  <c r="MH24" i="135"/>
  <c r="CZ24" i="135"/>
  <c r="CW24" i="135"/>
  <c r="BL36" i="135"/>
  <c r="MP30" i="135"/>
  <c r="BL30" i="135"/>
  <c r="DE30" i="135"/>
  <c r="M24" i="135"/>
  <c r="AY44" i="135"/>
  <c r="GW37" i="135"/>
  <c r="GZ37" i="135"/>
  <c r="MM24" i="135"/>
  <c r="GX24" i="135"/>
  <c r="BO24" i="135"/>
  <c r="BN24" i="135"/>
  <c r="MF24" i="135"/>
  <c r="GW24" i="135"/>
  <c r="BL24" i="135"/>
  <c r="MI24" i="135"/>
  <c r="GV24" i="135"/>
  <c r="BR36" i="135"/>
  <c r="HF36" i="135"/>
  <c r="HH36" i="135"/>
  <c r="HI30" i="135"/>
  <c r="BQ30" i="135"/>
  <c r="MM30" i="135"/>
  <c r="BL37" i="135"/>
  <c r="AY32" i="135"/>
  <c r="DH30" i="135"/>
  <c r="MO30" i="135"/>
  <c r="MH30" i="135"/>
  <c r="CY30" i="135"/>
  <c r="GX30" i="135"/>
  <c r="CT30" i="135"/>
  <c r="MG30" i="135"/>
  <c r="GX28" i="135"/>
  <c r="K17" i="135"/>
  <c r="J28" i="135"/>
  <c r="J30" i="135"/>
  <c r="BP36" i="135"/>
  <c r="GY36" i="135"/>
  <c r="GU36" i="135"/>
  <c r="HG36" i="135"/>
  <c r="CU30" i="135"/>
  <c r="BJ30" i="135"/>
  <c r="HD30" i="135"/>
  <c r="MN30" i="135"/>
  <c r="DC30" i="135"/>
  <c r="CS30" i="135"/>
  <c r="BP30" i="135"/>
  <c r="DA30" i="135"/>
  <c r="GZ30" i="135"/>
  <c r="GT30" i="135"/>
  <c r="DB30" i="135"/>
  <c r="ML30" i="135"/>
  <c r="DD30" i="135"/>
  <c r="MI30" i="135"/>
  <c r="GW28" i="135"/>
  <c r="MF28" i="135"/>
  <c r="MG28" i="135"/>
  <c r="MH28" i="135"/>
  <c r="OA36" i="135"/>
  <c r="NM36" i="135"/>
  <c r="NU36" i="135"/>
  <c r="NR36" i="135"/>
  <c r="GX37" i="135"/>
  <c r="MT30" i="135"/>
  <c r="GU30" i="135"/>
  <c r="MS30" i="135"/>
  <c r="HJ30" i="135"/>
  <c r="CV30" i="135"/>
  <c r="HA30" i="135"/>
  <c r="HB30" i="135"/>
  <c r="M28" i="135"/>
  <c r="HC36" i="135"/>
  <c r="BN36" i="135"/>
  <c r="GT36" i="135"/>
  <c r="GV36" i="135"/>
  <c r="GY30" i="135"/>
  <c r="BX30" i="135"/>
  <c r="BV30" i="135"/>
  <c r="DG30" i="135"/>
  <c r="ME30" i="135"/>
  <c r="MD30" i="135"/>
  <c r="MU30" i="135"/>
  <c r="CZ30" i="135"/>
  <c r="DJ30" i="135"/>
  <c r="MK30" i="135"/>
  <c r="MJ30" i="135"/>
  <c r="CX30" i="135"/>
  <c r="DF30" i="135"/>
  <c r="CZ28" i="135"/>
  <c r="CV28" i="135"/>
  <c r="CW28" i="135"/>
  <c r="MJ28" i="135"/>
  <c r="AY38" i="135"/>
  <c r="NO36" i="135"/>
  <c r="NS36" i="135"/>
  <c r="NY36" i="135"/>
  <c r="BR37" i="135"/>
  <c r="HH37" i="135"/>
  <c r="BU37" i="135"/>
  <c r="HA37" i="135"/>
  <c r="BM37" i="135"/>
  <c r="OA47" i="135"/>
  <c r="NQ47" i="135"/>
  <c r="NM47" i="135"/>
  <c r="NZ47" i="135"/>
  <c r="NR47" i="135"/>
  <c r="NX47" i="135"/>
  <c r="NS47" i="135"/>
  <c r="NN47" i="135"/>
  <c r="NT47" i="135"/>
  <c r="NU47" i="135"/>
  <c r="NV47" i="135"/>
  <c r="NY47" i="135"/>
  <c r="NP47" i="135"/>
  <c r="NW47" i="135"/>
  <c r="NO47" i="135"/>
  <c r="BA36" i="135"/>
  <c r="BE36" i="135"/>
  <c r="AR36" i="135"/>
  <c r="BC46" i="135"/>
  <c r="BH46" i="135"/>
  <c r="AK46" i="135" s="1"/>
  <c r="AY46" i="135"/>
  <c r="AY31" i="135"/>
  <c r="BC29" i="135"/>
  <c r="AJ29" i="135" s="1"/>
  <c r="BH29" i="135"/>
  <c r="M34" i="135"/>
  <c r="NN34" i="135"/>
  <c r="NR34" i="135"/>
  <c r="NS34" i="135"/>
  <c r="NM34" i="135"/>
  <c r="NQ34" i="135"/>
  <c r="NP34" i="135"/>
  <c r="NT34" i="135"/>
  <c r="NO34" i="135"/>
  <c r="BH41" i="135"/>
  <c r="BC41" i="135"/>
  <c r="PA34" i="135"/>
  <c r="OW34" i="135"/>
  <c r="PC34" i="135"/>
  <c r="OY34" i="135"/>
  <c r="PB34" i="135"/>
  <c r="OX34" i="135"/>
  <c r="OV34" i="135"/>
  <c r="OZ34" i="135"/>
  <c r="NT28" i="135"/>
  <c r="NO28" i="135"/>
  <c r="NS28" i="135"/>
  <c r="NR28" i="135"/>
  <c r="NQ28" i="135"/>
  <c r="NM28" i="135"/>
  <c r="NN28" i="135"/>
  <c r="NP28" i="135"/>
  <c r="AR37" i="135"/>
  <c r="BE37" i="135"/>
  <c r="BA37" i="135"/>
  <c r="AY45" i="135"/>
  <c r="M47" i="135"/>
  <c r="BC35" i="135"/>
  <c r="AJ35" i="135" s="1"/>
  <c r="BH35" i="135"/>
  <c r="AY29" i="135"/>
  <c r="BN28" i="135"/>
  <c r="BK28" i="135"/>
  <c r="AQ41" i="135"/>
  <c r="AQ15" i="135" s="1"/>
  <c r="AW41" i="135"/>
  <c r="BG41" i="135"/>
  <c r="AT41" i="135"/>
  <c r="BG38" i="135"/>
  <c r="AT38" i="135"/>
  <c r="AH38" i="135" s="1"/>
  <c r="AQ38" i="135"/>
  <c r="AG38" i="135" s="1"/>
  <c r="AW38" i="135"/>
  <c r="AY33" i="135"/>
  <c r="OE34" i="135"/>
  <c r="NZ34" i="135"/>
  <c r="NV34" i="135"/>
  <c r="OF34" i="135"/>
  <c r="NW34" i="135"/>
  <c r="OK34" i="135"/>
  <c r="OH34" i="135"/>
  <c r="OC34" i="135"/>
  <c r="OI34" i="135"/>
  <c r="OD34" i="135"/>
  <c r="OA34" i="135"/>
  <c r="OB34" i="135"/>
  <c r="OG34" i="135"/>
  <c r="NU34" i="135"/>
  <c r="NX34" i="135"/>
  <c r="OJ34" i="135"/>
  <c r="NY34" i="135"/>
  <c r="NT43" i="135"/>
  <c r="NT17" i="135" s="1"/>
  <c r="NR43" i="135"/>
  <c r="NR17" i="135" s="1"/>
  <c r="OA43" i="135"/>
  <c r="OA17" i="135" s="1"/>
  <c r="NS43" i="135"/>
  <c r="NS17" i="135" s="1"/>
  <c r="NM43" i="135"/>
  <c r="NM17" i="135" s="1"/>
  <c r="NV43" i="135"/>
  <c r="NV17" i="135" s="1"/>
  <c r="NW43" i="135"/>
  <c r="NW17" i="135" s="1"/>
  <c r="NP43" i="135"/>
  <c r="NP17" i="135" s="1"/>
  <c r="NU43" i="135"/>
  <c r="NU17" i="135" s="1"/>
  <c r="NY43" i="135"/>
  <c r="NY17" i="135" s="1"/>
  <c r="NQ43" i="135"/>
  <c r="NQ17" i="135" s="1"/>
  <c r="NX43" i="135"/>
  <c r="NX17" i="135" s="1"/>
  <c r="NO43" i="135"/>
  <c r="NO17" i="135" s="1"/>
  <c r="NZ43" i="135"/>
  <c r="NZ17" i="135" s="1"/>
  <c r="NN43" i="135"/>
  <c r="NN17" i="135" s="1"/>
  <c r="OX28" i="135"/>
  <c r="OV28" i="135"/>
  <c r="PB28" i="135"/>
  <c r="PC28" i="135"/>
  <c r="OZ28" i="135"/>
  <c r="OW28" i="135"/>
  <c r="OY28" i="135"/>
  <c r="PA28" i="135"/>
  <c r="OX30" i="135"/>
  <c r="PK30" i="135"/>
  <c r="PJ30" i="135"/>
  <c r="PA30" i="135"/>
  <c r="PM30" i="135"/>
  <c r="PL30" i="135"/>
  <c r="PB30" i="135"/>
  <c r="PF30" i="135"/>
  <c r="PD30" i="135"/>
  <c r="OV30" i="135"/>
  <c r="PC30" i="135"/>
  <c r="PE30" i="135"/>
  <c r="OY30" i="135"/>
  <c r="OZ30" i="135"/>
  <c r="PH30" i="135"/>
  <c r="PG30" i="135"/>
  <c r="OW30" i="135"/>
  <c r="PI30" i="135"/>
  <c r="MG43" i="135"/>
  <c r="MG17" i="135" s="1"/>
  <c r="DF43" i="135"/>
  <c r="DF17" i="135" s="1"/>
  <c r="DA43" i="135"/>
  <c r="DA17" i="135" s="1"/>
  <c r="CT43" i="135"/>
  <c r="CT17" i="135" s="1"/>
  <c r="MN43" i="135"/>
  <c r="MN17" i="135" s="1"/>
  <c r="HB43" i="135"/>
  <c r="HB17" i="135" s="1"/>
  <c r="MJ43" i="135"/>
  <c r="MJ17" i="135" s="1"/>
  <c r="GX43" i="135"/>
  <c r="GX17" i="135" s="1"/>
  <c r="MR43" i="135"/>
  <c r="MR17" i="135" s="1"/>
  <c r="MI43" i="135"/>
  <c r="MI17" i="135" s="1"/>
  <c r="MP43" i="135"/>
  <c r="MP17" i="135" s="1"/>
  <c r="ML43" i="135"/>
  <c r="ML17" i="135" s="1"/>
  <c r="MF43" i="135"/>
  <c r="MF17" i="135" s="1"/>
  <c r="GW43" i="135"/>
  <c r="GW17" i="135" s="1"/>
  <c r="MH43" i="135"/>
  <c r="MH17" i="135" s="1"/>
  <c r="DG43" i="135"/>
  <c r="DG17" i="135" s="1"/>
  <c r="HE43" i="135"/>
  <c r="HE17" i="135" s="1"/>
  <c r="GZ43" i="135"/>
  <c r="GZ17" i="135" s="1"/>
  <c r="GU43" i="135"/>
  <c r="GU17" i="135" s="1"/>
  <c r="HA43" i="135"/>
  <c r="HA17" i="135" s="1"/>
  <c r="BT43" i="135"/>
  <c r="BT17" i="135" s="1"/>
  <c r="CU43" i="135"/>
  <c r="CU17" i="135" s="1"/>
  <c r="GV43" i="135"/>
  <c r="GV17" i="135" s="1"/>
  <c r="CW43" i="135"/>
  <c r="CW17" i="135" s="1"/>
  <c r="DC43" i="135"/>
  <c r="DC17" i="135" s="1"/>
  <c r="BJ43" i="135"/>
  <c r="BJ17" i="135" s="1"/>
  <c r="HH43" i="135"/>
  <c r="HH17" i="135" s="1"/>
  <c r="BP43" i="135"/>
  <c r="BP17" i="135" s="1"/>
  <c r="BX43" i="135"/>
  <c r="BX17" i="135" s="1"/>
  <c r="HC43" i="135"/>
  <c r="HC17" i="135" s="1"/>
  <c r="DD43" i="135"/>
  <c r="DD17" i="135" s="1"/>
  <c r="HG43" i="135"/>
  <c r="HG17" i="135" s="1"/>
  <c r="MD43" i="135"/>
  <c r="MD17" i="135" s="1"/>
  <c r="BQ43" i="135"/>
  <c r="BQ17" i="135" s="1"/>
  <c r="CY43" i="135"/>
  <c r="CY17" i="135" s="1"/>
  <c r="HD43" i="135"/>
  <c r="HD17" i="135" s="1"/>
  <c r="MM43" i="135"/>
  <c r="MM17" i="135" s="1"/>
  <c r="BL43" i="135"/>
  <c r="BL17" i="135" s="1"/>
  <c r="BM43" i="135"/>
  <c r="BM17" i="135" s="1"/>
  <c r="CZ43" i="135"/>
  <c r="CZ17" i="135" s="1"/>
  <c r="MQ43" i="135"/>
  <c r="MQ17" i="135" s="1"/>
  <c r="GT43" i="135"/>
  <c r="GT17" i="135" s="1"/>
  <c r="MO43" i="135"/>
  <c r="MO17" i="135" s="1"/>
  <c r="HF43" i="135"/>
  <c r="HF17" i="135" s="1"/>
  <c r="BS43" i="135"/>
  <c r="BS17" i="135" s="1"/>
  <c r="BV43" i="135"/>
  <c r="BV17" i="135" s="1"/>
  <c r="CX43" i="135"/>
  <c r="CX17" i="135" s="1"/>
  <c r="DB43" i="135"/>
  <c r="DB17" i="135" s="1"/>
  <c r="CV43" i="135"/>
  <c r="CV17" i="135" s="1"/>
  <c r="BW43" i="135"/>
  <c r="BW17" i="135" s="1"/>
  <c r="DE43" i="135"/>
  <c r="DE17" i="135" s="1"/>
  <c r="GY43" i="135"/>
  <c r="GY17" i="135" s="1"/>
  <c r="BN43" i="135"/>
  <c r="BN17" i="135" s="1"/>
  <c r="BR43" i="135"/>
  <c r="BR17" i="135" s="1"/>
  <c r="BK43" i="135"/>
  <c r="BK17" i="135" s="1"/>
  <c r="ME43" i="135"/>
  <c r="ME17" i="135" s="1"/>
  <c r="CS43" i="135"/>
  <c r="CS17" i="135" s="1"/>
  <c r="BO43" i="135"/>
  <c r="BO17" i="135" s="1"/>
  <c r="MK43" i="135"/>
  <c r="MK17" i="135" s="1"/>
  <c r="BU43" i="135"/>
  <c r="BU17" i="135" s="1"/>
  <c r="BH45" i="135"/>
  <c r="BC45" i="135"/>
  <c r="AJ45" i="135" s="1"/>
  <c r="AQ46" i="135"/>
  <c r="AT46" i="135"/>
  <c r="BG46" i="135"/>
  <c r="AW46" i="135"/>
  <c r="BA47" i="135"/>
  <c r="AR47" i="135"/>
  <c r="AR18" i="135" s="1"/>
  <c r="BE47" i="135"/>
  <c r="OY47" i="135"/>
  <c r="PA47" i="135"/>
  <c r="OZ47" i="135"/>
  <c r="PD47" i="135"/>
  <c r="OW47" i="135"/>
  <c r="PF47" i="135"/>
  <c r="PG47" i="135"/>
  <c r="PH47" i="135"/>
  <c r="OV47" i="135"/>
  <c r="PJ47" i="135"/>
  <c r="OX47" i="135"/>
  <c r="PI47" i="135"/>
  <c r="PE47" i="135"/>
  <c r="PC47" i="135"/>
  <c r="PB47" i="135"/>
  <c r="AW40" i="135"/>
  <c r="AQ40" i="135"/>
  <c r="BG40" i="135"/>
  <c r="AT40" i="135"/>
  <c r="BC40" i="135"/>
  <c r="BH40" i="135"/>
  <c r="AY40" i="135"/>
  <c r="BG32" i="135"/>
  <c r="AT32" i="135"/>
  <c r="AH32" i="135" s="1"/>
  <c r="AQ32" i="135"/>
  <c r="AG32" i="135" s="1"/>
  <c r="AW32" i="135"/>
  <c r="AY35" i="135"/>
  <c r="HE36" i="135"/>
  <c r="BX36" i="135"/>
  <c r="GZ36" i="135"/>
  <c r="BO36" i="135"/>
  <c r="BS36" i="135"/>
  <c r="HD36" i="135"/>
  <c r="BM36" i="135"/>
  <c r="BK30" i="135"/>
  <c r="BR30" i="135"/>
  <c r="CA30" i="135"/>
  <c r="BZ30" i="135"/>
  <c r="HG30" i="135"/>
  <c r="HE30" i="135"/>
  <c r="NV24" i="135"/>
  <c r="NP24" i="135"/>
  <c r="NU24" i="135"/>
  <c r="NS24" i="135"/>
  <c r="NO24" i="135"/>
  <c r="NT24" i="135"/>
  <c r="NQ24" i="135"/>
  <c r="NM24" i="135"/>
  <c r="NR24" i="135"/>
  <c r="NN24" i="135"/>
  <c r="GZ28" i="135"/>
  <c r="GT28" i="135"/>
  <c r="BM28" i="135"/>
  <c r="GU28" i="135"/>
  <c r="GV28" i="135"/>
  <c r="BL28" i="135"/>
  <c r="PD24" i="135"/>
  <c r="OZ24" i="135"/>
  <c r="OW24" i="135"/>
  <c r="OY24" i="135"/>
  <c r="PE24" i="135"/>
  <c r="PB24" i="135"/>
  <c r="OV24" i="135"/>
  <c r="OX24" i="135"/>
  <c r="PA24" i="135"/>
  <c r="PC24" i="135"/>
  <c r="BH44" i="135"/>
  <c r="BC44" i="135"/>
  <c r="BG42" i="135"/>
  <c r="BG16" i="135" s="1"/>
  <c r="AW42" i="135"/>
  <c r="AW16" i="135" s="1"/>
  <c r="AT42" i="135"/>
  <c r="AT16" i="135" s="1"/>
  <c r="AQ42" i="135"/>
  <c r="AQ16" i="135" s="1"/>
  <c r="BA34" i="135"/>
  <c r="BE34" i="135"/>
  <c r="AR34" i="135"/>
  <c r="M43" i="135"/>
  <c r="M17" i="135" s="1"/>
  <c r="BS37" i="135"/>
  <c r="BK37" i="135"/>
  <c r="GU37" i="135"/>
  <c r="BP37" i="135"/>
  <c r="GV37" i="135"/>
  <c r="HG37" i="135"/>
  <c r="BS47" i="135"/>
  <c r="CY47" i="135"/>
  <c r="DE47" i="135"/>
  <c r="CT47" i="135"/>
  <c r="BQ47" i="135"/>
  <c r="BV47" i="135"/>
  <c r="GW47" i="135"/>
  <c r="MK47" i="135"/>
  <c r="HB47" i="135"/>
  <c r="CU47" i="135"/>
  <c r="MO47" i="135"/>
  <c r="ML47" i="135"/>
  <c r="MP47" i="135"/>
  <c r="CV47" i="135"/>
  <c r="MI47" i="135"/>
  <c r="CW47" i="135"/>
  <c r="MF47" i="135"/>
  <c r="HD47" i="135"/>
  <c r="HA47" i="135"/>
  <c r="BW47" i="135"/>
  <c r="GU47" i="135"/>
  <c r="BM47" i="135"/>
  <c r="MG47" i="135"/>
  <c r="BK47" i="135"/>
  <c r="GZ47" i="135"/>
  <c r="GT47" i="135"/>
  <c r="MM47" i="135"/>
  <c r="BR47" i="135"/>
  <c r="HF47" i="135"/>
  <c r="HH47" i="135"/>
  <c r="CS47" i="135"/>
  <c r="DC47" i="135"/>
  <c r="HE47" i="135"/>
  <c r="BP47" i="135"/>
  <c r="MD47" i="135"/>
  <c r="CX47" i="135"/>
  <c r="DB47" i="135"/>
  <c r="GY47" i="135"/>
  <c r="MR47" i="135"/>
  <c r="ME47" i="135"/>
  <c r="BL47" i="135"/>
  <c r="BX47" i="135"/>
  <c r="BJ47" i="135"/>
  <c r="MJ47" i="135"/>
  <c r="BO47" i="135"/>
  <c r="BT47" i="135"/>
  <c r="DD47" i="135"/>
  <c r="BU47" i="135"/>
  <c r="DA47" i="135"/>
  <c r="BN47" i="135"/>
  <c r="GX47" i="135"/>
  <c r="MH47" i="135"/>
  <c r="DF47" i="135"/>
  <c r="MN47" i="135"/>
  <c r="CZ47" i="135"/>
  <c r="DG47" i="135"/>
  <c r="MQ47" i="135"/>
  <c r="HG47" i="135"/>
  <c r="HC47" i="135"/>
  <c r="GV47" i="135"/>
  <c r="AR30" i="135"/>
  <c r="BE30" i="135"/>
  <c r="BA30" i="135"/>
  <c r="J47" i="135"/>
  <c r="BH32" i="135"/>
  <c r="BC32" i="135"/>
  <c r="AJ32" i="135" s="1"/>
  <c r="BG35" i="135"/>
  <c r="AW35" i="135"/>
  <c r="AT35" i="135"/>
  <c r="AH35" i="135" s="1"/>
  <c r="AQ35" i="135"/>
  <c r="AG35" i="135" s="1"/>
  <c r="AT29" i="135"/>
  <c r="AH29" i="135" s="1"/>
  <c r="BG29" i="135"/>
  <c r="AW29" i="135"/>
  <c r="AQ29" i="135"/>
  <c r="AG29" i="135" s="1"/>
  <c r="BH33" i="135"/>
  <c r="BC33" i="135"/>
  <c r="AJ33" i="135" s="1"/>
  <c r="MQ34" i="135"/>
  <c r="HM34" i="135"/>
  <c r="CG34" i="135"/>
  <c r="DG34" i="135"/>
  <c r="HN34" i="135"/>
  <c r="ML34" i="135"/>
  <c r="BS34" i="135"/>
  <c r="BR34" i="135"/>
  <c r="MT34" i="135"/>
  <c r="HP34" i="135"/>
  <c r="DO34" i="135"/>
  <c r="CC34" i="135"/>
  <c r="DK34" i="135"/>
  <c r="DH34" i="135"/>
  <c r="MU34" i="135"/>
  <c r="HO34" i="135"/>
  <c r="NA34" i="135"/>
  <c r="DL34" i="135"/>
  <c r="CA34" i="135"/>
  <c r="HJ34" i="135"/>
  <c r="BW34" i="135"/>
  <c r="HR34" i="135"/>
  <c r="DD34" i="135"/>
  <c r="HK34" i="135"/>
  <c r="DM34" i="135"/>
  <c r="DE34" i="135"/>
  <c r="HC34" i="135"/>
  <c r="MW34" i="135"/>
  <c r="DF34" i="135"/>
  <c r="CD34" i="135"/>
  <c r="MO34" i="135"/>
  <c r="HB34" i="135"/>
  <c r="HH34" i="135"/>
  <c r="DP34" i="135"/>
  <c r="HF34" i="135"/>
  <c r="NB34" i="135"/>
  <c r="BZ34" i="135"/>
  <c r="CH34" i="135"/>
  <c r="HG34" i="135"/>
  <c r="MP34" i="135"/>
  <c r="CF34" i="135"/>
  <c r="CE34" i="135"/>
  <c r="HQ34" i="135"/>
  <c r="MV34" i="135"/>
  <c r="BU34" i="135"/>
  <c r="DA34" i="135"/>
  <c r="BX34" i="135"/>
  <c r="HL34" i="135"/>
  <c r="MZ34" i="135"/>
  <c r="MM34" i="135"/>
  <c r="MS34" i="135"/>
  <c r="BT34" i="135"/>
  <c r="CB34" i="135"/>
  <c r="MR34" i="135"/>
  <c r="BV34" i="135"/>
  <c r="HD34" i="135"/>
  <c r="BY34" i="135"/>
  <c r="DC34" i="135"/>
  <c r="HI34" i="135"/>
  <c r="MY34" i="135"/>
  <c r="HE34" i="135"/>
  <c r="DN34" i="135"/>
  <c r="DI34" i="135"/>
  <c r="DB34" i="135"/>
  <c r="DJ34" i="135"/>
  <c r="DQ34" i="135"/>
  <c r="MX34" i="135"/>
  <c r="MN34" i="135"/>
  <c r="AR28" i="135"/>
  <c r="AR12" i="135" s="1"/>
  <c r="BE28" i="135"/>
  <c r="BA28" i="135"/>
  <c r="J34" i="135"/>
  <c r="GV34" i="135"/>
  <c r="CT34" i="135"/>
  <c r="CY34" i="135"/>
  <c r="GU34" i="135"/>
  <c r="BJ34" i="135"/>
  <c r="MI34" i="135"/>
  <c r="CZ34" i="135"/>
  <c r="CV34" i="135"/>
  <c r="GZ34" i="135"/>
  <c r="CU34" i="135"/>
  <c r="BQ34" i="135"/>
  <c r="BO34" i="135"/>
  <c r="GW34" i="135"/>
  <c r="MD34" i="135"/>
  <c r="GX34" i="135"/>
  <c r="MH34" i="135"/>
  <c r="MF34" i="135"/>
  <c r="BP34" i="135"/>
  <c r="GT34" i="135"/>
  <c r="GY34" i="135"/>
  <c r="BL34" i="135"/>
  <c r="ME34" i="135"/>
  <c r="CS34" i="135"/>
  <c r="CW34" i="135"/>
  <c r="MK34" i="135"/>
  <c r="BN34" i="135"/>
  <c r="MJ34" i="135"/>
  <c r="BK34" i="135"/>
  <c r="CX34" i="135"/>
  <c r="HA34" i="135"/>
  <c r="BM34" i="135"/>
  <c r="MG34" i="135"/>
  <c r="BC31" i="135"/>
  <c r="AJ31" i="135" s="1"/>
  <c r="BH31" i="135"/>
  <c r="HE11" i="135"/>
  <c r="MN11" i="135"/>
  <c r="DC11" i="135"/>
  <c r="MO11" i="135"/>
  <c r="HD11" i="135"/>
  <c r="BT11" i="135"/>
  <c r="DD11" i="135"/>
  <c r="BU11" i="135"/>
  <c r="BH38" i="135"/>
  <c r="BC38" i="135"/>
  <c r="AJ38" i="135" s="1"/>
  <c r="PN34" i="135"/>
  <c r="PR34" i="135"/>
  <c r="PS34" i="135"/>
  <c r="PJ34" i="135"/>
  <c r="PI34" i="135"/>
  <c r="PQ34" i="135"/>
  <c r="PK34" i="135"/>
  <c r="PO34" i="135"/>
  <c r="PP34" i="135"/>
  <c r="PD34" i="135"/>
  <c r="PM34" i="135"/>
  <c r="PG34" i="135"/>
  <c r="PL34" i="135"/>
  <c r="PF34" i="135"/>
  <c r="PT34" i="135"/>
  <c r="PH34" i="135"/>
  <c r="PE34" i="135"/>
  <c r="PC37" i="135"/>
  <c r="PE37" i="135"/>
  <c r="OV37" i="135"/>
  <c r="PA37" i="135"/>
  <c r="PI37" i="135"/>
  <c r="OY37" i="135"/>
  <c r="PH37" i="135"/>
  <c r="PJ37" i="135"/>
  <c r="PB37" i="135"/>
  <c r="PD37" i="135"/>
  <c r="OW37" i="135"/>
  <c r="OX37" i="135"/>
  <c r="PG37" i="135"/>
  <c r="OZ37" i="135"/>
  <c r="PF37" i="135"/>
  <c r="PH36" i="135"/>
  <c r="PA36" i="135"/>
  <c r="PB36" i="135"/>
  <c r="PE36" i="135"/>
  <c r="PI36" i="135"/>
  <c r="PF36" i="135"/>
  <c r="OV36" i="135"/>
  <c r="OZ36" i="135"/>
  <c r="PJ36" i="135"/>
  <c r="OY36" i="135"/>
  <c r="PG36" i="135"/>
  <c r="PC36" i="135"/>
  <c r="PD36" i="135"/>
  <c r="OX36" i="135"/>
  <c r="OW36" i="135"/>
  <c r="AQ45" i="135"/>
  <c r="AT45" i="135"/>
  <c r="AH45" i="135" s="1"/>
  <c r="AW45" i="135"/>
  <c r="BG45" i="135"/>
  <c r="BG39" i="135"/>
  <c r="AT39" i="135"/>
  <c r="AW39" i="135"/>
  <c r="AQ39" i="135"/>
  <c r="BH39" i="135"/>
  <c r="BC39" i="135"/>
  <c r="AY39" i="135"/>
  <c r="HB36" i="135"/>
  <c r="BK36" i="135"/>
  <c r="HA36" i="135"/>
  <c r="BT36" i="135"/>
  <c r="BJ36" i="135"/>
  <c r="BW36" i="135"/>
  <c r="BQ36" i="135"/>
  <c r="BW30" i="135"/>
  <c r="HH30" i="135"/>
  <c r="HK30" i="135"/>
  <c r="BM30" i="135"/>
  <c r="BU30" i="135"/>
  <c r="BN30" i="135"/>
  <c r="BS30" i="135"/>
  <c r="GV30" i="135"/>
  <c r="BT30" i="135"/>
  <c r="HC30" i="135"/>
  <c r="HF30" i="135"/>
  <c r="BG31" i="135"/>
  <c r="AW31" i="135"/>
  <c r="AT31" i="135"/>
  <c r="AH31" i="135" s="1"/>
  <c r="AQ31" i="135"/>
  <c r="AG31" i="135" s="1"/>
  <c r="BJ28" i="135"/>
  <c r="GY28" i="135"/>
  <c r="BQ28" i="135"/>
  <c r="BP28" i="135"/>
  <c r="BO28" i="135"/>
  <c r="AY41" i="135"/>
  <c r="BG33" i="135"/>
  <c r="AT33" i="135"/>
  <c r="AH33" i="135" s="1"/>
  <c r="AQ33" i="135"/>
  <c r="AG33" i="135" s="1"/>
  <c r="AW33" i="135"/>
  <c r="BA24" i="135"/>
  <c r="BE24" i="135"/>
  <c r="AR24" i="135"/>
  <c r="PF11" i="135"/>
  <c r="PG11" i="135"/>
  <c r="AW44" i="135"/>
  <c r="BG44" i="135"/>
  <c r="AQ44" i="135"/>
  <c r="AT44" i="135"/>
  <c r="BH42" i="135"/>
  <c r="BC42" i="135"/>
  <c r="BC16" i="135" s="1"/>
  <c r="AY42" i="135"/>
  <c r="AY16" i="135" s="1"/>
  <c r="BQ37" i="135"/>
  <c r="HB37" i="135"/>
  <c r="HC37" i="135"/>
  <c r="GY37" i="135"/>
  <c r="BW37" i="135"/>
  <c r="BV37" i="135"/>
  <c r="HD37" i="135"/>
  <c r="BN37" i="135"/>
  <c r="M48" i="135"/>
  <c r="NP48" i="135"/>
  <c r="NZ48" i="135"/>
  <c r="NX48" i="135"/>
  <c r="NV48" i="135"/>
  <c r="NT48" i="135"/>
  <c r="NY48" i="135"/>
  <c r="NW48" i="135"/>
  <c r="NS48" i="135"/>
  <c r="OA48" i="135"/>
  <c r="NO48" i="135"/>
  <c r="NQ48" i="135"/>
  <c r="NU48" i="135"/>
  <c r="NR48" i="135"/>
  <c r="NM48" i="135"/>
  <c r="NN48" i="135"/>
  <c r="J48" i="135"/>
  <c r="BN48" i="135"/>
  <c r="MD48" i="135"/>
  <c r="CY48" i="135"/>
  <c r="HE48" i="135"/>
  <c r="HG48" i="135"/>
  <c r="HF48" i="135"/>
  <c r="MR48" i="135"/>
  <c r="MM48" i="135"/>
  <c r="ML48" i="135"/>
  <c r="MF48" i="135"/>
  <c r="DB48" i="135"/>
  <c r="BQ48" i="135"/>
  <c r="MI48" i="135"/>
  <c r="DC48" i="135"/>
  <c r="DD48" i="135"/>
  <c r="MG48" i="135"/>
  <c r="BJ48" i="135"/>
  <c r="HA48" i="135"/>
  <c r="GV48" i="135"/>
  <c r="MK48" i="135"/>
  <c r="MJ48" i="135"/>
  <c r="GW48" i="135"/>
  <c r="HH48" i="135"/>
  <c r="HD48" i="135"/>
  <c r="BS48" i="135"/>
  <c r="MH48" i="135"/>
  <c r="CX48" i="135"/>
  <c r="ME48" i="135"/>
  <c r="CW48" i="135"/>
  <c r="MP48" i="135"/>
  <c r="BW48" i="135"/>
  <c r="MQ48" i="135"/>
  <c r="GT48" i="135"/>
  <c r="BU48" i="135"/>
  <c r="BP48" i="135"/>
  <c r="BM48" i="135"/>
  <c r="CS48" i="135"/>
  <c r="CT48" i="135"/>
  <c r="BO48" i="135"/>
  <c r="BL48" i="135"/>
  <c r="HC48" i="135"/>
  <c r="BK48" i="135"/>
  <c r="CZ48" i="135"/>
  <c r="BV48" i="135"/>
  <c r="GY48" i="135"/>
  <c r="MO48" i="135"/>
  <c r="GU48" i="135"/>
  <c r="MN48" i="135"/>
  <c r="DG48" i="135"/>
  <c r="DF48" i="135"/>
  <c r="DA48" i="135"/>
  <c r="HB48" i="135"/>
  <c r="GZ48" i="135"/>
  <c r="BX48" i="135"/>
  <c r="CU48" i="135"/>
  <c r="GX48" i="135"/>
  <c r="CV48" i="135"/>
  <c r="BR48" i="135"/>
  <c r="BT48" i="135"/>
  <c r="DE48" i="135"/>
  <c r="I11" i="164"/>
  <c r="L69" i="191" s="1"/>
  <c r="M69" i="191" s="1"/>
  <c r="H11" i="164"/>
  <c r="MG23" i="135"/>
  <c r="CS23" i="135"/>
  <c r="MF23" i="135"/>
  <c r="CW23" i="135"/>
  <c r="ME23" i="135"/>
  <c r="MD23" i="135"/>
  <c r="CU23" i="135"/>
  <c r="MH23" i="135"/>
  <c r="CT23" i="135"/>
  <c r="W11" i="131"/>
  <c r="T11" i="131"/>
  <c r="AI13" i="131"/>
  <c r="L28" i="191" s="1"/>
  <c r="M28" i="191" s="1"/>
  <c r="AI6" i="131"/>
  <c r="L20" i="191" s="1"/>
  <c r="M20" i="191" s="1"/>
  <c r="T12" i="131"/>
  <c r="X7" i="131"/>
  <c r="T9" i="131"/>
  <c r="W13" i="131"/>
  <c r="T10" i="131"/>
  <c r="AI9" i="131"/>
  <c r="L23" i="191" s="1"/>
  <c r="M23" i="191" s="1"/>
  <c r="AI11" i="131"/>
  <c r="L25" i="191" s="1"/>
  <c r="M25" i="191" s="1"/>
  <c r="J17" i="135"/>
  <c r="AI10" i="131"/>
  <c r="L24" i="191" s="1"/>
  <c r="M24" i="191" s="1"/>
  <c r="T5" i="131"/>
  <c r="NP15" i="135"/>
  <c r="PD17" i="135"/>
  <c r="CV14" i="135"/>
  <c r="HH14" i="135"/>
  <c r="DG14" i="135"/>
  <c r="NQ15" i="135"/>
  <c r="N15" i="135"/>
  <c r="NM15" i="135"/>
  <c r="NV15" i="135"/>
  <c r="AC12" i="135"/>
  <c r="E7" i="164" s="1"/>
  <c r="NZ14" i="135"/>
  <c r="K11" i="135"/>
  <c r="PB17" i="135"/>
  <c r="PA17" i="135"/>
  <c r="MM14" i="135"/>
  <c r="NU15" i="135"/>
  <c r="NT15" i="135"/>
  <c r="NN15" i="135"/>
  <c r="MN14" i="135"/>
  <c r="NO15" i="135"/>
  <c r="NR15" i="135"/>
  <c r="K14" i="135"/>
  <c r="DE14" i="135"/>
  <c r="NM23" i="135"/>
  <c r="PE17" i="135"/>
  <c r="Z11" i="135"/>
  <c r="OB18" i="135"/>
  <c r="OB9" i="135" s="1"/>
  <c r="OZ17" i="135"/>
  <c r="OY17" i="135"/>
  <c r="HE14" i="135"/>
  <c r="GV14" i="135"/>
  <c r="Q18" i="135"/>
  <c r="PC17" i="135"/>
  <c r="OV17" i="135"/>
  <c r="IK13" i="135"/>
  <c r="IK8" i="135" s="1"/>
  <c r="IK6" i="135" s="1"/>
  <c r="AC14" i="135"/>
  <c r="E9" i="164" s="1"/>
  <c r="MQ14" i="135"/>
  <c r="DH18" i="135"/>
  <c r="DH9" i="135" s="1"/>
  <c r="OA14" i="135"/>
  <c r="NY14" i="135"/>
  <c r="NW14" i="135"/>
  <c r="N14" i="135"/>
  <c r="N18" i="135"/>
  <c r="BW14" i="135"/>
  <c r="NX14" i="135"/>
  <c r="NO23" i="135"/>
  <c r="NQ23" i="135"/>
  <c r="NP23" i="135"/>
  <c r="HD14" i="135"/>
  <c r="BJ23" i="135"/>
  <c r="HG14" i="135"/>
  <c r="MJ14" i="135"/>
  <c r="DF14" i="135"/>
  <c r="MR14" i="135"/>
  <c r="MO14" i="135"/>
  <c r="MP14" i="135"/>
  <c r="DD14" i="135"/>
  <c r="DC14" i="135"/>
  <c r="CZ14" i="135"/>
  <c r="BY18" i="135"/>
  <c r="BY9" i="135" s="1"/>
  <c r="MS18" i="135"/>
  <c r="MS9" i="135" s="1"/>
  <c r="Q12" i="135"/>
  <c r="PC15" i="135"/>
  <c r="OX15" i="135"/>
  <c r="PE15" i="135"/>
  <c r="PA15" i="135"/>
  <c r="PB15" i="135"/>
  <c r="OW15" i="135"/>
  <c r="OZ15" i="135"/>
  <c r="PD15" i="135"/>
  <c r="OV15" i="135"/>
  <c r="OY15" i="135"/>
  <c r="P15" i="135"/>
  <c r="IC17" i="135"/>
  <c r="O14" i="135"/>
  <c r="AC16" i="135"/>
  <c r="E11" i="164" s="1"/>
  <c r="N12" i="135"/>
  <c r="P18" i="135"/>
  <c r="L13" i="135"/>
  <c r="OX17" i="135"/>
  <c r="M23" i="135"/>
  <c r="O11" i="135"/>
  <c r="P11" i="135"/>
  <c r="OY23" i="135"/>
  <c r="OX23" i="135"/>
  <c r="OW23" i="135"/>
  <c r="OV23" i="135"/>
  <c r="OZ23" i="135"/>
  <c r="AC17" i="135"/>
  <c r="E12" i="164" s="1"/>
  <c r="J15" i="135"/>
  <c r="L15" i="135"/>
  <c r="Y14" i="135"/>
  <c r="GX23" i="135"/>
  <c r="GT23" i="135"/>
  <c r="O18" i="135"/>
  <c r="O13" i="135"/>
  <c r="P13" i="135"/>
  <c r="OW17" i="135"/>
  <c r="Q11" i="135"/>
  <c r="Y15" i="135"/>
  <c r="M15" i="135"/>
  <c r="O15" i="135"/>
  <c r="NV14" i="135"/>
  <c r="K18" i="135"/>
  <c r="L19" i="135"/>
  <c r="Q19" i="135"/>
  <c r="Z19" i="135"/>
  <c r="Y12" i="135"/>
  <c r="L14" i="135"/>
  <c r="Z14" i="135"/>
  <c r="MK15" i="135"/>
  <c r="CW15" i="135"/>
  <c r="CY15" i="135"/>
  <c r="CT15" i="135"/>
  <c r="DB15" i="135"/>
  <c r="DA15" i="135"/>
  <c r="MI15" i="135"/>
  <c r="CX15" i="135"/>
  <c r="CU15" i="135"/>
  <c r="MF15" i="135"/>
  <c r="MJ15" i="135"/>
  <c r="GW15" i="135"/>
  <c r="ML15" i="135"/>
  <c r="ME15" i="135"/>
  <c r="GY15" i="135"/>
  <c r="HC15" i="135"/>
  <c r="BK15" i="135"/>
  <c r="HB15" i="135"/>
  <c r="BN15" i="135"/>
  <c r="MM15" i="135"/>
  <c r="BL15" i="135"/>
  <c r="GX15" i="135"/>
  <c r="GV15" i="135"/>
  <c r="BO15" i="135"/>
  <c r="MH15" i="135"/>
  <c r="MG15" i="135"/>
  <c r="HA15" i="135"/>
  <c r="CZ15" i="135"/>
  <c r="BR15" i="135"/>
  <c r="GU15" i="135"/>
  <c r="BS15" i="135"/>
  <c r="MD15" i="135"/>
  <c r="BQ15" i="135"/>
  <c r="BP15" i="135"/>
  <c r="CV15" i="135"/>
  <c r="GZ15" i="135"/>
  <c r="K15" i="135"/>
  <c r="BM15" i="135"/>
  <c r="PK18" i="135"/>
  <c r="PK9" i="135" s="1"/>
  <c r="AI7" i="131"/>
  <c r="L21" i="191" s="1"/>
  <c r="M21" i="191" s="1"/>
  <c r="K13" i="135"/>
  <c r="BU14" i="135"/>
  <c r="HF14" i="135"/>
  <c r="BV14" i="135"/>
  <c r="BX14" i="135"/>
  <c r="AI12" i="131"/>
  <c r="GW23" i="135"/>
  <c r="BK23" i="135"/>
  <c r="GV23" i="135"/>
  <c r="L18" i="135"/>
  <c r="Y13" i="135"/>
  <c r="Y11" i="135"/>
  <c r="IC23" i="135"/>
  <c r="L12" i="135"/>
  <c r="N13" i="135"/>
  <c r="Q13" i="135"/>
  <c r="Z12" i="135"/>
  <c r="K12" i="135"/>
  <c r="IC16" i="135"/>
  <c r="BM23" i="135"/>
  <c r="Y18" i="135"/>
  <c r="Z18" i="135"/>
  <c r="Z13" i="135"/>
  <c r="J23" i="135"/>
  <c r="L11" i="135"/>
  <c r="GT16" i="135"/>
  <c r="BJ16" i="135"/>
  <c r="CS16" i="135"/>
  <c r="N11" i="135"/>
  <c r="AC13" i="135"/>
  <c r="E8" i="164" s="1"/>
  <c r="I24" i="118"/>
  <c r="O12" i="135"/>
  <c r="P12" i="135"/>
  <c r="Q14" i="135"/>
  <c r="PF14" i="135"/>
  <c r="PI14" i="135"/>
  <c r="PJ14" i="135"/>
  <c r="PG14" i="135"/>
  <c r="PH14" i="135"/>
  <c r="P14" i="135"/>
  <c r="AI8" i="131"/>
  <c r="L22" i="191" s="1"/>
  <c r="M22" i="191" s="1"/>
  <c r="AC15" i="135"/>
  <c r="E10" i="164" s="1"/>
  <c r="BT14" i="135"/>
  <c r="HI18" i="135"/>
  <c r="HI9" i="135" s="1"/>
  <c r="GU23" i="135"/>
  <c r="BN23" i="135"/>
  <c r="BL23" i="135"/>
  <c r="BC25" i="135" l="1"/>
  <c r="AJ25" i="135" s="1"/>
  <c r="AY25" i="135"/>
  <c r="BH25" i="135"/>
  <c r="AR13" i="135"/>
  <c r="AQ14" i="135"/>
  <c r="AG45" i="135"/>
  <c r="BA48" i="135"/>
  <c r="AR48" i="135"/>
  <c r="AR19" i="135" s="1"/>
  <c r="BE48" i="135"/>
  <c r="AW25" i="135"/>
  <c r="BG25" i="135"/>
  <c r="AT25" i="135"/>
  <c r="AH25" i="135" s="1"/>
  <c r="AQ25" i="135"/>
  <c r="AG25" i="135" s="1"/>
  <c r="I9" i="118" s="1"/>
  <c r="AY37" i="135"/>
  <c r="AY36" i="135"/>
  <c r="DA11" i="135"/>
  <c r="AI33" i="135"/>
  <c r="AI31" i="135"/>
  <c r="AI45" i="135"/>
  <c r="AK39" i="135"/>
  <c r="AY24" i="135"/>
  <c r="AQ24" i="135"/>
  <c r="AG24" i="135" s="1"/>
  <c r="I8" i="118" s="1"/>
  <c r="CY11" i="135"/>
  <c r="AY30" i="135"/>
  <c r="AW24" i="135"/>
  <c r="BH24" i="135"/>
  <c r="BC30" i="135"/>
  <c r="AJ30" i="135" s="1"/>
  <c r="AT24" i="135"/>
  <c r="AH24" i="135" s="1"/>
  <c r="BC24" i="135"/>
  <c r="AJ24" i="135" s="1"/>
  <c r="AK44" i="135"/>
  <c r="AY28" i="135"/>
  <c r="BG24" i="135"/>
  <c r="AI35" i="135"/>
  <c r="AK29" i="135"/>
  <c r="AI38" i="135"/>
  <c r="AK38" i="135"/>
  <c r="AI29" i="135"/>
  <c r="BH37" i="135"/>
  <c r="AT37" i="135"/>
  <c r="AH37" i="135" s="1"/>
  <c r="AY34" i="135"/>
  <c r="AQ37" i="135"/>
  <c r="AG37" i="135" s="1"/>
  <c r="I21" i="118" s="1"/>
  <c r="AQ30" i="135"/>
  <c r="BG37" i="135"/>
  <c r="AT30" i="135"/>
  <c r="AH30" i="135" s="1"/>
  <c r="BH36" i="135"/>
  <c r="AI32" i="135"/>
  <c r="AK35" i="135"/>
  <c r="AW28" i="135"/>
  <c r="AT28" i="135"/>
  <c r="AH28" i="135" s="1"/>
  <c r="AQ28" i="135"/>
  <c r="BG28" i="135"/>
  <c r="BC36" i="135"/>
  <c r="AJ36" i="135" s="1"/>
  <c r="AK32" i="135"/>
  <c r="AW30" i="135"/>
  <c r="BC37" i="135"/>
  <c r="AJ37" i="135" s="1"/>
  <c r="AK31" i="135"/>
  <c r="AQ34" i="135"/>
  <c r="AG34" i="135" s="1"/>
  <c r="I18" i="118" s="1"/>
  <c r="BG34" i="135"/>
  <c r="AW34" i="135"/>
  <c r="AT34" i="135"/>
  <c r="AH34" i="135" s="1"/>
  <c r="BC28" i="135"/>
  <c r="AJ28" i="135" s="1"/>
  <c r="BH28" i="135"/>
  <c r="AK40" i="135"/>
  <c r="BC43" i="135"/>
  <c r="BC17" i="135" s="1"/>
  <c r="BH43" i="135"/>
  <c r="BH17" i="135" s="1"/>
  <c r="AW43" i="135"/>
  <c r="AW17" i="135" s="1"/>
  <c r="AQ43" i="135"/>
  <c r="AQ17" i="135" s="1"/>
  <c r="AT43" i="135"/>
  <c r="AT17" i="135" s="1"/>
  <c r="BG43" i="135"/>
  <c r="BG17" i="135" s="1"/>
  <c r="BH30" i="135"/>
  <c r="BG30" i="135"/>
  <c r="AW37" i="135"/>
  <c r="AQ36" i="135"/>
  <c r="AG36" i="135" s="1"/>
  <c r="I20" i="118" s="1"/>
  <c r="BG36" i="135"/>
  <c r="AT36" i="135"/>
  <c r="AH36" i="135" s="1"/>
  <c r="AW36" i="135"/>
  <c r="BH34" i="135"/>
  <c r="BC34" i="135"/>
  <c r="AJ34" i="135" s="1"/>
  <c r="AW47" i="135"/>
  <c r="BG47" i="135"/>
  <c r="AQ47" i="135"/>
  <c r="AG47" i="135" s="1"/>
  <c r="I31" i="118" s="1"/>
  <c r="AT47" i="135"/>
  <c r="AH47" i="135" s="1"/>
  <c r="AY47" i="135"/>
  <c r="BC47" i="135"/>
  <c r="AJ47" i="135" s="1"/>
  <c r="BH47" i="135"/>
  <c r="AK42" i="135"/>
  <c r="AK33" i="135"/>
  <c r="AK45" i="135"/>
  <c r="AY43" i="135"/>
  <c r="AY17" i="135" s="1"/>
  <c r="AK41" i="135"/>
  <c r="L10" i="191"/>
  <c r="M10" i="191" s="1"/>
  <c r="L27" i="191"/>
  <c r="M27" i="191" s="1"/>
  <c r="R10" i="131"/>
  <c r="AD16" i="135"/>
  <c r="AD12" i="135"/>
  <c r="AD19" i="135"/>
  <c r="AE19" i="135" s="1"/>
  <c r="AD17" i="135"/>
  <c r="V9" i="131"/>
  <c r="AD15" i="135"/>
  <c r="AO5" i="131"/>
  <c r="J11" i="164"/>
  <c r="L48" i="191"/>
  <c r="M48" i="191" s="1"/>
  <c r="AY48" i="135"/>
  <c r="BC48" i="135"/>
  <c r="BH48" i="135"/>
  <c r="AW48" i="135"/>
  <c r="AQ48" i="135"/>
  <c r="AQ19" i="135" s="1"/>
  <c r="AT48" i="135"/>
  <c r="AH48" i="135" s="1"/>
  <c r="BG48" i="135"/>
  <c r="I12" i="164"/>
  <c r="L70" i="191" s="1"/>
  <c r="M70" i="191" s="1"/>
  <c r="H12" i="164"/>
  <c r="V6" i="131"/>
  <c r="MF14" i="135"/>
  <c r="BR14" i="135"/>
  <c r="MG14" i="135"/>
  <c r="L218" i="191"/>
  <c r="M218" i="191" s="1"/>
  <c r="L219" i="191"/>
  <c r="M219" i="191" s="1"/>
  <c r="I10" i="164"/>
  <c r="L68" i="191" s="1"/>
  <c r="M68" i="191" s="1"/>
  <c r="L200" i="191"/>
  <c r="M200" i="191" s="1"/>
  <c r="H10" i="164"/>
  <c r="L199" i="191"/>
  <c r="M199" i="191" s="1"/>
  <c r="DB11" i="135"/>
  <c r="NS11" i="135"/>
  <c r="AY23" i="135"/>
  <c r="CU11" i="135"/>
  <c r="MG11" i="135"/>
  <c r="ME11" i="135"/>
  <c r="AO11" i="131"/>
  <c r="R13" i="131"/>
  <c r="V5" i="131"/>
  <c r="V13" i="131"/>
  <c r="R11" i="131"/>
  <c r="R9" i="131"/>
  <c r="X11" i="131"/>
  <c r="AB11" i="131" s="1"/>
  <c r="AG11" i="131" s="1"/>
  <c r="AK11" i="131" s="1"/>
  <c r="NV11" i="135"/>
  <c r="X5" i="131"/>
  <c r="AB5" i="131" s="1"/>
  <c r="AG5" i="131" s="1"/>
  <c r="AK5" i="131" s="1"/>
  <c r="AC18" i="135"/>
  <c r="AC9" i="135" s="1"/>
  <c r="T7" i="131"/>
  <c r="AB7" i="131" s="1"/>
  <c r="AG7" i="131" s="1"/>
  <c r="AK7" i="131" s="1"/>
  <c r="V11" i="131"/>
  <c r="AO9" i="131"/>
  <c r="AO13" i="131"/>
  <c r="X9" i="131"/>
  <c r="AB9" i="131" s="1"/>
  <c r="AG9" i="131" s="1"/>
  <c r="AK9" i="131" s="1"/>
  <c r="R5" i="131"/>
  <c r="U5" i="131"/>
  <c r="NO14" i="135"/>
  <c r="Y11" i="131"/>
  <c r="S13" i="131"/>
  <c r="AA13" i="131" s="1"/>
  <c r="AF13" i="131" s="1"/>
  <c r="AJ13" i="131" s="1"/>
  <c r="AO10" i="131"/>
  <c r="S11" i="131"/>
  <c r="AA11" i="131" s="1"/>
  <c r="AF11" i="131" s="1"/>
  <c r="AJ11" i="131" s="1"/>
  <c r="R6" i="131"/>
  <c r="V10" i="131"/>
  <c r="AO6" i="131"/>
  <c r="Y10" i="131"/>
  <c r="X12" i="131"/>
  <c r="AB12" i="131" s="1"/>
  <c r="AG12" i="131" s="1"/>
  <c r="AK12" i="131" s="1"/>
  <c r="W10" i="131"/>
  <c r="X10" i="131"/>
  <c r="AB10" i="131" s="1"/>
  <c r="AG10" i="131" s="1"/>
  <c r="AK10" i="131" s="1"/>
  <c r="S10" i="131"/>
  <c r="MM11" i="135"/>
  <c r="CZ11" i="135"/>
  <c r="M11" i="135"/>
  <c r="MI11" i="135"/>
  <c r="CH13" i="135"/>
  <c r="CH8" i="135" s="1"/>
  <c r="CH6" i="135" s="1"/>
  <c r="DK13" i="135"/>
  <c r="DK8" i="135" s="1"/>
  <c r="DK6" i="135" s="1"/>
  <c r="MV13" i="135"/>
  <c r="MV8" i="135" s="1"/>
  <c r="MV6" i="135" s="1"/>
  <c r="PR13" i="135"/>
  <c r="PR8" i="135" s="1"/>
  <c r="PR6" i="135" s="1"/>
  <c r="MH14" i="135"/>
  <c r="MY13" i="135"/>
  <c r="MY8" i="135" s="1"/>
  <c r="MY6" i="135" s="1"/>
  <c r="CY14" i="135"/>
  <c r="DB14" i="135"/>
  <c r="BQ14" i="135"/>
  <c r="BL11" i="135"/>
  <c r="BS18" i="135"/>
  <c r="DN13" i="135"/>
  <c r="DN8" i="135" s="1"/>
  <c r="DN6" i="135" s="1"/>
  <c r="PQ13" i="135"/>
  <c r="PQ8" i="135" s="1"/>
  <c r="PQ6" i="135" s="1"/>
  <c r="MK14" i="135"/>
  <c r="CT11" i="135"/>
  <c r="MF11" i="135"/>
  <c r="DA14" i="135"/>
  <c r="MZ13" i="135"/>
  <c r="MZ8" i="135" s="1"/>
  <c r="MZ6" i="135" s="1"/>
  <c r="NN11" i="135"/>
  <c r="CS14" i="135"/>
  <c r="NU11" i="135"/>
  <c r="NR11" i="135"/>
  <c r="NQ14" i="135"/>
  <c r="CW14" i="135"/>
  <c r="MD14" i="135"/>
  <c r="DO13" i="135"/>
  <c r="DO8" i="135" s="1"/>
  <c r="DO6" i="135" s="1"/>
  <c r="BL14" i="135"/>
  <c r="J12" i="135"/>
  <c r="HC11" i="135"/>
  <c r="MH11" i="135"/>
  <c r="MQ18" i="135"/>
  <c r="DL13" i="135"/>
  <c r="DL8" i="135" s="1"/>
  <c r="DL6" i="135" s="1"/>
  <c r="DM13" i="135"/>
  <c r="DM8" i="135" s="1"/>
  <c r="DM6" i="135" s="1"/>
  <c r="NT11" i="135"/>
  <c r="MW13" i="135"/>
  <c r="MW8" i="135" s="1"/>
  <c r="MW6" i="135" s="1"/>
  <c r="BP14" i="135"/>
  <c r="OG13" i="135"/>
  <c r="OG8" i="135" s="1"/>
  <c r="OG6" i="135" s="1"/>
  <c r="NN14" i="135"/>
  <c r="HD18" i="135"/>
  <c r="MN18" i="135"/>
  <c r="MR18" i="135"/>
  <c r="CU14" i="135"/>
  <c r="HC14" i="135"/>
  <c r="CS11" i="135"/>
  <c r="HO13" i="135"/>
  <c r="HO8" i="135" s="1"/>
  <c r="HO6" i="135" s="1"/>
  <c r="DP13" i="135"/>
  <c r="DP8" i="135" s="1"/>
  <c r="DP6" i="135" s="1"/>
  <c r="PE14" i="135"/>
  <c r="NT18" i="135"/>
  <c r="HB18" i="135"/>
  <c r="OK13" i="135"/>
  <c r="OK8" i="135" s="1"/>
  <c r="OK6" i="135" s="1"/>
  <c r="Q9" i="135"/>
  <c r="NS14" i="135"/>
  <c r="MM18" i="135"/>
  <c r="DG18" i="135"/>
  <c r="ME14" i="135"/>
  <c r="MI14" i="135"/>
  <c r="CW11" i="135"/>
  <c r="MJ11" i="135"/>
  <c r="CV11" i="135"/>
  <c r="OA18" i="135"/>
  <c r="MD13" i="135"/>
  <c r="NM11" i="135"/>
  <c r="BV18" i="135"/>
  <c r="OH13" i="135"/>
  <c r="OH8" i="135" s="1"/>
  <c r="OH6" i="135" s="1"/>
  <c r="J14" i="135"/>
  <c r="ML14" i="135"/>
  <c r="PH18" i="135"/>
  <c r="ML18" i="135"/>
  <c r="MF18" i="135"/>
  <c r="HF18" i="135"/>
  <c r="BT18" i="135"/>
  <c r="PC12" i="135"/>
  <c r="PA12" i="135"/>
  <c r="NY18" i="135"/>
  <c r="BL12" i="135"/>
  <c r="BK12" i="135"/>
  <c r="GX12" i="135"/>
  <c r="MI12" i="135"/>
  <c r="PE18" i="135"/>
  <c r="NS13" i="135"/>
  <c r="CT14" i="135"/>
  <c r="GX14" i="135"/>
  <c r="MI18" i="135"/>
  <c r="MK18" i="135"/>
  <c r="DF18" i="135"/>
  <c r="MK11" i="135"/>
  <c r="BJ11" i="135"/>
  <c r="NP11" i="135"/>
  <c r="MD11" i="135"/>
  <c r="ML11" i="135"/>
  <c r="MF12" i="135"/>
  <c r="BS11" i="135"/>
  <c r="NM14" i="135"/>
  <c r="CU18" i="135"/>
  <c r="CX13" i="135"/>
  <c r="NX18" i="135"/>
  <c r="GY18" i="135"/>
  <c r="CX11" i="135"/>
  <c r="NR14" i="135"/>
  <c r="DA18" i="135"/>
  <c r="NN18" i="135"/>
  <c r="BP12" i="135"/>
  <c r="NM13" i="135"/>
  <c r="NM12" i="135"/>
  <c r="CX18" i="135"/>
  <c r="NU13" i="135"/>
  <c r="NB13" i="135"/>
  <c r="NB8" i="135" s="1"/>
  <c r="NB6" i="135" s="1"/>
  <c r="OY14" i="135"/>
  <c r="OX14" i="135"/>
  <c r="NM18" i="135"/>
  <c r="CB13" i="135"/>
  <c r="CB8" i="135" s="1"/>
  <c r="CB6" i="135" s="1"/>
  <c r="MT13" i="135"/>
  <c r="MT8" i="135" s="1"/>
  <c r="MT6" i="135" s="1"/>
  <c r="NU18" i="135"/>
  <c r="GU12" i="135"/>
  <c r="MP18" i="135"/>
  <c r="DD18" i="135"/>
  <c r="MJ18" i="135"/>
  <c r="OV14" i="135"/>
  <c r="NO18" i="135"/>
  <c r="Z9" i="135"/>
  <c r="CU13" i="135"/>
  <c r="MH13" i="135"/>
  <c r="DB18" i="135"/>
  <c r="PD11" i="135"/>
  <c r="MF13" i="135"/>
  <c r="CZ13" i="135"/>
  <c r="MG13" i="135"/>
  <c r="BM12" i="135"/>
  <c r="NA13" i="135"/>
  <c r="NA8" i="135" s="1"/>
  <c r="NA6" i="135" s="1"/>
  <c r="HG18" i="135"/>
  <c r="HL13" i="135"/>
  <c r="HL8" i="135" s="1"/>
  <c r="HL6" i="135" s="1"/>
  <c r="OW14" i="135"/>
  <c r="PS13" i="135"/>
  <c r="PS8" i="135" s="1"/>
  <c r="PS6" i="135" s="1"/>
  <c r="BQ11" i="135"/>
  <c r="MD18" i="135"/>
  <c r="DE18" i="135"/>
  <c r="MO18" i="135"/>
  <c r="BR18" i="135"/>
  <c r="BX18" i="135"/>
  <c r="DD13" i="135"/>
  <c r="DD8" i="135" s="1"/>
  <c r="NS18" i="135"/>
  <c r="GU13" i="135"/>
  <c r="HD13" i="135"/>
  <c r="HD8" i="135" s="1"/>
  <c r="NX13" i="135"/>
  <c r="NX8" i="135" s="1"/>
  <c r="GV13" i="135"/>
  <c r="HR13" i="135"/>
  <c r="HR8" i="135" s="1"/>
  <c r="HR6" i="135" s="1"/>
  <c r="MX13" i="135"/>
  <c r="MX8" i="135" s="1"/>
  <c r="MX6" i="135" s="1"/>
  <c r="MU13" i="135"/>
  <c r="MU8" i="135" s="1"/>
  <c r="MU6" i="135" s="1"/>
  <c r="CT13" i="135"/>
  <c r="BN13" i="135"/>
  <c r="PB14" i="135"/>
  <c r="PC14" i="135"/>
  <c r="NW18" i="135"/>
  <c r="GZ13" i="135"/>
  <c r="MJ13" i="135"/>
  <c r="CY13" i="135"/>
  <c r="NO11" i="135"/>
  <c r="CY12" i="135"/>
  <c r="CX12" i="135"/>
  <c r="CT12" i="135"/>
  <c r="BN14" i="135"/>
  <c r="HB11" i="135"/>
  <c r="NT13" i="135"/>
  <c r="GW14" i="135"/>
  <c r="CW18" i="135"/>
  <c r="DI13" i="135"/>
  <c r="DI8" i="135" s="1"/>
  <c r="DI6" i="135" s="1"/>
  <c r="ML13" i="135"/>
  <c r="MS13" i="135"/>
  <c r="MS8" i="135" s="1"/>
  <c r="MS6" i="135" s="1"/>
  <c r="HA11" i="135"/>
  <c r="HA13" i="135"/>
  <c r="BQ12" i="135"/>
  <c r="ME12" i="135"/>
  <c r="PJ18" i="135"/>
  <c r="NR13" i="135"/>
  <c r="NP13" i="135"/>
  <c r="CF13" i="135"/>
  <c r="CF8" i="135" s="1"/>
  <c r="CF6" i="135" s="1"/>
  <c r="HA14" i="135"/>
  <c r="CX14" i="135"/>
  <c r="BR11" i="135"/>
  <c r="OZ14" i="135"/>
  <c r="GY11" i="135"/>
  <c r="GY13" i="135"/>
  <c r="NP18" i="135"/>
  <c r="J11" i="135"/>
  <c r="MK13" i="135"/>
  <c r="BN12" i="135"/>
  <c r="GV12" i="135"/>
  <c r="MJ12" i="135"/>
  <c r="CW12" i="135"/>
  <c r="PD18" i="135"/>
  <c r="BK11" i="135"/>
  <c r="HE18" i="135"/>
  <c r="OJ13" i="135"/>
  <c r="OJ8" i="135" s="1"/>
  <c r="OJ6" i="135" s="1"/>
  <c r="NZ13" i="135"/>
  <c r="NZ8" i="135" s="1"/>
  <c r="OE13" i="135"/>
  <c r="OE8" i="135" s="1"/>
  <c r="OE6" i="135" s="1"/>
  <c r="U6" i="131"/>
  <c r="NT14" i="135"/>
  <c r="MH18" i="135"/>
  <c r="CY18" i="135"/>
  <c r="CV18" i="135"/>
  <c r="MG18" i="135"/>
  <c r="BP11" i="135"/>
  <c r="DC18" i="135"/>
  <c r="OI13" i="135"/>
  <c r="OI8" i="135" s="1"/>
  <c r="OI6" i="135" s="1"/>
  <c r="BO14" i="135"/>
  <c r="HQ13" i="135"/>
  <c r="HQ8" i="135" s="1"/>
  <c r="HQ6" i="135" s="1"/>
  <c r="BO18" i="135"/>
  <c r="MO13" i="135"/>
  <c r="MO8" i="135" s="1"/>
  <c r="Q8" i="135"/>
  <c r="NQ12" i="135"/>
  <c r="GX18" i="135"/>
  <c r="NR18" i="135"/>
  <c r="GY12" i="135"/>
  <c r="HA12" i="135"/>
  <c r="CU12" i="135"/>
  <c r="GZ18" i="135"/>
  <c r="ME18" i="135"/>
  <c r="MN13" i="135"/>
  <c r="MN8" i="135" s="1"/>
  <c r="MP13" i="135"/>
  <c r="MP8" i="135" s="1"/>
  <c r="HC13" i="135"/>
  <c r="DB13" i="135"/>
  <c r="DE13" i="135"/>
  <c r="DE8" i="135" s="1"/>
  <c r="GY14" i="135"/>
  <c r="BS14" i="135"/>
  <c r="PB12" i="135"/>
  <c r="BK14" i="135"/>
  <c r="NV18" i="135"/>
  <c r="PO13" i="135"/>
  <c r="PO8" i="135" s="1"/>
  <c r="PO6" i="135" s="1"/>
  <c r="BP13" i="135"/>
  <c r="BR13" i="135"/>
  <c r="CW13" i="135"/>
  <c r="MI13" i="135"/>
  <c r="ME13" i="135"/>
  <c r="CV13" i="135"/>
  <c r="MD12" i="135"/>
  <c r="Z8" i="135"/>
  <c r="BO11" i="135"/>
  <c r="CT18" i="135"/>
  <c r="NV13" i="135"/>
  <c r="OD13" i="135"/>
  <c r="OD8" i="135" s="1"/>
  <c r="OD6" i="135" s="1"/>
  <c r="OC13" i="135"/>
  <c r="OC8" i="135" s="1"/>
  <c r="OC6" i="135" s="1"/>
  <c r="BU18" i="135"/>
  <c r="OF13" i="135"/>
  <c r="OF8" i="135" s="1"/>
  <c r="OF6" i="135" s="1"/>
  <c r="HB14" i="135"/>
  <c r="NN13" i="135"/>
  <c r="NQ13" i="135"/>
  <c r="NU14" i="135"/>
  <c r="CZ18" i="135"/>
  <c r="DF13" i="135"/>
  <c r="DF8" i="135" s="1"/>
  <c r="HC18" i="135"/>
  <c r="M14" i="135"/>
  <c r="GV18" i="135"/>
  <c r="BX13" i="135"/>
  <c r="BX8" i="135" s="1"/>
  <c r="DA13" i="135"/>
  <c r="NO13" i="135"/>
  <c r="OX12" i="135"/>
  <c r="M12" i="135"/>
  <c r="BN18" i="135"/>
  <c r="HN13" i="135"/>
  <c r="HN8" i="135" s="1"/>
  <c r="HN6" i="135" s="1"/>
  <c r="BM13" i="135"/>
  <c r="HG13" i="135"/>
  <c r="HG8" i="135" s="1"/>
  <c r="BO13" i="135"/>
  <c r="BZ13" i="135"/>
  <c r="BZ8" i="135" s="1"/>
  <c r="BZ6" i="135" s="1"/>
  <c r="NP14" i="135"/>
  <c r="BL18" i="135"/>
  <c r="HI13" i="135"/>
  <c r="HI8" i="135" s="1"/>
  <c r="HI6" i="135" s="1"/>
  <c r="DH13" i="135"/>
  <c r="DH8" i="135" s="1"/>
  <c r="DH6" i="135" s="1"/>
  <c r="DG13" i="135"/>
  <c r="DG8" i="135" s="1"/>
  <c r="CC13" i="135"/>
  <c r="CC8" i="135" s="1"/>
  <c r="CC6" i="135" s="1"/>
  <c r="MR13" i="135"/>
  <c r="MR8" i="135" s="1"/>
  <c r="GU11" i="135"/>
  <c r="BW18" i="135"/>
  <c r="CD13" i="135"/>
  <c r="CD8" i="135" s="1"/>
  <c r="CD6" i="135" s="1"/>
  <c r="MQ13" i="135"/>
  <c r="MQ8" i="135" s="1"/>
  <c r="HH13" i="135"/>
  <c r="HH8" i="135" s="1"/>
  <c r="DC13" i="135"/>
  <c r="DC8" i="135" s="1"/>
  <c r="DQ13" i="135"/>
  <c r="DQ8" i="135" s="1"/>
  <c r="DQ6" i="135" s="1"/>
  <c r="GZ11" i="135"/>
  <c r="NQ18" i="135"/>
  <c r="NZ18" i="135"/>
  <c r="BW13" i="135"/>
  <c r="BW8" i="135" s="1"/>
  <c r="BV13" i="135"/>
  <c r="BV8" i="135" s="1"/>
  <c r="GW13" i="135"/>
  <c r="MM13" i="135"/>
  <c r="DJ13" i="135"/>
  <c r="DJ8" i="135" s="1"/>
  <c r="DJ6" i="135" s="1"/>
  <c r="NQ11" i="135"/>
  <c r="GW18" i="135"/>
  <c r="PF18" i="135"/>
  <c r="PG18" i="135"/>
  <c r="PI18" i="135"/>
  <c r="NW13" i="135"/>
  <c r="NW8" i="135" s="1"/>
  <c r="OB13" i="135"/>
  <c r="OB8" i="135" s="1"/>
  <c r="OB6" i="135" s="1"/>
  <c r="OA13" i="135"/>
  <c r="OA8" i="135" s="1"/>
  <c r="NY13" i="135"/>
  <c r="NY8" i="135" s="1"/>
  <c r="HH18" i="135"/>
  <c r="PF13" i="135"/>
  <c r="PF8" i="135" s="1"/>
  <c r="BY13" i="135"/>
  <c r="BY8" i="135" s="1"/>
  <c r="BY6" i="135" s="1"/>
  <c r="GW11" i="135"/>
  <c r="X13" i="131"/>
  <c r="T13" i="131"/>
  <c r="I22" i="118"/>
  <c r="GT14" i="135"/>
  <c r="GX13" i="135"/>
  <c r="HF13" i="135"/>
  <c r="HF8" i="135" s="1"/>
  <c r="PC19" i="135"/>
  <c r="OV19" i="135"/>
  <c r="PD19" i="135"/>
  <c r="PJ19" i="135"/>
  <c r="PH19" i="135"/>
  <c r="PG19" i="135"/>
  <c r="PF19" i="135"/>
  <c r="PA19" i="135"/>
  <c r="PI19" i="135"/>
  <c r="OW19" i="135"/>
  <c r="OX19" i="135"/>
  <c r="OY19" i="135"/>
  <c r="PE19" i="135"/>
  <c r="P19" i="135"/>
  <c r="P9" i="135" s="1"/>
  <c r="PB19" i="135"/>
  <c r="OZ19" i="135"/>
  <c r="OV13" i="135"/>
  <c r="PK13" i="135"/>
  <c r="PK8" i="135" s="1"/>
  <c r="PK6" i="135" s="1"/>
  <c r="M18" i="135"/>
  <c r="I15" i="118"/>
  <c r="O8" i="135"/>
  <c r="PC18" i="135"/>
  <c r="NO12" i="135"/>
  <c r="I27" i="118"/>
  <c r="S12" i="131"/>
  <c r="W12" i="131"/>
  <c r="BJ13" i="135"/>
  <c r="PA14" i="135"/>
  <c r="IC18" i="135"/>
  <c r="CS13" i="135"/>
  <c r="BE16" i="135"/>
  <c r="AJ16" i="135" s="1"/>
  <c r="K208" i="191" s="1"/>
  <c r="GT12" i="135"/>
  <c r="CZ12" i="135"/>
  <c r="IC13" i="135"/>
  <c r="J19" i="135"/>
  <c r="H15" i="164" s="1"/>
  <c r="GW19" i="135"/>
  <c r="GZ19" i="135"/>
  <c r="CZ19" i="135"/>
  <c r="BN19" i="135"/>
  <c r="CX19" i="135"/>
  <c r="MI19" i="135"/>
  <c r="MK19" i="135"/>
  <c r="CV19" i="135"/>
  <c r="MN19" i="135"/>
  <c r="MH19" i="135"/>
  <c r="MQ19" i="135"/>
  <c r="HG19" i="135"/>
  <c r="MO19" i="135"/>
  <c r="BM19" i="135"/>
  <c r="BX19" i="135"/>
  <c r="DD19" i="135"/>
  <c r="BT19" i="135"/>
  <c r="GV19" i="135"/>
  <c r="HC19" i="135"/>
  <c r="BV19" i="135"/>
  <c r="MM19" i="135"/>
  <c r="BO19" i="135"/>
  <c r="BQ19" i="135"/>
  <c r="GY19" i="135"/>
  <c r="BP19" i="135"/>
  <c r="GX19" i="135"/>
  <c r="HH19" i="135"/>
  <c r="CU19" i="135"/>
  <c r="HD19" i="135"/>
  <c r="BR19" i="135"/>
  <c r="MJ19" i="135"/>
  <c r="HF19" i="135"/>
  <c r="BS19" i="135"/>
  <c r="HE19" i="135"/>
  <c r="DG19" i="135"/>
  <c r="DC19" i="135"/>
  <c r="ML19" i="135"/>
  <c r="HA19" i="135"/>
  <c r="MF19" i="135"/>
  <c r="MG19" i="135"/>
  <c r="DA19" i="135"/>
  <c r="DB19" i="135"/>
  <c r="CW19" i="135"/>
  <c r="BU19" i="135"/>
  <c r="BL19" i="135"/>
  <c r="GU19" i="135"/>
  <c r="HB19" i="135"/>
  <c r="BW19" i="135"/>
  <c r="ME19" i="135"/>
  <c r="DE19" i="135"/>
  <c r="BK19" i="135"/>
  <c r="K19" i="135"/>
  <c r="K6" i="135" s="1"/>
  <c r="MP19" i="135"/>
  <c r="CT19" i="135"/>
  <c r="DF19" i="135"/>
  <c r="MR19" i="135"/>
  <c r="MD19" i="135"/>
  <c r="CY19" i="135"/>
  <c r="X8" i="131"/>
  <c r="T8" i="131"/>
  <c r="HJ13" i="135"/>
  <c r="HJ8" i="135" s="1"/>
  <c r="HJ6" i="135" s="1"/>
  <c r="AY15" i="135"/>
  <c r="CS15" i="135"/>
  <c r="PJ13" i="135"/>
  <c r="PJ8" i="135" s="1"/>
  <c r="PL13" i="135"/>
  <c r="PL8" i="135" s="1"/>
  <c r="PL6" i="135" s="1"/>
  <c r="OY13" i="135"/>
  <c r="OX11" i="135"/>
  <c r="OA19" i="135"/>
  <c r="NP19" i="135"/>
  <c r="NX19" i="135"/>
  <c r="NW19" i="135"/>
  <c r="NT19" i="135"/>
  <c r="NS19" i="135"/>
  <c r="NV19" i="135"/>
  <c r="NR19" i="135"/>
  <c r="NY19" i="135"/>
  <c r="NQ19" i="135"/>
  <c r="NM19" i="135"/>
  <c r="NZ19" i="135"/>
  <c r="NN19" i="135"/>
  <c r="NO19" i="135"/>
  <c r="NU19" i="135"/>
  <c r="N19" i="135"/>
  <c r="N9" i="135" s="1"/>
  <c r="W9" i="131"/>
  <c r="S9" i="131"/>
  <c r="S8" i="131"/>
  <c r="W8" i="131"/>
  <c r="GU14" i="135"/>
  <c r="GZ14" i="135"/>
  <c r="BU13" i="135"/>
  <c r="BU8" i="135" s="1"/>
  <c r="PD14" i="135"/>
  <c r="OW12" i="135"/>
  <c r="OV12" i="135"/>
  <c r="BJ18" i="135"/>
  <c r="HP13" i="135"/>
  <c r="HP8" i="135" s="1"/>
  <c r="HP6" i="135" s="1"/>
  <c r="PN13" i="135"/>
  <c r="PN8" i="135" s="1"/>
  <c r="PN6" i="135" s="1"/>
  <c r="L8" i="135"/>
  <c r="L6" i="135"/>
  <c r="BO12" i="135"/>
  <c r="MH12" i="135"/>
  <c r="MG12" i="135"/>
  <c r="CS12" i="135"/>
  <c r="BA23" i="135"/>
  <c r="IC11" i="135"/>
  <c r="AR23" i="135"/>
  <c r="BE23" i="135"/>
  <c r="GV11" i="135"/>
  <c r="X6" i="131"/>
  <c r="T6" i="131"/>
  <c r="BT13" i="135"/>
  <c r="BT8" i="135" s="1"/>
  <c r="BQ13" i="135"/>
  <c r="V7" i="131"/>
  <c r="R7" i="131"/>
  <c r="AD13" i="135"/>
  <c r="AE13" i="135" s="1"/>
  <c r="AO7" i="131"/>
  <c r="M19" i="135"/>
  <c r="I15" i="164" s="1"/>
  <c r="L72" i="191" s="1"/>
  <c r="O19" i="135"/>
  <c r="O6" i="135" s="1"/>
  <c r="BM18" i="135"/>
  <c r="I13" i="118"/>
  <c r="OW13" i="135"/>
  <c r="OX13" i="135"/>
  <c r="PG13" i="135"/>
  <c r="PG8" i="135" s="1"/>
  <c r="PH13" i="135"/>
  <c r="PH8" i="135" s="1"/>
  <c r="M13" i="135"/>
  <c r="BH23" i="135"/>
  <c r="BC23" i="135"/>
  <c r="GT11" i="135"/>
  <c r="PC11" i="135"/>
  <c r="PA11" i="135"/>
  <c r="IC14" i="135"/>
  <c r="GU18" i="135"/>
  <c r="OZ11" i="135"/>
  <c r="OY11" i="135"/>
  <c r="J13" i="135"/>
  <c r="OW18" i="135"/>
  <c r="PB18" i="135"/>
  <c r="NT12" i="135"/>
  <c r="NS12" i="135"/>
  <c r="BG23" i="135"/>
  <c r="K8" i="135"/>
  <c r="BA17" i="135"/>
  <c r="N8" i="135"/>
  <c r="I26" i="118"/>
  <c r="Z6" i="135"/>
  <c r="J18" i="135"/>
  <c r="PI13" i="135"/>
  <c r="PI8" i="135" s="1"/>
  <c r="PD13" i="135"/>
  <c r="AC8" i="135"/>
  <c r="E6" i="164"/>
  <c r="BK13" i="135"/>
  <c r="OW11" i="135"/>
  <c r="PA18" i="135"/>
  <c r="I19" i="118"/>
  <c r="HB13" i="135"/>
  <c r="OZ12" i="135"/>
  <c r="CS18" i="135"/>
  <c r="CG13" i="135"/>
  <c r="CG8" i="135" s="1"/>
  <c r="CG6" i="135" s="1"/>
  <c r="GW12" i="135"/>
  <c r="BP18" i="135"/>
  <c r="S7" i="131"/>
  <c r="W7" i="131"/>
  <c r="BL13" i="135"/>
  <c r="BG15" i="135"/>
  <c r="AW15" i="135"/>
  <c r="BJ15" i="135"/>
  <c r="AT15" i="135"/>
  <c r="BA12" i="135"/>
  <c r="BE12" i="135"/>
  <c r="IC12" i="135"/>
  <c r="PB13" i="135"/>
  <c r="PE11" i="135"/>
  <c r="BK18" i="135"/>
  <c r="OX18" i="135"/>
  <c r="OV18" i="135"/>
  <c r="NR12" i="135"/>
  <c r="AW23" i="135"/>
  <c r="AQ23" i="135"/>
  <c r="BE17" i="135"/>
  <c r="AJ17" i="135" s="1"/>
  <c r="K227" i="191" s="1"/>
  <c r="I17" i="118"/>
  <c r="Y19" i="135"/>
  <c r="Y9" i="135" s="1"/>
  <c r="BN11" i="135"/>
  <c r="S5" i="131"/>
  <c r="W5" i="131"/>
  <c r="BJ14" i="135"/>
  <c r="HE13" i="135"/>
  <c r="HE8" i="135" s="1"/>
  <c r="CA13" i="135"/>
  <c r="CA8" i="135" s="1"/>
  <c r="CA6" i="135" s="1"/>
  <c r="R8" i="131"/>
  <c r="V8" i="131"/>
  <c r="AD14" i="135"/>
  <c r="AO8" i="131"/>
  <c r="OY12" i="135"/>
  <c r="GZ12" i="135"/>
  <c r="BQ18" i="135"/>
  <c r="CE13" i="135"/>
  <c r="CE8" i="135" s="1"/>
  <c r="CE6" i="135" s="1"/>
  <c r="BH16" i="135"/>
  <c r="PP13" i="135"/>
  <c r="PP8" i="135" s="1"/>
  <c r="PP6" i="135" s="1"/>
  <c r="PT13" i="135"/>
  <c r="PT8" i="135" s="1"/>
  <c r="PT6" i="135" s="1"/>
  <c r="BM11" i="135"/>
  <c r="I16" i="118"/>
  <c r="GT13" i="135"/>
  <c r="BA16" i="135"/>
  <c r="BJ12" i="135"/>
  <c r="CV12" i="135"/>
  <c r="MK12" i="135"/>
  <c r="Y8" i="135"/>
  <c r="L9" i="135"/>
  <c r="V12" i="131"/>
  <c r="R12" i="131"/>
  <c r="AD18" i="135"/>
  <c r="AO12" i="131"/>
  <c r="S6" i="131"/>
  <c r="W6" i="131"/>
  <c r="BM14" i="135"/>
  <c r="HK13" i="135"/>
  <c r="HK8" i="135" s="1"/>
  <c r="HK6" i="135" s="1"/>
  <c r="BS13" i="135"/>
  <c r="GT15" i="135"/>
  <c r="BC15" i="135"/>
  <c r="GT18" i="135"/>
  <c r="HM13" i="135"/>
  <c r="HM8" i="135" s="1"/>
  <c r="HM6" i="135" s="1"/>
  <c r="IC15" i="135"/>
  <c r="OZ13" i="135"/>
  <c r="PA13" i="135"/>
  <c r="PC13" i="135"/>
  <c r="PM13" i="135"/>
  <c r="PM8" i="135" s="1"/>
  <c r="PM6" i="135" s="1"/>
  <c r="PE13" i="135"/>
  <c r="GX11" i="135"/>
  <c r="PB11" i="135"/>
  <c r="HA18" i="135"/>
  <c r="OV11" i="135"/>
  <c r="P8" i="135"/>
  <c r="OZ18" i="135"/>
  <c r="OY18" i="135"/>
  <c r="NP12" i="135"/>
  <c r="NN12" i="135"/>
  <c r="AT23" i="135"/>
  <c r="AK25" i="135" l="1"/>
  <c r="AI25" i="135"/>
  <c r="AE14" i="135"/>
  <c r="L160" i="191" s="1"/>
  <c r="M160" i="191" s="1"/>
  <c r="AQ18" i="135"/>
  <c r="AG28" i="135"/>
  <c r="I12" i="118" s="1"/>
  <c r="AQ12" i="135"/>
  <c r="AG30" i="135"/>
  <c r="I14" i="118" s="1"/>
  <c r="AQ13" i="135"/>
  <c r="AJ48" i="135"/>
  <c r="AG48" i="135"/>
  <c r="I32" i="118" s="1"/>
  <c r="AI37" i="135"/>
  <c r="AI36" i="135"/>
  <c r="AI24" i="135"/>
  <c r="AI30" i="135"/>
  <c r="AK24" i="135"/>
  <c r="AI28" i="135"/>
  <c r="AI34" i="135"/>
  <c r="AI47" i="135"/>
  <c r="AK34" i="135"/>
  <c r="AK37" i="135"/>
  <c r="AK30" i="135"/>
  <c r="AK28" i="135"/>
  <c r="AK47" i="135"/>
  <c r="AK36" i="135"/>
  <c r="AK43" i="135"/>
  <c r="Z9" i="131"/>
  <c r="Z10" i="131"/>
  <c r="F15" i="164"/>
  <c r="G15" i="164" s="1"/>
  <c r="AE12" i="135"/>
  <c r="L113" i="191" s="1"/>
  <c r="M113" i="191" s="1"/>
  <c r="F7" i="164"/>
  <c r="G7" i="164" s="1"/>
  <c r="AM17" i="135"/>
  <c r="F12" i="164"/>
  <c r="G12" i="164" s="1"/>
  <c r="AO17" i="135"/>
  <c r="AN17" i="135"/>
  <c r="AE17" i="135"/>
  <c r="Z6" i="131"/>
  <c r="AH17" i="135"/>
  <c r="K225" i="191" s="1"/>
  <c r="J15" i="164"/>
  <c r="L51" i="191"/>
  <c r="M51" i="191" s="1"/>
  <c r="J10" i="164"/>
  <c r="L47" i="191"/>
  <c r="M47" i="191" s="1"/>
  <c r="J12" i="164"/>
  <c r="L49" i="191"/>
  <c r="M49" i="191" s="1"/>
  <c r="AI48" i="135"/>
  <c r="AK48" i="135"/>
  <c r="L241" i="191"/>
  <c r="M241" i="191" s="1"/>
  <c r="L260" i="191"/>
  <c r="M260" i="191" s="1"/>
  <c r="L240" i="191"/>
  <c r="M240" i="191" s="1"/>
  <c r="L259" i="191"/>
  <c r="M259" i="191" s="1"/>
  <c r="Z13" i="131"/>
  <c r="GY9" i="135"/>
  <c r="CX9" i="135"/>
  <c r="MO9" i="135"/>
  <c r="MO6" i="135" s="1"/>
  <c r="I9" i="164"/>
  <c r="L67" i="191" s="1"/>
  <c r="M67" i="191" s="1"/>
  <c r="L181" i="191"/>
  <c r="M181" i="191" s="1"/>
  <c r="H9" i="164"/>
  <c r="L180" i="191"/>
  <c r="M180" i="191" s="1"/>
  <c r="AE18" i="135"/>
  <c r="H8" i="164"/>
  <c r="L161" i="191"/>
  <c r="M161" i="191" s="1"/>
  <c r="I8" i="164"/>
  <c r="L66" i="191" s="1"/>
  <c r="M66" i="191" s="1"/>
  <c r="L162" i="191"/>
  <c r="M162" i="191" s="1"/>
  <c r="L143" i="191"/>
  <c r="M143" i="191" s="1"/>
  <c r="L142" i="191"/>
  <c r="M142" i="191" s="1"/>
  <c r="L141" i="191"/>
  <c r="M141" i="191" s="1"/>
  <c r="I7" i="164"/>
  <c r="L65" i="191" s="1"/>
  <c r="M65" i="191" s="1"/>
  <c r="L115" i="191"/>
  <c r="M115" i="191" s="1"/>
  <c r="H7" i="164"/>
  <c r="L114" i="191"/>
  <c r="M114" i="191" s="1"/>
  <c r="AY11" i="135"/>
  <c r="I6" i="164"/>
  <c r="L64" i="191" s="1"/>
  <c r="L94" i="191"/>
  <c r="M94" i="191" s="1"/>
  <c r="H6" i="164"/>
  <c r="L93" i="191"/>
  <c r="M93" i="191" s="1"/>
  <c r="AO16" i="135"/>
  <c r="AE16" i="135"/>
  <c r="AM15" i="135"/>
  <c r="AE15" i="135"/>
  <c r="AO15" i="135"/>
  <c r="AH15" i="135"/>
  <c r="K187" i="191" s="1"/>
  <c r="F10" i="164"/>
  <c r="G10" i="164" s="1"/>
  <c r="AN15" i="135"/>
  <c r="E14" i="164"/>
  <c r="E16" i="164" s="1"/>
  <c r="AC6" i="135"/>
  <c r="Y5" i="131"/>
  <c r="AC5" i="131" s="1"/>
  <c r="AH5" i="131" s="1"/>
  <c r="AL5" i="131" s="1"/>
  <c r="Z5" i="131"/>
  <c r="Z11" i="131"/>
  <c r="NV8" i="135"/>
  <c r="AG16" i="135"/>
  <c r="AI17" i="135"/>
  <c r="K226" i="191" s="1"/>
  <c r="AM16" i="135"/>
  <c r="AH16" i="135"/>
  <c r="HB9" i="135"/>
  <c r="DC9" i="135"/>
  <c r="DC6" i="135" s="1"/>
  <c r="AY14" i="135"/>
  <c r="NU8" i="135"/>
  <c r="AK16" i="135"/>
  <c r="K209" i="191" s="1"/>
  <c r="F11" i="164"/>
  <c r="G11" i="164" s="1"/>
  <c r="MD9" i="135"/>
  <c r="U10" i="131"/>
  <c r="AC10" i="131" s="1"/>
  <c r="AH10" i="131" s="1"/>
  <c r="AL10" i="131" s="1"/>
  <c r="AN16" i="135"/>
  <c r="AI16" i="135"/>
  <c r="K207" i="191" s="1"/>
  <c r="CV9" i="135"/>
  <c r="U11" i="131"/>
  <c r="AC11" i="131" s="1"/>
  <c r="AH11" i="131" s="1"/>
  <c r="AL11" i="131" s="1"/>
  <c r="MG9" i="135"/>
  <c r="DE9" i="135"/>
  <c r="DE6" i="135" s="1"/>
  <c r="DD9" i="135"/>
  <c r="DD6" i="135" s="1"/>
  <c r="MM8" i="135"/>
  <c r="MQ9" i="135"/>
  <c r="MQ6" i="135" s="1"/>
  <c r="AA10" i="131"/>
  <c r="AF10" i="131" s="1"/>
  <c r="AJ10" i="131" s="1"/>
  <c r="DA8" i="135"/>
  <c r="AG17" i="135"/>
  <c r="AK17" i="135"/>
  <c r="K228" i="191" s="1"/>
  <c r="DB8" i="135"/>
  <c r="BS9" i="135"/>
  <c r="NT9" i="135"/>
  <c r="DF9" i="135"/>
  <c r="DF6" i="135" s="1"/>
  <c r="HF9" i="135"/>
  <c r="HF6" i="135" s="1"/>
  <c r="BV9" i="135"/>
  <c r="BV6" i="135" s="1"/>
  <c r="MN9" i="135"/>
  <c r="MN6" i="135" s="1"/>
  <c r="MD8" i="135"/>
  <c r="NS8" i="135"/>
  <c r="NY9" i="135"/>
  <c r="NY6" i="135" s="1"/>
  <c r="HG9" i="135"/>
  <c r="HG6" i="135" s="1"/>
  <c r="Y6" i="131"/>
  <c r="AC6" i="131" s="1"/>
  <c r="AH6" i="131" s="1"/>
  <c r="AL6" i="131" s="1"/>
  <c r="HE9" i="135"/>
  <c r="HE6" i="135" s="1"/>
  <c r="MK9" i="135"/>
  <c r="PE9" i="135"/>
  <c r="PH9" i="135"/>
  <c r="PH6" i="135" s="1"/>
  <c r="NN9" i="135"/>
  <c r="MJ9" i="135"/>
  <c r="CZ8" i="135"/>
  <c r="BL8" i="135"/>
  <c r="NX9" i="135"/>
  <c r="NX6" i="135" s="1"/>
  <c r="MR9" i="135"/>
  <c r="MR6" i="135" s="1"/>
  <c r="DA9" i="135"/>
  <c r="ML9" i="135"/>
  <c r="MM9" i="135"/>
  <c r="BT9" i="135"/>
  <c r="BT6" i="135" s="1"/>
  <c r="MI9" i="135"/>
  <c r="PJ9" i="135"/>
  <c r="PJ6" i="135" s="1"/>
  <c r="HA8" i="135"/>
  <c r="GY8" i="135"/>
  <c r="ML8" i="135"/>
  <c r="OZ9" i="135"/>
  <c r="BP9" i="135"/>
  <c r="K9" i="135"/>
  <c r="NO9" i="135"/>
  <c r="CW8" i="135"/>
  <c r="HC8" i="135"/>
  <c r="Q6" i="135"/>
  <c r="HD9" i="135"/>
  <c r="HD6" i="135" s="1"/>
  <c r="HA9" i="135"/>
  <c r="BM9" i="135"/>
  <c r="BQ8" i="135"/>
  <c r="OA9" i="135"/>
  <c r="OA6" i="135" s="1"/>
  <c r="DG9" i="135"/>
  <c r="DG6" i="135" s="1"/>
  <c r="MK8" i="135"/>
  <c r="Y6" i="135"/>
  <c r="N6" i="135"/>
  <c r="PG9" i="135"/>
  <c r="PG6" i="135" s="1"/>
  <c r="Z12" i="131"/>
  <c r="CU9" i="135"/>
  <c r="CT8" i="135"/>
  <c r="MF8" i="135"/>
  <c r="BN9" i="135"/>
  <c r="GW9" i="135"/>
  <c r="MI8" i="135"/>
  <c r="MH9" i="135"/>
  <c r="CY8" i="135"/>
  <c r="CY9" i="135"/>
  <c r="GX8" i="135"/>
  <c r="MP9" i="135"/>
  <c r="MP6" i="135" s="1"/>
  <c r="DB9" i="135"/>
  <c r="BX9" i="135"/>
  <c r="BX6" i="135" s="1"/>
  <c r="NM8" i="135"/>
  <c r="GV8" i="135"/>
  <c r="AY18" i="135"/>
  <c r="BN8" i="135"/>
  <c r="NR8" i="135"/>
  <c r="PA9" i="135"/>
  <c r="NT8" i="135"/>
  <c r="CZ9" i="135"/>
  <c r="GZ9" i="135"/>
  <c r="NP8" i="135"/>
  <c r="OY9" i="135"/>
  <c r="AY13" i="135"/>
  <c r="J8" i="135"/>
  <c r="HB8" i="135"/>
  <c r="GZ8" i="135"/>
  <c r="CW9" i="135"/>
  <c r="PI9" i="135"/>
  <c r="PI6" i="135" s="1"/>
  <c r="CV8" i="135"/>
  <c r="BG14" i="135"/>
  <c r="MG8" i="135"/>
  <c r="NW9" i="135"/>
  <c r="NW6" i="135" s="1"/>
  <c r="BR9" i="135"/>
  <c r="BO9" i="135"/>
  <c r="NQ8" i="135"/>
  <c r="CT9" i="135"/>
  <c r="HH9" i="135"/>
  <c r="HH6" i="135" s="1"/>
  <c r="NN8" i="135"/>
  <c r="BG12" i="135"/>
  <c r="MH8" i="135"/>
  <c r="NU9" i="135"/>
  <c r="ME9" i="135"/>
  <c r="CU8" i="135"/>
  <c r="BR8" i="135"/>
  <c r="CX8" i="135"/>
  <c r="MJ8" i="135"/>
  <c r="PB8" i="135"/>
  <c r="BS8" i="135"/>
  <c r="PA8" i="135"/>
  <c r="GU8" i="135"/>
  <c r="NV9" i="135"/>
  <c r="BU9" i="135"/>
  <c r="BU6" i="135" s="1"/>
  <c r="NO8" i="135"/>
  <c r="BC14" i="135"/>
  <c r="BJ8" i="135"/>
  <c r="PD8" i="135"/>
  <c r="NQ9" i="135"/>
  <c r="NS9" i="135"/>
  <c r="NP9" i="135"/>
  <c r="PD9" i="135"/>
  <c r="ME8" i="135"/>
  <c r="BP8" i="135"/>
  <c r="AM19" i="135"/>
  <c r="HC9" i="135"/>
  <c r="AQ11" i="135"/>
  <c r="OY8" i="135"/>
  <c r="CS8" i="135"/>
  <c r="BO8" i="135"/>
  <c r="MF9" i="135"/>
  <c r="BL9" i="135"/>
  <c r="GX9" i="135"/>
  <c r="GV9" i="135"/>
  <c r="AM12" i="135"/>
  <c r="PC9" i="135"/>
  <c r="PE8" i="135"/>
  <c r="AN19" i="135"/>
  <c r="AO19" i="135"/>
  <c r="OV9" i="135"/>
  <c r="M6" i="135"/>
  <c r="BK8" i="135"/>
  <c r="BC11" i="135"/>
  <c r="M8" i="135"/>
  <c r="BK9" i="135"/>
  <c r="AO12" i="135"/>
  <c r="NZ9" i="135"/>
  <c r="NZ6" i="135" s="1"/>
  <c r="NR9" i="135"/>
  <c r="AB8" i="131"/>
  <c r="AG8" i="131" s="1"/>
  <c r="AK8" i="131" s="1"/>
  <c r="BW9" i="135"/>
  <c r="BW6" i="135" s="1"/>
  <c r="AW13" i="135"/>
  <c r="PF9" i="135"/>
  <c r="PF6" i="135" s="1"/>
  <c r="AB13" i="131"/>
  <c r="AG13" i="131" s="1"/>
  <c r="AK13" i="131" s="1"/>
  <c r="AW12" i="135"/>
  <c r="Y13" i="131"/>
  <c r="U13" i="131"/>
  <c r="AO13" i="135"/>
  <c r="AN13" i="135"/>
  <c r="AM13" i="135"/>
  <c r="F8" i="164"/>
  <c r="G8" i="164" s="1"/>
  <c r="AR11" i="135"/>
  <c r="AG23" i="135"/>
  <c r="AW18" i="135"/>
  <c r="BE13" i="135"/>
  <c r="BH12" i="135"/>
  <c r="I29" i="118"/>
  <c r="AT13" i="135"/>
  <c r="AH13" i="135" s="1"/>
  <c r="K149" i="191" s="1"/>
  <c r="U7" i="131"/>
  <c r="Y7" i="131"/>
  <c r="IC8" i="135"/>
  <c r="BA13" i="135"/>
  <c r="O9" i="135"/>
  <c r="I25" i="118"/>
  <c r="AG15" i="135"/>
  <c r="AA6" i="131"/>
  <c r="AF6" i="131" s="1"/>
  <c r="AJ6" i="131" s="1"/>
  <c r="F14" i="164"/>
  <c r="AO18" i="135"/>
  <c r="AD9" i="135"/>
  <c r="AE9" i="135" s="1"/>
  <c r="AM18" i="135"/>
  <c r="AN18" i="135"/>
  <c r="BQ9" i="135"/>
  <c r="Z8" i="131"/>
  <c r="AA5" i="131"/>
  <c r="AF5" i="131" s="1"/>
  <c r="AJ5" i="131" s="1"/>
  <c r="AW11" i="135"/>
  <c r="E13" i="164"/>
  <c r="H14" i="164"/>
  <c r="L50" i="191" s="1"/>
  <c r="M50" i="191" s="1"/>
  <c r="J9" i="135"/>
  <c r="PB9" i="135"/>
  <c r="OZ8" i="135"/>
  <c r="GU9" i="135"/>
  <c r="I23" i="118"/>
  <c r="Z7" i="131"/>
  <c r="AB6" i="131"/>
  <c r="AG6" i="131" s="1"/>
  <c r="AK6" i="131" s="1"/>
  <c r="BA11" i="135"/>
  <c r="AI23" i="135"/>
  <c r="BC13" i="135"/>
  <c r="AA9" i="131"/>
  <c r="AF9" i="131" s="1"/>
  <c r="AJ9" i="131" s="1"/>
  <c r="BA18" i="135"/>
  <c r="AA12" i="131"/>
  <c r="AF12" i="131" s="1"/>
  <c r="AJ12" i="131" s="1"/>
  <c r="AN12" i="135"/>
  <c r="NM9" i="135"/>
  <c r="BA15" i="135"/>
  <c r="AI15" i="135" s="1"/>
  <c r="K188" i="191" s="1"/>
  <c r="F9" i="164"/>
  <c r="G9" i="164" s="1"/>
  <c r="AN14" i="135"/>
  <c r="AM14" i="135"/>
  <c r="AO14" i="135"/>
  <c r="AT14" i="135"/>
  <c r="AH14" i="135" s="1"/>
  <c r="K168" i="191" s="1"/>
  <c r="IC19" i="135"/>
  <c r="IC9" i="135" s="1"/>
  <c r="BE14" i="135"/>
  <c r="AJ14" i="135" s="1"/>
  <c r="K170" i="191" s="1"/>
  <c r="BE15" i="135"/>
  <c r="AJ15" i="135" s="1"/>
  <c r="BH18" i="135"/>
  <c r="OX9" i="135"/>
  <c r="AA7" i="131"/>
  <c r="AF7" i="131" s="1"/>
  <c r="AJ7" i="131" s="1"/>
  <c r="PC8" i="135"/>
  <c r="BH11" i="135"/>
  <c r="AK23" i="135"/>
  <c r="AY12" i="135"/>
  <c r="AT18" i="135"/>
  <c r="AA8" i="131"/>
  <c r="AF8" i="131" s="1"/>
  <c r="AJ8" i="131" s="1"/>
  <c r="BG19" i="135"/>
  <c r="AW19" i="135"/>
  <c r="BJ19" i="135"/>
  <c r="BJ9" i="135" s="1"/>
  <c r="BH13" i="135"/>
  <c r="AT11" i="135"/>
  <c r="AH23" i="135"/>
  <c r="P6" i="135"/>
  <c r="OV8" i="135"/>
  <c r="BC18" i="135"/>
  <c r="BH15" i="135"/>
  <c r="AK15" i="135" s="1"/>
  <c r="K190" i="191" s="1"/>
  <c r="Y12" i="131"/>
  <c r="U12" i="131"/>
  <c r="AT12" i="135"/>
  <c r="AH12" i="135" s="1"/>
  <c r="K121" i="191" s="1"/>
  <c r="BM8" i="135"/>
  <c r="J6" i="135"/>
  <c r="U8" i="131"/>
  <c r="Y8" i="131"/>
  <c r="AW14" i="135"/>
  <c r="OW8" i="135"/>
  <c r="BG11" i="135"/>
  <c r="OW9" i="135"/>
  <c r="BA14" i="135"/>
  <c r="Y9" i="131"/>
  <c r="U9" i="131"/>
  <c r="GT8" i="135"/>
  <c r="BE11" i="135"/>
  <c r="AJ23" i="135"/>
  <c r="BG18" i="135"/>
  <c r="OX8" i="135"/>
  <c r="BC19" i="135"/>
  <c r="GT19" i="135"/>
  <c r="GT9" i="135" s="1"/>
  <c r="AY19" i="135"/>
  <c r="CS19" i="135"/>
  <c r="CS9" i="135" s="1"/>
  <c r="BC12" i="135"/>
  <c r="BE18" i="135"/>
  <c r="BG13" i="135"/>
  <c r="I14" i="164"/>
  <c r="L71" i="191" s="1"/>
  <c r="M9" i="135"/>
  <c r="BH14" i="135"/>
  <c r="GW8" i="135"/>
  <c r="K224" i="191" l="1"/>
  <c r="E11" i="131"/>
  <c r="K186" i="191"/>
  <c r="E9" i="131"/>
  <c r="K205" i="191"/>
  <c r="E10" i="131"/>
  <c r="F16" i="164"/>
  <c r="L217" i="191"/>
  <c r="M217" i="191" s="1"/>
  <c r="I16" i="164"/>
  <c r="L58" i="191" s="1"/>
  <c r="M58" i="191" s="1"/>
  <c r="M72" i="191"/>
  <c r="M64" i="191"/>
  <c r="J7" i="164"/>
  <c r="L44" i="191"/>
  <c r="M44" i="191" s="1"/>
  <c r="J8" i="164"/>
  <c r="L45" i="191"/>
  <c r="M45" i="191" s="1"/>
  <c r="J9" i="164"/>
  <c r="L46" i="191"/>
  <c r="M46" i="191" s="1"/>
  <c r="J6" i="164"/>
  <c r="L43" i="191"/>
  <c r="K206" i="191"/>
  <c r="K189" i="191"/>
  <c r="L239" i="191"/>
  <c r="M239" i="191" s="1"/>
  <c r="L258" i="191"/>
  <c r="M258" i="191" s="1"/>
  <c r="GY6" i="135"/>
  <c r="CX6" i="135"/>
  <c r="MD6" i="135"/>
  <c r="L179" i="191"/>
  <c r="M179" i="191" s="1"/>
  <c r="L198" i="191"/>
  <c r="M198" i="191" s="1"/>
  <c r="I13" i="164"/>
  <c r="M71" i="191" s="1"/>
  <c r="H13" i="164"/>
  <c r="L36" i="191" s="1"/>
  <c r="M36" i="191" s="1"/>
  <c r="DB6" i="135"/>
  <c r="MK6" i="135"/>
  <c r="NV6" i="135"/>
  <c r="NU6" i="135"/>
  <c r="MM6" i="135"/>
  <c r="HB6" i="135"/>
  <c r="MG6" i="135"/>
  <c r="CV6" i="135"/>
  <c r="DA6" i="135"/>
  <c r="AK14" i="135"/>
  <c r="K171" i="191" s="1"/>
  <c r="GW6" i="135"/>
  <c r="BL6" i="135"/>
  <c r="CW6" i="135"/>
  <c r="NT6" i="135"/>
  <c r="ML6" i="135"/>
  <c r="NS6" i="135"/>
  <c r="BS6" i="135"/>
  <c r="NN6" i="135"/>
  <c r="CZ6" i="135"/>
  <c r="NP6" i="135"/>
  <c r="PA6" i="135"/>
  <c r="CU6" i="135"/>
  <c r="HA6" i="135"/>
  <c r="AG12" i="135"/>
  <c r="MF6" i="135"/>
  <c r="BG9" i="135"/>
  <c r="MJ6" i="135"/>
  <c r="AY9" i="135"/>
  <c r="BN6" i="135"/>
  <c r="MI6" i="135"/>
  <c r="GZ6" i="135"/>
  <c r="BQ6" i="135"/>
  <c r="PE6" i="135"/>
  <c r="NO6" i="135"/>
  <c r="CY6" i="135"/>
  <c r="ME6" i="135"/>
  <c r="BP6" i="135"/>
  <c r="CS6" i="135"/>
  <c r="GV6" i="135"/>
  <c r="BR6" i="135"/>
  <c r="NM6" i="135"/>
  <c r="OZ6" i="135"/>
  <c r="BM6" i="135"/>
  <c r="HC6" i="135"/>
  <c r="MH6" i="135"/>
  <c r="AK12" i="135"/>
  <c r="K124" i="191" s="1"/>
  <c r="GX6" i="135"/>
  <c r="CT6" i="135"/>
  <c r="NR6" i="135"/>
  <c r="OY6" i="135"/>
  <c r="NQ6" i="135"/>
  <c r="AI18" i="135"/>
  <c r="K248" i="191" s="1"/>
  <c r="AI13" i="135"/>
  <c r="K150" i="191" s="1"/>
  <c r="AY8" i="135"/>
  <c r="PB6" i="135"/>
  <c r="BO6" i="135"/>
  <c r="AG13" i="135"/>
  <c r="AC12" i="131"/>
  <c r="AH12" i="131" s="1"/>
  <c r="AL12" i="131" s="1"/>
  <c r="BJ6" i="135"/>
  <c r="GU6" i="135"/>
  <c r="BC8" i="135"/>
  <c r="PC6" i="135"/>
  <c r="AJ13" i="135"/>
  <c r="AI12" i="135"/>
  <c r="K122" i="191" s="1"/>
  <c r="PD6" i="135"/>
  <c r="AC7" i="131"/>
  <c r="AH7" i="131" s="1"/>
  <c r="AL7" i="131" s="1"/>
  <c r="AI14" i="135"/>
  <c r="K169" i="191" s="1"/>
  <c r="AJ12" i="135"/>
  <c r="K123" i="191" s="1"/>
  <c r="BK6" i="135"/>
  <c r="E17" i="164"/>
  <c r="OV6" i="135"/>
  <c r="AQ8" i="135"/>
  <c r="G14" i="164"/>
  <c r="G16" i="164" s="1"/>
  <c r="BH8" i="135"/>
  <c r="OX6" i="135"/>
  <c r="AJ18" i="135"/>
  <c r="K249" i="191" s="1"/>
  <c r="BC9" i="135"/>
  <c r="IC6" i="135"/>
  <c r="AR9" i="135"/>
  <c r="AG18" i="135"/>
  <c r="BH19" i="135"/>
  <c r="AK19" i="135" s="1"/>
  <c r="K269" i="191" s="1"/>
  <c r="BE8" i="135"/>
  <c r="AJ11" i="135"/>
  <c r="K102" i="191" s="1"/>
  <c r="GT6" i="135"/>
  <c r="AC8" i="131"/>
  <c r="AH8" i="131" s="1"/>
  <c r="AL8" i="131" s="1"/>
  <c r="AK18" i="135"/>
  <c r="K250" i="191" s="1"/>
  <c r="BE19" i="135"/>
  <c r="BE6" i="135" s="1"/>
  <c r="AG14" i="135"/>
  <c r="AY6" i="135"/>
  <c r="AO9" i="135"/>
  <c r="AM9" i="135"/>
  <c r="AN9" i="135"/>
  <c r="AR8" i="135"/>
  <c r="AR6" i="135"/>
  <c r="BG8" i="135"/>
  <c r="BG6" i="135"/>
  <c r="AT19" i="135"/>
  <c r="AH19" i="135" s="1"/>
  <c r="K266" i="191" s="1"/>
  <c r="BA19" i="135"/>
  <c r="AI19" i="135" s="1"/>
  <c r="K267" i="191" s="1"/>
  <c r="H16" i="164"/>
  <c r="J14" i="164"/>
  <c r="J16" i="164" s="1"/>
  <c r="AK13" i="135"/>
  <c r="K152" i="191" s="1"/>
  <c r="AQ6" i="135"/>
  <c r="BC6" i="135"/>
  <c r="BA8" i="135"/>
  <c r="AC9" i="131"/>
  <c r="AH9" i="131" s="1"/>
  <c r="AL9" i="131" s="1"/>
  <c r="OW6" i="135"/>
  <c r="AT8" i="135"/>
  <c r="AW8" i="135"/>
  <c r="AW6" i="135"/>
  <c r="AH18" i="135"/>
  <c r="K247" i="191" s="1"/>
  <c r="AW9" i="135"/>
  <c r="AC13" i="131"/>
  <c r="AH13" i="131" s="1"/>
  <c r="AL13" i="131" s="1"/>
  <c r="E8" i="131" l="1"/>
  <c r="K167" i="191"/>
  <c r="K148" i="191"/>
  <c r="E7" i="131"/>
  <c r="K120" i="191"/>
  <c r="E6" i="131"/>
  <c r="K246" i="191"/>
  <c r="E12" i="131"/>
  <c r="L73" i="191"/>
  <c r="M73" i="191" s="1"/>
  <c r="I17" i="164"/>
  <c r="L57" i="191"/>
  <c r="J13" i="164"/>
  <c r="J17" i="164" s="1"/>
  <c r="M43" i="191"/>
  <c r="L52" i="191"/>
  <c r="M52" i="191" s="1"/>
  <c r="H17" i="164"/>
  <c r="L38" i="191" s="1"/>
  <c r="M38" i="191" s="1"/>
  <c r="L37" i="191"/>
  <c r="M37" i="191" s="1"/>
  <c r="K151" i="191"/>
  <c r="AJ19" i="135"/>
  <c r="K268" i="191" s="1"/>
  <c r="AJ8" i="135"/>
  <c r="N78" i="191" s="1"/>
  <c r="AQ9" i="135"/>
  <c r="AG9" i="135" s="1"/>
  <c r="K79" i="191" s="1"/>
  <c r="AG19" i="135"/>
  <c r="AJ6" i="135"/>
  <c r="N80" i="191" s="1"/>
  <c r="AT6" i="135"/>
  <c r="BE9" i="135"/>
  <c r="AJ9" i="135" s="1"/>
  <c r="N79" i="191" s="1"/>
  <c r="BH6" i="135"/>
  <c r="AT9" i="135"/>
  <c r="AH9" i="135" s="1"/>
  <c r="L79" i="191" s="1"/>
  <c r="BA6" i="135"/>
  <c r="BA9" i="135"/>
  <c r="AI9" i="135" s="1"/>
  <c r="M79" i="191" s="1"/>
  <c r="BH9" i="135"/>
  <c r="AK9" i="135" s="1"/>
  <c r="O79" i="191" s="1"/>
  <c r="K265" i="191" l="1"/>
  <c r="E13" i="131"/>
  <c r="M57" i="191"/>
  <c r="L59" i="191"/>
  <c r="M59" i="191" s="1"/>
  <c r="J111" i="191"/>
  <c r="J112" i="191"/>
  <c r="L19" i="191" l="1"/>
  <c r="AD11" i="135"/>
  <c r="AM11" i="135" s="1"/>
  <c r="M19" i="191" l="1"/>
  <c r="L31" i="191"/>
  <c r="M31" i="191" s="1"/>
  <c r="L9" i="191"/>
  <c r="L13" i="191" s="1"/>
  <c r="M13" i="191" s="1"/>
  <c r="AD6" i="135"/>
  <c r="AM6" i="135" s="1"/>
  <c r="AK11" i="135"/>
  <c r="K103" i="191" s="1"/>
  <c r="AH11" i="135"/>
  <c r="K100" i="191" s="1"/>
  <c r="AN11" i="135"/>
  <c r="F6" i="164"/>
  <c r="AI11" i="135"/>
  <c r="K101" i="191" s="1"/>
  <c r="AG11" i="135"/>
  <c r="AO11" i="135"/>
  <c r="AD8" i="135"/>
  <c r="AE11" i="135"/>
  <c r="L92" i="191" s="1"/>
  <c r="M92" i="191" s="1"/>
  <c r="AH6" i="135" l="1"/>
  <c r="L80" i="191" s="1"/>
  <c r="K99" i="191"/>
  <c r="E5" i="131"/>
  <c r="AI6" i="135"/>
  <c r="M80" i="191" s="1"/>
  <c r="M9" i="191"/>
  <c r="AN6" i="135"/>
  <c r="AG6" i="135"/>
  <c r="K80" i="191" s="1"/>
  <c r="AK6" i="135"/>
  <c r="O80" i="191" s="1"/>
  <c r="AO6" i="135"/>
  <c r="AE6" i="135"/>
  <c r="AN8" i="135"/>
  <c r="AM8" i="135"/>
  <c r="AK8" i="135"/>
  <c r="O78" i="191" s="1"/>
  <c r="AO8" i="135"/>
  <c r="AG8" i="135"/>
  <c r="K78" i="191" s="1"/>
  <c r="AI8" i="135"/>
  <c r="M78" i="191" s="1"/>
  <c r="AE8" i="135"/>
  <c r="AH8" i="135"/>
  <c r="L78" i="191" s="1"/>
  <c r="G6" i="164"/>
  <c r="F13" i="164"/>
  <c r="F17" i="164" l="1"/>
  <c r="G13" i="164"/>
  <c r="G17" i="164" s="1"/>
</calcChain>
</file>

<file path=xl/comments1.xml><?xml version="1.0" encoding="utf-8"?>
<comments xmlns="http://schemas.openxmlformats.org/spreadsheetml/2006/main">
  <authors>
    <author>Joe Reilly</author>
  </authors>
  <commentList>
    <comment ref="L32" authorId="0">
      <text>
        <r>
          <rPr>
            <b/>
            <sz val="8"/>
            <color indexed="81"/>
            <rFont val="Tahoma"/>
            <family val="2"/>
          </rPr>
          <t>Joe Reilly:</t>
        </r>
        <r>
          <rPr>
            <sz val="8"/>
            <color indexed="81"/>
            <rFont val="Tahoma"/>
            <family val="2"/>
          </rPr>
          <t xml:space="preserve">
Count of unique participant accounts in app data</t>
        </r>
      </text>
    </comment>
  </commentList>
</comments>
</file>

<file path=xl/sharedStrings.xml><?xml version="1.0" encoding="utf-8"?>
<sst xmlns="http://schemas.openxmlformats.org/spreadsheetml/2006/main" count="15040" uniqueCount="3353">
  <si>
    <t>Measure Life</t>
  </si>
  <si>
    <t>Incremental Cost</t>
  </si>
  <si>
    <t>Residential</t>
  </si>
  <si>
    <t>Measure</t>
  </si>
  <si>
    <t>Sector</t>
  </si>
  <si>
    <t>TRC</t>
  </si>
  <si>
    <t>Program</t>
  </si>
  <si>
    <t>Avoided Environmental Costs</t>
  </si>
  <si>
    <t>RIM</t>
  </si>
  <si>
    <t>Participation</t>
  </si>
  <si>
    <t>B/C Ratio -- Cost Tests</t>
  </si>
  <si>
    <t>Avoided Energy Cost ($/kWh)</t>
  </si>
  <si>
    <t>Avoided Demand Forecast ($/kW-year)</t>
  </si>
  <si>
    <t>Savings</t>
  </si>
  <si>
    <t>Environmental Costs ($/kWh)</t>
  </si>
  <si>
    <t>Future Avoided Cost</t>
  </si>
  <si>
    <t>Remaining Life</t>
  </si>
  <si>
    <t>Total</t>
  </si>
  <si>
    <t>Gross Incremental Cost</t>
  </si>
  <si>
    <t>Avoided Natural Gas Cost ($/Therm)</t>
  </si>
  <si>
    <t>Sources</t>
  </si>
  <si>
    <t>Key</t>
  </si>
  <si>
    <t>Water Losses</t>
  </si>
  <si>
    <t>Avoided Environmental Costs ($)</t>
  </si>
  <si>
    <t>Incremental Cost ($)</t>
  </si>
  <si>
    <t>Non-incentives</t>
  </si>
  <si>
    <t>Res Water ($/gal)</t>
  </si>
  <si>
    <t>Com Water ($/gal)</t>
  </si>
  <si>
    <t>Avoided Water Supply Cost ($)</t>
  </si>
  <si>
    <t>Avoided Water Supply Cost ($/gal)</t>
  </si>
  <si>
    <t>Participant Water Bill Savings ($)</t>
  </si>
  <si>
    <t>Avoided Water Supply Cost</t>
  </si>
  <si>
    <t>Discount Rate (TRC)</t>
  </si>
  <si>
    <t>Discount Rate (UCT)</t>
  </si>
  <si>
    <t>Discount Rate (SCT)</t>
  </si>
  <si>
    <t>Discount Rate (PCT)</t>
  </si>
  <si>
    <t>Discount Rate (RIM)</t>
  </si>
  <si>
    <t>Incremental Costs</t>
  </si>
  <si>
    <t>NPV_TRC</t>
  </si>
  <si>
    <t>NPV_UCT</t>
  </si>
  <si>
    <t>NPV_SCT</t>
  </si>
  <si>
    <t>NPV_PCT</t>
  </si>
  <si>
    <t>NPV_RIM</t>
  </si>
  <si>
    <t>End Use</t>
  </si>
  <si>
    <t>Lifetime</t>
  </si>
  <si>
    <t>Portfolio</t>
  </si>
  <si>
    <t>Levelized $/kWh</t>
  </si>
  <si>
    <t>Levelized $/kW</t>
  </si>
  <si>
    <t>Levelized $/therm</t>
  </si>
  <si>
    <t>Levelized Costs per Energy</t>
  </si>
  <si>
    <t>Net Demand Savings (kW)</t>
  </si>
  <si>
    <t>Net Gas Savings (therm)</t>
  </si>
  <si>
    <t>Net kWh</t>
  </si>
  <si>
    <t>Net Ret. kWh</t>
  </si>
  <si>
    <t>Net Therms</t>
  </si>
  <si>
    <t>Net Ret. Therms</t>
  </si>
  <si>
    <t>Gross kWh</t>
  </si>
  <si>
    <t>Gross Ret. kWh</t>
  </si>
  <si>
    <t>Gross Therms</t>
  </si>
  <si>
    <t>Gross Ret. Therms</t>
  </si>
  <si>
    <t>Gross Future Avoided Cost</t>
  </si>
  <si>
    <t>Elec Residential</t>
  </si>
  <si>
    <t>Elec C&amp;I</t>
  </si>
  <si>
    <t>Gas Residential</t>
  </si>
  <si>
    <t>Gas C&amp;I</t>
  </si>
  <si>
    <t>Commercial</t>
  </si>
  <si>
    <t>Avoided Propane and Fuel Oil Cost ($)</t>
  </si>
  <si>
    <t>Natural Gas Losses</t>
  </si>
  <si>
    <t>Propane Losses</t>
  </si>
  <si>
    <t>Fuel Oil Losses</t>
  </si>
  <si>
    <t>Avoided Propane</t>
  </si>
  <si>
    <t>Avoided Fuel Oil</t>
  </si>
  <si>
    <t>Gross  Water (Gal)</t>
  </si>
  <si>
    <t>Gross Water Ret. (Gal)</t>
  </si>
  <si>
    <t>Gross Propane (Gal)</t>
  </si>
  <si>
    <t>Gross Propane Ret. (Gal)</t>
  </si>
  <si>
    <t>Gross Fuel Oil (Gal)</t>
  </si>
  <si>
    <t>Gross Fuel Oil Ret. (Gal)</t>
  </si>
  <si>
    <t>Net  Water (Gal)</t>
  </si>
  <si>
    <t>Net Water Ret. (Gal)</t>
  </si>
  <si>
    <t>Net Propane (Gal)</t>
  </si>
  <si>
    <t>Net Propane Ret. (Gal)</t>
  </si>
  <si>
    <t>Net Fuel Oil (Gal)</t>
  </si>
  <si>
    <t>Net Fuel Oil Ret. (Gal)</t>
  </si>
  <si>
    <t>Avoided Energy and Demand Cost (Electric &amp; NG)</t>
  </si>
  <si>
    <t>Avoided Propane &amp; Fuel Oil Cost</t>
  </si>
  <si>
    <t>Participant Electric and Natural Gas Bill Savings ($)</t>
  </si>
  <si>
    <t>Electric &amp; NG Bill Savings/Lost Revenue</t>
  </si>
  <si>
    <t>Propane &amp; Fuel Oil Bill Savings</t>
  </si>
  <si>
    <t>Participant Propane &amp; Fuel Oil Bill Savings ($)</t>
  </si>
  <si>
    <t>Propane (Res)</t>
  </si>
  <si>
    <t>Propane (NRes)</t>
  </si>
  <si>
    <t>Fuel Oil (Res)</t>
  </si>
  <si>
    <t>Fuel Oil (NRes)</t>
  </si>
  <si>
    <t>n/a</t>
  </si>
  <si>
    <t>Wholesale</t>
  </si>
  <si>
    <t>Retail</t>
  </si>
  <si>
    <t>Lighting</t>
  </si>
  <si>
    <t>Incentives</t>
  </si>
  <si>
    <t>Total Non-Incentive Cost ($)</t>
  </si>
  <si>
    <t>Total Budget</t>
  </si>
  <si>
    <t>Gross Avoided Baseline Cost</t>
  </si>
  <si>
    <t>School Based Energy Education</t>
  </si>
  <si>
    <t>HVAC</t>
  </si>
  <si>
    <t>NTG</t>
  </si>
  <si>
    <t>kWh</t>
  </si>
  <si>
    <t>kW</t>
  </si>
  <si>
    <t>C&amp;I Prescriptive</t>
  </si>
  <si>
    <t>Marketing</t>
  </si>
  <si>
    <t>Delivery</t>
  </si>
  <si>
    <t>($/Participant)</t>
  </si>
  <si>
    <t>Admin</t>
  </si>
  <si>
    <t>Evaluation</t>
  </si>
  <si>
    <t>% Total Program Cost</t>
  </si>
  <si>
    <t>Units</t>
  </si>
  <si>
    <t>Total Participants (Customers)</t>
  </si>
  <si>
    <t>C&amp;I Custom</t>
  </si>
  <si>
    <t>Motors</t>
  </si>
  <si>
    <t>Source</t>
  </si>
  <si>
    <t>Various</t>
  </si>
  <si>
    <t>Variable Frequency Drive</t>
  </si>
  <si>
    <t>LED Parking Garage/Canopy (&lt;30W)</t>
  </si>
  <si>
    <t>LED Parking Garage/Canopy (30-75W)</t>
  </si>
  <si>
    <t>LED Parking Garage/Canopy (≥75W)</t>
  </si>
  <si>
    <t>UCT</t>
  </si>
  <si>
    <t>Test</t>
  </si>
  <si>
    <t>SCT</t>
  </si>
  <si>
    <t>PCT</t>
  </si>
  <si>
    <t>Units as Integer?</t>
  </si>
  <si>
    <t>First Year TRC</t>
  </si>
  <si>
    <t>Description</t>
  </si>
  <si>
    <t>Section</t>
  </si>
  <si>
    <t>Results</t>
  </si>
  <si>
    <t>Inputs</t>
  </si>
  <si>
    <t>Analysis</t>
  </si>
  <si>
    <t>Worksheet</t>
  </si>
  <si>
    <t>Total budget, savings, and TRC ratio by program and portfolio.</t>
  </si>
  <si>
    <t>End use total savings, incremental cost and savings by sector.</t>
  </si>
  <si>
    <t>Measure-level savings, lifetimes, incremental costs, and incentives.</t>
  </si>
  <si>
    <t>Detailed budget allocation by line item.</t>
  </si>
  <si>
    <t>Avoided costs, discount rates, line losses, retail rates.</t>
  </si>
  <si>
    <t>Notes</t>
  </si>
  <si>
    <t>Variable</t>
  </si>
  <si>
    <t>Input</t>
  </si>
  <si>
    <t>Benefit-cost analysis for program year 1.</t>
  </si>
  <si>
    <t>Benefit-cost analysis for program year 2.</t>
  </si>
  <si>
    <t>Benefit-cost analysis for program year 3.</t>
  </si>
  <si>
    <t>Benefit-cost analysis for all program years.</t>
  </si>
  <si>
    <t>Energy Unit:</t>
  </si>
  <si>
    <t>Demand Unit:</t>
  </si>
  <si>
    <t>Measure savings, participation, detailed budget, and full cost-effectiveness results by program.</t>
  </si>
  <si>
    <t>space</t>
  </si>
  <si>
    <t>MROW (MRO West)</t>
  </si>
  <si>
    <t>Carbon Dioxide</t>
  </si>
  <si>
    <t>Total Incentive Cost ($)</t>
  </si>
  <si>
    <t>Administrative</t>
  </si>
  <si>
    <t>% (Delivery + Incentive)</t>
  </si>
  <si>
    <t>Gross Incentive</t>
  </si>
  <si>
    <t>Net kW</t>
  </si>
  <si>
    <t>Net Ret. kW</t>
  </si>
  <si>
    <t>Gross Ret. kW</t>
  </si>
  <si>
    <t>Program Year:</t>
  </si>
  <si>
    <t>Measure Impacts</t>
  </si>
  <si>
    <t>Measure Financials</t>
  </si>
  <si>
    <t>Unique measure key</t>
  </si>
  <si>
    <t>Unique program key</t>
  </si>
  <si>
    <t>All</t>
  </si>
  <si>
    <t>RUL</t>
  </si>
  <si>
    <t>Measure Economics</t>
  </si>
  <si>
    <t>Gross Measure Impacts per Unit</t>
  </si>
  <si>
    <t>Cycle Start Year</t>
  </si>
  <si>
    <t>Model Start Year</t>
  </si>
  <si>
    <t>Model End Year</t>
  </si>
  <si>
    <t>Cycle End Year</t>
  </si>
  <si>
    <t>Max measure life</t>
  </si>
  <si>
    <t>Max measure life is greater than model forecast</t>
  </si>
  <si>
    <t>Error Check</t>
  </si>
  <si>
    <t>Metadata</t>
  </si>
  <si>
    <t>Measure line items</t>
  </si>
  <si>
    <t>Program line items</t>
  </si>
  <si>
    <t>Sector line items</t>
  </si>
  <si>
    <t>Discount Rate</t>
  </si>
  <si>
    <t>Losses</t>
  </si>
  <si>
    <t>Forecast</t>
  </si>
  <si>
    <t>Baseline Shift</t>
  </si>
  <si>
    <t>InModel</t>
  </si>
  <si>
    <t>All measures included in model</t>
  </si>
  <si>
    <t>Cycle years</t>
  </si>
  <si>
    <t>Model years</t>
  </si>
  <si>
    <t>End uses</t>
  </si>
  <si>
    <t>Electric Line Losses</t>
  </si>
  <si>
    <t>Electric Peak Line Losses</t>
  </si>
  <si>
    <t>Avoided Energy &amp; Demand Savings, Electricity + Natural Gas ($)</t>
  </si>
  <si>
    <t>Net Measure Impacts per Unit</t>
  </si>
  <si>
    <t>Net Electric Savings (kWh at gen)</t>
  </si>
  <si>
    <t>Electronics</t>
  </si>
  <si>
    <t>DHW</t>
  </si>
  <si>
    <t>Gross Coincident kW</t>
  </si>
  <si>
    <t>City</t>
  </si>
  <si>
    <t>Appliance Recycling</t>
  </si>
  <si>
    <t>Air Sealing</t>
  </si>
  <si>
    <t>Hot Water Pipe Insulation</t>
  </si>
  <si>
    <t>Model</t>
  </si>
  <si>
    <t>Geothermal Heat Pump</t>
  </si>
  <si>
    <t>LED</t>
  </si>
  <si>
    <t>High Bay Fluorescent Fixture w/ HE Electronic Ballast (T5 4-6 lamp)</t>
  </si>
  <si>
    <t>High Bay Fluorescent Fixture w/ HE Electronic Ballast (T5 8-lamp)</t>
  </si>
  <si>
    <t>High Bay Fluorescent Fixture w/ HE Electronic Ballast (T5 10-lamp)</t>
  </si>
  <si>
    <t>High Bay Fluorescent Fixture w/ HE Electronic Ballast (T8 6-8 lamp)</t>
  </si>
  <si>
    <t>High Bay Fluorescent Fixture w/ HE Electronic Ballast (T8 12-16 lamp)</t>
  </si>
  <si>
    <t>CFL Lamp (≤18W)</t>
  </si>
  <si>
    <t>CFL Lamp (18-32W)</t>
  </si>
  <si>
    <t>CFL Lamp (≥33W)</t>
  </si>
  <si>
    <t>Ceramic Metal Halide Fixture (≤150W)</t>
  </si>
  <si>
    <t>Ceramic Metal Halide Fixture (150-250W)</t>
  </si>
  <si>
    <t>Ceramic Metal Halide Fixture (≥250W)</t>
  </si>
  <si>
    <t>Pulse Start Metal Halide Fixture (≤175W)</t>
  </si>
  <si>
    <t>Pulse Start Metal Halide Fixture (175-320W)</t>
  </si>
  <si>
    <t>Pulse Start Metal Halide Fixture (320-750W)</t>
  </si>
  <si>
    <t>Pulse Start Metal Halide Fixture (≥750W)</t>
  </si>
  <si>
    <t>Energy Star LED Lamp (≤5W)</t>
  </si>
  <si>
    <t>Energy Star LED Lamp (5-10W)</t>
  </si>
  <si>
    <t>Lighting Optimization - Remove Lamp from T8 System</t>
  </si>
  <si>
    <t>Lighting Optimization - Remove 2 Lamps from T8 System</t>
  </si>
  <si>
    <t>Air Source Heat Pump</t>
  </si>
  <si>
    <t>Participants</t>
  </si>
  <si>
    <t>Non-Incentives</t>
  </si>
  <si>
    <t>eGRID Subregion:</t>
  </si>
  <si>
    <t>Emission Name:</t>
  </si>
  <si>
    <t>Avoided Carbon Dioxide Emissions (metric tons CO2)</t>
  </si>
  <si>
    <t>Version</t>
  </si>
  <si>
    <t>Escalation</t>
  </si>
  <si>
    <t>\\ameresco.com\d\aeg\Clients\Black Hills\Black Hills So Dakota\2015-16 DSM Planning\Draft\[Black Hills South Dakota PY2-3 (8.19.15).xlsx]</t>
  </si>
  <si>
    <t>Residential Lighting</t>
  </si>
  <si>
    <t>Residential HVAC</t>
  </si>
  <si>
    <t>Residential Appliance Recycling</t>
  </si>
  <si>
    <t>Whole House Efficiency</t>
  </si>
  <si>
    <t>Residential Evaluation</t>
  </si>
  <si>
    <t>School-Based Energy Education</t>
  </si>
  <si>
    <t>Weatherization</t>
  </si>
  <si>
    <t>Commercial Prescriptive Rebate</t>
  </si>
  <si>
    <t>Commercial Custom Rebate</t>
  </si>
  <si>
    <t>CFL</t>
  </si>
  <si>
    <t>Actual</t>
  </si>
  <si>
    <t>Appliance</t>
  </si>
  <si>
    <t>Recycle &amp; Replace ENERGY STAR Refrigerator</t>
  </si>
  <si>
    <t>Refrigerator Recycle</t>
  </si>
  <si>
    <t>Freezer Recycle</t>
  </si>
  <si>
    <t>Heat Pump Water Heater</t>
  </si>
  <si>
    <t>Air Source Heat Pump, Early Retirement</t>
  </si>
  <si>
    <t>Electric Water Heater - EF &gt;= 0.95</t>
  </si>
  <si>
    <t>Electric Water Heater - EF &lt; 0.95</t>
  </si>
  <si>
    <t>Air Source Heat Pump, Replace Furnace</t>
  </si>
  <si>
    <t>Geothermal Heat Pump, Early Retirement</t>
  </si>
  <si>
    <t>Plan</t>
  </si>
  <si>
    <t>Weatherization Measures</t>
  </si>
  <si>
    <t>EE Kit</t>
  </si>
  <si>
    <t>Audit Measures</t>
  </si>
  <si>
    <t>Residential/Non-Residential - BHPSD - Appliance Recycling</t>
  </si>
  <si>
    <t>Non-Residential - BHPSD - C/I Custom</t>
  </si>
  <si>
    <t>Non-Residential - BHPSD - C/I Prescriptive Rebate</t>
  </si>
  <si>
    <t>Residential - BHPSD - Residential Energy Efficiency Rebate</t>
  </si>
  <si>
    <t>Residential - BHPSD - Residential Lighting &amp; Appliances</t>
  </si>
  <si>
    <t>Residential - BHPSD - Residential Online Audit</t>
  </si>
  <si>
    <t>Special - BHPSD - School Based Energy Education</t>
  </si>
  <si>
    <t>Special - BHPSD - Weatherization Team</t>
  </si>
  <si>
    <t>Residential - BHPSD - Whole House Efficiency</t>
  </si>
  <si>
    <t>Budget Line Path</t>
  </si>
  <si>
    <t>Equipment Name</t>
  </si>
  <si>
    <t>Appliance Recycling :- Customer Incentives</t>
  </si>
  <si>
    <t>C&amp;I Prescriptive Rebate :- C&amp;I Refrigerator Recycling</t>
  </si>
  <si>
    <t>C&amp;I Custom Rebate :- Customer Incentives</t>
  </si>
  <si>
    <t>Other Commercial</t>
  </si>
  <si>
    <t>Other Industrial</t>
  </si>
  <si>
    <t>Custom heating and cooling</t>
  </si>
  <si>
    <t>C&amp;I Prescriptive Rebate :- C&amp;I Motors :- Customer Incentives</t>
  </si>
  <si>
    <t>Motor - ODP</t>
  </si>
  <si>
    <t>C&amp;I Prescriptive Rebate :- C&amp;I VFDs :- Customer Incentives</t>
  </si>
  <si>
    <t>C&amp;I Prescriptive Rebate :- C&amp;I Lighting :- Customer Incentives</t>
  </si>
  <si>
    <t>LED Replacement for Linear Fluorescent Lamps - 4 ft or</t>
  </si>
  <si>
    <t>Energy Star LED Lamps - 5W to 10W</t>
  </si>
  <si>
    <t>LED or LEC Exit Signs</t>
  </si>
  <si>
    <t>Energy Star LED Lamps - 5W or less</t>
  </si>
  <si>
    <t>xxx-LED Fixtures Exterior &amp; Garage - 60W to 150W</t>
  </si>
  <si>
    <t>Low-Wattage Fluorescent T8 Lamps - 4FT</t>
  </si>
  <si>
    <t>xxx-LED Fixtures Exterior &amp; Garage - 25W to 60W</t>
  </si>
  <si>
    <t>Energy Star LED Lamps - 10W or greater</t>
  </si>
  <si>
    <t>T8 - 4ft or less - 1 or 2 lamp (Retrofit)</t>
  </si>
  <si>
    <t>T8 - 4ft or less - 3 or 4 lamp (Retrofit)</t>
  </si>
  <si>
    <t>xxx-LED Fixtures Exterior &amp; Garage - 25W or less</t>
  </si>
  <si>
    <t>LED Replacement for Linear Fluorescent Lamps - 5 to 8 f</t>
  </si>
  <si>
    <t>LED Fixtures Exterior &amp; Garage - 25W to 60W</t>
  </si>
  <si>
    <t>LED Fixtures Exterior &amp; Garage - 25W or less</t>
  </si>
  <si>
    <t>LED Fixtures Exterior &amp; Garage - 60W to 150W</t>
  </si>
  <si>
    <t>High Performance T8 - 1 or 2 lamp</t>
  </si>
  <si>
    <t>High Performance T8 - 3 or 4 lamp</t>
  </si>
  <si>
    <t>Occupancy Sensor - Wall</t>
  </si>
  <si>
    <t>HE Fluorescent Fixture - 2 lamp (New Construction)</t>
  </si>
  <si>
    <t>HE Fluorescent Fixture - 3 lamp (New Construction)</t>
  </si>
  <si>
    <t>LED Replacement for T12 Linear Fluorescent Lamps - 4 ft or less</t>
  </si>
  <si>
    <t>LED Replacement for T8 Linear Fluorescent Lamps - 4 ft or less</t>
  </si>
  <si>
    <t>Fluorescent Fixtures w/ Specular Reflectors - 4ft</t>
  </si>
  <si>
    <t>Residential Heat Pumps :- Residential Heat Pumps - Air Source Heat Pumps :- Customer Incentives</t>
  </si>
  <si>
    <t>Air Source Heat Pump - SEER &gt;= 15, EER &gt;= 12.5, HSPF &gt;= 8.5</t>
  </si>
  <si>
    <t>Residential Heat Pumps :- Residential Mini-Split :- Customer Incentives</t>
  </si>
  <si>
    <t>Ductless Mini-Split HP SEER &gt;= 19</t>
  </si>
  <si>
    <t>Residential Heat Pumps :- Residential Heat Pumps - ER Geothermal Heat Pump :- Customer Incentives</t>
  </si>
  <si>
    <t>Early Retirement Geothermal (1-5 tons)</t>
  </si>
  <si>
    <t>Residential Heat Pumps :- Residential Heat Pumps - ER Heat Pump :- Customer Incentives</t>
  </si>
  <si>
    <t>Early Retirement Heat Pump (1-5 tons)</t>
  </si>
  <si>
    <t>Residential Water Heating :- Customer Incentives</t>
  </si>
  <si>
    <t>Residential Heat Pumps :- Residential Heat Pumps - Geothermal Heat Pumps :- Customer Incentives</t>
  </si>
  <si>
    <t>Geothermal Heat Pump - EER &gt;= 21.1, COP &gt;= 4.1</t>
  </si>
  <si>
    <t>Residential Heat Pumps :- Residential Heat Pumps - HP Water Heater :- Customer Incentives</t>
  </si>
  <si>
    <t>Residential Heat Pumps :- Residential Heat Pumps - HP Replace Electric :- Customer Incentives</t>
  </si>
  <si>
    <t>Replace Electric Furnace With Heat Pump</t>
  </si>
  <si>
    <t>Residential Lighting &amp; Appliances :- CFL :- Customer Incentives</t>
  </si>
  <si>
    <t>Residential Lighting &amp; Appliances :- ES Refrigerator :- Customer Incentives</t>
  </si>
  <si>
    <t>Residential Lighting &amp; Appliances :- ES Star Fixture :- Customer Incentives</t>
  </si>
  <si>
    <t>ENERGY STAR LED Fixture</t>
  </si>
  <si>
    <t>Residential Lighting &amp; Appliances :- LED :- Customer Incentives</t>
  </si>
  <si>
    <t>Residential Energy Evaluation</t>
  </si>
  <si>
    <t>Online Evaluation</t>
  </si>
  <si>
    <t>School Based Education</t>
  </si>
  <si>
    <t>Recommended Audit Measures</t>
  </si>
  <si>
    <t>Residential EE Kit</t>
  </si>
  <si>
    <t>Whole House :- Utility Direct Costs</t>
  </si>
  <si>
    <t>Advanced Power Strip</t>
  </si>
  <si>
    <t>EE Kit/Education Materials</t>
  </si>
  <si>
    <t>Total Incentives</t>
  </si>
  <si>
    <t>ODC Motor</t>
  </si>
  <si>
    <t>Exit Sign</t>
  </si>
  <si>
    <t>Wall Mount Occupancy</t>
  </si>
  <si>
    <t>Total Program Expenditures ($)</t>
  </si>
  <si>
    <t>Cross Marketing and Training</t>
  </si>
  <si>
    <t>General Administration</t>
  </si>
  <si>
    <t>Plan ($/kWh)</t>
  </si>
  <si>
    <t>?</t>
  </si>
  <si>
    <t>Utility Direct Costs</t>
  </si>
  <si>
    <t>Customer Incentives</t>
  </si>
  <si>
    <t>From Budget Detail</t>
  </si>
  <si>
    <t>First Year kWh</t>
  </si>
  <si>
    <t>First Year kW</t>
  </si>
  <si>
    <t>Total Expenditures</t>
  </si>
  <si>
    <t>Incentive Variance</t>
  </si>
  <si>
    <t>Incentives in App Data do not match budget detail</t>
  </si>
  <si>
    <t>Confirm measure cost included in Utility Direct</t>
  </si>
  <si>
    <t>Only included in portfolio level TRC</t>
  </si>
  <si>
    <t>From App Data</t>
  </si>
  <si>
    <t>Goal</t>
  </si>
  <si>
    <t>% Goal Achieved</t>
  </si>
  <si>
    <t>Expenditures</t>
  </si>
  <si>
    <t>Energy Impacts (kWh)</t>
  </si>
  <si>
    <t>Demand Impacts (kW)</t>
  </si>
  <si>
    <t>Total Program Expenditures</t>
  </si>
  <si>
    <t>Summary</t>
  </si>
  <si>
    <t>Cost-Effectiveness</t>
  </si>
  <si>
    <t>Ratio</t>
  </si>
  <si>
    <t>Status Report Tables</t>
  </si>
  <si>
    <t>Tables for status report</t>
  </si>
  <si>
    <t>Residential Appliance Recycling Program</t>
  </si>
  <si>
    <t>C&amp;I Lighting</t>
  </si>
  <si>
    <t>C&amp;I Motors</t>
  </si>
  <si>
    <t>C&amp;I HVAC</t>
  </si>
  <si>
    <t>Total kWh Savings</t>
  </si>
  <si>
    <t>Total kW Savings</t>
  </si>
  <si>
    <t>Non-Incentive Costs</t>
  </si>
  <si>
    <t>Total Portfolio</t>
  </si>
  <si>
    <t>Residential Programs</t>
  </si>
  <si>
    <t>ENERGY STAR Fixture</t>
  </si>
  <si>
    <t>C&amp;I Programs</t>
  </si>
  <si>
    <t>Recycle and Replace - ENERGY STAR Refrigerator</t>
  </si>
  <si>
    <t>High Efficiency HVAC</t>
  </si>
  <si>
    <t>Heat Pump SEER 15</t>
  </si>
  <si>
    <t>Early Retirement Heat Pump SEER 15</t>
  </si>
  <si>
    <t>Heat Pump SEER 15 Replace Electric Furnace</t>
  </si>
  <si>
    <t>CAC SEER 15</t>
  </si>
  <si>
    <t>Ductless Mini-Split AC SEER ≥19</t>
  </si>
  <si>
    <t>Ductless Mini-Split HP SEER ≥19</t>
  </si>
  <si>
    <t>Electric Storage Water Heater EF 0.95</t>
  </si>
  <si>
    <t>Electric Storage Water Heater EF &gt;0.95</t>
  </si>
  <si>
    <t>Geothermal EER ≥21</t>
  </si>
  <si>
    <t>Early Retirement Geothermal EER ≥21</t>
  </si>
  <si>
    <t xml:space="preserve">  Measures</t>
  </si>
  <si>
    <t>Air Sealing (Electric Heat)</t>
  </si>
  <si>
    <t>Air Sealing (Gas Heat)</t>
  </si>
  <si>
    <t>Water Heater Tank Wrap</t>
  </si>
  <si>
    <t>Residential Kit</t>
  </si>
  <si>
    <t>Faucet Aerator - Bathroom</t>
  </si>
  <si>
    <t>Low Flow Showerhead</t>
  </si>
  <si>
    <t>Residential Audit</t>
  </si>
  <si>
    <t>School-Based Education</t>
  </si>
  <si>
    <t xml:space="preserve"> Measures</t>
  </si>
  <si>
    <t>Water Heater Temperature Setback</t>
  </si>
  <si>
    <t xml:space="preserve">Low-Wattage T8 </t>
  </si>
  <si>
    <t>Energy Star LED Lamp (&gt;10W)</t>
  </si>
  <si>
    <t>High Performance T8 (1-2 Lamp)</t>
  </si>
  <si>
    <t>High Performance T8 (3-4 Lamp)</t>
  </si>
  <si>
    <t>T8 (≤4 ft, 1-2 Lamp)</t>
  </si>
  <si>
    <t>T8 (≤4 ft, 3-4 Lamp)</t>
  </si>
  <si>
    <t>T8 (5-8 ft, 1-2 Lamp)</t>
  </si>
  <si>
    <t>LED Linear Replacement Lamp (≤4ft)</t>
  </si>
  <si>
    <t>LED Linear Replacement Lamp (5-8ft)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</si>
  <si>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</si>
  <si>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</si>
  <si>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</si>
  <si>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</si>
  <si>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Multi-CFL Fixture</t>
  </si>
  <si>
    <t>Indirect Fixture</t>
  </si>
  <si>
    <t>Ceiling Mount Occupancy</t>
  </si>
  <si>
    <t>Fixture Mount Occupancy</t>
  </si>
  <si>
    <t>Fixture Mount Photo Sensor</t>
  </si>
  <si>
    <t>Split Package Heat Pump</t>
  </si>
  <si>
    <t>Single System Heat Pump</t>
  </si>
  <si>
    <t>TEFC Motor</t>
  </si>
  <si>
    <t>BenCost Measure</t>
  </si>
  <si>
    <t>BenCost Program</t>
  </si>
  <si>
    <t>Ductless Minisplit HP</t>
  </si>
  <si>
    <t>Ductless Minisplit AC</t>
  </si>
  <si>
    <t>Central AC</t>
  </si>
  <si>
    <t>Online Audit</t>
  </si>
  <si>
    <t>From Plan</t>
  </si>
  <si>
    <t>Executive Summary</t>
  </si>
  <si>
    <t>Budget by Sector</t>
  </si>
  <si>
    <t>Cross Marketing &amp; Training</t>
  </si>
  <si>
    <t>Budget by Program</t>
  </si>
  <si>
    <t>Energy Impacts by Sector</t>
  </si>
  <si>
    <t>Energy Impacts by Program</t>
  </si>
  <si>
    <t>Demand Impacts by Sector</t>
  </si>
  <si>
    <t>Demand Impacts by Program</t>
  </si>
  <si>
    <t>Cost-effectiveness Results</t>
  </si>
  <si>
    <t>Non-Residential</t>
  </si>
  <si>
    <t>measure</t>
  </si>
  <si>
    <t>Total Non-Residential</t>
  </si>
  <si>
    <t>Total Residential</t>
  </si>
  <si>
    <t>CFLs</t>
  </si>
  <si>
    <t>Weatherization Program</t>
  </si>
  <si>
    <t>School Education Program</t>
  </si>
  <si>
    <t>Online Home Energy Audit Program</t>
  </si>
  <si>
    <t>O&amp;M Eng Eff-Sol-Cert Home Aud</t>
  </si>
  <si>
    <t>Home Energy Audit Program</t>
  </si>
  <si>
    <t>EnergyStar Refrigerator</t>
  </si>
  <si>
    <t>Vision Customer Detail</t>
  </si>
  <si>
    <t>Adj for BHP Changes</t>
  </si>
  <si>
    <t>BHP DATA</t>
  </si>
  <si>
    <t>FOR STATUS REPORT</t>
  </si>
  <si>
    <t>Program Qualification Date</t>
  </si>
  <si>
    <t>Project Number</t>
  </si>
  <si>
    <t>SD</t>
  </si>
  <si>
    <t>RAPID CITY</t>
  </si>
  <si>
    <t>320 WEST BLVD</t>
  </si>
  <si>
    <t>KNECHT HOME CENTER</t>
  </si>
  <si>
    <t>BHHEPS1532906109</t>
  </si>
  <si>
    <t>302 WEST BLVD</t>
  </si>
  <si>
    <t>BHHEPS1532906105</t>
  </si>
  <si>
    <t>1602 E ST PATRICK</t>
  </si>
  <si>
    <t>ACE HARDWARE</t>
  </si>
  <si>
    <t>ACE EAST</t>
  </si>
  <si>
    <t>BHHEPS1532906007</t>
  </si>
  <si>
    <t>1724 W MAIN</t>
  </si>
  <si>
    <t>ACE HARDWARE-W</t>
  </si>
  <si>
    <t>BHHEPS1532905984</t>
  </si>
  <si>
    <t>Rapid City</t>
  </si>
  <si>
    <t>770 Mountain View</t>
  </si>
  <si>
    <t>Hardware Hank</t>
  </si>
  <si>
    <t>Hank</t>
  </si>
  <si>
    <t>Hardware</t>
  </si>
  <si>
    <t>BHHEPS1532875308</t>
  </si>
  <si>
    <t>DEADWOOD</t>
  </si>
  <si>
    <t>35 DUNLAP AVE</t>
  </si>
  <si>
    <t>PFARR</t>
  </si>
  <si>
    <t>RANDY E</t>
  </si>
  <si>
    <t>BHHEPS1532875304</t>
  </si>
  <si>
    <t>STURGIS</t>
  </si>
  <si>
    <t>1211 PINE VIEW DR</t>
  </si>
  <si>
    <t>MEIROSE</t>
  </si>
  <si>
    <t>KENNETH L</t>
  </si>
  <si>
    <t>BHHEPS1532867162</t>
  </si>
  <si>
    <t>CUSTER</t>
  </si>
  <si>
    <t>12496 US HIGHWAY 16A</t>
  </si>
  <si>
    <t>MATTHESEN</t>
  </si>
  <si>
    <t>LARRY D</t>
  </si>
  <si>
    <t>BHHEPS1532857167</t>
  </si>
  <si>
    <t>1337 FOUNDERS BND                                 APT 105</t>
  </si>
  <si>
    <t>LUNDY</t>
  </si>
  <si>
    <t>MICHAEL</t>
  </si>
  <si>
    <t>BHHEPS1532857165</t>
  </si>
  <si>
    <t>121 OLD GLORY PL</t>
  </si>
  <si>
    <t>DEMPSEY</t>
  </si>
  <si>
    <t>STEPHEN D</t>
  </si>
  <si>
    <t>BHHEPS1532857164</t>
  </si>
  <si>
    <t>SUMMERSET</t>
  </si>
  <si>
    <t>10297 REMINGTON ST</t>
  </si>
  <si>
    <t>COOKSTON</t>
  </si>
  <si>
    <t>DOUGLAS</t>
  </si>
  <si>
    <t>BHHEPS1532600114</t>
  </si>
  <si>
    <t>4606 WENTWORTH DR</t>
  </si>
  <si>
    <t>KOUPAL</t>
  </si>
  <si>
    <t>MATT J</t>
  </si>
  <si>
    <t>BHHEPS1532600108</t>
  </si>
  <si>
    <t>12415 MINERS LN</t>
  </si>
  <si>
    <t>BLAND</t>
  </si>
  <si>
    <t>TANNER G</t>
  </si>
  <si>
    <t>BHHEPS1532600100</t>
  </si>
  <si>
    <t>218 CLEVELAND ST</t>
  </si>
  <si>
    <t>TAECKER</t>
  </si>
  <si>
    <t>SCOTT</t>
  </si>
  <si>
    <t>BHHEPS1532579222</t>
  </si>
  <si>
    <t>BELLE FOURCHE</t>
  </si>
  <si>
    <t>1018 7TH AVE</t>
  </si>
  <si>
    <t>DARLING-REICH</t>
  </si>
  <si>
    <t>MARYANNE L</t>
  </si>
  <si>
    <t>BHHEPS1532579220</t>
  </si>
  <si>
    <t>6407 SEMINOLE LN</t>
  </si>
  <si>
    <t>LEWIS</t>
  </si>
  <si>
    <t>BRIAN S</t>
  </si>
  <si>
    <t>BHHEPS1532579217</t>
  </si>
  <si>
    <t>3735 SONORA DR</t>
  </si>
  <si>
    <t>NICKERSON</t>
  </si>
  <si>
    <t>BRENDA</t>
  </si>
  <si>
    <t>BHHEPS1532579216</t>
  </si>
  <si>
    <t>9870 GREEN POINT CT</t>
  </si>
  <si>
    <t>ALSUP</t>
  </si>
  <si>
    <t>DAN</t>
  </si>
  <si>
    <t>BHHEPS1532579213</t>
  </si>
  <si>
    <t>BHHEPS1532579210</t>
  </si>
  <si>
    <t>SPEARFISH</t>
  </si>
  <si>
    <t>5 TOM RAL DR</t>
  </si>
  <si>
    <t>JAMES</t>
  </si>
  <si>
    <t>STAN N</t>
  </si>
  <si>
    <t>BHHEPS1532579204</t>
  </si>
  <si>
    <t>10212 REMINGTON ST</t>
  </si>
  <si>
    <t>COLLINS</t>
  </si>
  <si>
    <t>NICK</t>
  </si>
  <si>
    <t>BHHEPS1532579202</t>
  </si>
  <si>
    <t>1505 BUENA VISTA RD</t>
  </si>
  <si>
    <t>BATKA</t>
  </si>
  <si>
    <t>KENNETH</t>
  </si>
  <si>
    <t>BHHEPS1532579200</t>
  </si>
  <si>
    <t>5102 S CANYON RD</t>
  </si>
  <si>
    <t>RAGATZ</t>
  </si>
  <si>
    <t>ROBERT M</t>
  </si>
  <si>
    <t>BHHEPS1532579199</t>
  </si>
  <si>
    <t>444 GEMSTONE DR</t>
  </si>
  <si>
    <t>KUHARSKI</t>
  </si>
  <si>
    <t>MARIA</t>
  </si>
  <si>
    <t>BHHEPS1532579195</t>
  </si>
  <si>
    <t>4225 PORTRUSH RD</t>
  </si>
  <si>
    <t>MILLER</t>
  </si>
  <si>
    <t>JOSEPH O</t>
  </si>
  <si>
    <t>BHHEPS1532579192</t>
  </si>
  <si>
    <t>14720 TELLURIDE ST</t>
  </si>
  <si>
    <t>PELTON</t>
  </si>
  <si>
    <t>MARCIA R</t>
  </si>
  <si>
    <t>BHHEPS1532579188</t>
  </si>
  <si>
    <t>1409 PANORAMA CIR</t>
  </si>
  <si>
    <t>MYERS</t>
  </si>
  <si>
    <t>KEVIN</t>
  </si>
  <si>
    <t>BHHEPS1532579180</t>
  </si>
  <si>
    <t>5030 W CHICAGO ST</t>
  </si>
  <si>
    <t>DROBNY</t>
  </si>
  <si>
    <t>STEVE</t>
  </si>
  <si>
    <t>BHHEPS1532579176</t>
  </si>
  <si>
    <t>223 POLLEY DR</t>
  </si>
  <si>
    <t>HAMILTON</t>
  </si>
  <si>
    <t>BEAU</t>
  </si>
  <si>
    <t>BHHEPS1532579173</t>
  </si>
  <si>
    <t>3010 PLAYER DR</t>
  </si>
  <si>
    <t>SEAMAN</t>
  </si>
  <si>
    <t>TODD A</t>
  </si>
  <si>
    <t>BHHEPS1532579171</t>
  </si>
  <si>
    <t>3324 POWDERHORN DR</t>
  </si>
  <si>
    <t>TILLERY</t>
  </si>
  <si>
    <t>BRANDIE L</t>
  </si>
  <si>
    <t>BHHEPS1532579169</t>
  </si>
  <si>
    <t>BLACK HAWK</t>
  </si>
  <si>
    <t>12817 DORIS CT</t>
  </si>
  <si>
    <t>DRAPER</t>
  </si>
  <si>
    <t>JOHN A</t>
  </si>
  <si>
    <t>BHHEPS1532579166</t>
  </si>
  <si>
    <t>7209 LOLA DR</t>
  </si>
  <si>
    <t>GORCZEWSKI</t>
  </si>
  <si>
    <t>JASON</t>
  </si>
  <si>
    <t>BHHEPS1532579134</t>
  </si>
  <si>
    <t>624 SAINT ANDREW ST</t>
  </si>
  <si>
    <t>ALLEN</t>
  </si>
  <si>
    <t>LANCE A</t>
  </si>
  <si>
    <t>BHHEPS1532579100</t>
  </si>
  <si>
    <t>BHHEPS1532579091</t>
  </si>
  <si>
    <t>3411 PARKVIEW DR</t>
  </si>
  <si>
    <t>VOLK</t>
  </si>
  <si>
    <t>BHHEPS1532563452</t>
  </si>
  <si>
    <t>402 8TH ST</t>
  </si>
  <si>
    <t>ODLE</t>
  </si>
  <si>
    <t>DARREN D</t>
  </si>
  <si>
    <t>BHHEPS1532563448</t>
  </si>
  <si>
    <t>3802 CROCUS LN</t>
  </si>
  <si>
    <t>YOUNG</t>
  </si>
  <si>
    <t>ANDREA</t>
  </si>
  <si>
    <t>BHHEPS1532563445</t>
  </si>
  <si>
    <t>4340 DUCKHORN ST</t>
  </si>
  <si>
    <t>WOLFORTH</t>
  </si>
  <si>
    <t>CODY A</t>
  </si>
  <si>
    <t>BHHEPS1532563426</t>
  </si>
  <si>
    <t>127 E SAINT CHARLES ST</t>
  </si>
  <si>
    <t>BROOKMAN</t>
  </si>
  <si>
    <t>AMBER D</t>
  </si>
  <si>
    <t>BHHEPS1532563420</t>
  </si>
  <si>
    <t>621 ALTA VISTA DR</t>
  </si>
  <si>
    <t>SCHAD</t>
  </si>
  <si>
    <t>MICHAEL C</t>
  </si>
  <si>
    <t>BHHEPS1532563416</t>
  </si>
  <si>
    <t>12740 N PRAIRIE CREEK RD</t>
  </si>
  <si>
    <t>WISZ</t>
  </si>
  <si>
    <t>VICKI A</t>
  </si>
  <si>
    <t>BHHEPS1532560919</t>
  </si>
  <si>
    <t>837 E TALLENT ST</t>
  </si>
  <si>
    <t>HAM</t>
  </si>
  <si>
    <t>JULIE A</t>
  </si>
  <si>
    <t>BHHEPS1532560913</t>
  </si>
  <si>
    <t>2125 RENA PL</t>
  </si>
  <si>
    <t>LEPEL</t>
  </si>
  <si>
    <t>LAURIE J</t>
  </si>
  <si>
    <t>BHHEPS1532560908</t>
  </si>
  <si>
    <t>6590 EASTRIDGE RD</t>
  </si>
  <si>
    <t>KORNMEYER</t>
  </si>
  <si>
    <t>LESLIE C</t>
  </si>
  <si>
    <t>BHHEPS1532560900</t>
  </si>
  <si>
    <t>1617 DEBRA DR                                     APT 103</t>
  </si>
  <si>
    <t>ROCHESTER</t>
  </si>
  <si>
    <t>ANITA</t>
  </si>
  <si>
    <t>BHHEPS1532560893</t>
  </si>
  <si>
    <t>806 VAN BUREN ST</t>
  </si>
  <si>
    <t>THOME</t>
  </si>
  <si>
    <t>ALLEN V</t>
  </si>
  <si>
    <t>BHHEPS1532551669</t>
  </si>
  <si>
    <t>2708 ARROWHEAD DR</t>
  </si>
  <si>
    <t>FITTING</t>
  </si>
  <si>
    <t>TRACI L</t>
  </si>
  <si>
    <t>BHHEPS1532551665</t>
  </si>
  <si>
    <t>1427 W CHARLES ST</t>
  </si>
  <si>
    <t>BROWN</t>
  </si>
  <si>
    <t>JAMES E</t>
  </si>
  <si>
    <t>BHHEPS1532551656</t>
  </si>
  <si>
    <t>6923 E DAISY DR</t>
  </si>
  <si>
    <t>ERK</t>
  </si>
  <si>
    <t>SHAUN C</t>
  </si>
  <si>
    <t>BHHEPS1532551651</t>
  </si>
  <si>
    <t>2322 PALISADES LOOP</t>
  </si>
  <si>
    <t>SIGMAN</t>
  </si>
  <si>
    <t>DEAN D</t>
  </si>
  <si>
    <t>BHHEPS1532493643</t>
  </si>
  <si>
    <t>BHHEPS1532493641</t>
  </si>
  <si>
    <t>4823 SUMMERSET DR</t>
  </si>
  <si>
    <t>HARRIS</t>
  </si>
  <si>
    <t>RANDAL G</t>
  </si>
  <si>
    <t>BHHEPS1532492911</t>
  </si>
  <si>
    <t>631 WESTWIND DR</t>
  </si>
  <si>
    <t>STECKLER</t>
  </si>
  <si>
    <t>KELLEN J</t>
  </si>
  <si>
    <t>BHHEPS1532492908</t>
  </si>
  <si>
    <t>14660 TELLURIDE ST</t>
  </si>
  <si>
    <t>SAMANTHA M</t>
  </si>
  <si>
    <t>BHHEPS1532492903</t>
  </si>
  <si>
    <t>915 SAINT ANDREW ST</t>
  </si>
  <si>
    <t>BRINK</t>
  </si>
  <si>
    <t>JULIE L</t>
  </si>
  <si>
    <t>BHHEPS1532492895</t>
  </si>
  <si>
    <t>8610 KINGS RD</t>
  </si>
  <si>
    <t>STEINMETZ</t>
  </si>
  <si>
    <t>JENNIFER M</t>
  </si>
  <si>
    <t>BHHEPS1532492892</t>
  </si>
  <si>
    <t>4021 WONDERLAND CT</t>
  </si>
  <si>
    <t>STATON</t>
  </si>
  <si>
    <t>MICHELLE</t>
  </si>
  <si>
    <t>BHHEPS1532492880</t>
  </si>
  <si>
    <t>2901 MINNETONKA DR</t>
  </si>
  <si>
    <t>RICHEY</t>
  </si>
  <si>
    <t>STEVE J</t>
  </si>
  <si>
    <t>BHHEPS1532492877</t>
  </si>
  <si>
    <t>1707 SPACE CT</t>
  </si>
  <si>
    <t>OEDEKOVEN</t>
  </si>
  <si>
    <t>APRIL</t>
  </si>
  <si>
    <t>BHHEPS1532492873</t>
  </si>
  <si>
    <t>5445 PINE TREE DR</t>
  </si>
  <si>
    <t>BASHAM</t>
  </si>
  <si>
    <t>BRUCE</t>
  </si>
  <si>
    <t>BHHEPS1532492869</t>
  </si>
  <si>
    <t>4021 PENROSE PL</t>
  </si>
  <si>
    <t>KARIM</t>
  </si>
  <si>
    <t>JAFAR J</t>
  </si>
  <si>
    <t>BHHEPS1532492862</t>
  </si>
  <si>
    <t>3316 JOPLIN LN</t>
  </si>
  <si>
    <t>GARCIA</t>
  </si>
  <si>
    <t>GIL</t>
  </si>
  <si>
    <t>BHHEPS1532476977</t>
  </si>
  <si>
    <t>BHHEPS1532476974</t>
  </si>
  <si>
    <t>7100 PAMELA CT</t>
  </si>
  <si>
    <t>HARTWELL</t>
  </si>
  <si>
    <t>SONY</t>
  </si>
  <si>
    <t>BHHEPS1532476969</t>
  </si>
  <si>
    <t>4017 W CHICAGO ST</t>
  </si>
  <si>
    <t>MUELLER</t>
  </si>
  <si>
    <t>HAZEL R</t>
  </si>
  <si>
    <t>BHHEPS1532476966</t>
  </si>
  <si>
    <t>335 N MEIER AVE</t>
  </si>
  <si>
    <t>KIRK</t>
  </si>
  <si>
    <t>MATT</t>
  </si>
  <si>
    <t>BHHEPS1532476960</t>
  </si>
  <si>
    <t>3600 SHERIDAN LAKE RD                             APT 233</t>
  </si>
  <si>
    <t>BARBER</t>
  </si>
  <si>
    <t>DONALD E</t>
  </si>
  <si>
    <t>BHHEPS1532476956</t>
  </si>
  <si>
    <t>7120 CASTLEWOOD DR</t>
  </si>
  <si>
    <t>HOCKHAUSEN</t>
  </si>
  <si>
    <t>JOSEPH J</t>
  </si>
  <si>
    <t>BHHEPS1532476952</t>
  </si>
  <si>
    <t>2208 RIO DR</t>
  </si>
  <si>
    <t>GARDUNA</t>
  </si>
  <si>
    <t>IAN</t>
  </si>
  <si>
    <t>BHHEPS1532438653</t>
  </si>
  <si>
    <t>BHHEPS1532431369</t>
  </si>
  <si>
    <t>2926 W RAPID ST</t>
  </si>
  <si>
    <t>STANLEY</t>
  </si>
  <si>
    <t>GLORIA E</t>
  </si>
  <si>
    <t>BHHEPS1532431163</t>
  </si>
  <si>
    <t>253 SUNSHINE DR</t>
  </si>
  <si>
    <t>BONDE</t>
  </si>
  <si>
    <t>SCOT D</t>
  </si>
  <si>
    <t>BHHEPS1532429134</t>
  </si>
  <si>
    <t>9379 HERITAGE DR</t>
  </si>
  <si>
    <t>SHOBERG</t>
  </si>
  <si>
    <t>SHARON L</t>
  </si>
  <si>
    <t>BHHEPS1532425647</t>
  </si>
  <si>
    <t>PIEDMONT</t>
  </si>
  <si>
    <t>21673 PIEDMONT MEADOWS RD</t>
  </si>
  <si>
    <t>BIEDINGER</t>
  </si>
  <si>
    <t>SHEILA</t>
  </si>
  <si>
    <t>BHHEPS1532417523</t>
  </si>
  <si>
    <t>25421 HE SAPA TRL</t>
  </si>
  <si>
    <t>SMEDSRUD</t>
  </si>
  <si>
    <t>DUANE</t>
  </si>
  <si>
    <t>BHHEPS1532417521</t>
  </si>
  <si>
    <t>620 N 11TH ST                                     APT 6</t>
  </si>
  <si>
    <t>REYNOLDS</t>
  </si>
  <si>
    <t>JORDAN A</t>
  </si>
  <si>
    <t>BHHEPS1532417518</t>
  </si>
  <si>
    <t>110 MUSTANG CT</t>
  </si>
  <si>
    <t>ERICKSON</t>
  </si>
  <si>
    <t>BHHEPS1532417513</t>
  </si>
  <si>
    <t>2414 CRUZ DR</t>
  </si>
  <si>
    <t>WIEBE</t>
  </si>
  <si>
    <t>MATTHEW</t>
  </si>
  <si>
    <t>BHHEPS1532417511</t>
  </si>
  <si>
    <t>1607 HIGHLAND CT</t>
  </si>
  <si>
    <t>PRITZKAU</t>
  </si>
  <si>
    <t>JAMES L</t>
  </si>
  <si>
    <t>BHHEPS1532417509</t>
  </si>
  <si>
    <t>3623 REDWOOD ST</t>
  </si>
  <si>
    <t>HANSEN</t>
  </si>
  <si>
    <t>CLINTON D</t>
  </si>
  <si>
    <t>BHHEPS1532417505</t>
  </si>
  <si>
    <t>2455 MERLOT DR</t>
  </si>
  <si>
    <t>MELVIN</t>
  </si>
  <si>
    <t>JOHN M</t>
  </si>
  <si>
    <t>BHHEPS1532417502</t>
  </si>
  <si>
    <t>723 S BERRY PINE RD</t>
  </si>
  <si>
    <t>ZELLER</t>
  </si>
  <si>
    <t>TOM</t>
  </si>
  <si>
    <t>BHHEPS1532417501</t>
  </si>
  <si>
    <t>BHHEPS1532417498</t>
  </si>
  <si>
    <t>1209 CLARK ST</t>
  </si>
  <si>
    <t>HAYES</t>
  </si>
  <si>
    <t>ROBERT F</t>
  </si>
  <si>
    <t>BHHEPS1532417497</t>
  </si>
  <si>
    <t>306 N BERRY PINE RD</t>
  </si>
  <si>
    <t>EIZINGER</t>
  </si>
  <si>
    <t>JON P</t>
  </si>
  <si>
    <t>BHHEPS1532417480</t>
  </si>
  <si>
    <t>3313 LELAND LN                                    APT 105</t>
  </si>
  <si>
    <t>REEVES</t>
  </si>
  <si>
    <t>GARY L JR</t>
  </si>
  <si>
    <t>BHHEPS1532368476</t>
  </si>
  <si>
    <t>BHHEPS1532368475</t>
  </si>
  <si>
    <t>2114 6TH AVE                                      APT 4</t>
  </si>
  <si>
    <t>DAVIS</t>
  </si>
  <si>
    <t>CHARLES S</t>
  </si>
  <si>
    <t>BHHEPS1532368473</t>
  </si>
  <si>
    <t>3936 SUNSET DR</t>
  </si>
  <si>
    <t>SCHLEI</t>
  </si>
  <si>
    <t>DUANE G</t>
  </si>
  <si>
    <t>BHHEPS1532368469</t>
  </si>
  <si>
    <t>417 PINE ST</t>
  </si>
  <si>
    <t>NORTH WESTERN WAREHS</t>
  </si>
  <si>
    <t>BHHEPS1532368463</t>
  </si>
  <si>
    <t>5006 S CANYON RD</t>
  </si>
  <si>
    <t>BASTA</t>
  </si>
  <si>
    <t>STEVE F</t>
  </si>
  <si>
    <t>BHHEPS1532368459</t>
  </si>
  <si>
    <t>506 E GRANT ST</t>
  </si>
  <si>
    <t>HARLEY</t>
  </si>
  <si>
    <t>TOBY R</t>
  </si>
  <si>
    <t>BHHEPS1532368457</t>
  </si>
  <si>
    <t>3600 SHERIDAN LAKE RD                             APT 225</t>
  </si>
  <si>
    <t>CROWN</t>
  </si>
  <si>
    <t>MERLIN</t>
  </si>
  <si>
    <t>BHHEPS1532368450</t>
  </si>
  <si>
    <t>3600 SHERIDAN LAKE RD                             APT 222</t>
  </si>
  <si>
    <t>SCHMITZ</t>
  </si>
  <si>
    <t>LEONA J</t>
  </si>
  <si>
    <t>BHHEPS1532368448</t>
  </si>
  <si>
    <t>360 DENVER ST                                     APT 203</t>
  </si>
  <si>
    <t>SLAUGHTER</t>
  </si>
  <si>
    <t>SYLVIA</t>
  </si>
  <si>
    <t>BHHEPS1532368444</t>
  </si>
  <si>
    <t>1743 HOPE ST</t>
  </si>
  <si>
    <t>FICEK</t>
  </si>
  <si>
    <t>CHRIS</t>
  </si>
  <si>
    <t>BHHEPS1532368443</t>
  </si>
  <si>
    <t>BHHEPS1532368439</t>
  </si>
  <si>
    <t>788 MAIN ST</t>
  </si>
  <si>
    <t>TOEWS</t>
  </si>
  <si>
    <t>LYMAN</t>
  </si>
  <si>
    <t>BHHEPS1532368437</t>
  </si>
  <si>
    <t>1303 MEADOWLARK CT</t>
  </si>
  <si>
    <t>BLACK</t>
  </si>
  <si>
    <t>SCOTT W</t>
  </si>
  <si>
    <t>BHHEPS1532368433</t>
  </si>
  <si>
    <t>2114 HARNEY DR</t>
  </si>
  <si>
    <t>GADE</t>
  </si>
  <si>
    <t>KEITH ALAN</t>
  </si>
  <si>
    <t>BHHEPS1532368429</t>
  </si>
  <si>
    <t>21008 SUNNY DAY LOOP</t>
  </si>
  <si>
    <t>JOB</t>
  </si>
  <si>
    <t>LES D</t>
  </si>
  <si>
    <t>BHHEPS1532368428</t>
  </si>
  <si>
    <t>14387 STURGIS RD</t>
  </si>
  <si>
    <t>DILLIN</t>
  </si>
  <si>
    <t>THOMAS</t>
  </si>
  <si>
    <t>BHHEPS1532368425</t>
  </si>
  <si>
    <t>4255 FAIRWAY HILLS DR                             APT 302</t>
  </si>
  <si>
    <t>BIELMAIER</t>
  </si>
  <si>
    <t>ROBERT</t>
  </si>
  <si>
    <t>BHHEPS1532368412</t>
  </si>
  <si>
    <t>5633 FINCH CT</t>
  </si>
  <si>
    <t>KOSER</t>
  </si>
  <si>
    <t>WILLIAM A</t>
  </si>
  <si>
    <t>BHHEPS1532368409</t>
  </si>
  <si>
    <t>1220 BALDWIN ST</t>
  </si>
  <si>
    <t>BUFFORD</t>
  </si>
  <si>
    <t>LINDA</t>
  </si>
  <si>
    <t>BHHEPS1532368404</t>
  </si>
  <si>
    <t>BHHEPS1532368402</t>
  </si>
  <si>
    <t>7725 CINNAMON RIDGE DR</t>
  </si>
  <si>
    <t>FINLEY</t>
  </si>
  <si>
    <t>ROBERT C</t>
  </si>
  <si>
    <t>BHHEPS1532368399</t>
  </si>
  <si>
    <t>628 HARTER DR</t>
  </si>
  <si>
    <t>BOWER</t>
  </si>
  <si>
    <t>DAVID W</t>
  </si>
  <si>
    <t>BHHEPS1532368395</t>
  </si>
  <si>
    <t>6343 TIMBERLINE RD W</t>
  </si>
  <si>
    <t>JOHNSON</t>
  </si>
  <si>
    <t>GARY N</t>
  </si>
  <si>
    <t>BHHEPS1532368379</t>
  </si>
  <si>
    <t>2336 HOEFER AVE</t>
  </si>
  <si>
    <t>BOMMERSBACH</t>
  </si>
  <si>
    <t>ROBIN R</t>
  </si>
  <si>
    <t>BHHEPS1532368377</t>
  </si>
  <si>
    <t>NEMO</t>
  </si>
  <si>
    <t>12301 BENCHMARK RD</t>
  </si>
  <si>
    <t>DELANGE</t>
  </si>
  <si>
    <t>LEE J</t>
  </si>
  <si>
    <t>BHHEPS1532368373</t>
  </si>
  <si>
    <t>1741 HARMONY HEIGHTS LN                           APT 102</t>
  </si>
  <si>
    <t>AUS</t>
  </si>
  <si>
    <t>JONATHAN</t>
  </si>
  <si>
    <t>BHHEPS1532368370</t>
  </si>
  <si>
    <t>4572 WINESTONE LN</t>
  </si>
  <si>
    <t>LAGE</t>
  </si>
  <si>
    <t>WILLARD W</t>
  </si>
  <si>
    <t>BHHEPS1532368369</t>
  </si>
  <si>
    <t>6401 FAIRWAY DR</t>
  </si>
  <si>
    <t>MITZEL</t>
  </si>
  <si>
    <t>JADEN</t>
  </si>
  <si>
    <t>BHHEPS1532368366</t>
  </si>
  <si>
    <t>512 WESTBERRY DR</t>
  </si>
  <si>
    <t>JACOBSON</t>
  </si>
  <si>
    <t>CRAIG L</t>
  </si>
  <si>
    <t>BHHEPS1532368363</t>
  </si>
  <si>
    <t>BHHEPS1532368356</t>
  </si>
  <si>
    <t>BHHEPS1532368352</t>
  </si>
  <si>
    <t>5653 FINCH CT</t>
  </si>
  <si>
    <t>SCHOCK</t>
  </si>
  <si>
    <t>BHHEPS1532368345</t>
  </si>
  <si>
    <t>BHHEPS1532368338</t>
  </si>
  <si>
    <t>7015 TOWNSEND ST</t>
  </si>
  <si>
    <t>POGANY</t>
  </si>
  <si>
    <t>BHHEPS1532368334</t>
  </si>
  <si>
    <t>BHHEPS1532368324</t>
  </si>
  <si>
    <t>3722 W MAIN ST</t>
  </si>
  <si>
    <t>SMITH</t>
  </si>
  <si>
    <t>TIMOTHY H</t>
  </si>
  <si>
    <t>BHHEPS1532368313</t>
  </si>
  <si>
    <t>14865 TELLURIDE ST</t>
  </si>
  <si>
    <t>SUTTON</t>
  </si>
  <si>
    <t>TOBY</t>
  </si>
  <si>
    <t>BHHEPS1532156429</t>
  </si>
  <si>
    <t>2010 JUNCTION AVE</t>
  </si>
  <si>
    <t>HAUKAAS</t>
  </si>
  <si>
    <t>DAVID C</t>
  </si>
  <si>
    <t>BHHEPS1532051367</t>
  </si>
  <si>
    <t>170 OAK GROVE CT</t>
  </si>
  <si>
    <t>DAVID S</t>
  </si>
  <si>
    <t>BHHEPS1532051364</t>
  </si>
  <si>
    <t>KEYSTONE</t>
  </si>
  <si>
    <t>1102 MADILL ST                                    LOT 3</t>
  </si>
  <si>
    <t>DUHE</t>
  </si>
  <si>
    <t>LINDSEY-STAR</t>
  </si>
  <si>
    <t>BHHEPS1532025357</t>
  </si>
  <si>
    <t>7803 WILD ROSE ST</t>
  </si>
  <si>
    <t>GEARY</t>
  </si>
  <si>
    <t>BENJAMIN R</t>
  </si>
  <si>
    <t>BHHEPS1532010891</t>
  </si>
  <si>
    <t>4036 W MAIN ST</t>
  </si>
  <si>
    <t>BYINGTON</t>
  </si>
  <si>
    <t>JENNIFER J</t>
  </si>
  <si>
    <t>BHHEPS1531973722</t>
  </si>
  <si>
    <t>808 HUDSON CIR</t>
  </si>
  <si>
    <t>JOSEPH L</t>
  </si>
  <si>
    <t>BHHEPS1531973721</t>
  </si>
  <si>
    <t>706 E TALLENT ST</t>
  </si>
  <si>
    <t>LAIRD</t>
  </si>
  <si>
    <t>ROBERT M JR</t>
  </si>
  <si>
    <t>BHHEPS1531973710</t>
  </si>
  <si>
    <t>253 STUMER RD                                      APT 10</t>
  </si>
  <si>
    <t>YOUPEE</t>
  </si>
  <si>
    <t>DEANNA M</t>
  </si>
  <si>
    <t>BHHEPS1531973708</t>
  </si>
  <si>
    <t>1301 SUNDANCE CIR</t>
  </si>
  <si>
    <t>LANGFITT</t>
  </si>
  <si>
    <t>SHERYL A</t>
  </si>
  <si>
    <t>BHHEPS1531973707</t>
  </si>
  <si>
    <t>12433 HAZELRODT CUTOFF</t>
  </si>
  <si>
    <t>MORTON</t>
  </si>
  <si>
    <t>BRET E</t>
  </si>
  <si>
    <t>BHHEPS1531973706</t>
  </si>
  <si>
    <t>BHHEPS1531929406</t>
  </si>
  <si>
    <t>1416 FULTON ST</t>
  </si>
  <si>
    <t>CARLSON</t>
  </si>
  <si>
    <t>MAX</t>
  </si>
  <si>
    <t>BHHEPS1531929405</t>
  </si>
  <si>
    <t>11085 MT SHADOW RD</t>
  </si>
  <si>
    <t>NELSON</t>
  </si>
  <si>
    <t>DOUGLAS E</t>
  </si>
  <si>
    <t>BHHEPS1531929401</t>
  </si>
  <si>
    <t>4650 STURGIS RD                                   LOT 11</t>
  </si>
  <si>
    <t>CARMEN L</t>
  </si>
  <si>
    <t>BHHEPS1531929395</t>
  </si>
  <si>
    <t>51 NEBRASKA ST</t>
  </si>
  <si>
    <t>PALMER</t>
  </si>
  <si>
    <t>BHHEPS1531929387</t>
  </si>
  <si>
    <t>5528 WILDWOOD DR</t>
  </si>
  <si>
    <t>BICKETT</t>
  </si>
  <si>
    <t>ROBERT W</t>
  </si>
  <si>
    <t>BHHEPS1531726668</t>
  </si>
  <si>
    <t>3803 PARKRIDGE DR</t>
  </si>
  <si>
    <t>BOYLE</t>
  </si>
  <si>
    <t>HUGH T</t>
  </si>
  <si>
    <t>BHHEPS1531711926</t>
  </si>
  <si>
    <t>25161 BENDIGO CT</t>
  </si>
  <si>
    <t>SPADER</t>
  </si>
  <si>
    <t>BRIAN R</t>
  </si>
  <si>
    <t>BHHEPS1531705423</t>
  </si>
  <si>
    <t>BOB</t>
  </si>
  <si>
    <t>BHHEPS1531690469</t>
  </si>
  <si>
    <t>8750 SCHROEDER RD</t>
  </si>
  <si>
    <t>STUCK</t>
  </si>
  <si>
    <t>HAVEN L</t>
  </si>
  <si>
    <t>BHHEPS1531690466</t>
  </si>
  <si>
    <t>LEAD</t>
  </si>
  <si>
    <t>21532 US HIGHWAY 85</t>
  </si>
  <si>
    <t>DAVID L</t>
  </si>
  <si>
    <t>BHHEPS1531690464</t>
  </si>
  <si>
    <t>BHHEPS1531690463</t>
  </si>
  <si>
    <t>2445 MERLOT DR</t>
  </si>
  <si>
    <t>BRENDA G</t>
  </si>
  <si>
    <t>BHHEPS1531690460</t>
  </si>
  <si>
    <t>3812 CENTENNIAL CT</t>
  </si>
  <si>
    <t>HOLM</t>
  </si>
  <si>
    <t>DAVID E</t>
  </si>
  <si>
    <t>BHHEPS1531645502</t>
  </si>
  <si>
    <t>HOT SPRINGS</t>
  </si>
  <si>
    <t>1019 EVANSTON AVE</t>
  </si>
  <si>
    <t>HAGEDORN</t>
  </si>
  <si>
    <t>VERN G</t>
  </si>
  <si>
    <t>BHHEPS1531638709</t>
  </si>
  <si>
    <t>VALE</t>
  </si>
  <si>
    <t>102 ROSANDER AVE</t>
  </si>
  <si>
    <t>HELLER</t>
  </si>
  <si>
    <t>PHILLIP RP</t>
  </si>
  <si>
    <t>BHHEPS1531628788</t>
  </si>
  <si>
    <t>2925 SAPPHIRE LN</t>
  </si>
  <si>
    <t>KETTERLING</t>
  </si>
  <si>
    <t>GEORGE W</t>
  </si>
  <si>
    <t>BHHEPS1531628786</t>
  </si>
  <si>
    <t>BHHEPS1531628778</t>
  </si>
  <si>
    <t>907 ZIEBACH ST                                    LOT 77</t>
  </si>
  <si>
    <t>CHASE</t>
  </si>
  <si>
    <t>DEBRA L</t>
  </si>
  <si>
    <t>BHHEPS1531628774</t>
  </si>
  <si>
    <t>3328 HARMONY LN</t>
  </si>
  <si>
    <t>BHHEPS1531628769</t>
  </si>
  <si>
    <t>BHHEPS1531628764</t>
  </si>
  <si>
    <t>BOX ELDER</t>
  </si>
  <si>
    <t>475 STEALTH LN</t>
  </si>
  <si>
    <t>STERN</t>
  </si>
  <si>
    <t>MARY J</t>
  </si>
  <si>
    <t>BHHEPS1531592063</t>
  </si>
  <si>
    <t>835 ENCHANTED PINES DR</t>
  </si>
  <si>
    <t>CROCKER</t>
  </si>
  <si>
    <t>VANCE A</t>
  </si>
  <si>
    <t>BHHEPS1531592061</t>
  </si>
  <si>
    <t>2329 MINNEWASTA RD</t>
  </si>
  <si>
    <t>PAPENDICK</t>
  </si>
  <si>
    <t>LINDA M</t>
  </si>
  <si>
    <t>BHHEPS1531592059</t>
  </si>
  <si>
    <t>325 W ILLINOIS ST</t>
  </si>
  <si>
    <t>WILSON</t>
  </si>
  <si>
    <t>ELIZABETH A</t>
  </si>
  <si>
    <t>BHHEPS1531592055</t>
  </si>
  <si>
    <t>1209 9TH ST                                       # A</t>
  </si>
  <si>
    <t>OLSON</t>
  </si>
  <si>
    <t>BRANDON</t>
  </si>
  <si>
    <t>BHHEPS1531529401</t>
  </si>
  <si>
    <t>21409 US HIGHWAY 14A</t>
  </si>
  <si>
    <t>RATH</t>
  </si>
  <si>
    <t>TIM</t>
  </si>
  <si>
    <t>BHHEPS1531529398</t>
  </si>
  <si>
    <t>2025 LONE TREE LN</t>
  </si>
  <si>
    <t>ELSOM</t>
  </si>
  <si>
    <t>DAVID M</t>
  </si>
  <si>
    <t>BHHEPS1531529395</t>
  </si>
  <si>
    <t>2717 ARROWHEAD DR</t>
  </si>
  <si>
    <t>PERSON</t>
  </si>
  <si>
    <t>RICHARD H</t>
  </si>
  <si>
    <t>BHHEPS1531529394</t>
  </si>
  <si>
    <t>1211 10TH ST</t>
  </si>
  <si>
    <t>TIFFT</t>
  </si>
  <si>
    <t>DOROTHY</t>
  </si>
  <si>
    <t>BHHEPS1531529392</t>
  </si>
  <si>
    <t>2012 HILL ST</t>
  </si>
  <si>
    <t>LEE</t>
  </si>
  <si>
    <t>MRS JACK</t>
  </si>
  <si>
    <t>BHHEPS1531529389</t>
  </si>
  <si>
    <t>4819 STEAMBOAT CIR</t>
  </si>
  <si>
    <t>SUTLIFF</t>
  </si>
  <si>
    <t>WILLIS C</t>
  </si>
  <si>
    <t>BHHEPS1531529384</t>
  </si>
  <si>
    <t>BHHEPS1531529378</t>
  </si>
  <si>
    <t>5556 NUGGET GULCH DR</t>
  </si>
  <si>
    <t>SHAHBAZI</t>
  </si>
  <si>
    <t>KHOSRO</t>
  </si>
  <si>
    <t>BHHEPS1531529372</t>
  </si>
  <si>
    <t>BHHEPS1531529366</t>
  </si>
  <si>
    <t>51 GLENSHIRE DR</t>
  </si>
  <si>
    <t>ZEIGLER</t>
  </si>
  <si>
    <t>JOY L</t>
  </si>
  <si>
    <t>BHHEPS1531529361</t>
  </si>
  <si>
    <t>1123 12TH ST                                       2ND</t>
  </si>
  <si>
    <t>RYKHUS</t>
  </si>
  <si>
    <t>ANGELA J</t>
  </si>
  <si>
    <t>BHHEPS1531529357</t>
  </si>
  <si>
    <t>5204 CHATEAUX RIDGE CT</t>
  </si>
  <si>
    <t>IRWIN</t>
  </si>
  <si>
    <t>MATT P</t>
  </si>
  <si>
    <t>BHHEPS1531529355</t>
  </si>
  <si>
    <t>801 12TH ST</t>
  </si>
  <si>
    <t>GRECO</t>
  </si>
  <si>
    <t>ALLISON</t>
  </si>
  <si>
    <t>BHHEPS1531529353</t>
  </si>
  <si>
    <t>3805 BROOKSIDE DR</t>
  </si>
  <si>
    <t>SWAN</t>
  </si>
  <si>
    <t>LINDA L</t>
  </si>
  <si>
    <t>BHHEPS1531529352</t>
  </si>
  <si>
    <t>2720 WESTGATE DR</t>
  </si>
  <si>
    <t>HUSSEY</t>
  </si>
  <si>
    <t>LANA K</t>
  </si>
  <si>
    <t>BHHEPS1531529350</t>
  </si>
  <si>
    <t>2929 WISCONSIN AVE</t>
  </si>
  <si>
    <t>MICHALOV</t>
  </si>
  <si>
    <t>RANDY L</t>
  </si>
  <si>
    <t>BHHEPS1531529346</t>
  </si>
  <si>
    <t>BHHEPS1531529343</t>
  </si>
  <si>
    <t>617 1/2 SAINT JOSEPH ST                           APT 14</t>
  </si>
  <si>
    <t>LUNA</t>
  </si>
  <si>
    <t>GUSTAVO</t>
  </si>
  <si>
    <t>BHHEPS1531529342</t>
  </si>
  <si>
    <t>13745 47TH AVE</t>
  </si>
  <si>
    <t>WENDT</t>
  </si>
  <si>
    <t>BARRETT</t>
  </si>
  <si>
    <t>BHHEPS1531529335</t>
  </si>
  <si>
    <t>13759 BEARS LOOSE RD</t>
  </si>
  <si>
    <t>FRIE</t>
  </si>
  <si>
    <t>JEREMY</t>
  </si>
  <si>
    <t>BHHEPS1531529332</t>
  </si>
  <si>
    <t>4648 LOFTY</t>
  </si>
  <si>
    <t>LAUGHLIN</t>
  </si>
  <si>
    <t>DENNIS</t>
  </si>
  <si>
    <t>BHHEPS1531529328</t>
  </si>
  <si>
    <t>14795 HIGHLIGHT</t>
  </si>
  <si>
    <t>LANGWORTHY</t>
  </si>
  <si>
    <t>KRISTINA</t>
  </si>
  <si>
    <t>BHHEPS1531529284</t>
  </si>
  <si>
    <t>2929 JOLLY LN</t>
  </si>
  <si>
    <t>WENTZ</t>
  </si>
  <si>
    <t>SANDY</t>
  </si>
  <si>
    <t>BHHEPS1531529278</t>
  </si>
  <si>
    <t>5212 WINTERSET</t>
  </si>
  <si>
    <t>TERRY</t>
  </si>
  <si>
    <t>BHHEPS1531529274</t>
  </si>
  <si>
    <t>3600 SHERIDAN LAKE RD                             APT 336</t>
  </si>
  <si>
    <t>FRITZ</t>
  </si>
  <si>
    <t>LARRY</t>
  </si>
  <si>
    <t>BHHEPS1531468439</t>
  </si>
  <si>
    <t>BHHEPS1531468438</t>
  </si>
  <si>
    <t>2408 WINDMILL DR</t>
  </si>
  <si>
    <t>PONGRUBER</t>
  </si>
  <si>
    <t>GEORGE E</t>
  </si>
  <si>
    <t>BHHEPS1531468437</t>
  </si>
  <si>
    <t>2219 FERN CIR</t>
  </si>
  <si>
    <t>FAST</t>
  </si>
  <si>
    <t>BHHEPS1532559343</t>
  </si>
  <si>
    <t>12752 CLUBVIEW DR</t>
  </si>
  <si>
    <t>HOLLEY</t>
  </si>
  <si>
    <t>EDWARD D</t>
  </si>
  <si>
    <t>BHHEPS1532549891</t>
  </si>
  <si>
    <t>16856 ELDORADO CT</t>
  </si>
  <si>
    <t>JOSH L FARLEY</t>
  </si>
  <si>
    <t>FARLEY</t>
  </si>
  <si>
    <t>JOSH L</t>
  </si>
  <si>
    <t>BHHEPS1532429145</t>
  </si>
  <si>
    <t>7255 W HIGHWAY 44</t>
  </si>
  <si>
    <t>RENFRO</t>
  </si>
  <si>
    <t>GLORIA J</t>
  </si>
  <si>
    <t>BHHEPS1532362606</t>
  </si>
  <si>
    <t>12338 ROCK CHIMNEY RD</t>
  </si>
  <si>
    <t>ERQUIAGA</t>
  </si>
  <si>
    <t>CHRISTINE</t>
  </si>
  <si>
    <t>BHHEPS1532004113</t>
  </si>
  <si>
    <t>1213 DOWNING ST</t>
  </si>
  <si>
    <t>CORRIN</t>
  </si>
  <si>
    <t>BHHEPS1532003307</t>
  </si>
  <si>
    <t>18992 HELMER RD</t>
  </si>
  <si>
    <t>DALE</t>
  </si>
  <si>
    <t>JANA</t>
  </si>
  <si>
    <t>BHHEPS1531966008</t>
  </si>
  <si>
    <t>11130 STAFFORD LOOP</t>
  </si>
  <si>
    <t>WATSON</t>
  </si>
  <si>
    <t>GREGG</t>
  </si>
  <si>
    <t>BHHEPS1531146705</t>
  </si>
  <si>
    <t>1446 BALTIMORE AVE</t>
  </si>
  <si>
    <t>GEISER</t>
  </si>
  <si>
    <t>THOMAS R</t>
  </si>
  <si>
    <t>BHHEPS1531497687</t>
  </si>
  <si>
    <t>6490 LEISURE LN</t>
  </si>
  <si>
    <t>HAUGHT</t>
  </si>
  <si>
    <t>BHHEPS1531965939</t>
  </si>
  <si>
    <t>671 TEXAS ST</t>
  </si>
  <si>
    <t>MORENO</t>
  </si>
  <si>
    <t>SHASTA</t>
  </si>
  <si>
    <t>BHHEPS1531591918</t>
  </si>
  <si>
    <t>625 S BERRY PINE RD</t>
  </si>
  <si>
    <t>RICK</t>
  </si>
  <si>
    <t>ROBERT J</t>
  </si>
  <si>
    <t>BHHEPS1531861586</t>
  </si>
  <si>
    <t>6820 RIVIERA CT</t>
  </si>
  <si>
    <t>POITRAS</t>
  </si>
  <si>
    <t>BHHEPS1531589740</t>
  </si>
  <si>
    <t>409 N BERRY PINE RD</t>
  </si>
  <si>
    <t>VAN NUYS</t>
  </si>
  <si>
    <t>FRANK</t>
  </si>
  <si>
    <t>BHHEPS1531982004</t>
  </si>
  <si>
    <t>12043 FOX TAIL LN</t>
  </si>
  <si>
    <t>SEVERSON</t>
  </si>
  <si>
    <t>BHHEPS1531614858</t>
  </si>
  <si>
    <t>3302 SIMPSON DR</t>
  </si>
  <si>
    <t>MANNHALTER</t>
  </si>
  <si>
    <t>TRACY R</t>
  </si>
  <si>
    <t>BHHEPS1531613282</t>
  </si>
  <si>
    <t>1916 SUGAR CREEK PL</t>
  </si>
  <si>
    <t>HOARD</t>
  </si>
  <si>
    <t>RON R</t>
  </si>
  <si>
    <t>BHHEPS1531589652</t>
  </si>
  <si>
    <t>12461 LIZZIE LN</t>
  </si>
  <si>
    <t>MARY</t>
  </si>
  <si>
    <t>BHHEPS1531139365</t>
  </si>
  <si>
    <t>381 UPPER VALLEY RD</t>
  </si>
  <si>
    <t>ALBRECHTSEN</t>
  </si>
  <si>
    <t>BHHEPS1531510738</t>
  </si>
  <si>
    <t>3502 MEADOWBROOK DR</t>
  </si>
  <si>
    <t>BERG</t>
  </si>
  <si>
    <t>TIMOTHY A</t>
  </si>
  <si>
    <t>BHHEPS1531981988</t>
  </si>
  <si>
    <t>1317 GREENBRIAR ST</t>
  </si>
  <si>
    <t>TITUS</t>
  </si>
  <si>
    <t>JOAN M</t>
  </si>
  <si>
    <t>BHHEPS1531712458</t>
  </si>
  <si>
    <t>BHHEPS1531610457</t>
  </si>
  <si>
    <t>3244 LELAND LN                                    APT BMT</t>
  </si>
  <si>
    <t>KAISER</t>
  </si>
  <si>
    <t>LARRY G</t>
  </si>
  <si>
    <t>BHHEPS1531606999</t>
  </si>
  <si>
    <t>6935 TOWNSEND ST</t>
  </si>
  <si>
    <t>SHEILA R</t>
  </si>
  <si>
    <t>BHHEPS1531529167</t>
  </si>
  <si>
    <t>3445 BROOKSIDE DR</t>
  </si>
  <si>
    <t>TERESA S</t>
  </si>
  <si>
    <t>BHHEPS1531485366</t>
  </si>
  <si>
    <t>8588 DREAMSCAPE RD</t>
  </si>
  <si>
    <t>PETERSON</t>
  </si>
  <si>
    <t>CASEY C</t>
  </si>
  <si>
    <t>BHHEPS1531982003</t>
  </si>
  <si>
    <t>3506 ELM AVE</t>
  </si>
  <si>
    <t>HOFMANN</t>
  </si>
  <si>
    <t>WALTER JR</t>
  </si>
  <si>
    <t>BHHEPS1531965942</t>
  </si>
  <si>
    <t>4131 PARK DR</t>
  </si>
  <si>
    <t>SAGEN</t>
  </si>
  <si>
    <t>RICH N</t>
  </si>
  <si>
    <t>BHHEPS1531965944</t>
  </si>
  <si>
    <t>130 SAINT PATRICK ST</t>
  </si>
  <si>
    <t>LENGKEEK</t>
  </si>
  <si>
    <t>GARY W</t>
  </si>
  <si>
    <t>BHHEPS1531524895</t>
  </si>
  <si>
    <t>620 E OAKLAND ST</t>
  </si>
  <si>
    <t>LIEN</t>
  </si>
  <si>
    <t>MELVIN J</t>
  </si>
  <si>
    <t>BHHEPS1531981999</t>
  </si>
  <si>
    <t>2705 WISCONSIN AVE</t>
  </si>
  <si>
    <t>HINZMAN</t>
  </si>
  <si>
    <t>JEAN</t>
  </si>
  <si>
    <t>BHHEPS1531965947</t>
  </si>
  <si>
    <t>5109 RIDGEVIEW RD</t>
  </si>
  <si>
    <t>WEBER</t>
  </si>
  <si>
    <t>DARLENE</t>
  </si>
  <si>
    <t>BHHEPS1531626887</t>
  </si>
  <si>
    <t>4430 BELLEWOOD DR</t>
  </si>
  <si>
    <t>VOGEL, MARY M</t>
  </si>
  <si>
    <t>VOGEL</t>
  </si>
  <si>
    <t>MARY M</t>
  </si>
  <si>
    <t>BHHEPS1531490689</t>
  </si>
  <si>
    <t>806 ODDE PL</t>
  </si>
  <si>
    <t>HORN</t>
  </si>
  <si>
    <t>KELLY</t>
  </si>
  <si>
    <t>BHHEPS1531982010</t>
  </si>
  <si>
    <t>141 N 6TH ST</t>
  </si>
  <si>
    <t>SPEIRS</t>
  </si>
  <si>
    <t>JAN</t>
  </si>
  <si>
    <t>BHHEPS1531697790</t>
  </si>
  <si>
    <t>2124 SHERMAN ST</t>
  </si>
  <si>
    <t>HUFFMAN</t>
  </si>
  <si>
    <t>TINA M</t>
  </si>
  <si>
    <t>BHHEPS1531596315</t>
  </si>
  <si>
    <t>728 2ND ST</t>
  </si>
  <si>
    <t>POLENZ</t>
  </si>
  <si>
    <t>LURA J</t>
  </si>
  <si>
    <t>BHHEPS1531482869</t>
  </si>
  <si>
    <t>3641 SERENDIPITY LN</t>
  </si>
  <si>
    <t>JARVINEN</t>
  </si>
  <si>
    <t>DONALD A</t>
  </si>
  <si>
    <t>BHHEPS1531965932</t>
  </si>
  <si>
    <t>BHHEPS1532051357</t>
  </si>
  <si>
    <t>11127 BIG HORN LOOP</t>
  </si>
  <si>
    <t>ERIC S</t>
  </si>
  <si>
    <t>BHHEPS1531645500</t>
  </si>
  <si>
    <t>838 5TH AVE</t>
  </si>
  <si>
    <t>POPE</t>
  </si>
  <si>
    <t>HOLLYE G</t>
  </si>
  <si>
    <t>BHHEPS1531592057</t>
  </si>
  <si>
    <t>25425 HE SAPA TRL</t>
  </si>
  <si>
    <t>FEJFAR</t>
  </si>
  <si>
    <t>JOHN</t>
  </si>
  <si>
    <t>BHHEPS1532327544</t>
  </si>
  <si>
    <t>6665 W HIGHWAY 44</t>
  </si>
  <si>
    <t>THURSTON</t>
  </si>
  <si>
    <t>R FRED</t>
  </si>
  <si>
    <t>BHHEPS1531995600</t>
  </si>
  <si>
    <t>7105 GROSBEAK LN</t>
  </si>
  <si>
    <t>HUTCHINGS</t>
  </si>
  <si>
    <t>EVAN</t>
  </si>
  <si>
    <t>BHHEPS1531972244</t>
  </si>
  <si>
    <t>4217 FOOTHILL DR</t>
  </si>
  <si>
    <t>HUNSTAD</t>
  </si>
  <si>
    <t>BHHEPS1531858949</t>
  </si>
  <si>
    <t>5860 TIMBERLINE RD W</t>
  </si>
  <si>
    <t>HENRIKSON</t>
  </si>
  <si>
    <t>SCOTT M</t>
  </si>
  <si>
    <t>BHHEPS1532435038</t>
  </si>
  <si>
    <t>12107 ARGYLE RD</t>
  </si>
  <si>
    <t>SWARTZ</t>
  </si>
  <si>
    <t>DENISE</t>
  </si>
  <si>
    <t>BHHEPS1532244990</t>
  </si>
  <si>
    <t>6408 W ELMWOOD DR</t>
  </si>
  <si>
    <t>ERNST</t>
  </si>
  <si>
    <t>REBECCA L</t>
  </si>
  <si>
    <t>BHHEPS1531966002</t>
  </si>
  <si>
    <t>136 N 9TH ST</t>
  </si>
  <si>
    <t>KING</t>
  </si>
  <si>
    <t>CLAYTON L</t>
  </si>
  <si>
    <t>BHHEPS1531606986</t>
  </si>
  <si>
    <t>BHHEPS1532559340</t>
  </si>
  <si>
    <t>2320 PASQUE LOOP</t>
  </si>
  <si>
    <t>RICHARD M LITTLE</t>
  </si>
  <si>
    <t>LITTLE</t>
  </si>
  <si>
    <t>RICHARD M</t>
  </si>
  <si>
    <t>BHHEPS1532559235</t>
  </si>
  <si>
    <t>HILL CITY</t>
  </si>
  <si>
    <t>12548 OLD HILL CITY RD</t>
  </si>
  <si>
    <t>DARNALL</t>
  </si>
  <si>
    <t>CALVIN G</t>
  </si>
  <si>
    <t>BHHEPS1532021360</t>
  </si>
  <si>
    <t>Hot Springs</t>
  </si>
  <si>
    <t>946 South 6th</t>
  </si>
  <si>
    <t>Haines</t>
  </si>
  <si>
    <t>Patty</t>
  </si>
  <si>
    <t>BHHEPS1532831493</t>
  </si>
  <si>
    <t>EDGEMONT</t>
  </si>
  <si>
    <t>1210 3RD AVE</t>
  </si>
  <si>
    <t>BROSMIRE</t>
  </si>
  <si>
    <t>JOE J</t>
  </si>
  <si>
    <t>BHHEPS1532546518</t>
  </si>
  <si>
    <t>180 SHOOTING STAR LN</t>
  </si>
  <si>
    <t>WADSWORTH</t>
  </si>
  <si>
    <t>MIKE</t>
  </si>
  <si>
    <t>BHHEPS1532511213</t>
  </si>
  <si>
    <t>7109 GROSBEAK LN</t>
  </si>
  <si>
    <t>OSBORNE</t>
  </si>
  <si>
    <t>WANDA J</t>
  </si>
  <si>
    <t>BHHEPS1532502066</t>
  </si>
  <si>
    <t>25351 LOWER FRENCH CREEK RD</t>
  </si>
  <si>
    <t>LARSEN</t>
  </si>
  <si>
    <t>BRUCE B</t>
  </si>
  <si>
    <t>BHHEPS1532450897</t>
  </si>
  <si>
    <t>12762 CLUBVIEW DR</t>
  </si>
  <si>
    <t>RANDY C</t>
  </si>
  <si>
    <t>BHHEPS1532443761</t>
  </si>
  <si>
    <t>WHITEWOOD</t>
  </si>
  <si>
    <t>714 FILLMORE ST</t>
  </si>
  <si>
    <t>REMAN</t>
  </si>
  <si>
    <t>GUY T</t>
  </si>
  <si>
    <t>BHHEPS1532442023</t>
  </si>
  <si>
    <t>3313 HALL ST</t>
  </si>
  <si>
    <t>VOLKER</t>
  </si>
  <si>
    <t>ROCKY L</t>
  </si>
  <si>
    <t>BHHEPS1532435046</t>
  </si>
  <si>
    <t>1011 BURLINGTON CIR</t>
  </si>
  <si>
    <t>HORTON</t>
  </si>
  <si>
    <t>ROGER K</t>
  </si>
  <si>
    <t>BHHEPS1532432533</t>
  </si>
  <si>
    <t>719 PINE RD</t>
  </si>
  <si>
    <t>RUEDIGER</t>
  </si>
  <si>
    <t>MARILYN A</t>
  </si>
  <si>
    <t>BHHEPS1532362614</t>
  </si>
  <si>
    <t>7300 CAROLE DR</t>
  </si>
  <si>
    <t>YANDRE</t>
  </si>
  <si>
    <t>CRAIG</t>
  </si>
  <si>
    <t>BHHEPS1532349990</t>
  </si>
  <si>
    <t>2608 MEADOW DR</t>
  </si>
  <si>
    <t>SEMERAD</t>
  </si>
  <si>
    <t>PAUL</t>
  </si>
  <si>
    <t>BHHEPS1532349708</t>
  </si>
  <si>
    <t>1425 BADGER CLARK RD</t>
  </si>
  <si>
    <t>SCISSONS</t>
  </si>
  <si>
    <t>ROXANNE J</t>
  </si>
  <si>
    <t>BHHEPS1532336490</t>
  </si>
  <si>
    <t>309 S 14TH ST</t>
  </si>
  <si>
    <t>WOEPPEL</t>
  </si>
  <si>
    <t>RODGER</t>
  </si>
  <si>
    <t>BHHEPS1532334958</t>
  </si>
  <si>
    <t>28530 OLD HIGHWAY 18</t>
  </si>
  <si>
    <t>HARTMAN</t>
  </si>
  <si>
    <t>BHHEPS1532334455</t>
  </si>
  <si>
    <t>1921 EDGEWOOD TER</t>
  </si>
  <si>
    <t>SHAW</t>
  </si>
  <si>
    <t>CLAYTON B</t>
  </si>
  <si>
    <t>BHHEPS1532329651</t>
  </si>
  <si>
    <t>405 S 16TH ST</t>
  </si>
  <si>
    <t>BERGSTROM</t>
  </si>
  <si>
    <t>CALVIN L</t>
  </si>
  <si>
    <t>BHHEPS1532323335</t>
  </si>
  <si>
    <t>25137 GRANITE HEIGHTS DR</t>
  </si>
  <si>
    <t>HILTUNEN</t>
  </si>
  <si>
    <t>BHHEPS1532245014</t>
  </si>
  <si>
    <t>704 CROOK ST</t>
  </si>
  <si>
    <t>LOUCKS</t>
  </si>
  <si>
    <t>MARGARET E</t>
  </si>
  <si>
    <t>BHHEPS1532244998</t>
  </si>
  <si>
    <t>24952 DELICATE DR</t>
  </si>
  <si>
    <t>LEWISON</t>
  </si>
  <si>
    <t>BHHEPS1532244983</t>
  </si>
  <si>
    <t>6126 BLAKE RD</t>
  </si>
  <si>
    <t>HIGGINS</t>
  </si>
  <si>
    <t>GERALD K</t>
  </si>
  <si>
    <t>BHHEPS1532152198</t>
  </si>
  <si>
    <t>1206 PINE ST</t>
  </si>
  <si>
    <t>HOCKELBERG</t>
  </si>
  <si>
    <t>CYNTHIA A</t>
  </si>
  <si>
    <t>BHHEPS1532116030</t>
  </si>
  <si>
    <t>2022 UNIVERSITY AVE</t>
  </si>
  <si>
    <t>SOTHERLAND</t>
  </si>
  <si>
    <t>BECKI M</t>
  </si>
  <si>
    <t>BHHEPS1532069179</t>
  </si>
  <si>
    <t>12720 OUTLAW RANCH RD</t>
  </si>
  <si>
    <t>OUTLAW RANCH</t>
  </si>
  <si>
    <t>BHHEPS1532051387</t>
  </si>
  <si>
    <t>601 S 4TH ST</t>
  </si>
  <si>
    <t>STEVENS</t>
  </si>
  <si>
    <t>MARVIN</t>
  </si>
  <si>
    <t>BHHEPS1532050979</t>
  </si>
  <si>
    <t>342 N 6TH ST</t>
  </si>
  <si>
    <t>DARRELL L</t>
  </si>
  <si>
    <t>BHHEPS1532050963</t>
  </si>
  <si>
    <t>509 S 15TH ST</t>
  </si>
  <si>
    <t>AMIOTTE</t>
  </si>
  <si>
    <t>BARBARA J</t>
  </si>
  <si>
    <t>BHHEPS1532025424</t>
  </si>
  <si>
    <t>220 S 10TH ST</t>
  </si>
  <si>
    <t>SALZSIEDER</t>
  </si>
  <si>
    <t>KIM</t>
  </si>
  <si>
    <t>BHHEPS1532011118</t>
  </si>
  <si>
    <t>6101 NORTHDALE DR</t>
  </si>
  <si>
    <t>ROWE</t>
  </si>
  <si>
    <t>LORI A</t>
  </si>
  <si>
    <t>BHHEPS1532011113</t>
  </si>
  <si>
    <t>1602 RILEY AVE</t>
  </si>
  <si>
    <t>MCCASKELL</t>
  </si>
  <si>
    <t>JOSHUA A</t>
  </si>
  <si>
    <t>BHHEPS1532008061</t>
  </si>
  <si>
    <t>306 N 5TH ST</t>
  </si>
  <si>
    <t>BOURLAND</t>
  </si>
  <si>
    <t>MIKE I</t>
  </si>
  <si>
    <t>BHHEPS1532007695</t>
  </si>
  <si>
    <t>2101 5TH ST</t>
  </si>
  <si>
    <t>CLARK</t>
  </si>
  <si>
    <t>RONALD W</t>
  </si>
  <si>
    <t>BHHEPS1532007682</t>
  </si>
  <si>
    <t>25610 US HIGHWAY 385</t>
  </si>
  <si>
    <t>SLAGLE</t>
  </si>
  <si>
    <t>DELMAR</t>
  </si>
  <si>
    <t>BHHEPS1532003305</t>
  </si>
  <si>
    <t>1509 ALBANY AVE</t>
  </si>
  <si>
    <t>KALVELS</t>
  </si>
  <si>
    <t>SHARON M</t>
  </si>
  <si>
    <t>BHHEPS1531993483</t>
  </si>
  <si>
    <t>443 S 15TH ST</t>
  </si>
  <si>
    <t>ORRIS</t>
  </si>
  <si>
    <t>BHHEPS1531966017</t>
  </si>
  <si>
    <t>2105 MINNEKAHTA AVE</t>
  </si>
  <si>
    <t>WILABY</t>
  </si>
  <si>
    <t>LOREN R</t>
  </si>
  <si>
    <t>BHHEPS1531966007</t>
  </si>
  <si>
    <t>629 N RIVER ST</t>
  </si>
  <si>
    <t>SLAGEL</t>
  </si>
  <si>
    <t>THERESA L</t>
  </si>
  <si>
    <t>BHHEPS1531966004</t>
  </si>
  <si>
    <t>Newell</t>
  </si>
  <si>
    <t>110 5th St.</t>
  </si>
  <si>
    <t>Kari</t>
  </si>
  <si>
    <t>James</t>
  </si>
  <si>
    <t>BHHEPS1531965364</t>
  </si>
  <si>
    <t>Sturgis</t>
  </si>
  <si>
    <t>2700 Raccoon Rd.</t>
  </si>
  <si>
    <t>Huston</t>
  </si>
  <si>
    <t>Jack</t>
  </si>
  <si>
    <t>BHHEPS1531955868</t>
  </si>
  <si>
    <t>3410 HALL ST</t>
  </si>
  <si>
    <t>ENGEL</t>
  </si>
  <si>
    <t>DEDE A</t>
  </si>
  <si>
    <t>BHHEPS1531934634</t>
  </si>
  <si>
    <t>1902 11TH AVE</t>
  </si>
  <si>
    <t>RYTHER</t>
  </si>
  <si>
    <t>ROBERT L</t>
  </si>
  <si>
    <t>BHHEPS1531889123</t>
  </si>
  <si>
    <t>25150 BEAR ROCK RD</t>
  </si>
  <si>
    <t>KOHLER</t>
  </si>
  <si>
    <t>GEORGE C</t>
  </si>
  <si>
    <t>BHHEPS1531875845</t>
  </si>
  <si>
    <t>9112 WOODLAND DR</t>
  </si>
  <si>
    <t>TIMOTHY C</t>
  </si>
  <si>
    <t>BHHEPS1531712449</t>
  </si>
  <si>
    <t>6508 MUIRFIELD DR</t>
  </si>
  <si>
    <t>SANDERSON</t>
  </si>
  <si>
    <t>THOMAS O</t>
  </si>
  <si>
    <t>BHHEPS1531709064</t>
  </si>
  <si>
    <t>BHHEPS1531705918</t>
  </si>
  <si>
    <t>27317 WIND CAVE RD                                 BLDG 4 APT 1</t>
  </si>
  <si>
    <t>CORNERSTONE BIBLE</t>
  </si>
  <si>
    <t>BHHEPS1531645539</t>
  </si>
  <si>
    <t>337 N 4TH ST</t>
  </si>
  <si>
    <t>SCHUNOT</t>
  </si>
  <si>
    <t>CLIFFORD E</t>
  </si>
  <si>
    <t>BHHEPS1531638726</t>
  </si>
  <si>
    <t>2232 MINNEKAHTA AVE</t>
  </si>
  <si>
    <t>MORSE</t>
  </si>
  <si>
    <t>DAVID A</t>
  </si>
  <si>
    <t>BHHEPS1531613283</t>
  </si>
  <si>
    <t>1632 Evanston ave</t>
  </si>
  <si>
    <t>Haffner</t>
  </si>
  <si>
    <t>Tara</t>
  </si>
  <si>
    <t>BHHEPS1531585432</t>
  </si>
  <si>
    <t>7405 BRIGHTON ST</t>
  </si>
  <si>
    <t>LADD</t>
  </si>
  <si>
    <t>ANGIE C</t>
  </si>
  <si>
    <t>BHHEPS1531490684</t>
  </si>
  <si>
    <t>5004 GALENA DR</t>
  </si>
  <si>
    <t>JACKSON</t>
  </si>
  <si>
    <t>STEVEN L</t>
  </si>
  <si>
    <t>BHHEPS1531468318</t>
  </si>
  <si>
    <t>3021 YALE CT</t>
  </si>
  <si>
    <t>GRANT</t>
  </si>
  <si>
    <t>DIANE M</t>
  </si>
  <si>
    <t>BHHEPS1532587108</t>
  </si>
  <si>
    <t>7504 JANE DR</t>
  </si>
  <si>
    <t>TOBIN</t>
  </si>
  <si>
    <t>CALVIN J</t>
  </si>
  <si>
    <t>BHHEPS1532576258</t>
  </si>
  <si>
    <t>NISLAND</t>
  </si>
  <si>
    <t>102 S BIRCH ST</t>
  </si>
  <si>
    <t>NEHMER, LINDA</t>
  </si>
  <si>
    <t>NEHMER</t>
  </si>
  <si>
    <t>BHHEPS1532506081</t>
  </si>
  <si>
    <t>410 Detroit Ave</t>
  </si>
  <si>
    <t>Truth</t>
  </si>
  <si>
    <t>Bruce</t>
  </si>
  <si>
    <t>BHHEPS1532484772</t>
  </si>
  <si>
    <t>23276 CLEAR CREEK RD</t>
  </si>
  <si>
    <t>HASKELL</t>
  </si>
  <si>
    <t>DELBERT</t>
  </si>
  <si>
    <t>BHHEPS1532367363</t>
  </si>
  <si>
    <t>26797 RIFLEMAN RD</t>
  </si>
  <si>
    <t>SCHULTZ</t>
  </si>
  <si>
    <t>RODNEY</t>
  </si>
  <si>
    <t>BHHEPS1532350032</t>
  </si>
  <si>
    <t>4615 W CHICAGO ST</t>
  </si>
  <si>
    <t>ABDALLAH</t>
  </si>
  <si>
    <t>MICHAEL B</t>
  </si>
  <si>
    <t>BHHEPS1532350007</t>
  </si>
  <si>
    <t>717 TAYLOR CT</t>
  </si>
  <si>
    <t>SCHMIDT</t>
  </si>
  <si>
    <t>MICHAEL R</t>
  </si>
  <si>
    <t>BHHEPS1532023393</t>
  </si>
  <si>
    <t>2667 CAVERN RD</t>
  </si>
  <si>
    <t>THOM</t>
  </si>
  <si>
    <t>KEVIN L</t>
  </si>
  <si>
    <t>BHHEPS1531873568</t>
  </si>
  <si>
    <t>3849 S LORETTA DR</t>
  </si>
  <si>
    <t>BUTTON</t>
  </si>
  <si>
    <t>JEROME W</t>
  </si>
  <si>
    <t>BHHEPS1531529461</t>
  </si>
  <si>
    <t>12546 OLD HILL CITY RD</t>
  </si>
  <si>
    <t>GILLESPIE</t>
  </si>
  <si>
    <t>BHHEPS1531934624</t>
  </si>
  <si>
    <t>6209 NORTHDALE DR</t>
  </si>
  <si>
    <t>BROMWICH</t>
  </si>
  <si>
    <t>DIANA M</t>
  </si>
  <si>
    <t>BHHEPS1532831331</t>
  </si>
  <si>
    <t>1612 FLORMANN ST</t>
  </si>
  <si>
    <t>MARK C WIRTZ</t>
  </si>
  <si>
    <t>WIRTZ</t>
  </si>
  <si>
    <t>MARK C</t>
  </si>
  <si>
    <t>BHHEPS1532576270</t>
  </si>
  <si>
    <t>1206 CLARK ST</t>
  </si>
  <si>
    <t>RICHARD BELL</t>
  </si>
  <si>
    <t>BELL</t>
  </si>
  <si>
    <t>RICHARD</t>
  </si>
  <si>
    <t>BHHEPS1532546672</t>
  </si>
  <si>
    <t>102 COTTONWOOD DR</t>
  </si>
  <si>
    <t>MACDONALD</t>
  </si>
  <si>
    <t>WM</t>
  </si>
  <si>
    <t>BHHEPS1532511229</t>
  </si>
  <si>
    <t>3210 RIDGE RD</t>
  </si>
  <si>
    <t>AIKEN</t>
  </si>
  <si>
    <t>PATSY</t>
  </si>
  <si>
    <t>BHHEPS1532481823</t>
  </si>
  <si>
    <t>2226 DORAN RD</t>
  </si>
  <si>
    <t>GARY D</t>
  </si>
  <si>
    <t>BHHEPS1532438622</t>
  </si>
  <si>
    <t>12868 Sapphire Ln</t>
  </si>
  <si>
    <t>Hustad</t>
  </si>
  <si>
    <t>Jennings</t>
  </si>
  <si>
    <t>BHHEPS1532349696</t>
  </si>
  <si>
    <t>7848 S WILD TURKEY DR</t>
  </si>
  <si>
    <t>NORMA</t>
  </si>
  <si>
    <t>BHHEPS1531968919</t>
  </si>
  <si>
    <t>20951 BULLDOG CANYON RD</t>
  </si>
  <si>
    <t>MORKERT</t>
  </si>
  <si>
    <t>RICHARD D</t>
  </si>
  <si>
    <t>BHHEPS1531966015</t>
  </si>
  <si>
    <t>445 S 17TH ST</t>
  </si>
  <si>
    <t>SPITZER</t>
  </si>
  <si>
    <t>ROGER B</t>
  </si>
  <si>
    <t>BHHEPS1531965988</t>
  </si>
  <si>
    <t>4622 BELLEWOOD DR</t>
  </si>
  <si>
    <t>THOMPSON</t>
  </si>
  <si>
    <t>ROGER D</t>
  </si>
  <si>
    <t>BHHEPS1531934483</t>
  </si>
  <si>
    <t>907 YUMA ST</t>
  </si>
  <si>
    <t>BOWAR</t>
  </si>
  <si>
    <t>DAVE</t>
  </si>
  <si>
    <t>BHHEPS1531858923</t>
  </si>
  <si>
    <t>3445 HIGGINS GULCH RD</t>
  </si>
  <si>
    <t>GENGLER</t>
  </si>
  <si>
    <t>CHRISTOPHER M</t>
  </si>
  <si>
    <t>BHHEPS1531723785</t>
  </si>
  <si>
    <t>613 S 16th St</t>
  </si>
  <si>
    <t>Achtenberg</t>
  </si>
  <si>
    <t>Marvin</t>
  </si>
  <si>
    <t>BHHEPS1531624413</t>
  </si>
  <si>
    <t>12920 DORIS CT</t>
  </si>
  <si>
    <t>FREEMAN</t>
  </si>
  <si>
    <t>BHHEPS1531535756</t>
  </si>
  <si>
    <t>BHHEPS1531497693</t>
  </si>
  <si>
    <t>830 SAINT JAMES ST</t>
  </si>
  <si>
    <t>SWANK</t>
  </si>
  <si>
    <t>JAN D</t>
  </si>
  <si>
    <t>BHHEPS1531475133</t>
  </si>
  <si>
    <t>330 W ILLINOIS ST</t>
  </si>
  <si>
    <t>TUG LLC</t>
  </si>
  <si>
    <t>KRAUTSCHUN</t>
  </si>
  <si>
    <t>HARVEY</t>
  </si>
  <si>
    <t>BHHPPS1531712442</t>
  </si>
  <si>
    <t>206 EAST BLVD N</t>
  </si>
  <si>
    <t>PARKWAY CAR WASH</t>
  </si>
  <si>
    <t>BHHPPS1531709051</t>
  </si>
  <si>
    <t>1721 N LACROSSE ST</t>
  </si>
  <si>
    <t>THE GRAND GATEWAY</t>
  </si>
  <si>
    <t>BHHPPS1531681919</t>
  </si>
  <si>
    <t>711 5TH AVE</t>
  </si>
  <si>
    <t>MOYLE PETROLEUM CO</t>
  </si>
  <si>
    <t>BHHPPS1531529671</t>
  </si>
  <si>
    <t>18 MOUNT RUSHMORE RD</t>
  </si>
  <si>
    <t>BHHPPS1531529655</t>
  </si>
  <si>
    <t>546 W JACKSON BLVD</t>
  </si>
  <si>
    <t>BHHPPS1531529642</t>
  </si>
  <si>
    <t>1833 5TH AVE</t>
  </si>
  <si>
    <t>ROBB INC</t>
  </si>
  <si>
    <t>BHHPPS1531624245</t>
  </si>
  <si>
    <t>216 ANAMARIA DR</t>
  </si>
  <si>
    <t>BLACK HILLS SURGERY</t>
  </si>
  <si>
    <t>BHHPPS1529815131</t>
  </si>
  <si>
    <t>305 PINE AVE</t>
  </si>
  <si>
    <t>ST ROSE OF LIMA CHRH</t>
  </si>
  <si>
    <t>BHHPPS1532336182</t>
  </si>
  <si>
    <t>2822 CANYON LAKE DR</t>
  </si>
  <si>
    <t>RC SD PM GROUP</t>
  </si>
  <si>
    <t>CHURCH OF LDS</t>
  </si>
  <si>
    <t>BHHPPS1531636588</t>
  </si>
  <si>
    <t>2200 N MAPLE AVE                                   PENNEYS</t>
  </si>
  <si>
    <t>J C PENNEY CO INC</t>
  </si>
  <si>
    <t>BHHPPS1532408320</t>
  </si>
  <si>
    <t>625 1ST ST</t>
  </si>
  <si>
    <t>PENN CO BLDGS GRNDS</t>
  </si>
  <si>
    <t>DEHNE</t>
  </si>
  <si>
    <t>BHHPPS1532230866</t>
  </si>
  <si>
    <t>130 KANSAS CITY ST</t>
  </si>
  <si>
    <t>BHHPPS1532230673</t>
  </si>
  <si>
    <t>425 KANSAS CITY ST</t>
  </si>
  <si>
    <t>BIG BROTHERS</t>
  </si>
  <si>
    <t>BHHPPS1532156835</t>
  </si>
  <si>
    <t>BHHPPS1532493522</t>
  </si>
  <si>
    <t>13020 HIGHWAY 244</t>
  </si>
  <si>
    <t>XANTERRA PARK RESORT</t>
  </si>
  <si>
    <t>CROSBY</t>
  </si>
  <si>
    <t>BHHPPS1531596263</t>
  </si>
  <si>
    <t>2435 W CHICAGO ST</t>
  </si>
  <si>
    <t>WEST PARK PLAZA</t>
  </si>
  <si>
    <t>BHHPPS1532845809</t>
  </si>
  <si>
    <t>829 QUINCY ST</t>
  </si>
  <si>
    <t>KETEL THORSTENSON</t>
  </si>
  <si>
    <t>BHHPPS1532422307</t>
  </si>
  <si>
    <t>1313 E SAINT PATRICK ST</t>
  </si>
  <si>
    <t>DAKOTA WAREHOUSE INC</t>
  </si>
  <si>
    <t>BHHPPS1532420204</t>
  </si>
  <si>
    <t>1023 MAIN ST</t>
  </si>
  <si>
    <t>CITY OF STURGIS</t>
  </si>
  <si>
    <t>OLD AUDITORIUM</t>
  </si>
  <si>
    <t>BHHPPS1532398467</t>
  </si>
  <si>
    <t>1401 LAZELLE ST</t>
  </si>
  <si>
    <t>STURGIS COMMUNITY CENTER</t>
  </si>
  <si>
    <t>BHHPPS1532397723</t>
  </si>
  <si>
    <t>110 32ND ST</t>
  </si>
  <si>
    <t>BH HOMEBUILDERS</t>
  </si>
  <si>
    <t>BHHPPS1532860432</t>
  </si>
  <si>
    <t>3809 STURGIS RD</t>
  </si>
  <si>
    <t>MEADOWOOD LANES</t>
  </si>
  <si>
    <t>BHHPPS1532857184</t>
  </si>
  <si>
    <t>12710 OUTLAW RANCH RD</t>
  </si>
  <si>
    <t>BHHPPS1532840064</t>
  </si>
  <si>
    <t>1605 UNIVERSITY AVE</t>
  </si>
  <si>
    <t>QUALITY CLEANERS PLUS</t>
  </si>
  <si>
    <t>BHHPPS1532831437</t>
  </si>
  <si>
    <t>837 E SAINT PATRICK ST</t>
  </si>
  <si>
    <t>H &amp; H PROPERTIES</t>
  </si>
  <si>
    <t>BHHPPS1532594411</t>
  </si>
  <si>
    <t>645 CENTURY RD</t>
  </si>
  <si>
    <t>AAMCO TRANSMISSIONS</t>
  </si>
  <si>
    <t>BHHPPS1532561734</t>
  </si>
  <si>
    <t>1105 N CREEK DR</t>
  </si>
  <si>
    <t>RAPID DIESEL SER INC</t>
  </si>
  <si>
    <t>BHHPPS1532524863</t>
  </si>
  <si>
    <t>3535 STURGIS RD</t>
  </si>
  <si>
    <t>DONS TAX SERVICE INC</t>
  </si>
  <si>
    <t>BHHPPS1532518883</t>
  </si>
  <si>
    <t>710 8TH AVE</t>
  </si>
  <si>
    <t>BELLE LAUNDRY MAT</t>
  </si>
  <si>
    <t>BHHPPS1532515689</t>
  </si>
  <si>
    <t>711 STATE ST                                       1ST</t>
  </si>
  <si>
    <t>BF LAUNDRY DRYCLEAN</t>
  </si>
  <si>
    <t>BHHPPS1532515683</t>
  </si>
  <si>
    <t>712 N CANYON ST</t>
  </si>
  <si>
    <t>SPF LAUNDRY &amp; DRY CL</t>
  </si>
  <si>
    <t>BHHPPS1532515672</t>
  </si>
  <si>
    <t>2680 COMMERCE RD</t>
  </si>
  <si>
    <t>WARNE CHEMICAL EQUIP</t>
  </si>
  <si>
    <t>BHHPPS1532425670</t>
  </si>
  <si>
    <t>93 SHERMAN ST</t>
  </si>
  <si>
    <t>TDG COMMUNICATIONS</t>
  </si>
  <si>
    <t>BHHPPS1532420093</t>
  </si>
  <si>
    <t>804 HIGHWAY 16A                                   APT 8A</t>
  </si>
  <si>
    <t>KEYSTONE MALL ASSOC</t>
  </si>
  <si>
    <t>BHHPPS1532412262</t>
  </si>
  <si>
    <t>720 E NORTH ST</t>
  </si>
  <si>
    <t>TOBYS CASINO</t>
  </si>
  <si>
    <t>BHHPPS1532391293</t>
  </si>
  <si>
    <t>710 CLEVELAND ST</t>
  </si>
  <si>
    <t>BHHPPS1532391284</t>
  </si>
  <si>
    <t>324 EAST BLVD</t>
  </si>
  <si>
    <t>QUEEN OF HEARTS</t>
  </si>
  <si>
    <t>BHHPPS1532391273</t>
  </si>
  <si>
    <t>324 EAST BLVD                                     STE 120</t>
  </si>
  <si>
    <t>BEYOND PHYSICAL CULTURE</t>
  </si>
  <si>
    <t>BHHPPS1532391258</t>
  </si>
  <si>
    <t>804 HIGHWAY 16A                                   STE 8</t>
  </si>
  <si>
    <t>ENOS PIZZA</t>
  </si>
  <si>
    <t>BHHPPS1532336689</t>
  </si>
  <si>
    <t>1105 BONANZA ST</t>
  </si>
  <si>
    <t>PERMIAN TANK &amp; MANUFACTUR</t>
  </si>
  <si>
    <t>BHHPPS1532854847</t>
  </si>
  <si>
    <t>BHHPPS1532313588</t>
  </si>
  <si>
    <t>531 E MAIN ST</t>
  </si>
  <si>
    <t>KRULLS MARKET</t>
  </si>
  <si>
    <t>BHHPPS1531981890</t>
  </si>
  <si>
    <t>1811 DEADWOOD AVE N</t>
  </si>
  <si>
    <t>BARGAIN BARN TIRE CT</t>
  </si>
  <si>
    <t>BHHPPS1531931348</t>
  </si>
  <si>
    <t>613 6TH ST</t>
  </si>
  <si>
    <t>ECLIPS ON 6TH</t>
  </si>
  <si>
    <t>BHHPPS1532320281</t>
  </si>
  <si>
    <t>675 MAIN ST</t>
  </si>
  <si>
    <t>GOLD NUGGET T P</t>
  </si>
  <si>
    <t>BHHPPS1532273365</t>
  </si>
  <si>
    <t>804 HIGHWAY 16A                                   STE 6</t>
  </si>
  <si>
    <t>MT RUSHMORE T-SHIRTS &amp; CO</t>
  </si>
  <si>
    <t>WICKS</t>
  </si>
  <si>
    <t>CINDY L</t>
  </si>
  <si>
    <t>BHHPPS1532158992</t>
  </si>
  <si>
    <t>801 S US HIGHWAY 385</t>
  </si>
  <si>
    <t>SONNYS SUPER FOODS</t>
  </si>
  <si>
    <t>BHHPPS1532014887</t>
  </si>
  <si>
    <t>1610 CAMBELL ST</t>
  </si>
  <si>
    <t>BARGAIN BARN TIRE</t>
  </si>
  <si>
    <t>BHHPPS1532014861</t>
  </si>
  <si>
    <t>535 N MAIN ST</t>
  </si>
  <si>
    <t>HEISLER HARDWARE</t>
  </si>
  <si>
    <t>BHHPPS1531997569</t>
  </si>
  <si>
    <t>3120 W MAIN ST</t>
  </si>
  <si>
    <t>VANWAY TROPHY</t>
  </si>
  <si>
    <t>BHHPPS1531968818</t>
  </si>
  <si>
    <t>25154 LITTLE TETON RD</t>
  </si>
  <si>
    <t>FRENCH CREEK SUPPLY</t>
  </si>
  <si>
    <t>BHHPPS1531955590</t>
  </si>
  <si>
    <t>521 MOUNT RUSHMORE RD</t>
  </si>
  <si>
    <t>CARSON DRUG</t>
  </si>
  <si>
    <t>BHHPPS1531931808</t>
  </si>
  <si>
    <t>19 NEW YORK ST</t>
  </si>
  <si>
    <t>ASPEN WAY ENTERPRISE</t>
  </si>
  <si>
    <t>BHHPPS1531931401</t>
  </si>
  <si>
    <t>2309 W OMAHA ST</t>
  </si>
  <si>
    <t>NORTHWEST PIPE FITTG</t>
  </si>
  <si>
    <t>BHHPPS1531931313</t>
  </si>
  <si>
    <t>551 E MAIN ST</t>
  </si>
  <si>
    <t>HILL CITY HARDWARE</t>
  </si>
  <si>
    <t>BHHPPS1531917290</t>
  </si>
  <si>
    <t>2410 S PLAZA DR</t>
  </si>
  <si>
    <t>SIMPSON PRINTERS</t>
  </si>
  <si>
    <t>BHHPPS1531891295</t>
  </si>
  <si>
    <t>1018 11TH ST</t>
  </si>
  <si>
    <t>WEST PARK APARTMENTS</t>
  </si>
  <si>
    <t>WEINBERG</t>
  </si>
  <si>
    <t>LEW</t>
  </si>
  <si>
    <t>BHHPPS1531712209</t>
  </si>
  <si>
    <t>1230 DOUGLAS ST</t>
  </si>
  <si>
    <t>MEADE BOARD OF ED</t>
  </si>
  <si>
    <t>BURDITT</t>
  </si>
  <si>
    <t>BRETT</t>
  </si>
  <si>
    <t>BHHPPS1531681937</t>
  </si>
  <si>
    <t>2218 JACKSON BLVD                                 STE #5</t>
  </si>
  <si>
    <t>ENDEAVOUR INV LLC</t>
  </si>
  <si>
    <t>BHHPPS1531624260</t>
  </si>
  <si>
    <t>731 N MAIN ST</t>
  </si>
  <si>
    <t>VERHULST ENTERPRISES</t>
  </si>
  <si>
    <t>VERSATILE CARPETS</t>
  </si>
  <si>
    <t>BHHPPS1531609875</t>
  </si>
  <si>
    <t>1102 JUNCTION AVE</t>
  </si>
  <si>
    <t>BUDDY PROPERTIES</t>
  </si>
  <si>
    <t>LLC</t>
  </si>
  <si>
    <t>BHHPPS1531598004</t>
  </si>
  <si>
    <t>914 E CHICAGO ST</t>
  </si>
  <si>
    <t>A B WELDING SUPPLY</t>
  </si>
  <si>
    <t>BHHPPS1531504899</t>
  </si>
  <si>
    <t>621 6TH ST                                        STE 100</t>
  </si>
  <si>
    <t>UNITED WAY BUILDING</t>
  </si>
  <si>
    <t>BHHPPS1531493181</t>
  </si>
  <si>
    <t>4000 RANGE RD</t>
  </si>
  <si>
    <t>STATE OF SD NATL GRD</t>
  </si>
  <si>
    <t>RANGE RD</t>
  </si>
  <si>
    <t>BHHPPS1531456783</t>
  </si>
  <si>
    <t>202 N CHERRY AVE</t>
  </si>
  <si>
    <t>ADVANCED AUTO REPAIR</t>
  </si>
  <si>
    <t>BHHPPS1531407769</t>
  </si>
  <si>
    <t>BHHPPS1532492820</t>
  </si>
  <si>
    <t>1220 E MINNESOTA ST</t>
  </si>
  <si>
    <t>KNIGHTS OF COLUMBUS</t>
  </si>
  <si>
    <t>BHHPPS1532465781</t>
  </si>
  <si>
    <t>1507 E SAINT PATRICK ST</t>
  </si>
  <si>
    <t>BIG D OIL CO</t>
  </si>
  <si>
    <t>BHHPPS1532422235</t>
  </si>
  <si>
    <t>1515 MOUNT RUSHMORE RD</t>
  </si>
  <si>
    <t>BHHPPS1532422210</t>
  </si>
  <si>
    <t>1844 LOMBARDY DR</t>
  </si>
  <si>
    <t>WESTERN SD COM ACT</t>
  </si>
  <si>
    <t>BHHPPS1532421936</t>
  </si>
  <si>
    <t>803 INDUSTRIAL AVE                                 OFFICE</t>
  </si>
  <si>
    <t>SCULL CONSTRUCTION</t>
  </si>
  <si>
    <t>BHHPPS1531931931</t>
  </si>
  <si>
    <t>803 INDUSTRIAL AVE</t>
  </si>
  <si>
    <t>SITEWORKS</t>
  </si>
  <si>
    <t>BHHPPS1531931928</t>
  </si>
  <si>
    <t>BHHPPS1532487610</t>
  </si>
  <si>
    <t>2843 SAMCO RD                                     STE M2</t>
  </si>
  <si>
    <t>SAMCO STORAGE</t>
  </si>
  <si>
    <t>BHHPPS1532487245</t>
  </si>
  <si>
    <t>2843 SAMCO RD                                     STE M PAL #P2144</t>
  </si>
  <si>
    <t>SAMCO PLAZA N STORAG</t>
  </si>
  <si>
    <t>BHHPPS1532487233</t>
  </si>
  <si>
    <t>2843 SAMCO RD                                     STE M SIGN</t>
  </si>
  <si>
    <t>BHHPPS1532487221</t>
  </si>
  <si>
    <t>8623 N EMERALD RIDGE RD</t>
  </si>
  <si>
    <t>DOTY VOL FIRE DEPT</t>
  </si>
  <si>
    <t>BHHPPS1532450948</t>
  </si>
  <si>
    <t>1520 RAND RD</t>
  </si>
  <si>
    <t>ATTIC WEST II STORAGE</t>
  </si>
  <si>
    <t>BHHPPS1531931947</t>
  </si>
  <si>
    <t>1411 FOUNTAIN PLAZA DR</t>
  </si>
  <si>
    <t>ATTIC STORAGE</t>
  </si>
  <si>
    <t>BHHPPS1531931939</t>
  </si>
  <si>
    <t>1329 DEADWOOD AVE</t>
  </si>
  <si>
    <t>CLIMATE CONTROL</t>
  </si>
  <si>
    <t>MOTSICK</t>
  </si>
  <si>
    <t>BHHPPS1531931936</t>
  </si>
  <si>
    <t>224 E MINNESOTA ST</t>
  </si>
  <si>
    <t>PRIMROSE OF RAPID</t>
  </si>
  <si>
    <t>BHHPPS1532487530</t>
  </si>
  <si>
    <t>744 N MAIN ST</t>
  </si>
  <si>
    <t>STADIUM SPORTS GRILL</t>
  </si>
  <si>
    <t>BHHPPS1532427484</t>
  </si>
  <si>
    <t>804 HIGHWAY 16A                                   STE 7</t>
  </si>
  <si>
    <t>WICKS, CINDY L</t>
  </si>
  <si>
    <t>BHHPPS1532412285</t>
  </si>
  <si>
    <t>3645 STURGIS RD</t>
  </si>
  <si>
    <t>FREEDS FURNITURE</t>
  </si>
  <si>
    <t>BHHPPS1531929478</t>
  </si>
  <si>
    <t>1105 TODD ST</t>
  </si>
  <si>
    <t>BHHPPS1531968807</t>
  </si>
  <si>
    <t>2101 ALBANY AVE</t>
  </si>
  <si>
    <t>BHHPPS1531968801</t>
  </si>
  <si>
    <t>1151 PLANT ST</t>
  </si>
  <si>
    <t>G H DISTRIBUTING</t>
  </si>
  <si>
    <t>BHHPPS1532502102</t>
  </si>
  <si>
    <t>600 WHITEWOOD SERVICE RD</t>
  </si>
  <si>
    <t>IRON HORSE INN</t>
  </si>
  <si>
    <t>BHHPPS1532549196</t>
  </si>
  <si>
    <t>8013 SD HIGHWAY 34</t>
  </si>
  <si>
    <t>STURGIS HIGH SCHOOL</t>
  </si>
  <si>
    <t>BHHPPS1532518685</t>
  </si>
  <si>
    <t>1830 W MAIN ST</t>
  </si>
  <si>
    <t>FISCHER FURNITURE</t>
  </si>
  <si>
    <t>BHHPPS1532511422</t>
  </si>
  <si>
    <t>717 DAKOTA DR</t>
  </si>
  <si>
    <t>DAKOTA DRIVE LLC</t>
  </si>
  <si>
    <t>BHHPPS1532503411</t>
  </si>
  <si>
    <t>818 5TH AVE</t>
  </si>
  <si>
    <t>BHHPPS1532417418</t>
  </si>
  <si>
    <t>420 E SAINT PATRICK ST                            STE 105</t>
  </si>
  <si>
    <t>SHEAR GRACE SALON &amp; SPA</t>
  </si>
  <si>
    <t>BHHPPS1532398357</t>
  </si>
  <si>
    <t>12622 US HIGHWAY 16A</t>
  </si>
  <si>
    <t>CUSTER LUTHERAN FELLOWSHP</t>
  </si>
  <si>
    <t>CUSTER LUTHERN FELLOWSHIP</t>
  </si>
  <si>
    <t>BHHPPS1532358068</t>
  </si>
  <si>
    <t>333 OMAHA ST                                      STE 3</t>
  </si>
  <si>
    <t>BES LIGHTING CNTR</t>
  </si>
  <si>
    <t>BHHPPS1532339300</t>
  </si>
  <si>
    <t>24834 S PLAYHOUSE RD                               THEATER</t>
  </si>
  <si>
    <t>BH PLAYHOUSE</t>
  </si>
  <si>
    <t>BHHPPS1532235058</t>
  </si>
  <si>
    <t>BHHPPS1532016864</t>
  </si>
  <si>
    <t>713 7TH ST</t>
  </si>
  <si>
    <t>CITY OF RC</t>
  </si>
  <si>
    <t>DAHL CENTER</t>
  </si>
  <si>
    <t>BHHPPS1532001943</t>
  </si>
  <si>
    <t>649 MAIN ST</t>
  </si>
  <si>
    <t>PRAIRIE HARVEST MERCANTIL</t>
  </si>
  <si>
    <t>BHHPPS1531510775</t>
  </si>
  <si>
    <t>BHHPPS1532573184</t>
  </si>
  <si>
    <t>1700 W MAIN ST</t>
  </si>
  <si>
    <t>BHHPPS1532511417</t>
  </si>
  <si>
    <t>1720 W MAIN ST</t>
  </si>
  <si>
    <t>FISCHER CARPET DECOR</t>
  </si>
  <si>
    <t>BHHPPS1532511403</t>
  </si>
  <si>
    <t>2222 MOUNT RUSHMORE RD</t>
  </si>
  <si>
    <t>CARPETMART</t>
  </si>
  <si>
    <t>BHHPPS1532510701</t>
  </si>
  <si>
    <t>800 SAN FRANCISCO ST                               HORSE BARN 3</t>
  </si>
  <si>
    <t>CENTRAL STATES FAIR</t>
  </si>
  <si>
    <t>HORSE BARN</t>
  </si>
  <si>
    <t>BHHPPS1531998071</t>
  </si>
  <si>
    <t>924 EGLIN ST</t>
  </si>
  <si>
    <t>FURNITURE ROW</t>
  </si>
  <si>
    <t>BHHPPS1531929474</t>
  </si>
  <si>
    <t>7308 WEDGEWOOD DR</t>
  </si>
  <si>
    <t>DIVINE SHEP LUTH CH</t>
  </si>
  <si>
    <t>BHHPPS1531626963</t>
  </si>
  <si>
    <t>1621 SHERIDAN LAKE RD                             STE 1ST FLOOR</t>
  </si>
  <si>
    <t>LANCE ROM COMPANIES-LRCO</t>
  </si>
  <si>
    <t>BHSCCR1532862394</t>
  </si>
  <si>
    <t>919 MAIN ST</t>
  </si>
  <si>
    <t>OLD NORTH LLC</t>
  </si>
  <si>
    <t>BHSCCR1532861899</t>
  </si>
  <si>
    <t>561 BRIGGS ST                                      HEAT</t>
  </si>
  <si>
    <t>DOUGLAS SCHOOL</t>
  </si>
  <si>
    <t>BHSCCR1532849876</t>
  </si>
  <si>
    <t>1080 KENNEL DR</t>
  </si>
  <si>
    <t>MUELLENBERG ELECTRIC</t>
  </si>
  <si>
    <t>BHSCCR1532848581</t>
  </si>
  <si>
    <t>1080 KENNEL DR                                    STE B</t>
  </si>
  <si>
    <t>ALL STAR CONST</t>
  </si>
  <si>
    <t>BHSCCR1532848500</t>
  </si>
  <si>
    <t>2111 N LACROSSE ST</t>
  </si>
  <si>
    <t>REGENCY RC VENTURES</t>
  </si>
  <si>
    <t>BHSCCR1532846374</t>
  </si>
  <si>
    <t>BHSCCR1532831462</t>
  </si>
  <si>
    <t>140 MOUNT RUSHMORE RD</t>
  </si>
  <si>
    <t>CUSTER CORRAL</t>
  </si>
  <si>
    <t>BHSCCR1532593673</t>
  </si>
  <si>
    <t>BHSCCR1532561738</t>
  </si>
  <si>
    <t>2200 N MAPLE AVE                                   SOUTH</t>
  </si>
  <si>
    <t>SM RUSHMORE MALL LLC</t>
  </si>
  <si>
    <t>BHSCCR1532523192</t>
  </si>
  <si>
    <t>BHSCCR1532518877</t>
  </si>
  <si>
    <t>1830 LOMBARDY DR</t>
  </si>
  <si>
    <t>RIDDLES GROUP INC</t>
  </si>
  <si>
    <t>BHSCCR1532503461</t>
  </si>
  <si>
    <t>BHSCCR1532487207</t>
  </si>
  <si>
    <t>3600 UNIVERSAL DR</t>
  </si>
  <si>
    <t>TRIMAC TRANSPORTATIO</t>
  </si>
  <si>
    <t>BHSCCR1532429493</t>
  </si>
  <si>
    <t>BHSCCR1532427649</t>
  </si>
  <si>
    <t>BHSCCR1532426810</t>
  </si>
  <si>
    <t>1365 EGLIN ST</t>
  </si>
  <si>
    <t>BED BATH &amp; BEYOND</t>
  </si>
  <si>
    <t>BHSCCR1532417043</t>
  </si>
  <si>
    <t>CENTER</t>
  </si>
  <si>
    <t>STURGIS COMMUNITY</t>
  </si>
  <si>
    <t>BHSCCR1532397754</t>
  </si>
  <si>
    <t>BHSCCR1532395519</t>
  </si>
  <si>
    <t>811 DISK DR                                       STE 8</t>
  </si>
  <si>
    <t>TLC PET HOSPITAL</t>
  </si>
  <si>
    <t>BHSCCR1532393565</t>
  </si>
  <si>
    <t>804 HIGHWAY 16A                                   STE 11</t>
  </si>
  <si>
    <t>GOOD TYME PHOTO</t>
  </si>
  <si>
    <t>BHSCCR1532358311</t>
  </si>
  <si>
    <t>2607 BRIDGE VIEW DR</t>
  </si>
  <si>
    <t>DALES TIRE</t>
  </si>
  <si>
    <t>RETREAT PLANT</t>
  </si>
  <si>
    <t>BHSCCR1532323042</t>
  </si>
  <si>
    <t>BIG BROTHERS BIG SISTERS</t>
  </si>
  <si>
    <t>BHSCCR1532319648</t>
  </si>
  <si>
    <t>3402 COTTONWOOD ST</t>
  </si>
  <si>
    <t>CHRIST CHURCH</t>
  </si>
  <si>
    <t>BHSCCR1532318535</t>
  </si>
  <si>
    <t>BHSCCR1532313720</t>
  </si>
  <si>
    <t>315 EAST BLVD N</t>
  </si>
  <si>
    <t>FAIR DEAL PAWN</t>
  </si>
  <si>
    <t>BHSCCR1532241705</t>
  </si>
  <si>
    <t>2447 W MAIN ST</t>
  </si>
  <si>
    <t>WATERTREE WATER COND</t>
  </si>
  <si>
    <t>BHSCCR1532237873</t>
  </si>
  <si>
    <t>2463 W MAIN ST</t>
  </si>
  <si>
    <t>BHSCCR1532237867</t>
  </si>
  <si>
    <t>BHSCCR1532230877</t>
  </si>
  <si>
    <t>BHSCCR1532230751</t>
  </si>
  <si>
    <t>1720 RAPP ST</t>
  </si>
  <si>
    <t>CHRISBRO LLC</t>
  </si>
  <si>
    <t>HAMPTON INN</t>
  </si>
  <si>
    <t>BHSCCR1532077475</t>
  </si>
  <si>
    <t>5406 OLD FOLSOM RD</t>
  </si>
  <si>
    <t>DEADWOOD BIO FUELS</t>
  </si>
  <si>
    <t>BHSCCR1532014891</t>
  </si>
  <si>
    <t>1755 BALLPARK RD</t>
  </si>
  <si>
    <t>UNITED METHODIST CHR</t>
  </si>
  <si>
    <t>BHSCCR1532014831</t>
  </si>
  <si>
    <t>737 E Disk Dr.</t>
  </si>
  <si>
    <t>Kohls Department Store</t>
  </si>
  <si>
    <t>BHSCCR1531995962</t>
  </si>
  <si>
    <t>36 E CHICAGO ST</t>
  </si>
  <si>
    <t>PARKSIDE SQUARE OFF</t>
  </si>
  <si>
    <t>STECS</t>
  </si>
  <si>
    <t>BHSCCR1531995683</t>
  </si>
  <si>
    <t>BHSCCR1531972105</t>
  </si>
  <si>
    <t>1835 WHITEWOOD RD</t>
  </si>
  <si>
    <t>WHEELER LUM OPER</t>
  </si>
  <si>
    <t>BHSCCR1531958851</t>
  </si>
  <si>
    <t>434 N MOUNT RUSHMORE RD                            DEPT 914</t>
  </si>
  <si>
    <t>DZINTARS</t>
  </si>
  <si>
    <t>GUNAR</t>
  </si>
  <si>
    <t>BHSCCR1531935536</t>
  </si>
  <si>
    <t>BHSCCR1531931823</t>
  </si>
  <si>
    <t>610 E OMAHA ST</t>
  </si>
  <si>
    <t>BH HABITAT RESTORE</t>
  </si>
  <si>
    <t>BHSCCR1531896042</t>
  </si>
  <si>
    <t>3006 TOWER RD</t>
  </si>
  <si>
    <t>RUSHMORE OB-GYN</t>
  </si>
  <si>
    <t>BHSCCR1531881201</t>
  </si>
  <si>
    <t>2415 1/2 CREEK DR</t>
  </si>
  <si>
    <t>PERDUES INC</t>
  </si>
  <si>
    <t>WAREHOUSE</t>
  </si>
  <si>
    <t>BHSCCR1531702959</t>
  </si>
  <si>
    <t>PORTERFIELD</t>
  </si>
  <si>
    <t>JUDY</t>
  </si>
  <si>
    <t>BHSCCR1531681932</t>
  </si>
  <si>
    <t>538 UNIVERSITY AVE</t>
  </si>
  <si>
    <t>ST ANTHONY CATH CH</t>
  </si>
  <si>
    <t>BHSCCR1531629257</t>
  </si>
  <si>
    <t>BHSCCR1531609865</t>
  </si>
  <si>
    <t>ELLIOTT</t>
  </si>
  <si>
    <t>BHSCCR1531504904</t>
  </si>
  <si>
    <t>BHSCCR1531456781</t>
  </si>
  <si>
    <t>18225 STURGIS RD</t>
  </si>
  <si>
    <t>WRU INC</t>
  </si>
  <si>
    <t>WIRES R US</t>
  </si>
  <si>
    <t>BHSCCR1531047311</t>
  </si>
  <si>
    <t>1440 DAVENPORT ST</t>
  </si>
  <si>
    <t>JASON C</t>
  </si>
  <si>
    <t>BHHRPS1532848459</t>
  </si>
  <si>
    <t>3407 IDLEWILD CT</t>
  </si>
  <si>
    <t>WILLIAMS</t>
  </si>
  <si>
    <t>JOEL</t>
  </si>
  <si>
    <t>BHHRPS1532840099</t>
  </si>
  <si>
    <t>3626 LOCUST ST</t>
  </si>
  <si>
    <t>STADEL</t>
  </si>
  <si>
    <t>MIKE R</t>
  </si>
  <si>
    <t>BHHRPS1532830565</t>
  </si>
  <si>
    <t>14 APPLE VALLEY LN</t>
  </si>
  <si>
    <t>MOSHIER RENTALS LLC</t>
  </si>
  <si>
    <t>Clarence</t>
  </si>
  <si>
    <t>BHHRPS1532825152</t>
  </si>
  <si>
    <t>1702 MOUNTAIN VIEW RD</t>
  </si>
  <si>
    <t>BRANT</t>
  </si>
  <si>
    <t>BHHRPS1532590725</t>
  </si>
  <si>
    <t>128 E SAINT PATRICK ST</t>
  </si>
  <si>
    <t>MICHAEL H</t>
  </si>
  <si>
    <t>BHHRPS1532587224</t>
  </si>
  <si>
    <t>324 E LIBERTY ST</t>
  </si>
  <si>
    <t>ROSE</t>
  </si>
  <si>
    <t>THANE R</t>
  </si>
  <si>
    <t>BHHRPS1532581346</t>
  </si>
  <si>
    <t>1008 HOWARD ST                                    LOT 140</t>
  </si>
  <si>
    <t>HAMBY</t>
  </si>
  <si>
    <t>WILLIAM</t>
  </si>
  <si>
    <t>BHHRPS1532581322</t>
  </si>
  <si>
    <t>422 E JACKSON ST</t>
  </si>
  <si>
    <t>VERSAILLE</t>
  </si>
  <si>
    <t>WAYNE A</t>
  </si>
  <si>
    <t>BHHRPS1532581118</t>
  </si>
  <si>
    <t>12183 MUEHL TRL</t>
  </si>
  <si>
    <t>AUSTAD</t>
  </si>
  <si>
    <t>LUANE P</t>
  </si>
  <si>
    <t>BHHRPS1532578238</t>
  </si>
  <si>
    <t>25101 LITTLE ITALY RD</t>
  </si>
  <si>
    <t>ROETZEL</t>
  </si>
  <si>
    <t>BRENDAN</t>
  </si>
  <si>
    <t>BHHRPS1532487594</t>
  </si>
  <si>
    <t>21586 CLOVERLEAF PL</t>
  </si>
  <si>
    <t>RASMUSSEN</t>
  </si>
  <si>
    <t>HAROLD</t>
  </si>
  <si>
    <t>BHHRPS1532472497</t>
  </si>
  <si>
    <t>4709 W CHICAGO ST</t>
  </si>
  <si>
    <t>KELLER</t>
  </si>
  <si>
    <t>STEVEN P</t>
  </si>
  <si>
    <t>BHHRPS1532462507</t>
  </si>
  <si>
    <t>6158 LAREDO LN</t>
  </si>
  <si>
    <t>BLAKE</t>
  </si>
  <si>
    <t>STEVE E</t>
  </si>
  <si>
    <t>BHHRPS1532434978</t>
  </si>
  <si>
    <t>7304 WONDERLAND CT</t>
  </si>
  <si>
    <t>LYBECK</t>
  </si>
  <si>
    <t>ROD D</t>
  </si>
  <si>
    <t>BHHRPS1532426995</t>
  </si>
  <si>
    <t>1025 SITKA ST</t>
  </si>
  <si>
    <t>BOYD</t>
  </si>
  <si>
    <t>CHAD A</t>
  </si>
  <si>
    <t>BHHRPS1532411952</t>
  </si>
  <si>
    <t>216 NATIONAL ST                                   APT 1</t>
  </si>
  <si>
    <t>BLAIR</t>
  </si>
  <si>
    <t>MOLLY J</t>
  </si>
  <si>
    <t>BHHRPS1532396081</t>
  </si>
  <si>
    <t>4731 BALDWIN ST</t>
  </si>
  <si>
    <t>LUSHBOUGH</t>
  </si>
  <si>
    <t>KATIE L</t>
  </si>
  <si>
    <t>BHHRPS1532363130</t>
  </si>
  <si>
    <t>6192 BLAKE RD</t>
  </si>
  <si>
    <t>HERMANSON</t>
  </si>
  <si>
    <t>JASON R</t>
  </si>
  <si>
    <t>BHHRPS1532342843</t>
  </si>
  <si>
    <t>BHHRPS1532342504</t>
  </si>
  <si>
    <t>304 LARIAT DR</t>
  </si>
  <si>
    <t>KILLOREN</t>
  </si>
  <si>
    <t>KATHERINE R</t>
  </si>
  <si>
    <t>BHHRPS1532336150</t>
  </si>
  <si>
    <t>BHHRPS1532336137</t>
  </si>
  <si>
    <t>2146 HAMPTON RD</t>
  </si>
  <si>
    <t>ATWOOD</t>
  </si>
  <si>
    <t>KENT L</t>
  </si>
  <si>
    <t>BHHRPS1532323243</t>
  </si>
  <si>
    <t>311 48TH ST</t>
  </si>
  <si>
    <t>USERA</t>
  </si>
  <si>
    <t>AMBER R</t>
  </si>
  <si>
    <t>BHHRPS1532320021</t>
  </si>
  <si>
    <t>BHHRPS1532319723</t>
  </si>
  <si>
    <t>6365 SUN RIDGE RD</t>
  </si>
  <si>
    <t>ODEGAARD</t>
  </si>
  <si>
    <t>JOSEPH H</t>
  </si>
  <si>
    <t>BHHRPS1532317620</t>
  </si>
  <si>
    <t>8500 KINGS RD</t>
  </si>
  <si>
    <t>VOCK</t>
  </si>
  <si>
    <t>EDWARD G</t>
  </si>
  <si>
    <t>BHHRPS1532244641</t>
  </si>
  <si>
    <t>205 E ANAMOSA ST</t>
  </si>
  <si>
    <t>SHULL</t>
  </si>
  <si>
    <t>PAULA R</t>
  </si>
  <si>
    <t>BHHRPS1532244349</t>
  </si>
  <si>
    <t>23120 PACTOLA DR</t>
  </si>
  <si>
    <t>BRENDE</t>
  </si>
  <si>
    <t>LORI</t>
  </si>
  <si>
    <t>BHHRPS1532163406</t>
  </si>
  <si>
    <t>715 E ELK ST</t>
  </si>
  <si>
    <t>HIRRSCHOFF</t>
  </si>
  <si>
    <t>JERRY W</t>
  </si>
  <si>
    <t>BHHRPS1532069190</t>
  </si>
  <si>
    <t>9582 PIERCE ST</t>
  </si>
  <si>
    <t>COOK</t>
  </si>
  <si>
    <t>MAX A</t>
  </si>
  <si>
    <t>BHHRPS1532050944</t>
  </si>
  <si>
    <t>2614 IVY AVE</t>
  </si>
  <si>
    <t>SUMNER</t>
  </si>
  <si>
    <t>BHHRPS1532025427</t>
  </si>
  <si>
    <t>6359 CHANTEL CIR</t>
  </si>
  <si>
    <t>THEODORE W</t>
  </si>
  <si>
    <t>BHHRPS1532007867</t>
  </si>
  <si>
    <t>413 E WATERLOO ST</t>
  </si>
  <si>
    <t>EGGERS</t>
  </si>
  <si>
    <t>TIM C</t>
  </si>
  <si>
    <t>BHHRPS1531968894</t>
  </si>
  <si>
    <t>BHHRPS1531965778</t>
  </si>
  <si>
    <t>711 ODDE PL</t>
  </si>
  <si>
    <t>VALERIE J</t>
  </si>
  <si>
    <t>BHHRPS1531955714</t>
  </si>
  <si>
    <t>2113 BLUE BELL LOOP</t>
  </si>
  <si>
    <t>SHEWMAKE</t>
  </si>
  <si>
    <t>RITA M</t>
  </si>
  <si>
    <t>BHHRPS1531936454</t>
  </si>
  <si>
    <t>2513 JUDY AVE</t>
  </si>
  <si>
    <t>GLOVER</t>
  </si>
  <si>
    <t>BHHRPS1531908610</t>
  </si>
  <si>
    <t>12552 COYOTE RD</t>
  </si>
  <si>
    <t>ROGERS</t>
  </si>
  <si>
    <t>ALAN L</t>
  </si>
  <si>
    <t>BHHRPS1531906699</t>
  </si>
  <si>
    <t>1817 RED DALE DR</t>
  </si>
  <si>
    <t>KOEHNKE</t>
  </si>
  <si>
    <t>FRED G</t>
  </si>
  <si>
    <t>BHHRPS1531904059</t>
  </si>
  <si>
    <t>BHHRPS1531900070</t>
  </si>
  <si>
    <t>BHHRPS1531900068</t>
  </si>
  <si>
    <t>1020 SAINT CLOUD ST</t>
  </si>
  <si>
    <t>STACEY J</t>
  </si>
  <si>
    <t>BHHRPS1531884203</t>
  </si>
  <si>
    <t>371 1/2 EVANS LN</t>
  </si>
  <si>
    <t>KLEIN</t>
  </si>
  <si>
    <t>BHHRPS1531883939</t>
  </si>
  <si>
    <t>1401 PINE VIEW DR</t>
  </si>
  <si>
    <t>CANEVA</t>
  </si>
  <si>
    <t>BRANDON C</t>
  </si>
  <si>
    <t>BHHRPS1531874280</t>
  </si>
  <si>
    <t>508 E PHILADELPHIA ST</t>
  </si>
  <si>
    <t>FORTUNE</t>
  </si>
  <si>
    <t>ALECIA</t>
  </si>
  <si>
    <t>BHHRPS1531724447</t>
  </si>
  <si>
    <t>1986 GALAXY DR</t>
  </si>
  <si>
    <t>MOSER</t>
  </si>
  <si>
    <t>JEFF V</t>
  </si>
  <si>
    <t>BHHRPS1531714865</t>
  </si>
  <si>
    <t>1015 COLUMBUS ST</t>
  </si>
  <si>
    <t>NEWLAND</t>
  </si>
  <si>
    <t>JOHN W</t>
  </si>
  <si>
    <t>BHHRPS1531714861</t>
  </si>
  <si>
    <t>722 WOOD AVE</t>
  </si>
  <si>
    <t>WOERTH</t>
  </si>
  <si>
    <t>TAMMY M</t>
  </si>
  <si>
    <t>BHHRPS1531702615</t>
  </si>
  <si>
    <t>550 BROOKSHIRE DR</t>
  </si>
  <si>
    <t>GARRETT</t>
  </si>
  <si>
    <t>KRISTINA L</t>
  </si>
  <si>
    <t>BHHRPS1531622261</t>
  </si>
  <si>
    <t>6510 PRESTWICK RD</t>
  </si>
  <si>
    <t>COWLING</t>
  </si>
  <si>
    <t>BHHRPS1531621518</t>
  </si>
  <si>
    <t>12197 GREENS VIEW CT</t>
  </si>
  <si>
    <t>PERRIGO</t>
  </si>
  <si>
    <t>RUSSELL B</t>
  </si>
  <si>
    <t>BHHRPS1531606660</t>
  </si>
  <si>
    <t>2802 IVY AVE</t>
  </si>
  <si>
    <t>BERGER</t>
  </si>
  <si>
    <t>GENTRY J</t>
  </si>
  <si>
    <t>BHHRPS1531597569</t>
  </si>
  <si>
    <t>BHHRPS1531585116</t>
  </si>
  <si>
    <t>10238 VENTURA LN</t>
  </si>
  <si>
    <t>EIMING</t>
  </si>
  <si>
    <t>BECKY</t>
  </si>
  <si>
    <t>BHHRPS1531584999</t>
  </si>
  <si>
    <t>4037 PINEHURST DR</t>
  </si>
  <si>
    <t>SIMPSON</t>
  </si>
  <si>
    <t>KATHLEEN</t>
  </si>
  <si>
    <t>BHHRPS1531584855</t>
  </si>
  <si>
    <t>BHHRPS1531524890</t>
  </si>
  <si>
    <t>BHHRPS1531510559</t>
  </si>
  <si>
    <t>2123 CRUZ DR</t>
  </si>
  <si>
    <t>DURFEY</t>
  </si>
  <si>
    <t>RONALD L</t>
  </si>
  <si>
    <t>BHHRPS1531497711</t>
  </si>
  <si>
    <t>1833 7TH AVE</t>
  </si>
  <si>
    <t>DEERING</t>
  </si>
  <si>
    <t>PATRICK A</t>
  </si>
  <si>
    <t>BHHRPS1531492400</t>
  </si>
  <si>
    <t>1014 OMAHA ST</t>
  </si>
  <si>
    <t>BRIDGE</t>
  </si>
  <si>
    <t>RONALD N</t>
  </si>
  <si>
    <t>BHHRPS1531492398</t>
  </si>
  <si>
    <t>4302 FOOTHILL DR</t>
  </si>
  <si>
    <t>SHEA</t>
  </si>
  <si>
    <t>JAMES M</t>
  </si>
  <si>
    <t>BHHRPS1531490500</t>
  </si>
  <si>
    <t>214 E NEBRASKA ST</t>
  </si>
  <si>
    <t>CASSIDY</t>
  </si>
  <si>
    <t>DARRELL F</t>
  </si>
  <si>
    <t>BHHRPS1531488695</t>
  </si>
  <si>
    <t>2425 JANET ST</t>
  </si>
  <si>
    <t>WHITTECAR</t>
  </si>
  <si>
    <t>KATHLEEN A</t>
  </si>
  <si>
    <t>BHHRPS1531477819</t>
  </si>
  <si>
    <t>1201 PINE KNOLL PL</t>
  </si>
  <si>
    <t>ERCK</t>
  </si>
  <si>
    <t>LEO</t>
  </si>
  <si>
    <t>BHHRPS1531468362</t>
  </si>
  <si>
    <t>25352 OLD SAWMILL RD</t>
  </si>
  <si>
    <t>KEWLEY</t>
  </si>
  <si>
    <t>RENEEANN</t>
  </si>
  <si>
    <t>BHHRPS1531444938</t>
  </si>
  <si>
    <t>13121 LAVON CT</t>
  </si>
  <si>
    <t>HOWARD</t>
  </si>
  <si>
    <t>BILL R</t>
  </si>
  <si>
    <t>BHHRPS1531422292</t>
  </si>
  <si>
    <t>4123 CARMEL PT</t>
  </si>
  <si>
    <t>COLE</t>
  </si>
  <si>
    <t>JANICE C</t>
  </si>
  <si>
    <t>BHHRPS1531412359</t>
  </si>
  <si>
    <t>5115 SKYVIEW DR</t>
  </si>
  <si>
    <t>SINGER</t>
  </si>
  <si>
    <t>JOLEEN</t>
  </si>
  <si>
    <t>BHHRPS1531327258</t>
  </si>
  <si>
    <t>723 ALTA VISTA DR</t>
  </si>
  <si>
    <t>BLOMME</t>
  </si>
  <si>
    <t>KRAIG D</t>
  </si>
  <si>
    <t>BHHRPS1531308175</t>
  </si>
  <si>
    <t>27629 TODD DR</t>
  </si>
  <si>
    <t>RUSH</t>
  </si>
  <si>
    <t>BHHRPS1531191062</t>
  </si>
  <si>
    <t>1004 3RD AVE</t>
  </si>
  <si>
    <t>STEINMETZ, LEWIS F</t>
  </si>
  <si>
    <t>LEWIS F</t>
  </si>
  <si>
    <t>BHHRPS1531122654</t>
  </si>
  <si>
    <t>Creation Date</t>
  </si>
  <si>
    <t>Incentive Amount</t>
  </si>
  <si>
    <t>Quantity</t>
  </si>
  <si>
    <t>Zip</t>
  </si>
  <si>
    <t>State</t>
  </si>
  <si>
    <t>Address</t>
  </si>
  <si>
    <t>Company</t>
  </si>
  <si>
    <t>Last Name</t>
  </si>
  <si>
    <t>First Name</t>
  </si>
  <si>
    <t>Account Number</t>
  </si>
  <si>
    <t>RefID</t>
  </si>
  <si>
    <t>Application Completed</t>
  </si>
  <si>
    <t>57702</t>
  </si>
  <si>
    <t>608 S BERRY PINE RD</t>
  </si>
  <si>
    <t>JANKE</t>
  </si>
  <si>
    <t>JOSEPH A</t>
  </si>
  <si>
    <t>4453002998</t>
  </si>
  <si>
    <t>BHHAPS1532875272</t>
  </si>
  <si>
    <t>57717</t>
  </si>
  <si>
    <t>814 7TH AVE</t>
  </si>
  <si>
    <t>MEDNANSKY</t>
  </si>
  <si>
    <t>DOUG</t>
  </si>
  <si>
    <t>6085375770</t>
  </si>
  <si>
    <t>BHHAPS1532875271</t>
  </si>
  <si>
    <t>57783</t>
  </si>
  <si>
    <t>262 SUNSHINE DR</t>
  </si>
  <si>
    <t>4878736618</t>
  </si>
  <si>
    <t>BHHAPS1532875269</t>
  </si>
  <si>
    <t>5333 CARRIAGE HILLS PL</t>
  </si>
  <si>
    <t>MARON</t>
  </si>
  <si>
    <t>2746258363</t>
  </si>
  <si>
    <t>BHHAPS1532875264</t>
  </si>
  <si>
    <t>57730</t>
  </si>
  <si>
    <t>12031 WHISPERING PINES DR</t>
  </si>
  <si>
    <t>BLOCK</t>
  </si>
  <si>
    <t>BRADLEY D</t>
  </si>
  <si>
    <t>2633132509</t>
  </si>
  <si>
    <t>BHHAPS1532401345</t>
  </si>
  <si>
    <t>23228 S PRAIRIE CREEK RD</t>
  </si>
  <si>
    <t>BEISNER</t>
  </si>
  <si>
    <t>DOUG W</t>
  </si>
  <si>
    <t>6515214237</t>
  </si>
  <si>
    <t>BHHAPS1532388534</t>
  </si>
  <si>
    <t>0774936615</t>
  </si>
  <si>
    <t>BHHAPS1532232982</t>
  </si>
  <si>
    <t>57754</t>
  </si>
  <si>
    <t>1568965585</t>
  </si>
  <si>
    <t>BHHAPS1532232974</t>
  </si>
  <si>
    <t>57747</t>
  </si>
  <si>
    <t>27426 CEDAR RD</t>
  </si>
  <si>
    <t>GROSS</t>
  </si>
  <si>
    <t>DIANE D</t>
  </si>
  <si>
    <t>6270532306</t>
  </si>
  <si>
    <t>BHHAPS1532232956</t>
  </si>
  <si>
    <t>57745</t>
  </si>
  <si>
    <t>24148 DEAD BROKE ST</t>
  </si>
  <si>
    <t>HOOVER</t>
  </si>
  <si>
    <t>JEFFREY S</t>
  </si>
  <si>
    <t>9482413889</t>
  </si>
  <si>
    <t>BHHAPS1532232901</t>
  </si>
  <si>
    <t>801 GALVESTON AVE</t>
  </si>
  <si>
    <t>TWOBEAR</t>
  </si>
  <si>
    <t>JOSEPH P</t>
  </si>
  <si>
    <t>2182205394</t>
  </si>
  <si>
    <t>BHHAPS1532160634</t>
  </si>
  <si>
    <t>842 WALNUT AVE</t>
  </si>
  <si>
    <t>MCCLELLAND</t>
  </si>
  <si>
    <t>CAROL J</t>
  </si>
  <si>
    <t>8948000564</t>
  </si>
  <si>
    <t>BHHAPS1532151697</t>
  </si>
  <si>
    <t>1641 DETROIT AVE</t>
  </si>
  <si>
    <t>HALLS</t>
  </si>
  <si>
    <t>KENNETH E</t>
  </si>
  <si>
    <t>7571710116</t>
  </si>
  <si>
    <t>BHHAPS1532148435</t>
  </si>
  <si>
    <t>403 N 20TH ST</t>
  </si>
  <si>
    <t>PARK</t>
  </si>
  <si>
    <t>SALLY H</t>
  </si>
  <si>
    <t>1328582672</t>
  </si>
  <si>
    <t>BHHAPS1532147943</t>
  </si>
  <si>
    <t>4604921752</t>
  </si>
  <si>
    <t>BHHAPS1532084297</t>
  </si>
  <si>
    <t>541 MAJOR LAKE DR</t>
  </si>
  <si>
    <t>BETTELYOUN</t>
  </si>
  <si>
    <t>LORENZO</t>
  </si>
  <si>
    <t>0442412650</t>
  </si>
  <si>
    <t>BHHAPS1532069183</t>
  </si>
  <si>
    <t>6236 BLAKE RD</t>
  </si>
  <si>
    <t>CLUCAS</t>
  </si>
  <si>
    <t>JACKI R</t>
  </si>
  <si>
    <t>1365444168</t>
  </si>
  <si>
    <t>BHHAPS1531636497</t>
  </si>
  <si>
    <t>57701</t>
  </si>
  <si>
    <t>813 1/2 N MAPLE AVE</t>
  </si>
  <si>
    <t>MEEK</t>
  </si>
  <si>
    <t>DEBI M</t>
  </si>
  <si>
    <t>2299438287</t>
  </si>
  <si>
    <t>BHHTPS1531702995</t>
  </si>
  <si>
    <t>813 N MAPLE AVE</t>
  </si>
  <si>
    <t>HUEBNER</t>
  </si>
  <si>
    <t>SHANA L</t>
  </si>
  <si>
    <t>1938885905</t>
  </si>
  <si>
    <t>BHHTPS1531702994</t>
  </si>
  <si>
    <t>57735</t>
  </si>
  <si>
    <t>709 F ST</t>
  </si>
  <si>
    <t>WARHOLOSKI</t>
  </si>
  <si>
    <t>RUDY R</t>
  </si>
  <si>
    <t>4530155058</t>
  </si>
  <si>
    <t>BHHTPS1531697683</t>
  </si>
  <si>
    <t>306 L ST</t>
  </si>
  <si>
    <t>FRANK M</t>
  </si>
  <si>
    <t>9809057367</t>
  </si>
  <si>
    <t>BHHTPS1531697681</t>
  </si>
  <si>
    <t>227 QUINCY ST</t>
  </si>
  <si>
    <t>ADAMSON</t>
  </si>
  <si>
    <t>PAM J</t>
  </si>
  <si>
    <t>3663101228</t>
  </si>
  <si>
    <t>BHHTPS1531690476</t>
  </si>
  <si>
    <t>57718</t>
  </si>
  <si>
    <t>12949 LARENE DR</t>
  </si>
  <si>
    <t>JAMES G</t>
  </si>
  <si>
    <t>4759914092</t>
  </si>
  <si>
    <t>BHHTPS1531636755</t>
  </si>
  <si>
    <t>12317 RENATA DR</t>
  </si>
  <si>
    <t>SANDERS</t>
  </si>
  <si>
    <t>REBECCA R</t>
  </si>
  <si>
    <t>3534741023</t>
  </si>
  <si>
    <t>BHHTPS1531636754</t>
  </si>
  <si>
    <t>12200 RENATA DR</t>
  </si>
  <si>
    <t>ONEILL</t>
  </si>
  <si>
    <t>MATTHEW L</t>
  </si>
  <si>
    <t>1959291855</t>
  </si>
  <si>
    <t>BHHTPS1531636753</t>
  </si>
  <si>
    <t>7317 CAROLE DR</t>
  </si>
  <si>
    <t>DEB A</t>
  </si>
  <si>
    <t>3425456911</t>
  </si>
  <si>
    <t>BHHTPS1531636752</t>
  </si>
  <si>
    <t>7204 LOLA DR</t>
  </si>
  <si>
    <t>MCDONALD</t>
  </si>
  <si>
    <t>MARGUERITE</t>
  </si>
  <si>
    <t>3085184476</t>
  </si>
  <si>
    <t>BHHTPS1531636751</t>
  </si>
  <si>
    <t>12932 LARENE DR</t>
  </si>
  <si>
    <t>MAHONEY</t>
  </si>
  <si>
    <t>RYAN J</t>
  </si>
  <si>
    <t>4701485162</t>
  </si>
  <si>
    <t>BHHTPS1531636750</t>
  </si>
  <si>
    <t>12417 RENATA DR                                   APT 6 4</t>
  </si>
  <si>
    <t>LITCH</t>
  </si>
  <si>
    <t>RUTH A</t>
  </si>
  <si>
    <t>5176233191</t>
  </si>
  <si>
    <t>BHHTPS1531636748</t>
  </si>
  <si>
    <t>7416 JANE DR</t>
  </si>
  <si>
    <t>BRUCE A</t>
  </si>
  <si>
    <t>0513488470</t>
  </si>
  <si>
    <t>BHHTPS1531636747</t>
  </si>
  <si>
    <t>7201 LOLA DR</t>
  </si>
  <si>
    <t>GILTZ</t>
  </si>
  <si>
    <t>ALMA I</t>
  </si>
  <si>
    <t>5078491808</t>
  </si>
  <si>
    <t>BHHTPS1531636746</t>
  </si>
  <si>
    <t>12201 RUBY RD</t>
  </si>
  <si>
    <t>DELBRIDGE</t>
  </si>
  <si>
    <t>KATHY L</t>
  </si>
  <si>
    <t>5018694623</t>
  </si>
  <si>
    <t>BHHTPS1531636745</t>
  </si>
  <si>
    <t>12702 LARENE DR</t>
  </si>
  <si>
    <t>BEDFORD</t>
  </si>
  <si>
    <t>TYLOR</t>
  </si>
  <si>
    <t>1690767309</t>
  </si>
  <si>
    <t>BHHTPS1531636744</t>
  </si>
  <si>
    <t>12717 ROBINSON RD</t>
  </si>
  <si>
    <t>ARENDS</t>
  </si>
  <si>
    <t>HELEN I</t>
  </si>
  <si>
    <t>5304299673</t>
  </si>
  <si>
    <t>BHHTPS1531636743</t>
  </si>
  <si>
    <t>12905 LARENE DR</t>
  </si>
  <si>
    <t>3555381983</t>
  </si>
  <si>
    <t>BHHTPS1531636737</t>
  </si>
  <si>
    <t>204 3RD AVE</t>
  </si>
  <si>
    <t>STROZEWSKI</t>
  </si>
  <si>
    <t>4392284370</t>
  </si>
  <si>
    <t>BHHTPS1531636581</t>
  </si>
  <si>
    <t>813 STANLEY ST</t>
  </si>
  <si>
    <t>0276447848</t>
  </si>
  <si>
    <t>BHHTPS1531636579</t>
  </si>
  <si>
    <t>57732</t>
  </si>
  <si>
    <t>284 WILLIAMS ST</t>
  </si>
  <si>
    <t>DE YARMIN</t>
  </si>
  <si>
    <t>KAREN S</t>
  </si>
  <si>
    <t>2279493194</t>
  </si>
  <si>
    <t>BHHTPS1531636577</t>
  </si>
  <si>
    <t>524 MALL DR</t>
  </si>
  <si>
    <t>TRIEBWASSER</t>
  </si>
  <si>
    <t>LORENE</t>
  </si>
  <si>
    <t>4740327001</t>
  </si>
  <si>
    <t>BHHTPS1531636576</t>
  </si>
  <si>
    <t>503 SITTING BULL ST</t>
  </si>
  <si>
    <t>HANSON</t>
  </si>
  <si>
    <t>LYNN K</t>
  </si>
  <si>
    <t>0879340911</t>
  </si>
  <si>
    <t>BHHTPS1531636574</t>
  </si>
  <si>
    <t>502 OAKLAND ST                                     *</t>
  </si>
  <si>
    <t>STONE</t>
  </si>
  <si>
    <t>5411067088</t>
  </si>
  <si>
    <t>BHHTPS1531636567</t>
  </si>
  <si>
    <t>12700 DORIS DR</t>
  </si>
  <si>
    <t>MORGAN</t>
  </si>
  <si>
    <t>JOSHUA</t>
  </si>
  <si>
    <t>1774350722</t>
  </si>
  <si>
    <t>BHHTPS1531636549</t>
  </si>
  <si>
    <t>715 MOGUL WAY                                      MAIN BLDG</t>
  </si>
  <si>
    <t>EDGEMONT SCHOOLS</t>
  </si>
  <si>
    <t>ELEMENTARY</t>
  </si>
  <si>
    <t>5883243902</t>
  </si>
  <si>
    <t>BHBLPS1532346273</t>
  </si>
  <si>
    <t>57719</t>
  </si>
  <si>
    <t>600 N ELLSWORTH RD</t>
  </si>
  <si>
    <t>VANDENBERG</t>
  </si>
  <si>
    <t>0416993374</t>
  </si>
  <si>
    <t>BHBLPS1532346271</t>
  </si>
  <si>
    <t>7108 SEEAIRE ST</t>
  </si>
  <si>
    <t>RCAS BUSINESS OFFICE</t>
  </si>
  <si>
    <t>1949946745</t>
  </si>
  <si>
    <t>BHBLPS1532346267</t>
  </si>
  <si>
    <t>57785</t>
  </si>
  <si>
    <t>1121 BALLPARK RD</t>
  </si>
  <si>
    <t>5045772714</t>
  </si>
  <si>
    <t>BHBLPS1532346264</t>
  </si>
  <si>
    <t>835 E FAIRMONT BLVD</t>
  </si>
  <si>
    <t>ST PAULS EV LUTH CH</t>
  </si>
  <si>
    <t>SCHOOL</t>
  </si>
  <si>
    <t>ST PAULS LUTHERAN</t>
  </si>
  <si>
    <t>4665440133</t>
  </si>
  <si>
    <t>BHBLPS1532346262</t>
  </si>
  <si>
    <t>431 OAKLAND ST</t>
  </si>
  <si>
    <t>RAPID CTY CATHOLIC SCHOOL</t>
  </si>
  <si>
    <t>SETON</t>
  </si>
  <si>
    <t>ST ELIZABETH</t>
  </si>
  <si>
    <t>1506329264</t>
  </si>
  <si>
    <t>BHBLPS1532346260</t>
  </si>
  <si>
    <t>320 MAIN ST</t>
  </si>
  <si>
    <t>LD DWD SCH DIST 40-1</t>
  </si>
  <si>
    <t>LEAD-DEADWOOD</t>
  </si>
  <si>
    <t>6197734261</t>
  </si>
  <si>
    <t>BHBLPS1532346258</t>
  </si>
  <si>
    <t>1816 VALLEY DR</t>
  </si>
  <si>
    <t>BOARD OF EDUCATION</t>
  </si>
  <si>
    <t>2555944064</t>
  </si>
  <si>
    <t>BHBLPS1532346254</t>
  </si>
  <si>
    <t>300 6TH ST</t>
  </si>
  <si>
    <t>ROBBINSDALE</t>
  </si>
  <si>
    <t>1386771131</t>
  </si>
  <si>
    <t>BHBLPS1532346251</t>
  </si>
  <si>
    <t>1701 DOWNING ST</t>
  </si>
  <si>
    <t>KNOLLWOOD HEIGHTS</t>
  </si>
  <si>
    <t>1198002784</t>
  </si>
  <si>
    <t>BHBLPS1532346249</t>
  </si>
  <si>
    <t>207 FLORMANN ST</t>
  </si>
  <si>
    <t>SOUTH PARK</t>
  </si>
  <si>
    <t>6783202118</t>
  </si>
  <si>
    <t>BHBLPS1532346247</t>
  </si>
  <si>
    <t>4550 S HIGHWAY 16</t>
  </si>
  <si>
    <t>ZION LUTHERAN CHURCH</t>
  </si>
  <si>
    <t>LUTHERAN</t>
  </si>
  <si>
    <t>ZION</t>
  </si>
  <si>
    <t>3374349830</t>
  </si>
  <si>
    <t>BHBLPS1532346245</t>
  </si>
  <si>
    <t>4901 W CHICAGO ST</t>
  </si>
  <si>
    <t>PINEDALE</t>
  </si>
  <si>
    <t>1230125967</t>
  </si>
  <si>
    <t>BHBLPS1532346193</t>
  </si>
  <si>
    <t>1500 EVERGREEN DR</t>
  </si>
  <si>
    <t>CANYON LAKE</t>
  </si>
  <si>
    <t>0732372044</t>
  </si>
  <si>
    <t>BHBLPS1532346191</t>
  </si>
  <si>
    <t>3315 GRANDVIEW DR</t>
  </si>
  <si>
    <t>GRANDVIEW</t>
  </si>
  <si>
    <t>0021158492</t>
  </si>
  <si>
    <t>BHBLPS1532346187</t>
  </si>
  <si>
    <t>611 DAHL RD</t>
  </si>
  <si>
    <t>BH CLASSICAL CHRISTN SCHO</t>
  </si>
  <si>
    <t>5363821307</t>
  </si>
  <si>
    <t>BHBLPS1532346181</t>
  </si>
  <si>
    <t>BHBLPS1532346180</t>
  </si>
  <si>
    <t>4501 PARK DR</t>
  </si>
  <si>
    <t>CORRAL</t>
  </si>
  <si>
    <t>0318474427</t>
  </si>
  <si>
    <t>BHBLPS1532346178</t>
  </si>
  <si>
    <t>57760</t>
  </si>
  <si>
    <t>NEWELL</t>
  </si>
  <si>
    <t>501 DARTMOUTH AVE</t>
  </si>
  <si>
    <t>NEWELL IDP SCHOOL</t>
  </si>
  <si>
    <t>0934689050</t>
  </si>
  <si>
    <t>BHBLPS1532346176</t>
  </si>
  <si>
    <t>278 N 19TH ST</t>
  </si>
  <si>
    <t>HOT SPRINGS SCHOOL DIST</t>
  </si>
  <si>
    <t>6013746720</t>
  </si>
  <si>
    <t>BHBLPS1532346175</t>
  </si>
  <si>
    <t>57769</t>
  </si>
  <si>
    <t>16159 2ND ST</t>
  </si>
  <si>
    <t>PIEDMONT VALLEY</t>
  </si>
  <si>
    <t>5955835343</t>
  </si>
  <si>
    <t>BHBLPS1532346159</t>
  </si>
  <si>
    <t>3125 W FLORMANN ST</t>
  </si>
  <si>
    <t>MEADOWBROOK</t>
  </si>
  <si>
    <t>2606450720</t>
  </si>
  <si>
    <t>BHBLPS1532346157</t>
  </si>
  <si>
    <t>57793</t>
  </si>
  <si>
    <t>603 GARFIELD ST</t>
  </si>
  <si>
    <t>0293338895</t>
  </si>
  <si>
    <t>BHBLPS1532346155</t>
  </si>
  <si>
    <t>BHOAPS1532429129</t>
  </si>
  <si>
    <t>BHOAPS1532429127</t>
  </si>
  <si>
    <t>BHOAPS1532429126</t>
  </si>
  <si>
    <t>BHOAPS1532387447</t>
  </si>
  <si>
    <t>BHOAPS1532387444</t>
  </si>
  <si>
    <t>BHOAPS1532387440</t>
  </si>
  <si>
    <t>BHOAPS1532387439</t>
  </si>
  <si>
    <t>BHOAPS1532387437</t>
  </si>
  <si>
    <t>BHOAPS1532387432</t>
  </si>
  <si>
    <t>BHOAPS1532387431</t>
  </si>
  <si>
    <t>BHOAPS1532387429</t>
  </si>
  <si>
    <t>409 DEADWOOD AVE</t>
  </si>
  <si>
    <t>ONLINE AUDIT</t>
  </si>
  <si>
    <t>AUDIT</t>
  </si>
  <si>
    <t>ONLINE</t>
  </si>
  <si>
    <t>10000000001</t>
  </si>
  <si>
    <t>BHOAPS1532387423</t>
  </si>
  <si>
    <t>0000333333</t>
  </si>
  <si>
    <t>0000222222</t>
  </si>
  <si>
    <t>0000111111</t>
  </si>
  <si>
    <t>0000000100</t>
  </si>
  <si>
    <t>6586315741</t>
  </si>
  <si>
    <t>5076384876</t>
  </si>
  <si>
    <t>2718614005</t>
  </si>
  <si>
    <t>8370012823</t>
  </si>
  <si>
    <t>6763060226</t>
  </si>
  <si>
    <t>9394895458</t>
  </si>
  <si>
    <t>3258244820</t>
  </si>
  <si>
    <t>2151562178</t>
  </si>
  <si>
    <t>3982385653</t>
  </si>
  <si>
    <t>9228913859</t>
  </si>
  <si>
    <t>0386603600</t>
  </si>
  <si>
    <t>4445387588</t>
  </si>
  <si>
    <t>2397508974</t>
  </si>
  <si>
    <t>2701147617</t>
  </si>
  <si>
    <t>4610857889</t>
  </si>
  <si>
    <t>1793877417</t>
  </si>
  <si>
    <t>1921138658</t>
  </si>
  <si>
    <t>0698289949</t>
  </si>
  <si>
    <t>0960115567</t>
  </si>
  <si>
    <t>2271710242</t>
  </si>
  <si>
    <t>2297154855</t>
  </si>
  <si>
    <t>5648155811</t>
  </si>
  <si>
    <t>3632186931</t>
  </si>
  <si>
    <t>5093543474</t>
  </si>
  <si>
    <t>0958286389</t>
  </si>
  <si>
    <t>4012273083</t>
  </si>
  <si>
    <t>7946077284</t>
  </si>
  <si>
    <t>2761297570</t>
  </si>
  <si>
    <t>0303073246</t>
  </si>
  <si>
    <t>1949078628</t>
  </si>
  <si>
    <t>6179969920</t>
  </si>
  <si>
    <t>57703</t>
  </si>
  <si>
    <t>1963856279</t>
  </si>
  <si>
    <t>1127469538</t>
  </si>
  <si>
    <t>5126996437</t>
  </si>
  <si>
    <t>2381334378</t>
  </si>
  <si>
    <t>3766751382</t>
  </si>
  <si>
    <t>2086523057</t>
  </si>
  <si>
    <t>6590615000</t>
  </si>
  <si>
    <t>0661120037</t>
  </si>
  <si>
    <t>S942</t>
  </si>
  <si>
    <t>2061353073</t>
  </si>
  <si>
    <t>S 9440</t>
  </si>
  <si>
    <t>6448516253</t>
  </si>
  <si>
    <t>4327829894</t>
  </si>
  <si>
    <t>0598038498</t>
  </si>
  <si>
    <t>6183160144</t>
  </si>
  <si>
    <t>KARF430030LRB</t>
  </si>
  <si>
    <t>5122154211</t>
  </si>
  <si>
    <t>6704224759</t>
  </si>
  <si>
    <t>6025252457</t>
  </si>
  <si>
    <t>3640585173</t>
  </si>
  <si>
    <t>1821234883</t>
  </si>
  <si>
    <t>5505308242</t>
  </si>
  <si>
    <t>3950065806</t>
  </si>
  <si>
    <t>4745687719</t>
  </si>
  <si>
    <t>3897048007</t>
  </si>
  <si>
    <t>3620242928</t>
  </si>
  <si>
    <t>1779720076</t>
  </si>
  <si>
    <t>3646790081</t>
  </si>
  <si>
    <t>4015142108</t>
  </si>
  <si>
    <t>2536434050</t>
  </si>
  <si>
    <t>4349989585</t>
  </si>
  <si>
    <t>8715110722</t>
  </si>
  <si>
    <t>5201427427</t>
  </si>
  <si>
    <t>9571105958</t>
  </si>
  <si>
    <t>6012963744</t>
  </si>
  <si>
    <t>1870735892</t>
  </si>
  <si>
    <t>73398</t>
  </si>
  <si>
    <t>4393905252</t>
  </si>
  <si>
    <t>3595030830</t>
  </si>
  <si>
    <t>2492551008</t>
  </si>
  <si>
    <t>5267467223</t>
  </si>
  <si>
    <t>7311251824</t>
  </si>
  <si>
    <t>5057548163</t>
  </si>
  <si>
    <t>2580406621</t>
  </si>
  <si>
    <t>3109713512</t>
  </si>
  <si>
    <t>0982676109</t>
  </si>
  <si>
    <t>5783171824</t>
  </si>
  <si>
    <t>4226550844</t>
  </si>
  <si>
    <t>3643139764</t>
  </si>
  <si>
    <t>2695579371</t>
  </si>
  <si>
    <t>0844481858</t>
  </si>
  <si>
    <t>5045919443</t>
  </si>
  <si>
    <t>5321428528</t>
  </si>
  <si>
    <t>1342618661</t>
  </si>
  <si>
    <t>4411186928</t>
  </si>
  <si>
    <t>6908494798</t>
  </si>
  <si>
    <t>5201968902</t>
  </si>
  <si>
    <t>5977604822</t>
  </si>
  <si>
    <t>0982768929</t>
  </si>
  <si>
    <t>1799773801</t>
  </si>
  <si>
    <t>4970773254</t>
  </si>
  <si>
    <t>4557532254</t>
  </si>
  <si>
    <t>3957795296</t>
  </si>
  <si>
    <t>5783297500</t>
  </si>
  <si>
    <t>0628359193</t>
  </si>
  <si>
    <t>2457238308</t>
  </si>
  <si>
    <t>3085247401</t>
  </si>
  <si>
    <t>2315671836</t>
  </si>
  <si>
    <t>2120507278</t>
  </si>
  <si>
    <t>3708552655</t>
  </si>
  <si>
    <t>4829006582</t>
  </si>
  <si>
    <t>57759</t>
  </si>
  <si>
    <t>2511753217</t>
  </si>
  <si>
    <t>0871150039</t>
  </si>
  <si>
    <t>1057506268</t>
  </si>
  <si>
    <t>7402167346</t>
  </si>
  <si>
    <t>5829704456</t>
  </si>
  <si>
    <t>3818148881</t>
  </si>
  <si>
    <t>1737616674</t>
  </si>
  <si>
    <t>6165975232</t>
  </si>
  <si>
    <t>MXL304-LED18K30B</t>
  </si>
  <si>
    <t>0969599076</t>
  </si>
  <si>
    <t>0406008420</t>
  </si>
  <si>
    <t>6902160840</t>
  </si>
  <si>
    <t>1674088787</t>
  </si>
  <si>
    <t>0</t>
  </si>
  <si>
    <t>1530938308</t>
  </si>
  <si>
    <t>57751</t>
  </si>
  <si>
    <t>1653702332</t>
  </si>
  <si>
    <t>4544839917</t>
  </si>
  <si>
    <t>NICOR LED - E-T6D1133WW</t>
  </si>
  <si>
    <t>7245596479</t>
  </si>
  <si>
    <t>RL460WH830PK</t>
  </si>
  <si>
    <t>RL560WH6830</t>
  </si>
  <si>
    <t>0439572732</t>
  </si>
  <si>
    <t>LTCS24223*</t>
  </si>
  <si>
    <t>6212266759</t>
  </si>
  <si>
    <t>LGHB2867P*</t>
  </si>
  <si>
    <t>3950532447</t>
  </si>
  <si>
    <t>RF261BEAE**</t>
  </si>
  <si>
    <t>1556980549</t>
  </si>
  <si>
    <t>LSXS22423*</t>
  </si>
  <si>
    <t>0192698496</t>
  </si>
  <si>
    <t>GYE22KMH****</t>
  </si>
  <si>
    <t>5346856357</t>
  </si>
  <si>
    <t>7725172030</t>
  </si>
  <si>
    <t>2303815262</t>
  </si>
  <si>
    <t>1863242815</t>
  </si>
  <si>
    <t>5982166294</t>
  </si>
  <si>
    <t>4598378754</t>
  </si>
  <si>
    <t>0323967790</t>
  </si>
  <si>
    <t>2556154981</t>
  </si>
  <si>
    <t>SLD606830WH</t>
  </si>
  <si>
    <t>WRB322DMB</t>
  </si>
  <si>
    <t>4218718827</t>
  </si>
  <si>
    <t>7904#</t>
  </si>
  <si>
    <t>6018978115</t>
  </si>
  <si>
    <t>LFC25776**</t>
  </si>
  <si>
    <t>5839937365</t>
  </si>
  <si>
    <t>KRSF505*****</t>
  </si>
  <si>
    <t>7244963560</t>
  </si>
  <si>
    <t>FFHT1621Q*</t>
  </si>
  <si>
    <t>4786679034</t>
  </si>
  <si>
    <t>6558223311</t>
  </si>
  <si>
    <t>2607823769</t>
  </si>
  <si>
    <t>9252044431</t>
  </si>
  <si>
    <t>8048453855</t>
  </si>
  <si>
    <t>LMXS30776*</t>
  </si>
  <si>
    <t>0551445792</t>
  </si>
  <si>
    <t>0473007564</t>
  </si>
  <si>
    <t>4509509095</t>
  </si>
  <si>
    <t>4750518068</t>
  </si>
  <si>
    <t>Sylvania Ultra Light Disc 73676</t>
  </si>
  <si>
    <t>3388698085</t>
  </si>
  <si>
    <t>FFHT2021Q*</t>
  </si>
  <si>
    <t>6438048689</t>
  </si>
  <si>
    <t>0264293864</t>
  </si>
  <si>
    <t>4447396276</t>
  </si>
  <si>
    <t>4048642651</t>
  </si>
  <si>
    <t>4389797003</t>
  </si>
  <si>
    <t>3973957535</t>
  </si>
  <si>
    <t>57788</t>
  </si>
  <si>
    <t>5849030331</t>
  </si>
  <si>
    <t>6076501401</t>
  </si>
  <si>
    <t>0441974889</t>
  </si>
  <si>
    <t>0956204101</t>
  </si>
  <si>
    <t>LFX28968**</t>
  </si>
  <si>
    <t>0186806786</t>
  </si>
  <si>
    <t>GFE26GMH****</t>
  </si>
  <si>
    <t>6709884934</t>
  </si>
  <si>
    <t>253.7041*41</t>
  </si>
  <si>
    <t>RH25H5611**</t>
  </si>
  <si>
    <t>0738947417</t>
  </si>
  <si>
    <t>2537062*41</t>
  </si>
  <si>
    <t>6577164143</t>
  </si>
  <si>
    <t>6276097106</t>
  </si>
  <si>
    <t>0623695131</t>
  </si>
  <si>
    <t>1476927905</t>
  </si>
  <si>
    <t>4024317579</t>
  </si>
  <si>
    <t>4007991365</t>
  </si>
  <si>
    <t>7402#</t>
  </si>
  <si>
    <t>3006908341</t>
  </si>
  <si>
    <t>GFE28HGH****</t>
  </si>
  <si>
    <t>6377876682</t>
  </si>
  <si>
    <t>LFXS27566*</t>
  </si>
  <si>
    <t>2260559557</t>
  </si>
  <si>
    <t>3387325825</t>
  </si>
  <si>
    <t>7245360791</t>
  </si>
  <si>
    <t>1738408269</t>
  </si>
  <si>
    <t>5139755951</t>
  </si>
  <si>
    <t>0799093276</t>
  </si>
  <si>
    <t>0492917628</t>
  </si>
  <si>
    <t>4788743452</t>
  </si>
  <si>
    <t>1610157337</t>
  </si>
  <si>
    <t>8379134399</t>
  </si>
  <si>
    <t>5988324498</t>
  </si>
  <si>
    <t>3447369581</t>
  </si>
  <si>
    <t>3625846291</t>
  </si>
  <si>
    <t>3430838089</t>
  </si>
  <si>
    <t>2246183095</t>
  </si>
  <si>
    <t>1004926301</t>
  </si>
  <si>
    <t>9857720260</t>
  </si>
  <si>
    <t>0000000020</t>
  </si>
  <si>
    <t>0000000018</t>
  </si>
  <si>
    <t>0000000016</t>
  </si>
  <si>
    <t>0000000014</t>
  </si>
  <si>
    <t>0000000013</t>
  </si>
  <si>
    <t>0000000012</t>
  </si>
  <si>
    <t>FGHS2631P**A</t>
  </si>
  <si>
    <t>5669479099</t>
  </si>
  <si>
    <t>7946*</t>
  </si>
  <si>
    <t>0927428765</t>
  </si>
  <si>
    <t>RH30H9500**</t>
  </si>
  <si>
    <t>9189290268</t>
  </si>
  <si>
    <t>RF263B*AE**</t>
  </si>
  <si>
    <t>0263196687</t>
  </si>
  <si>
    <t>LFC22770**</t>
  </si>
  <si>
    <t>2787641089</t>
  </si>
  <si>
    <t>FFPE33B1QM</t>
  </si>
  <si>
    <t>6034227895</t>
  </si>
  <si>
    <t>2536060*41</t>
  </si>
  <si>
    <t>0237876739</t>
  </si>
  <si>
    <t>5222315985</t>
  </si>
  <si>
    <t>1321573448</t>
  </si>
  <si>
    <t>7160#</t>
  </si>
  <si>
    <t>1343619946</t>
  </si>
  <si>
    <t>70699 LED/RT6/700/827/FL80</t>
  </si>
  <si>
    <t>RF26J7500**</t>
  </si>
  <si>
    <t>60000</t>
  </si>
  <si>
    <t>0.95</t>
  </si>
  <si>
    <t>6EM40-0</t>
  </si>
  <si>
    <t>40</t>
  </si>
  <si>
    <t>3958055951</t>
  </si>
  <si>
    <t>32000</t>
  </si>
  <si>
    <t>MPA03054M-1P</t>
  </si>
  <si>
    <t>3276453121</t>
  </si>
  <si>
    <t>.92</t>
  </si>
  <si>
    <t>ECS 40 200</t>
  </si>
  <si>
    <t>6062570192</t>
  </si>
  <si>
    <t>12000</t>
  </si>
  <si>
    <t>AOU12RL2</t>
  </si>
  <si>
    <t>6742226018</t>
  </si>
  <si>
    <t>.94</t>
  </si>
  <si>
    <t xml:space="preserve"> EVR052C2X045</t>
  </si>
  <si>
    <t>50</t>
  </si>
  <si>
    <t>3863801953</t>
  </si>
  <si>
    <t>HXT036D</t>
  </si>
  <si>
    <t>.95</t>
  </si>
  <si>
    <t>ENT 50 100</t>
  </si>
  <si>
    <t>HYT072</t>
  </si>
  <si>
    <t>4469902558</t>
  </si>
  <si>
    <t>9000</t>
  </si>
  <si>
    <t>SENA/09HF/OZ</t>
  </si>
  <si>
    <t>9592390375</t>
  </si>
  <si>
    <t>SENA/12HF/OZ</t>
  </si>
  <si>
    <t>LMU36CHV</t>
  </si>
  <si>
    <t>4532403801</t>
  </si>
  <si>
    <t>E40R6-45</t>
  </si>
  <si>
    <t>40.</t>
  </si>
  <si>
    <t>25000</t>
  </si>
  <si>
    <t>AOU24RLXFZH</t>
  </si>
  <si>
    <t>4233923923</t>
  </si>
  <si>
    <t>PRO E40 2 RH95</t>
  </si>
  <si>
    <t>6302835542</t>
  </si>
  <si>
    <t>640DORS</t>
  </si>
  <si>
    <t>57762</t>
  </si>
  <si>
    <t>7346185202</t>
  </si>
  <si>
    <t>MR50245</t>
  </si>
  <si>
    <t>5299001084</t>
  </si>
  <si>
    <t>12E50-DEC</t>
  </si>
  <si>
    <t>4059245142</t>
  </si>
  <si>
    <t>22000</t>
  </si>
  <si>
    <t>0820169365</t>
  </si>
  <si>
    <t>ENS 50 100</t>
  </si>
  <si>
    <t>1020972652</t>
  </si>
  <si>
    <t>650EORS110</t>
  </si>
  <si>
    <t>2508306275</t>
  </si>
  <si>
    <t>E50H6-45 100</t>
  </si>
  <si>
    <t>3158292248</t>
  </si>
  <si>
    <t>14HPX042-230-19</t>
  </si>
  <si>
    <t>3836147561</t>
  </si>
  <si>
    <t>E50R645110</t>
  </si>
  <si>
    <t>4194694436</t>
  </si>
  <si>
    <t>HHPT 80 102</t>
  </si>
  <si>
    <t>5548863823</t>
  </si>
  <si>
    <t>50.00</t>
  </si>
  <si>
    <t>3729608632</t>
  </si>
  <si>
    <t>EVR052C2X045</t>
  </si>
  <si>
    <t>52</t>
  </si>
  <si>
    <t>4539022854</t>
  </si>
  <si>
    <t>58650</t>
  </si>
  <si>
    <t>9266889901</t>
  </si>
  <si>
    <t>EVC080C2X045</t>
  </si>
  <si>
    <t>80</t>
  </si>
  <si>
    <t>1354517600</t>
  </si>
  <si>
    <t>EVR052</t>
  </si>
  <si>
    <t>2692846867</t>
  </si>
  <si>
    <t>5977577261</t>
  </si>
  <si>
    <t>ENT 50 D</t>
  </si>
  <si>
    <t>4497677381</t>
  </si>
  <si>
    <t>25HNB660A</t>
  </si>
  <si>
    <t>1235613610</t>
  </si>
  <si>
    <t>650 EORS -110</t>
  </si>
  <si>
    <t>8446455530</t>
  </si>
  <si>
    <t>650EORS - 110</t>
  </si>
  <si>
    <t>3433267091</t>
  </si>
  <si>
    <t>6EM40-D</t>
  </si>
  <si>
    <t>5646863082</t>
  </si>
  <si>
    <t>640EORS-110</t>
  </si>
  <si>
    <t>2062916000</t>
  </si>
  <si>
    <t>4TWv8048a</t>
  </si>
  <si>
    <t>4975641835</t>
  </si>
  <si>
    <t>6E50-D</t>
  </si>
  <si>
    <t>9744244147</t>
  </si>
  <si>
    <t>ENSB-50</t>
  </si>
  <si>
    <t>9408645309</t>
  </si>
  <si>
    <t>ENTB-50</t>
  </si>
  <si>
    <t>1905165702</t>
  </si>
  <si>
    <t>GEH50DFEJSRA</t>
  </si>
  <si>
    <t>7137911962</t>
  </si>
  <si>
    <t>2498863972</t>
  </si>
  <si>
    <t>650EORS</t>
  </si>
  <si>
    <t>307 VALLEY VIEW DR</t>
  </si>
  <si>
    <t>WITTE</t>
  </si>
  <si>
    <t>RUSTY</t>
  </si>
  <si>
    <t>4357523966</t>
  </si>
  <si>
    <t>BHHEPS1532160651</t>
  </si>
  <si>
    <t>Es50R955 100</t>
  </si>
  <si>
    <t>6535912858</t>
  </si>
  <si>
    <t>.93</t>
  </si>
  <si>
    <t>PROE30 2 RH93</t>
  </si>
  <si>
    <t>30</t>
  </si>
  <si>
    <t>5430 MARSHFIELD LN</t>
  </si>
  <si>
    <t>WRIGHT</t>
  </si>
  <si>
    <t>STUART C</t>
  </si>
  <si>
    <t>6796305457</t>
  </si>
  <si>
    <t>BHHEPS1532131522</t>
  </si>
  <si>
    <t>9847575836</t>
  </si>
  <si>
    <t>650 EORS</t>
  </si>
  <si>
    <t>6690637041</t>
  </si>
  <si>
    <t>ENS 50-100</t>
  </si>
  <si>
    <t>5640969272</t>
  </si>
  <si>
    <t>650EORT</t>
  </si>
  <si>
    <t>2765098159</t>
  </si>
  <si>
    <t>650 EORT</t>
  </si>
  <si>
    <t>1477225149</t>
  </si>
  <si>
    <t>650EORS 100</t>
  </si>
  <si>
    <t>2429398731</t>
  </si>
  <si>
    <t>0058015872</t>
  </si>
  <si>
    <t>HXT048D11MM1</t>
  </si>
  <si>
    <t>5396883974</t>
  </si>
  <si>
    <t>3189235034</t>
  </si>
  <si>
    <t>AENT50202172519</t>
  </si>
  <si>
    <t>2337211328</t>
  </si>
  <si>
    <t>2465661116</t>
  </si>
  <si>
    <t>650EORS100</t>
  </si>
  <si>
    <t>2125353087</t>
  </si>
  <si>
    <t>E30HS-45</t>
  </si>
  <si>
    <t>3514732621</t>
  </si>
  <si>
    <t>4117923872</t>
  </si>
  <si>
    <t>ASZ160301L</t>
  </si>
  <si>
    <t>5948926038</t>
  </si>
  <si>
    <t>640EORS</t>
  </si>
  <si>
    <t>4055892191</t>
  </si>
  <si>
    <t>XP17-036-230</t>
  </si>
  <si>
    <t>4277248200</t>
  </si>
  <si>
    <t>ASZC160361A</t>
  </si>
  <si>
    <t>8007981533</t>
  </si>
  <si>
    <t>ECT 50 210</t>
  </si>
  <si>
    <t>4600 SKYLINE DR</t>
  </si>
  <si>
    <t>SEJVAR</t>
  </si>
  <si>
    <t>JOE P</t>
  </si>
  <si>
    <t>1661757971</t>
  </si>
  <si>
    <t>BHHEPS1531966018</t>
  </si>
  <si>
    <t>PROE50 1 RH95 MH</t>
  </si>
  <si>
    <t>3382233989</t>
  </si>
  <si>
    <t>JT4BE-030KA</t>
  </si>
  <si>
    <t>5088305735</t>
  </si>
  <si>
    <t>6513494008</t>
  </si>
  <si>
    <t>650-EORS 100</t>
  </si>
  <si>
    <t>8829578649</t>
  </si>
  <si>
    <t>GEH50DEEDSRB</t>
  </si>
  <si>
    <t>6303721446</t>
  </si>
  <si>
    <t>14HPX02423019</t>
  </si>
  <si>
    <t>4741237330</t>
  </si>
  <si>
    <t>6E50D</t>
  </si>
  <si>
    <t>301644558</t>
  </si>
  <si>
    <t>9E50-DEL</t>
  </si>
  <si>
    <t>50.</t>
  </si>
  <si>
    <t>988776065</t>
  </si>
  <si>
    <t>3302898050</t>
  </si>
  <si>
    <t>HWS072B10AAACSS</t>
  </si>
  <si>
    <t>1289719775</t>
  </si>
  <si>
    <t>AOU18RLXFZ</t>
  </si>
  <si>
    <t>2937084780</t>
  </si>
  <si>
    <t>PROE50 T2 RH95</t>
  </si>
  <si>
    <t>4740097630</t>
  </si>
  <si>
    <t>650EORT100</t>
  </si>
  <si>
    <t>0709880466</t>
  </si>
  <si>
    <t>2392904384</t>
  </si>
  <si>
    <t>4733370764</t>
  </si>
  <si>
    <t>AOU24RLFZH</t>
  </si>
  <si>
    <t>6589502449</t>
  </si>
  <si>
    <t>38 GRQB12-3</t>
  </si>
  <si>
    <t>1218624628</t>
  </si>
  <si>
    <t>6118740940</t>
  </si>
  <si>
    <t>5155461757</t>
  </si>
  <si>
    <t>640 EORS 100</t>
  </si>
  <si>
    <t>4251849979</t>
  </si>
  <si>
    <t>6 50 EORT 100</t>
  </si>
  <si>
    <t>3238354226</t>
  </si>
  <si>
    <t>MXZ-3C30NAHZ</t>
  </si>
  <si>
    <t>5540833530</t>
  </si>
  <si>
    <t>650 EORS 100</t>
  </si>
  <si>
    <t>0585216876</t>
  </si>
  <si>
    <t>GEH50DEED</t>
  </si>
  <si>
    <t>4899088769</t>
  </si>
  <si>
    <t>4939123801</t>
  </si>
  <si>
    <t>LMU18CHV</t>
  </si>
  <si>
    <t>4404117607</t>
  </si>
  <si>
    <t>6194654443</t>
  </si>
  <si>
    <t>XP14-030-230-09</t>
  </si>
  <si>
    <t>9502127105</t>
  </si>
  <si>
    <t>MXZ-2C20NAHZ</t>
  </si>
  <si>
    <t>1174703432</t>
  </si>
  <si>
    <t>MXZ-3C24NAHZ</t>
  </si>
  <si>
    <t>ES40R123-45D</t>
  </si>
  <si>
    <t>0379601934</t>
  </si>
  <si>
    <t>1708981457</t>
  </si>
  <si>
    <t>4361404138</t>
  </si>
  <si>
    <t>2387091897</t>
  </si>
  <si>
    <t>6130001269</t>
  </si>
  <si>
    <t>0653156237</t>
  </si>
  <si>
    <t>8003944361</t>
  </si>
  <si>
    <t>4324646111</t>
  </si>
  <si>
    <t>3172711558</t>
  </si>
  <si>
    <t>5068175006</t>
  </si>
  <si>
    <t>4418018158</t>
  </si>
  <si>
    <t>1136436206</t>
  </si>
  <si>
    <t>1345970342</t>
  </si>
  <si>
    <t>4350091710</t>
  </si>
  <si>
    <t>2890432057</t>
  </si>
  <si>
    <t>4443966158</t>
  </si>
  <si>
    <t>5691158171</t>
  </si>
  <si>
    <t>1814811772</t>
  </si>
  <si>
    <t>2024808484</t>
  </si>
  <si>
    <t>1826111260</t>
  </si>
  <si>
    <t>3638613747</t>
  </si>
  <si>
    <t>8016973352</t>
  </si>
  <si>
    <t>6064186805</t>
  </si>
  <si>
    <t>3408446812</t>
  </si>
  <si>
    <t>3284700192</t>
  </si>
  <si>
    <t>3749426704</t>
  </si>
  <si>
    <t>0915338281</t>
  </si>
  <si>
    <t>0790423889</t>
  </si>
  <si>
    <t>5653242591</t>
  </si>
  <si>
    <t>2702328141</t>
  </si>
  <si>
    <t>3333114585</t>
  </si>
  <si>
    <t>5342645366</t>
  </si>
  <si>
    <t>5472403137</t>
  </si>
  <si>
    <t>3749644937</t>
  </si>
  <si>
    <t>5802775280</t>
  </si>
  <si>
    <t>2535045815</t>
  </si>
  <si>
    <t>1168747088</t>
  </si>
  <si>
    <t>5330017700</t>
  </si>
  <si>
    <t>8489381926</t>
  </si>
  <si>
    <t>5608325355</t>
  </si>
  <si>
    <t>1066286049</t>
  </si>
  <si>
    <t>8741271051</t>
  </si>
  <si>
    <t>4944644814</t>
  </si>
  <si>
    <t>0228550671</t>
  </si>
  <si>
    <t>9429849223</t>
  </si>
  <si>
    <t>4813405269</t>
  </si>
  <si>
    <t>0150703541</t>
  </si>
  <si>
    <t>0054662278</t>
  </si>
  <si>
    <t>0272425905</t>
  </si>
  <si>
    <t>3915571744</t>
  </si>
  <si>
    <t>4158017783</t>
  </si>
  <si>
    <t>4497628196</t>
  </si>
  <si>
    <t>1712525054</t>
  </si>
  <si>
    <t>4810791653</t>
  </si>
  <si>
    <t>0531161263</t>
  </si>
  <si>
    <t>0349298113</t>
  </si>
  <si>
    <t>4439186614</t>
  </si>
  <si>
    <t>0909872337</t>
  </si>
  <si>
    <t>4218188000</t>
  </si>
  <si>
    <t>2049764976</t>
  </si>
  <si>
    <t>2936755038</t>
  </si>
  <si>
    <t>3499378386</t>
  </si>
  <si>
    <t>6372118604</t>
  </si>
  <si>
    <t>2552633303</t>
  </si>
  <si>
    <t>3024133820</t>
  </si>
  <si>
    <t>4219682279</t>
  </si>
  <si>
    <t>2451883603</t>
  </si>
  <si>
    <t>4142553619</t>
  </si>
  <si>
    <t>0935818156</t>
  </si>
  <si>
    <t>3299735826</t>
  </si>
  <si>
    <t>5419245109</t>
  </si>
  <si>
    <t>9304267885</t>
  </si>
  <si>
    <t>6228171760</t>
  </si>
  <si>
    <t>5825357126</t>
  </si>
  <si>
    <t>4077985871</t>
  </si>
  <si>
    <t>1169026502</t>
  </si>
  <si>
    <t>1310157749</t>
  </si>
  <si>
    <t>0192320779</t>
  </si>
  <si>
    <t>5294318095</t>
  </si>
  <si>
    <t>4224421070</t>
  </si>
  <si>
    <t>4390372451</t>
  </si>
  <si>
    <t>2462370202</t>
  </si>
  <si>
    <t>0377094783</t>
  </si>
  <si>
    <t>0621526464</t>
  </si>
  <si>
    <t>6064216551</t>
  </si>
  <si>
    <t>2906064555</t>
  </si>
  <si>
    <t>5287755713</t>
  </si>
  <si>
    <t>2991746576</t>
  </si>
  <si>
    <t>4527569383</t>
  </si>
  <si>
    <t>3724777681</t>
  </si>
  <si>
    <t>2491560807</t>
  </si>
  <si>
    <t>4096601453</t>
  </si>
  <si>
    <t>2906955019</t>
  </si>
  <si>
    <t>6081704091</t>
  </si>
  <si>
    <t>2389223553</t>
  </si>
  <si>
    <t>9668910454</t>
  </si>
  <si>
    <t>1017013395</t>
  </si>
  <si>
    <t>2652896709</t>
  </si>
  <si>
    <t>3882061954</t>
  </si>
  <si>
    <t>3010731845</t>
  </si>
  <si>
    <t>5599825962</t>
  </si>
  <si>
    <t>EM2515T</t>
  </si>
  <si>
    <t>72CPR</t>
  </si>
  <si>
    <t>6204711030</t>
  </si>
  <si>
    <t>RB193AM</t>
  </si>
  <si>
    <t>4999621637</t>
  </si>
  <si>
    <t>ET20PKXAN00</t>
  </si>
  <si>
    <t>6577248995</t>
  </si>
  <si>
    <t>1068678780</t>
  </si>
  <si>
    <t>2184213928</t>
  </si>
  <si>
    <t>MFC07M1BW4</t>
  </si>
  <si>
    <t>2025655881</t>
  </si>
  <si>
    <t>CTF17PAB</t>
  </si>
  <si>
    <t>7223193924</t>
  </si>
  <si>
    <t>MSD2454GRW</t>
  </si>
  <si>
    <t>0577409598</t>
  </si>
  <si>
    <t>ETGW5KXK700</t>
  </si>
  <si>
    <t>1351896818</t>
  </si>
  <si>
    <t>25352649300</t>
  </si>
  <si>
    <t>9863496735</t>
  </si>
  <si>
    <t>106-8748581</t>
  </si>
  <si>
    <t>4153867022</t>
  </si>
  <si>
    <t>TBX18PFC</t>
  </si>
  <si>
    <t>0614193680</t>
  </si>
  <si>
    <t>CTA14CUB</t>
  </si>
  <si>
    <t>153.9252741</t>
  </si>
  <si>
    <t>3792876828</t>
  </si>
  <si>
    <t>TA342CAW</t>
  </si>
  <si>
    <t>4104502147</t>
  </si>
  <si>
    <t>1988172285</t>
  </si>
  <si>
    <t>6074027662</t>
  </si>
  <si>
    <t>2820704881</t>
  </si>
  <si>
    <t>1606386000</t>
  </si>
  <si>
    <t>GLRT217TDBC</t>
  </si>
  <si>
    <t>9697694343</t>
  </si>
  <si>
    <t>TJ18KW</t>
  </si>
  <si>
    <t>9528966407</t>
  </si>
  <si>
    <t>ET190KXDN01</t>
  </si>
  <si>
    <t>5183155787</t>
  </si>
  <si>
    <t>DDX15c3aw0</t>
  </si>
  <si>
    <t>0873126346</t>
  </si>
  <si>
    <t>N/A</t>
  </si>
  <si>
    <t>2531152100</t>
  </si>
  <si>
    <t>5837088571</t>
  </si>
  <si>
    <t>FRT156ESB9</t>
  </si>
  <si>
    <t>0195639285</t>
  </si>
  <si>
    <t>ASM140B1C1</t>
  </si>
  <si>
    <t>FRS6R5ESB7</t>
  </si>
  <si>
    <t>0348864481</t>
  </si>
  <si>
    <t>PLH539EE553</t>
  </si>
  <si>
    <t>4459490337</t>
  </si>
  <si>
    <t>LRTB2021BS</t>
  </si>
  <si>
    <t>5876623739</t>
  </si>
  <si>
    <t>EE133TXWLO</t>
  </si>
  <si>
    <t>4563357319</t>
  </si>
  <si>
    <t>MCKV-1</t>
  </si>
  <si>
    <t>3446318582</t>
  </si>
  <si>
    <t>TZ12SRN</t>
  </si>
  <si>
    <t>5815143393</t>
  </si>
  <si>
    <t>BEEQ50</t>
  </si>
  <si>
    <t>8772696050</t>
  </si>
  <si>
    <t>ARS2667AS</t>
  </si>
  <si>
    <t>0053951957</t>
  </si>
  <si>
    <t>106.6684221</t>
  </si>
  <si>
    <t>0611936251</t>
  </si>
  <si>
    <t>KSRT22DSAN0</t>
  </si>
  <si>
    <t>ET18DKXTW05</t>
  </si>
  <si>
    <t>3227547509</t>
  </si>
  <si>
    <t>TBX20DTC</t>
  </si>
  <si>
    <t>5198059816</t>
  </si>
  <si>
    <t>TR18CW</t>
  </si>
  <si>
    <t>1019211917</t>
  </si>
  <si>
    <t>106.7685864</t>
  </si>
  <si>
    <t>2717259696</t>
  </si>
  <si>
    <t>TFI24RWD</t>
  </si>
  <si>
    <t>2714832379</t>
  </si>
  <si>
    <t>ED25PWXXN01</t>
  </si>
  <si>
    <t>CA222UBW</t>
  </si>
  <si>
    <t>CTX14AYZAZNH</t>
  </si>
  <si>
    <t>1130610983</t>
  </si>
  <si>
    <t>LRTD19A</t>
  </si>
  <si>
    <t>6325677321</t>
  </si>
  <si>
    <t>106.765934</t>
  </si>
  <si>
    <t>2471414582</t>
  </si>
  <si>
    <t>RE4-7914A</t>
  </si>
  <si>
    <t>EET171PKNR2</t>
  </si>
  <si>
    <t>2976544247</t>
  </si>
  <si>
    <t>HUF168PB</t>
  </si>
  <si>
    <t>0002680059</t>
  </si>
  <si>
    <t>MTB2155DRA</t>
  </si>
  <si>
    <t>1933810902</t>
  </si>
  <si>
    <t>TAX1SNSARWH</t>
  </si>
  <si>
    <t>6527069001</t>
  </si>
  <si>
    <t>CSX20BAXAWH</t>
  </si>
  <si>
    <t>4808079077</t>
  </si>
  <si>
    <t>CTF21GW13</t>
  </si>
  <si>
    <t>5317030148</t>
  </si>
  <si>
    <t>25358082693</t>
  </si>
  <si>
    <t>2745733032</t>
  </si>
  <si>
    <t>253.9163111</t>
  </si>
  <si>
    <t>5818950994</t>
  </si>
  <si>
    <t>106.57282791</t>
  </si>
  <si>
    <t>MTB189HARQ</t>
  </si>
  <si>
    <t>LFF41465DW6</t>
  </si>
  <si>
    <t>0122934379</t>
  </si>
  <si>
    <t>RC202TM</t>
  </si>
  <si>
    <t>3248937897</t>
  </si>
  <si>
    <t>TDU70RNC3</t>
  </si>
  <si>
    <t>TX21VC</t>
  </si>
  <si>
    <t>8</t>
  </si>
  <si>
    <t>5593809755</t>
  </si>
  <si>
    <t>106.8609912</t>
  </si>
  <si>
    <t>4511598056</t>
  </si>
  <si>
    <t>CT19X3V</t>
  </si>
  <si>
    <t>1579073105</t>
  </si>
  <si>
    <t>RT121LLAS</t>
  </si>
  <si>
    <t>6033752653</t>
  </si>
  <si>
    <t>RB15FA0AA</t>
  </si>
  <si>
    <t>3078636490</t>
  </si>
  <si>
    <t>GSS25LGMFWW</t>
  </si>
  <si>
    <t>3575808406</t>
  </si>
  <si>
    <t>DRS2662AC</t>
  </si>
  <si>
    <t>0256449611</t>
  </si>
  <si>
    <t>363.9452484</t>
  </si>
  <si>
    <t>5654034645</t>
  </si>
  <si>
    <t>B4TD</t>
  </si>
  <si>
    <t>2836671863</t>
  </si>
  <si>
    <t>253.8292681</t>
  </si>
  <si>
    <t>5703416279</t>
  </si>
  <si>
    <t>106-8600581</t>
  </si>
  <si>
    <t>5475129344</t>
  </si>
  <si>
    <t>R 224ADM</t>
  </si>
  <si>
    <t>4641823075</t>
  </si>
  <si>
    <t>RC118875</t>
  </si>
  <si>
    <t>2986681187</t>
  </si>
  <si>
    <t>TBA165ASJRCH</t>
  </si>
  <si>
    <t>6308508473</t>
  </si>
  <si>
    <t>Application Status</t>
  </si>
  <si>
    <t>Total Gross kWh</t>
  </si>
  <si>
    <t>Total Gross kW</t>
  </si>
  <si>
    <t>Total Number of Packs</t>
  </si>
  <si>
    <t>BTUH</t>
  </si>
  <si>
    <t>EF</t>
  </si>
  <si>
    <t>AFUE</t>
  </si>
  <si>
    <t>BTUH Input</t>
  </si>
  <si>
    <t>Annual Gallons Used</t>
  </si>
  <si>
    <t>Gallons HR</t>
  </si>
  <si>
    <t>Capacity Gallons</t>
  </si>
  <si>
    <t>VisionDSM Program - Type</t>
  </si>
  <si>
    <t>Program Application Detail Report (v.6)  [ 09/01/2015 ~ 08/31/2016 ]</t>
  </si>
  <si>
    <t>ASHP SEER 15</t>
  </si>
  <si>
    <t>Ductless HP</t>
  </si>
  <si>
    <t xml:space="preserve">Geothermal </t>
  </si>
  <si>
    <t>REMOVE FROM BHP INCENTIVES</t>
  </si>
  <si>
    <t>C&amp;I ASHP SEER 14</t>
  </si>
  <si>
    <t>Lower the incentive to match the BHP Data</t>
  </si>
  <si>
    <t>Don Comments</t>
  </si>
  <si>
    <t>Use the $1,475 from the BHP Data</t>
  </si>
  <si>
    <t>Include in Whole Home Program</t>
  </si>
  <si>
    <t>Remove from the report</t>
  </si>
  <si>
    <t>Program Name Adj</t>
  </si>
  <si>
    <t>Refrigerator</t>
  </si>
  <si>
    <t>Equipment Name Adj</t>
  </si>
  <si>
    <t>Electric Water Heater EF 0.95</t>
  </si>
  <si>
    <r>
      <t xml:space="preserve">Electric Water Heater EF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 0.95</t>
    </r>
  </si>
  <si>
    <t>Electric Water Heater EF ≥ 0.95</t>
  </si>
  <si>
    <r>
      <t xml:space="preserve">Electric Water Heater EF </t>
    </r>
    <r>
      <rPr>
        <sz val="9"/>
        <color theme="0" tint="-0.499984740745262"/>
        <rFont val="Calibri"/>
        <family val="2"/>
      </rPr>
      <t>≥</t>
    </r>
    <r>
      <rPr>
        <sz val="9"/>
        <color theme="0" tint="-0.499984740745262"/>
        <rFont val="Arial"/>
        <family val="2"/>
      </rPr>
      <t xml:space="preserve"> 0.95</t>
    </r>
  </si>
  <si>
    <t>Remove Hardware Store Sales - assume incentives at $5 per bulb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</si>
</sst>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&quot;$&quot;#,##0.00"/>
    <numFmt numFmtId="167" formatCode="&quot;$&quot;#,##0.000"/>
    <numFmt numFmtId="168" formatCode="#,##0.00;\-#,##0.00;&quot;-&quot;"/>
    <numFmt numFmtId="169" formatCode="#,##0;\-#,##0;&quot;-&quot;"/>
    <numFmt numFmtId="170" formatCode="_(&quot;$&quot;* #,##0_);_(&quot;$&quot;* \(#,##0\);_(&quot;$&quot;* &quot;-&quot;??_);_(@_)"/>
    <numFmt numFmtId="171" formatCode="#,##0;\-#,##0;\-"/>
    <numFmt numFmtId="172" formatCode="#,##0.00;\-#,##0.00;\-"/>
    <numFmt numFmtId="173" formatCode="_(* #,##0.0_);_(* \(#,##0.0\);_(* &quot;-&quot;_);_(@_)"/>
    <numFmt numFmtId="174" formatCode="_(* #,##0.000_);_(* \(#,##0.000\);_(* &quot;-&quot;_);_(@_)"/>
    <numFmt numFmtId="175" formatCode="_(* #,##0.0000_);_(* \(#,##0.0000\);_(* &quot;-&quot;????_);_(@_)"/>
    <numFmt numFmtId="176" formatCode="_(* #,##0.000_);_(* \(#,##0.000\);_(* &quot;-&quot;??_);_(@_)"/>
    <numFmt numFmtId="177" formatCode="_(* #,##0_);_(* \(#,##0\);_(* &quot;-&quot;??_);_(@_)"/>
    <numFmt numFmtId="178" formatCode="#,##0.0"/>
    <numFmt numFmtId="179" formatCode="[$-10409]mm/dd/yyyy"/>
    <numFmt numFmtId="180" formatCode="[$-10409]#,##0.00;\-#,##0.00"/>
    <numFmt numFmtId="181" formatCode="[$-10409]#,##0;\-#,##0"/>
    <numFmt numFmtId="182" formatCode="[$-10409]#,##0.0000;\-#,##0.000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"/>
      <color theme="0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Helv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5"/>
      <name val="Calibri"/>
      <family val="2"/>
      <scheme val="minor"/>
    </font>
    <font>
      <sz val="11"/>
      <color theme="1"/>
      <name val="Calibri"/>
      <family val="2"/>
    </font>
    <font>
      <b/>
      <sz val="9"/>
      <color theme="0" tint="-0.499984740745262"/>
      <name val="Arial"/>
      <family val="2"/>
    </font>
    <font>
      <u/>
      <sz val="9"/>
      <color theme="10"/>
      <name val="Arial"/>
      <family val="2"/>
    </font>
    <font>
      <sz val="9"/>
      <color theme="0" tint="-0.499984740745262"/>
      <name val="Arial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name val="Calibri"/>
      <family val="2"/>
    </font>
    <font>
      <sz val="9"/>
      <color theme="0" tint="-0.499984740745262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C0CB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rgb="FF1E90FF"/>
        <bgColor rgb="FF1E90FF"/>
      </patternFill>
    </fill>
    <fill>
      <patternFill patternType="solid">
        <fgColor theme="9"/>
        <bgColor indexed="64"/>
      </patternFill>
    </fill>
    <fill>
      <patternFill patternType="solid">
        <fgColor theme="8"/>
        <bgColor rgb="FFFFC0CB"/>
      </patternFill>
    </fill>
  </fills>
  <borders count="4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/>
      <top/>
      <bottom/>
      <diagonal/>
    </border>
    <border>
      <left/>
      <right style="thick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696969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 style="thin">
        <color rgb="FF696969"/>
      </right>
      <top style="thin">
        <color rgb="FF808080"/>
      </top>
      <bottom style="thin">
        <color rgb="FF808080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0" borderId="0"/>
    <xf numFmtId="3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0" borderId="0"/>
    <xf numFmtId="0" fontId="1" fillId="0" borderId="0"/>
    <xf numFmtId="0" fontId="41" fillId="0" borderId="0"/>
  </cellStyleXfs>
  <cellXfs count="385">
    <xf numFmtId="0" fontId="0" fillId="0" borderId="0" xfId="0"/>
    <xf numFmtId="0" fontId="0" fillId="0" borderId="0" xfId="0" applyFont="1"/>
    <xf numFmtId="0" fontId="0" fillId="0" borderId="0" xfId="0" applyFont="1" applyFill="1"/>
    <xf numFmtId="0" fontId="7" fillId="0" borderId="0" xfId="0" applyFont="1" applyFill="1"/>
    <xf numFmtId="0" fontId="0" fillId="0" borderId="0" xfId="0" applyFont="1" applyFill="1" applyAlignment="1"/>
    <xf numFmtId="0" fontId="7" fillId="0" borderId="0" xfId="0" applyFont="1" applyFill="1" applyAlignment="1">
      <alignment horizontal="right"/>
    </xf>
    <xf numFmtId="0" fontId="0" fillId="0" borderId="0" xfId="0" applyBorder="1"/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Alignment="1"/>
    <xf numFmtId="165" fontId="7" fillId="0" borderId="0" xfId="0" applyNumberFormat="1" applyFont="1" applyFill="1" applyAlignment="1"/>
    <xf numFmtId="170" fontId="7" fillId="0" borderId="0" xfId="0" applyNumberFormat="1" applyFont="1" applyFill="1" applyAlignment="1"/>
    <xf numFmtId="165" fontId="7" fillId="0" borderId="0" xfId="0" applyNumberFormat="1" applyFont="1" applyFill="1" applyAlignment="1"/>
    <xf numFmtId="9" fontId="7" fillId="0" borderId="0" xfId="0" applyNumberFormat="1" applyFont="1" applyFill="1" applyAlignment="1"/>
    <xf numFmtId="10" fontId="7" fillId="0" borderId="0" xfId="0" applyNumberFormat="1" applyFont="1" applyFill="1" applyBorder="1" applyAlignment="1">
      <alignment horizontal="center"/>
    </xf>
    <xf numFmtId="167" fontId="7" fillId="0" borderId="0" xfId="0" applyNumberFormat="1" applyFont="1" applyFill="1" applyBorder="1" applyAlignment="1"/>
    <xf numFmtId="0" fontId="12" fillId="0" borderId="0" xfId="0" applyFont="1"/>
    <xf numFmtId="0" fontId="6" fillId="0" borderId="0" xfId="0" applyFont="1"/>
    <xf numFmtId="0" fontId="5" fillId="3" borderId="1" xfId="0" applyFont="1" applyFill="1" applyBorder="1" applyAlignment="1">
      <alignment horizontal="center"/>
    </xf>
    <xf numFmtId="0" fontId="0" fillId="0" borderId="1" xfId="0" applyBorder="1"/>
    <xf numFmtId="0" fontId="6" fillId="8" borderId="1" xfId="0" applyFont="1" applyFill="1" applyBorder="1"/>
    <xf numFmtId="3" fontId="0" fillId="0" borderId="4" xfId="0" applyNumberFormat="1" applyBorder="1"/>
    <xf numFmtId="0" fontId="0" fillId="0" borderId="1" xfId="0" applyBorder="1" applyAlignment="1">
      <alignment horizontal="left" indent="1"/>
    </xf>
    <xf numFmtId="41" fontId="0" fillId="0" borderId="3" xfId="0" applyNumberFormat="1" applyBorder="1"/>
    <xf numFmtId="41" fontId="6" fillId="8" borderId="3" xfId="0" applyNumberFormat="1" applyFont="1" applyFill="1" applyBorder="1"/>
    <xf numFmtId="0" fontId="14" fillId="0" borderId="0" xfId="25"/>
    <xf numFmtId="0" fontId="14" fillId="0" borderId="1" xfId="25" quotePrefix="1" applyBorder="1" applyAlignment="1">
      <alignment horizontal="center"/>
    </xf>
    <xf numFmtId="0" fontId="14" fillId="0" borderId="0" xfId="25" applyAlignment="1">
      <alignment vertical="top"/>
    </xf>
    <xf numFmtId="0" fontId="0" fillId="0" borderId="1" xfId="0" applyBorder="1" applyAlignment="1">
      <alignment horizontal="right"/>
    </xf>
    <xf numFmtId="0" fontId="15" fillId="9" borderId="0" xfId="0" applyFont="1" applyFill="1"/>
    <xf numFmtId="0" fontId="16" fillId="0" borderId="1" xfId="0" applyFont="1" applyBorder="1"/>
    <xf numFmtId="9" fontId="3" fillId="3" borderId="1" xfId="2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/>
    </xf>
    <xf numFmtId="164" fontId="3" fillId="3" borderId="0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4" fontId="0" fillId="5" borderId="1" xfId="0" applyNumberFormat="1" applyFont="1" applyFill="1" applyBorder="1" applyAlignment="1">
      <alignment horizontal="left" vertical="center"/>
    </xf>
    <xf numFmtId="41" fontId="0" fillId="0" borderId="1" xfId="0" applyNumberFormat="1" applyFont="1" applyFill="1" applyBorder="1" applyAlignment="1">
      <alignment horizontal="right" vertical="center"/>
    </xf>
    <xf numFmtId="169" fontId="7" fillId="5" borderId="1" xfId="1" applyNumberFormat="1" applyFont="1" applyFill="1" applyBorder="1" applyAlignment="1">
      <alignment horizontal="right" vertical="center"/>
    </xf>
    <xf numFmtId="41" fontId="7" fillId="5" borderId="1" xfId="1" applyNumberFormat="1" applyFont="1" applyFill="1" applyBorder="1" applyAlignment="1">
      <alignment horizontal="right" vertical="center"/>
    </xf>
    <xf numFmtId="174" fontId="7" fillId="5" borderId="1" xfId="1" applyNumberFormat="1" applyFont="1" applyFill="1" applyBorder="1" applyAlignment="1">
      <alignment horizontal="right" vertical="center"/>
    </xf>
    <xf numFmtId="44" fontId="7" fillId="5" borderId="1" xfId="0" applyNumberFormat="1" applyFont="1" applyFill="1" applyBorder="1" applyAlignment="1">
      <alignment horizontal="left" vertical="center"/>
    </xf>
    <xf numFmtId="169" fontId="7" fillId="5" borderId="1" xfId="0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center" vertical="center" wrapText="1"/>
    </xf>
    <xf numFmtId="164" fontId="3" fillId="4" borderId="3" xfId="1" applyNumberFormat="1" applyFont="1" applyFill="1" applyBorder="1" applyAlignment="1">
      <alignment horizontal="center" vertical="center" wrapText="1"/>
    </xf>
    <xf numFmtId="172" fontId="0" fillId="5" borderId="3" xfId="0" applyNumberFormat="1" applyFont="1" applyFill="1" applyBorder="1" applyAlignment="1">
      <alignment horizontal="center" vertical="center"/>
    </xf>
    <xf numFmtId="168" fontId="8" fillId="0" borderId="2" xfId="1" applyNumberFormat="1" applyFont="1" applyFill="1" applyBorder="1" applyAlignment="1">
      <alignment horizontal="center" vertical="center"/>
    </xf>
    <xf numFmtId="164" fontId="3" fillId="4" borderId="4" xfId="1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center" vertical="center" wrapText="1"/>
    </xf>
    <xf numFmtId="41" fontId="7" fillId="5" borderId="3" xfId="1" applyNumberFormat="1" applyFont="1" applyFill="1" applyBorder="1" applyAlignment="1">
      <alignment horizontal="right" vertical="center"/>
    </xf>
    <xf numFmtId="42" fontId="0" fillId="0" borderId="1" xfId="0" applyNumberFormat="1" applyFill="1" applyBorder="1"/>
    <xf numFmtId="3" fontId="0" fillId="5" borderId="1" xfId="0" applyNumberFormat="1" applyFill="1" applyBorder="1"/>
    <xf numFmtId="9" fontId="0" fillId="5" borderId="1" xfId="0" applyNumberFormat="1" applyFill="1" applyBorder="1"/>
    <xf numFmtId="0" fontId="3" fillId="4" borderId="14" xfId="2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/>
    </xf>
    <xf numFmtId="9" fontId="3" fillId="3" borderId="15" xfId="2" applyFont="1" applyFill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/>
    </xf>
    <xf numFmtId="0" fontId="3" fillId="4" borderId="16" xfId="2" applyNumberFormat="1" applyFont="1" applyFill="1" applyBorder="1" applyAlignment="1">
      <alignment horizontal="center" vertical="center" wrapText="1"/>
    </xf>
    <xf numFmtId="9" fontId="3" fillId="4" borderId="17" xfId="2" applyFont="1" applyFill="1" applyBorder="1" applyAlignment="1">
      <alignment horizontal="center" vertical="center" wrapText="1"/>
    </xf>
    <xf numFmtId="42" fontId="0" fillId="0" borderId="3" xfId="0" applyNumberFormat="1" applyFill="1" applyBorder="1"/>
    <xf numFmtId="42" fontId="0" fillId="0" borderId="4" xfId="0" applyNumberFormat="1" applyFill="1" applyBorder="1"/>
    <xf numFmtId="3" fontId="0" fillId="5" borderId="3" xfId="0" applyNumberFormat="1" applyFill="1" applyBorder="1"/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0" fontId="3" fillId="4" borderId="17" xfId="2" applyNumberFormat="1" applyFont="1" applyFill="1" applyBorder="1" applyAlignment="1">
      <alignment horizontal="center" vertical="center" wrapText="1"/>
    </xf>
    <xf numFmtId="8" fontId="0" fillId="5" borderId="3" xfId="0" applyNumberFormat="1" applyFill="1" applyBorder="1"/>
    <xf numFmtId="9" fontId="0" fillId="5" borderId="4" xfId="0" applyNumberFormat="1" applyFill="1" applyBorder="1"/>
    <xf numFmtId="0" fontId="5" fillId="3" borderId="1" xfId="2" applyNumberFormat="1" applyFont="1" applyFill="1" applyBorder="1" applyAlignment="1">
      <alignment horizontal="center" vertical="center"/>
    </xf>
    <xf numFmtId="9" fontId="3" fillId="4" borderId="1" xfId="2" applyFont="1" applyFill="1" applyBorder="1" applyAlignment="1">
      <alignment horizontal="right" vertical="center"/>
    </xf>
    <xf numFmtId="44" fontId="7" fillId="0" borderId="1" xfId="0" applyNumberFormat="1" applyFont="1" applyFill="1" applyBorder="1" applyAlignment="1"/>
    <xf numFmtId="0" fontId="5" fillId="3" borderId="13" xfId="2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/>
    </xf>
    <xf numFmtId="10" fontId="7" fillId="5" borderId="1" xfId="3" applyNumberFormat="1" applyFont="1" applyFill="1" applyBorder="1" applyAlignment="1">
      <alignment horizontal="right"/>
    </xf>
    <xf numFmtId="175" fontId="7" fillId="5" borderId="1" xfId="1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10" fontId="7" fillId="0" borderId="1" xfId="3" applyNumberFormat="1" applyFont="1" applyFill="1" applyBorder="1" applyAlignment="1"/>
    <xf numFmtId="0" fontId="5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3" fillId="0" borderId="1" xfId="0" applyFont="1" applyFill="1" applyBorder="1"/>
    <xf numFmtId="170" fontId="0" fillId="0" borderId="3" xfId="0" applyNumberFormat="1" applyBorder="1"/>
    <xf numFmtId="170" fontId="6" fillId="8" borderId="3" xfId="0" applyNumberFormat="1" applyFont="1" applyFill="1" applyBorder="1"/>
    <xf numFmtId="42" fontId="0" fillId="5" borderId="3" xfId="0" applyNumberFormat="1" applyFill="1" applyBorder="1"/>
    <xf numFmtId="42" fontId="0" fillId="5" borderId="1" xfId="0" applyNumberFormat="1" applyFill="1" applyBorder="1"/>
    <xf numFmtId="42" fontId="0" fillId="5" borderId="4" xfId="0" applyNumberFormat="1" applyFill="1" applyBorder="1"/>
    <xf numFmtId="43" fontId="3" fillId="3" borderId="0" xfId="1" applyFont="1" applyFill="1" applyBorder="1" applyAlignment="1">
      <alignment horizontal="center" vertical="center" wrapText="1"/>
    </xf>
    <xf numFmtId="0" fontId="3" fillId="9" borderId="0" xfId="0" applyFont="1" applyFill="1" applyAlignment="1">
      <alignment vertical="center"/>
    </xf>
    <xf numFmtId="0" fontId="7" fillId="0" borderId="5" xfId="0" applyFont="1" applyFill="1" applyBorder="1" applyAlignment="1"/>
    <xf numFmtId="0" fontId="7" fillId="0" borderId="5" xfId="0" applyFont="1" applyFill="1" applyBorder="1" applyAlignment="1">
      <alignment horizontal="right"/>
    </xf>
    <xf numFmtId="164" fontId="3" fillId="3" borderId="7" xfId="1" applyNumberFormat="1" applyFont="1" applyFill="1" applyBorder="1" applyAlignment="1">
      <alignment horizontal="center" vertical="center" wrapText="1"/>
    </xf>
    <xf numFmtId="164" fontId="3" fillId="3" borderId="0" xfId="1" applyNumberFormat="1" applyFont="1" applyFill="1" applyBorder="1" applyAlignment="1">
      <alignment horizontal="center" vertical="center" wrapText="1"/>
    </xf>
    <xf numFmtId="9" fontId="3" fillId="3" borderId="2" xfId="2" applyFont="1" applyFill="1" applyBorder="1" applyAlignment="1">
      <alignment horizontal="center" vertical="center" wrapText="1"/>
    </xf>
    <xf numFmtId="43" fontId="3" fillId="3" borderId="7" xfId="1" applyFont="1" applyFill="1" applyBorder="1" applyAlignment="1">
      <alignment horizontal="center" vertical="center" wrapText="1"/>
    </xf>
    <xf numFmtId="43" fontId="3" fillId="3" borderId="8" xfId="1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9" fontId="7" fillId="5" borderId="4" xfId="0" applyNumberFormat="1" applyFont="1" applyFill="1" applyBorder="1" applyAlignment="1">
      <alignment horizontal="right" vertical="center"/>
    </xf>
    <xf numFmtId="164" fontId="3" fillId="3" borderId="0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0" xfId="0" applyFont="1" applyFill="1" applyBorder="1" applyAlignment="1"/>
    <xf numFmtId="0" fontId="7" fillId="0" borderId="5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7" fillId="0" borderId="14" xfId="0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center" vertical="center" wrapText="1"/>
    </xf>
    <xf numFmtId="169" fontId="7" fillId="5" borderId="2" xfId="0" applyNumberFormat="1" applyFont="1" applyFill="1" applyBorder="1" applyAlignment="1">
      <alignment horizontal="right" vertical="center"/>
    </xf>
    <xf numFmtId="0" fontId="17" fillId="0" borderId="0" xfId="26"/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14" fillId="0" borderId="0" xfId="25" applyProtection="1">
      <protection locked="0"/>
    </xf>
    <xf numFmtId="0" fontId="0" fillId="0" borderId="0" xfId="0" applyFont="1" applyFill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7" fillId="0" borderId="1" xfId="1" applyNumberFormat="1" applyFont="1" applyFill="1" applyBorder="1" applyAlignment="1" applyProtection="1">
      <alignment horizontal="center"/>
      <protection locked="0"/>
    </xf>
    <xf numFmtId="165" fontId="0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169" fontId="11" fillId="6" borderId="1" xfId="2" applyNumberFormat="1" applyFont="1" applyFill="1" applyBorder="1" applyAlignment="1" applyProtection="1">
      <alignment vertical="center" wrapText="1"/>
      <protection locked="0"/>
    </xf>
    <xf numFmtId="9" fontId="10" fillId="6" borderId="1" xfId="2" applyFont="1" applyFill="1" applyBorder="1" applyAlignment="1" applyProtection="1">
      <alignment horizontal="center" vertical="center" wrapText="1"/>
      <protection locked="0"/>
    </xf>
    <xf numFmtId="9" fontId="3" fillId="4" borderId="1" xfId="2" applyFont="1" applyFill="1" applyBorder="1" applyAlignment="1" applyProtection="1">
      <alignment horizontal="center" vertical="center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center" wrapText="1"/>
      <protection locked="0"/>
    </xf>
    <xf numFmtId="0" fontId="13" fillId="0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left"/>
      <protection locked="0"/>
    </xf>
    <xf numFmtId="169" fontId="10" fillId="6" borderId="1" xfId="1" applyNumberFormat="1" applyFont="1" applyFill="1" applyBorder="1" applyAlignment="1" applyProtection="1">
      <alignment horizontal="right" indent="1"/>
      <protection locked="0"/>
    </xf>
    <xf numFmtId="41" fontId="7" fillId="0" borderId="1" xfId="1" applyNumberFormat="1" applyFont="1" applyFill="1" applyBorder="1" applyAlignment="1" applyProtection="1">
      <alignment horizontal="right" indent="1"/>
      <protection locked="0"/>
    </xf>
    <xf numFmtId="171" fontId="7" fillId="0" borderId="1" xfId="1" applyNumberFormat="1" applyFont="1" applyFill="1" applyBorder="1" applyAlignment="1" applyProtection="1">
      <alignment horizontal="right" indent="1"/>
      <protection locked="0"/>
    </xf>
    <xf numFmtId="170" fontId="0" fillId="0" borderId="1" xfId="0" applyNumberFormat="1" applyFont="1" applyFill="1" applyBorder="1" applyAlignment="1" applyProtection="1">
      <alignment horizontal="right" indent="1"/>
      <protection locked="0"/>
    </xf>
    <xf numFmtId="43" fontId="7" fillId="0" borderId="1" xfId="1" applyNumberFormat="1" applyFont="1" applyFill="1" applyBorder="1" applyAlignment="1" applyProtection="1">
      <alignment horizontal="right" indent="1"/>
      <protection locked="0"/>
    </xf>
    <xf numFmtId="166" fontId="7" fillId="0" borderId="1" xfId="1" applyNumberFormat="1" applyFont="1" applyFill="1" applyBorder="1" applyAlignment="1" applyProtection="1">
      <alignment horizontal="right"/>
      <protection locked="0"/>
    </xf>
    <xf numFmtId="6" fontId="7" fillId="0" borderId="1" xfId="1" applyNumberFormat="1" applyFont="1" applyFill="1" applyBorder="1" applyAlignment="1" applyProtection="1">
      <alignment horizontal="right" indent="1"/>
      <protection locked="0"/>
    </xf>
    <xf numFmtId="42" fontId="0" fillId="0" borderId="1" xfId="0" applyNumberFormat="1" applyFont="1" applyFill="1" applyBorder="1" applyAlignment="1" applyProtection="1">
      <alignment horizontal="right"/>
      <protection locked="0"/>
    </xf>
    <xf numFmtId="42" fontId="10" fillId="6" borderId="1" xfId="1" applyNumberFormat="1" applyFont="1" applyFill="1" applyBorder="1" applyAlignment="1" applyProtection="1">
      <alignment horizontal="right" indent="1"/>
      <protection locked="0"/>
    </xf>
    <xf numFmtId="42" fontId="7" fillId="0" borderId="1" xfId="0" applyNumberFormat="1" applyFont="1" applyFill="1" applyBorder="1" applyAlignment="1" applyProtection="1">
      <alignment horizontal="right" indent="1"/>
      <protection locked="0"/>
    </xf>
    <xf numFmtId="0" fontId="13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0" fillId="6" borderId="1" xfId="0" applyFont="1" applyFill="1" applyBorder="1" applyAlignment="1" applyProtection="1">
      <alignment horizontal="left"/>
      <protection locked="0"/>
    </xf>
    <xf numFmtId="41" fontId="7" fillId="6" borderId="1" xfId="1" applyNumberFormat="1" applyFont="1" applyFill="1" applyBorder="1" applyAlignment="1" applyProtection="1">
      <alignment horizontal="right" indent="1"/>
      <protection locked="0"/>
    </xf>
    <xf numFmtId="171" fontId="7" fillId="6" borderId="1" xfId="1" applyNumberFormat="1" applyFont="1" applyFill="1" applyBorder="1" applyAlignment="1" applyProtection="1">
      <alignment horizontal="right" indent="1"/>
      <protection locked="0"/>
    </xf>
    <xf numFmtId="170" fontId="0" fillId="6" borderId="1" xfId="0" applyNumberFormat="1" applyFont="1" applyFill="1" applyBorder="1" applyAlignment="1" applyProtection="1">
      <alignment horizontal="right" indent="1"/>
      <protection locked="0"/>
    </xf>
    <xf numFmtId="43" fontId="7" fillId="6" borderId="1" xfId="1" applyNumberFormat="1" applyFont="1" applyFill="1" applyBorder="1" applyAlignment="1" applyProtection="1">
      <alignment horizontal="right" indent="1"/>
      <protection locked="0"/>
    </xf>
    <xf numFmtId="166" fontId="7" fillId="6" borderId="1" xfId="1" applyNumberFormat="1" applyFont="1" applyFill="1" applyBorder="1" applyAlignment="1" applyProtection="1">
      <alignment horizontal="right"/>
      <protection locked="0"/>
    </xf>
    <xf numFmtId="6" fontId="7" fillId="6" borderId="1" xfId="1" applyNumberFormat="1" applyFont="1" applyFill="1" applyBorder="1" applyAlignment="1" applyProtection="1">
      <alignment horizontal="right" indent="1"/>
      <protection locked="0"/>
    </xf>
    <xf numFmtId="42" fontId="0" fillId="6" borderId="1" xfId="0" applyNumberFormat="1" applyFont="1" applyFill="1" applyBorder="1" applyAlignment="1" applyProtection="1">
      <alignment horizontal="right"/>
      <protection locked="0"/>
    </xf>
    <xf numFmtId="42" fontId="7" fillId="6" borderId="1" xfId="0" applyNumberFormat="1" applyFont="1" applyFill="1" applyBorder="1" applyAlignment="1" applyProtection="1">
      <alignment horizontal="right" indent="1"/>
      <protection locked="0"/>
    </xf>
    <xf numFmtId="169" fontId="13" fillId="0" borderId="1" xfId="0" applyNumberFormat="1" applyFont="1" applyFill="1" applyBorder="1" applyProtection="1">
      <protection locked="0"/>
    </xf>
    <xf numFmtId="169" fontId="7" fillId="0" borderId="1" xfId="0" applyNumberFormat="1" applyFont="1" applyFill="1" applyBorder="1" applyAlignment="1" applyProtection="1">
      <alignment horizontal="left"/>
      <protection locked="0"/>
    </xf>
    <xf numFmtId="8" fontId="7" fillId="0" borderId="1" xfId="1" applyNumberFormat="1" applyFont="1" applyFill="1" applyBorder="1" applyAlignment="1" applyProtection="1">
      <alignment horizontal="right" indent="1"/>
      <protection locked="0"/>
    </xf>
    <xf numFmtId="168" fontId="7" fillId="6" borderId="1" xfId="1" applyNumberFormat="1" applyFont="1" applyFill="1" applyBorder="1" applyAlignment="1" applyProtection="1">
      <alignment horizontal="right" indent="1"/>
      <protection locked="0"/>
    </xf>
    <xf numFmtId="168" fontId="7" fillId="0" borderId="1" xfId="1" applyNumberFormat="1" applyFont="1" applyFill="1" applyBorder="1" applyAlignment="1" applyProtection="1">
      <alignment horizontal="right" indent="1"/>
      <protection locked="0"/>
    </xf>
    <xf numFmtId="0" fontId="18" fillId="0" borderId="0" xfId="0" applyFont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9" fontId="13" fillId="6" borderId="1" xfId="2" applyFont="1" applyFill="1" applyBorder="1" applyAlignment="1" applyProtection="1">
      <alignment horizontal="center" vertical="center" wrapText="1"/>
      <protection locked="0"/>
    </xf>
    <xf numFmtId="164" fontId="3" fillId="3" borderId="7" xfId="1" applyNumberFormat="1" applyFont="1" applyFill="1" applyBorder="1" applyAlignment="1">
      <alignment horizontal="center" vertical="center" wrapText="1"/>
    </xf>
    <xf numFmtId="164" fontId="3" fillId="3" borderId="0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 applyProtection="1">
      <alignment horizontal="right" indent="1"/>
      <protection locked="0"/>
    </xf>
    <xf numFmtId="3" fontId="0" fillId="0" borderId="1" xfId="0" applyNumberFormat="1" applyFont="1" applyFill="1" applyBorder="1" applyAlignment="1" applyProtection="1">
      <alignment horizontal="right" indent="1"/>
      <protection locked="0"/>
    </xf>
    <xf numFmtId="3" fontId="7" fillId="0" borderId="1" xfId="0" applyNumberFormat="1" applyFont="1" applyFill="1" applyBorder="1" applyAlignment="1" applyProtection="1">
      <alignment horizontal="right" indent="1"/>
      <protection locked="0"/>
    </xf>
    <xf numFmtId="3" fontId="7" fillId="6" borderId="1" xfId="0" applyNumberFormat="1" applyFont="1" applyFill="1" applyBorder="1" applyAlignment="1" applyProtection="1">
      <alignment horizontal="right" indent="1"/>
      <protection locked="0"/>
    </xf>
    <xf numFmtId="0" fontId="8" fillId="14" borderId="1" xfId="0" applyFont="1" applyFill="1" applyBorder="1" applyAlignment="1">
      <alignment horizontal="center"/>
    </xf>
    <xf numFmtId="0" fontId="7" fillId="14" borderId="1" xfId="0" applyNumberFormat="1" applyFont="1" applyFill="1" applyBorder="1" applyAlignment="1">
      <alignment horizontal="left"/>
    </xf>
    <xf numFmtId="0" fontId="7" fillId="0" borderId="0" xfId="0" applyNumberFormat="1" applyFont="1" applyFill="1" applyAlignment="1"/>
    <xf numFmtId="10" fontId="7" fillId="0" borderId="0" xfId="0" applyNumberFormat="1" applyFont="1" applyFill="1" applyAlignment="1"/>
    <xf numFmtId="0" fontId="20" fillId="9" borderId="0" xfId="0" applyFont="1" applyFill="1"/>
    <xf numFmtId="0" fontId="20" fillId="0" borderId="0" xfId="0" applyFont="1"/>
    <xf numFmtId="0" fontId="21" fillId="0" borderId="0" xfId="0" applyFont="1" applyFill="1" applyBorder="1"/>
    <xf numFmtId="0" fontId="3" fillId="13" borderId="1" xfId="0" applyFont="1" applyFill="1" applyBorder="1" applyAlignment="1">
      <alignment horizontal="center" vertical="center"/>
    </xf>
    <xf numFmtId="9" fontId="3" fillId="3" borderId="5" xfId="2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10" fontId="7" fillId="14" borderId="1" xfId="0" applyNumberFormat="1" applyFont="1" applyFill="1" applyBorder="1" applyAlignment="1">
      <alignment horizontal="left"/>
    </xf>
    <xf numFmtId="9" fontId="7" fillId="14" borderId="1" xfId="0" applyNumberFormat="1" applyFont="1" applyFill="1" applyBorder="1" applyAlignment="1">
      <alignment horizontal="left"/>
    </xf>
    <xf numFmtId="41" fontId="7" fillId="5" borderId="15" xfId="1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 wrapText="1"/>
    </xf>
    <xf numFmtId="0" fontId="17" fillId="7" borderId="0" xfId="0" applyFont="1" applyFill="1"/>
    <xf numFmtId="0" fontId="3" fillId="3" borderId="7" xfId="1" applyNumberFormat="1" applyFont="1" applyFill="1" applyBorder="1" applyAlignment="1">
      <alignment horizontal="center" vertical="center" wrapText="1"/>
    </xf>
    <xf numFmtId="9" fontId="0" fillId="0" borderId="3" xfId="0" applyNumberFormat="1" applyFill="1" applyBorder="1"/>
    <xf numFmtId="0" fontId="0" fillId="0" borderId="0" xfId="0" applyFont="1" applyFill="1" applyBorder="1" applyAlignment="1">
      <alignment horizontal="center" vertical="center" wrapText="1"/>
    </xf>
    <xf numFmtId="0" fontId="25" fillId="9" borderId="0" xfId="0" applyFont="1" applyFill="1"/>
    <xf numFmtId="9" fontId="26" fillId="6" borderId="30" xfId="2" applyFont="1" applyFill="1" applyBorder="1" applyAlignment="1">
      <alignment horizontal="center" vertical="center" wrapText="1"/>
    </xf>
    <xf numFmtId="1" fontId="27" fillId="17" borderId="23" xfId="0" applyNumberFormat="1" applyFont="1" applyFill="1" applyBorder="1" applyAlignment="1">
      <alignment horizontal="center"/>
    </xf>
    <xf numFmtId="1" fontId="28" fillId="9" borderId="23" xfId="0" applyNumberFormat="1" applyFont="1" applyFill="1" applyBorder="1" applyAlignment="1">
      <alignment horizontal="center"/>
    </xf>
    <xf numFmtId="177" fontId="28" fillId="18" borderId="23" xfId="1" applyNumberFormat="1" applyFont="1" applyFill="1" applyBorder="1" applyAlignment="1">
      <alignment horizontal="left"/>
    </xf>
    <xf numFmtId="0" fontId="25" fillId="9" borderId="23" xfId="0" applyFont="1" applyFill="1" applyBorder="1" applyAlignment="1">
      <alignment horizontal="right"/>
    </xf>
    <xf numFmtId="0" fontId="29" fillId="9" borderId="23" xfId="0" applyFont="1" applyFill="1" applyBorder="1" applyAlignment="1">
      <alignment horizontal="right"/>
    </xf>
    <xf numFmtId="0" fontId="29" fillId="9" borderId="23" xfId="0" applyFont="1" applyFill="1" applyBorder="1" applyAlignment="1">
      <alignment horizontal="right" wrapText="1"/>
    </xf>
    <xf numFmtId="0" fontId="28" fillId="18" borderId="23" xfId="0" applyFont="1" applyFill="1" applyBorder="1"/>
    <xf numFmtId="0" fontId="28" fillId="15" borderId="23" xfId="0" applyFont="1" applyFill="1" applyBorder="1" applyAlignment="1">
      <alignment horizontal="right"/>
    </xf>
    <xf numFmtId="0" fontId="26" fillId="15" borderId="23" xfId="0" applyFont="1" applyFill="1" applyBorder="1" applyAlignment="1">
      <alignment horizontal="right"/>
    </xf>
    <xf numFmtId="0" fontId="28" fillId="18" borderId="23" xfId="0" applyFont="1" applyFill="1" applyBorder="1" applyAlignment="1">
      <alignment horizontal="left"/>
    </xf>
    <xf numFmtId="177" fontId="28" fillId="15" borderId="23" xfId="1" applyNumberFormat="1" applyFont="1" applyFill="1" applyBorder="1" applyAlignment="1">
      <alignment horizontal="right"/>
    </xf>
    <xf numFmtId="165" fontId="29" fillId="9" borderId="0" xfId="0" applyNumberFormat="1" applyFont="1" applyFill="1" applyAlignment="1">
      <alignment horizontal="right"/>
    </xf>
    <xf numFmtId="0" fontId="28" fillId="6" borderId="23" xfId="1" applyNumberFormat="1" applyFont="1" applyFill="1" applyBorder="1" applyAlignment="1">
      <alignment horizontal="center" vertical="center" wrapText="1"/>
    </xf>
    <xf numFmtId="177" fontId="27" fillId="17" borderId="23" xfId="1" applyNumberFormat="1" applyFont="1" applyFill="1" applyBorder="1" applyAlignment="1">
      <alignment horizontal="center"/>
    </xf>
    <xf numFmtId="177" fontId="28" fillId="9" borderId="30" xfId="1" applyNumberFormat="1" applyFont="1" applyFill="1" applyBorder="1" applyAlignment="1">
      <alignment horizontal="center"/>
    </xf>
    <xf numFmtId="177" fontId="27" fillId="17" borderId="30" xfId="1" applyNumberFormat="1" applyFont="1" applyFill="1" applyBorder="1" applyAlignment="1">
      <alignment horizontal="center"/>
    </xf>
    <xf numFmtId="177" fontId="28" fillId="18" borderId="30" xfId="1" applyNumberFormat="1" applyFont="1" applyFill="1" applyBorder="1" applyAlignment="1">
      <alignment horizontal="right"/>
    </xf>
    <xf numFmtId="177" fontId="29" fillId="9" borderId="23" xfId="1" applyNumberFormat="1" applyFont="1" applyFill="1" applyBorder="1" applyAlignment="1">
      <alignment horizontal="right"/>
    </xf>
    <xf numFmtId="177" fontId="25" fillId="9" borderId="23" xfId="1" applyNumberFormat="1" applyFont="1" applyFill="1" applyBorder="1" applyAlignment="1">
      <alignment horizontal="right"/>
    </xf>
    <xf numFmtId="177" fontId="26" fillId="18" borderId="23" xfId="1" applyNumberFormat="1" applyFont="1" applyFill="1" applyBorder="1" applyAlignment="1">
      <alignment horizontal="right"/>
    </xf>
    <xf numFmtId="177" fontId="25" fillId="9" borderId="23" xfId="1" applyNumberFormat="1" applyFont="1" applyFill="1" applyBorder="1"/>
    <xf numFmtId="177" fontId="28" fillId="18" borderId="23" xfId="1" applyNumberFormat="1" applyFont="1" applyFill="1" applyBorder="1" applyAlignment="1">
      <alignment horizontal="right"/>
    </xf>
    <xf numFmtId="177" fontId="25" fillId="15" borderId="23" xfId="1" applyNumberFormat="1" applyFont="1" applyFill="1" applyBorder="1" applyAlignment="1">
      <alignment horizontal="right"/>
    </xf>
    <xf numFmtId="177" fontId="29" fillId="15" borderId="23" xfId="1" applyNumberFormat="1" applyFont="1" applyFill="1" applyBorder="1" applyAlignment="1">
      <alignment horizontal="right"/>
    </xf>
    <xf numFmtId="177" fontId="29" fillId="0" borderId="23" xfId="1" applyNumberFormat="1" applyFont="1" applyFill="1" applyBorder="1" applyAlignment="1">
      <alignment horizontal="right"/>
    </xf>
    <xf numFmtId="177" fontId="26" fillId="15" borderId="23" xfId="1" applyNumberFormat="1" applyFont="1" applyFill="1" applyBorder="1" applyAlignment="1">
      <alignment horizontal="right"/>
    </xf>
    <xf numFmtId="177" fontId="25" fillId="9" borderId="0" xfId="1" applyNumberFormat="1" applyFont="1" applyFill="1"/>
    <xf numFmtId="177" fontId="25" fillId="9" borderId="0" xfId="1" applyNumberFormat="1" applyFont="1" applyFill="1" applyAlignment="1">
      <alignment horizontal="right"/>
    </xf>
    <xf numFmtId="41" fontId="0" fillId="19" borderId="1" xfId="0" applyNumberFormat="1" applyFont="1" applyFill="1" applyBorder="1" applyAlignment="1">
      <alignment horizontal="right" vertical="center"/>
    </xf>
    <xf numFmtId="41" fontId="7" fillId="19" borderId="15" xfId="1" applyNumberFormat="1" applyFont="1" applyFill="1" applyBorder="1" applyAlignment="1">
      <alignment horizontal="right" vertical="center"/>
    </xf>
    <xf numFmtId="41" fontId="7" fillId="19" borderId="1" xfId="1" applyNumberFormat="1" applyFont="1" applyFill="1" applyBorder="1" applyAlignment="1">
      <alignment horizontal="right" vertical="center"/>
    </xf>
    <xf numFmtId="44" fontId="7" fillId="19" borderId="1" xfId="0" applyNumberFormat="1" applyFont="1" applyFill="1" applyBorder="1" applyAlignment="1">
      <alignment horizontal="left" vertical="center"/>
    </xf>
    <xf numFmtId="169" fontId="7" fillId="19" borderId="1" xfId="0" applyNumberFormat="1" applyFont="1" applyFill="1" applyBorder="1" applyAlignment="1">
      <alignment horizontal="right" vertical="center"/>
    </xf>
    <xf numFmtId="169" fontId="7" fillId="19" borderId="2" xfId="0" applyNumberFormat="1" applyFont="1" applyFill="1" applyBorder="1" applyAlignment="1">
      <alignment horizontal="right" vertical="center"/>
    </xf>
    <xf numFmtId="9" fontId="7" fillId="19" borderId="4" xfId="0" applyNumberFormat="1" applyFont="1" applyFill="1" applyBorder="1" applyAlignment="1">
      <alignment horizontal="right" vertical="center"/>
    </xf>
    <xf numFmtId="41" fontId="0" fillId="0" borderId="3" xfId="0" applyNumberFormat="1" applyFill="1" applyBorder="1"/>
    <xf numFmtId="173" fontId="0" fillId="0" borderId="3" xfId="0" applyNumberFormat="1" applyBorder="1"/>
    <xf numFmtId="173" fontId="6" fillId="8" borderId="3" xfId="0" applyNumberFormat="1" applyFont="1" applyFill="1" applyBorder="1"/>
    <xf numFmtId="0" fontId="3" fillId="3" borderId="7" xfId="1" applyNumberFormat="1" applyFont="1" applyFill="1" applyBorder="1" applyAlignment="1">
      <alignment horizontal="center" vertical="center" wrapText="1"/>
    </xf>
    <xf numFmtId="0" fontId="28" fillId="6" borderId="20" xfId="1" applyNumberFormat="1" applyFont="1" applyFill="1" applyBorder="1" applyAlignment="1">
      <alignment horizontal="center" vertical="center" wrapText="1"/>
    </xf>
    <xf numFmtId="0" fontId="34" fillId="0" borderId="0" xfId="0" applyFont="1"/>
    <xf numFmtId="0" fontId="25" fillId="0" borderId="0" xfId="0" applyFont="1"/>
    <xf numFmtId="0" fontId="26" fillId="0" borderId="0" xfId="0" applyFont="1"/>
    <xf numFmtId="0" fontId="35" fillId="0" borderId="0" xfId="25" applyFont="1" applyAlignment="1">
      <alignment horizontal="left" vertical="center"/>
    </xf>
    <xf numFmtId="0" fontId="36" fillId="0" borderId="0" xfId="0" applyFont="1"/>
    <xf numFmtId="0" fontId="25" fillId="0" borderId="0" xfId="0" applyFont="1" applyAlignment="1">
      <alignment horizontal="left" vertical="center"/>
    </xf>
    <xf numFmtId="0" fontId="27" fillId="10" borderId="0" xfId="0" applyFont="1" applyFill="1"/>
    <xf numFmtId="0" fontId="27" fillId="10" borderId="0" xfId="0" applyFont="1" applyFill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3" borderId="23" xfId="34" applyFont="1" applyFill="1" applyBorder="1" applyAlignment="1">
      <alignment horizontal="center" vertical="center"/>
    </xf>
    <xf numFmtId="0" fontId="27" fillId="3" borderId="23" xfId="0" applyFont="1" applyFill="1" applyBorder="1" applyAlignment="1">
      <alignment horizontal="center" vertical="center"/>
    </xf>
    <xf numFmtId="0" fontId="25" fillId="0" borderId="23" xfId="34" applyFont="1" applyBorder="1" applyAlignment="1">
      <alignment horizontal="left" vertical="center"/>
    </xf>
    <xf numFmtId="5" fontId="25" fillId="0" borderId="23" xfId="34" applyNumberFormat="1" applyFont="1" applyBorder="1"/>
    <xf numFmtId="9" fontId="25" fillId="0" borderId="23" xfId="0" applyNumberFormat="1" applyFont="1" applyBorder="1"/>
    <xf numFmtId="0" fontId="25" fillId="0" borderId="23" xfId="34" applyFont="1" applyBorder="1" applyAlignment="1">
      <alignment horizontal="right" vertical="center"/>
    </xf>
    <xf numFmtId="3" fontId="25" fillId="0" borderId="23" xfId="0" applyNumberFormat="1" applyFont="1" applyBorder="1"/>
    <xf numFmtId="4" fontId="25" fillId="0" borderId="0" xfId="0" applyNumberFormat="1" applyFont="1"/>
    <xf numFmtId="0" fontId="25" fillId="0" borderId="0" xfId="34" applyFont="1" applyBorder="1" applyAlignment="1">
      <alignment horizontal="left" vertical="center"/>
    </xf>
    <xf numFmtId="3" fontId="25" fillId="0" borderId="0" xfId="0" applyNumberFormat="1" applyFont="1" applyBorder="1"/>
    <xf numFmtId="9" fontId="25" fillId="0" borderId="0" xfId="0" applyNumberFormat="1" applyFont="1" applyBorder="1"/>
    <xf numFmtId="0" fontId="25" fillId="0" borderId="23" xfId="0" applyFont="1" applyBorder="1" applyAlignment="1">
      <alignment horizontal="left" vertical="center"/>
    </xf>
    <xf numFmtId="4" fontId="25" fillId="0" borderId="23" xfId="0" applyNumberFormat="1" applyFont="1" applyBorder="1"/>
    <xf numFmtId="0" fontId="25" fillId="0" borderId="23" xfId="0" applyFont="1" applyBorder="1"/>
    <xf numFmtId="0" fontId="25" fillId="0" borderId="23" xfId="0" applyFont="1" applyBorder="1" applyAlignment="1">
      <alignment horizontal="right" vertical="center"/>
    </xf>
    <xf numFmtId="6" fontId="25" fillId="0" borderId="23" xfId="0" applyNumberFormat="1" applyFont="1" applyBorder="1"/>
    <xf numFmtId="178" fontId="25" fillId="0" borderId="23" xfId="0" applyNumberFormat="1" applyFont="1" applyBorder="1"/>
    <xf numFmtId="0" fontId="25" fillId="0" borderId="0" xfId="0" applyFont="1" applyAlignment="1">
      <alignment horizontal="right"/>
    </xf>
    <xf numFmtId="0" fontId="36" fillId="0" borderId="0" xfId="0" applyFont="1" applyBorder="1"/>
    <xf numFmtId="0" fontId="36" fillId="0" borderId="0" xfId="0" applyFont="1" applyFill="1" applyBorder="1" applyAlignment="1" applyProtection="1">
      <alignment horizontal="left"/>
      <protection locked="0"/>
    </xf>
    <xf numFmtId="0" fontId="25" fillId="0" borderId="0" xfId="0" applyFont="1" applyBorder="1"/>
    <xf numFmtId="177" fontId="25" fillId="7" borderId="23" xfId="1" applyNumberFormat="1" applyFont="1" applyFill="1" applyBorder="1" applyAlignment="1">
      <alignment horizontal="right"/>
    </xf>
    <xf numFmtId="166" fontId="27" fillId="17" borderId="23" xfId="0" applyNumberFormat="1" applyFont="1" applyFill="1" applyBorder="1" applyAlignment="1">
      <alignment horizontal="left"/>
    </xf>
    <xf numFmtId="166" fontId="28" fillId="9" borderId="30" xfId="0" applyNumberFormat="1" applyFont="1" applyFill="1" applyBorder="1" applyAlignment="1">
      <alignment horizontal="left"/>
    </xf>
    <xf numFmtId="166" fontId="27" fillId="17" borderId="30" xfId="0" applyNumberFormat="1" applyFont="1" applyFill="1" applyBorder="1" applyAlignment="1">
      <alignment horizontal="left"/>
    </xf>
    <xf numFmtId="5" fontId="28" fillId="18" borderId="30" xfId="1" applyNumberFormat="1" applyFont="1" applyFill="1" applyBorder="1" applyAlignment="1">
      <alignment horizontal="right"/>
    </xf>
    <xf numFmtId="5" fontId="29" fillId="9" borderId="23" xfId="1" applyNumberFormat="1" applyFont="1" applyFill="1" applyBorder="1" applyAlignment="1">
      <alignment horizontal="right"/>
    </xf>
    <xf numFmtId="5" fontId="28" fillId="18" borderId="23" xfId="1" applyNumberFormat="1" applyFont="1" applyFill="1" applyBorder="1" applyAlignment="1">
      <alignment horizontal="right"/>
    </xf>
    <xf numFmtId="5" fontId="28" fillId="15" borderId="23" xfId="1" applyNumberFormat="1" applyFont="1" applyFill="1" applyBorder="1" applyAlignment="1">
      <alignment horizontal="right"/>
    </xf>
    <xf numFmtId="7" fontId="29" fillId="9" borderId="23" xfId="1" applyNumberFormat="1" applyFont="1" applyFill="1" applyBorder="1" applyAlignment="1">
      <alignment horizontal="right"/>
    </xf>
    <xf numFmtId="7" fontId="29" fillId="15" borderId="23" xfId="1" applyNumberFormat="1" applyFont="1" applyFill="1" applyBorder="1" applyAlignment="1">
      <alignment horizontal="right"/>
    </xf>
    <xf numFmtId="5" fontId="29" fillId="15" borderId="23" xfId="1" applyNumberFormat="1" applyFont="1" applyFill="1" applyBorder="1" applyAlignment="1">
      <alignment horizontal="right"/>
    </xf>
    <xf numFmtId="166" fontId="28" fillId="18" borderId="23" xfId="1" applyNumberFormat="1" applyFont="1" applyFill="1" applyBorder="1" applyAlignment="1">
      <alignment horizontal="right"/>
    </xf>
    <xf numFmtId="166" fontId="28" fillId="15" borderId="23" xfId="1" applyNumberFormat="1" applyFont="1" applyFill="1" applyBorder="1" applyAlignment="1">
      <alignment horizontal="right"/>
    </xf>
    <xf numFmtId="165" fontId="21" fillId="0" borderId="0" xfId="0" applyNumberFormat="1" applyFont="1" applyFill="1" applyBorder="1"/>
    <xf numFmtId="166" fontId="20" fillId="0" borderId="0" xfId="0" applyNumberFormat="1" applyFont="1"/>
    <xf numFmtId="166" fontId="20" fillId="9" borderId="0" xfId="0" applyNumberFormat="1" applyFont="1" applyFill="1"/>
    <xf numFmtId="0" fontId="20" fillId="9" borderId="0" xfId="0" applyFont="1" applyFill="1" applyBorder="1"/>
    <xf numFmtId="165" fontId="20" fillId="9" borderId="0" xfId="0" applyNumberFormat="1" applyFont="1" applyFill="1"/>
    <xf numFmtId="165" fontId="21" fillId="9" borderId="23" xfId="0" applyNumberFormat="1" applyFont="1" applyFill="1" applyBorder="1"/>
    <xf numFmtId="165" fontId="20" fillId="9" borderId="23" xfId="0" applyNumberFormat="1" applyFont="1" applyFill="1" applyBorder="1"/>
    <xf numFmtId="0" fontId="21" fillId="9" borderId="23" xfId="0" applyFont="1" applyFill="1" applyBorder="1"/>
    <xf numFmtId="0" fontId="20" fillId="9" borderId="23" xfId="0" applyFont="1" applyFill="1" applyBorder="1"/>
    <xf numFmtId="165" fontId="22" fillId="9" borderId="31" xfId="0" applyNumberFormat="1" applyFont="1" applyFill="1" applyBorder="1"/>
    <xf numFmtId="0" fontId="22" fillId="9" borderId="31" xfId="0" applyFont="1" applyFill="1" applyBorder="1"/>
    <xf numFmtId="165" fontId="21" fillId="0" borderId="23" xfId="0" applyNumberFormat="1" applyFont="1" applyFill="1" applyBorder="1"/>
    <xf numFmtId="165" fontId="22" fillId="9" borderId="23" xfId="0" applyNumberFormat="1" applyFont="1" applyFill="1" applyBorder="1"/>
    <xf numFmtId="0" fontId="22" fillId="9" borderId="23" xfId="0" applyFont="1" applyFill="1" applyBorder="1"/>
    <xf numFmtId="165" fontId="39" fillId="21" borderId="23" xfId="0" applyNumberFormat="1" applyFont="1" applyFill="1" applyBorder="1" applyAlignment="1">
      <alignment horizontal="center" vertical="center" wrapText="1" readingOrder="1"/>
    </xf>
    <xf numFmtId="166" fontId="22" fillId="22" borderId="23" xfId="0" applyNumberFormat="1" applyFont="1" applyFill="1" applyBorder="1" applyAlignment="1">
      <alignment horizontal="center"/>
    </xf>
    <xf numFmtId="165" fontId="19" fillId="22" borderId="23" xfId="0" applyNumberFormat="1" applyFont="1" applyFill="1" applyBorder="1" applyAlignment="1"/>
    <xf numFmtId="0" fontId="40" fillId="9" borderId="0" xfId="0" applyFont="1" applyFill="1" applyBorder="1"/>
    <xf numFmtId="0" fontId="21" fillId="9" borderId="0" xfId="0" applyFont="1" applyFill="1" applyBorder="1"/>
    <xf numFmtId="0" fontId="40" fillId="9" borderId="0" xfId="0" applyFont="1" applyFill="1"/>
    <xf numFmtId="165" fontId="22" fillId="9" borderId="0" xfId="0" applyNumberFormat="1" applyFont="1" applyFill="1"/>
    <xf numFmtId="0" fontId="20" fillId="0" borderId="23" xfId="0" applyFont="1" applyBorder="1"/>
    <xf numFmtId="0" fontId="37" fillId="0" borderId="0" xfId="35" applyFont="1" applyFill="1" applyBorder="1"/>
    <xf numFmtId="0" fontId="42" fillId="0" borderId="35" xfId="35" applyNumberFormat="1" applyFont="1" applyFill="1" applyBorder="1" applyAlignment="1">
      <alignment vertical="top" wrapText="1" readingOrder="1"/>
    </xf>
    <xf numFmtId="179" fontId="42" fillId="0" borderId="32" xfId="35" applyNumberFormat="1" applyFont="1" applyFill="1" applyBorder="1" applyAlignment="1">
      <alignment vertical="top" wrapText="1" readingOrder="1"/>
    </xf>
    <xf numFmtId="180" fontId="42" fillId="0" borderId="32" xfId="35" applyNumberFormat="1" applyFont="1" applyFill="1" applyBorder="1" applyAlignment="1">
      <alignment horizontal="right" vertical="top" wrapText="1" readingOrder="1"/>
    </xf>
    <xf numFmtId="0" fontId="42" fillId="0" borderId="32" xfId="35" applyNumberFormat="1" applyFont="1" applyFill="1" applyBorder="1" applyAlignment="1">
      <alignment horizontal="right" vertical="top" wrapText="1" readingOrder="1"/>
    </xf>
    <xf numFmtId="0" fontId="42" fillId="0" borderId="32" xfId="35" applyNumberFormat="1" applyFont="1" applyFill="1" applyBorder="1" applyAlignment="1">
      <alignment vertical="top" wrapText="1" readingOrder="1"/>
    </xf>
    <xf numFmtId="182" fontId="42" fillId="0" borderId="32" xfId="35" applyNumberFormat="1" applyFont="1" applyFill="1" applyBorder="1" applyAlignment="1">
      <alignment vertical="top" wrapText="1" readingOrder="1"/>
    </xf>
    <xf numFmtId="181" fontId="42" fillId="0" borderId="32" xfId="35" applyNumberFormat="1" applyFont="1" applyFill="1" applyBorder="1" applyAlignment="1">
      <alignment horizontal="right" vertical="top" wrapText="1" readingOrder="1"/>
    </xf>
    <xf numFmtId="0" fontId="42" fillId="23" borderId="34" xfId="35" applyNumberFormat="1" applyFont="1" applyFill="1" applyBorder="1" applyAlignment="1">
      <alignment vertical="top" wrapText="1" readingOrder="1"/>
    </xf>
    <xf numFmtId="0" fontId="43" fillId="0" borderId="34" xfId="35" applyNumberFormat="1" applyFont="1" applyFill="1" applyBorder="1" applyAlignment="1">
      <alignment vertical="top" wrapText="1" readingOrder="1"/>
    </xf>
    <xf numFmtId="0" fontId="43" fillId="0" borderId="33" xfId="35" applyNumberFormat="1" applyFont="1" applyFill="1" applyBorder="1" applyAlignment="1">
      <alignment vertical="top" wrapText="1" readingOrder="1"/>
    </xf>
    <xf numFmtId="0" fontId="43" fillId="0" borderId="33" xfId="35" applyNumberFormat="1" applyFont="1" applyFill="1" applyBorder="1" applyAlignment="1">
      <alignment horizontal="left" vertical="top" wrapText="1" readingOrder="1"/>
    </xf>
    <xf numFmtId="0" fontId="43" fillId="0" borderId="33" xfId="35" applyNumberFormat="1" applyFont="1" applyFill="1" applyBorder="1" applyAlignment="1">
      <alignment horizontal="right" vertical="top" wrapText="1" readingOrder="1"/>
    </xf>
    <xf numFmtId="0" fontId="43" fillId="0" borderId="36" xfId="35" applyNumberFormat="1" applyFont="1" applyFill="1" applyBorder="1" applyAlignment="1">
      <alignment horizontal="left" vertical="top" wrapText="1" readingOrder="1"/>
    </xf>
    <xf numFmtId="0" fontId="44" fillId="0" borderId="0" xfId="35" applyFont="1" applyFill="1" applyBorder="1"/>
    <xf numFmtId="0" fontId="20" fillId="7" borderId="0" xfId="0" applyFont="1" applyFill="1"/>
    <xf numFmtId="0" fontId="43" fillId="25" borderId="33" xfId="35" applyNumberFormat="1" applyFont="1" applyFill="1" applyBorder="1" applyAlignment="1">
      <alignment vertical="top" wrapText="1" readingOrder="1"/>
    </xf>
    <xf numFmtId="0" fontId="37" fillId="0" borderId="38" xfId="35" applyNumberFormat="1" applyFont="1" applyFill="1" applyBorder="1" applyAlignment="1">
      <alignment vertical="top" wrapText="1"/>
    </xf>
    <xf numFmtId="0" fontId="37" fillId="0" borderId="37" xfId="35" applyNumberFormat="1" applyFont="1" applyFill="1" applyBorder="1" applyAlignment="1">
      <alignment vertical="top" wrapText="1"/>
    </xf>
    <xf numFmtId="0" fontId="38" fillId="20" borderId="0" xfId="0" applyFont="1" applyFill="1" applyAlignment="1">
      <alignment vertical="center"/>
    </xf>
    <xf numFmtId="0" fontId="20" fillId="16" borderId="24" xfId="0" applyFont="1" applyFill="1" applyBorder="1"/>
    <xf numFmtId="44" fontId="20" fillId="16" borderId="25" xfId="0" applyNumberFormat="1" applyFont="1" applyFill="1" applyBorder="1"/>
    <xf numFmtId="0" fontId="20" fillId="16" borderId="26" xfId="0" applyFont="1" applyFill="1" applyBorder="1"/>
    <xf numFmtId="44" fontId="20" fillId="16" borderId="27" xfId="0" applyNumberFormat="1" applyFont="1" applyFill="1" applyBorder="1"/>
    <xf numFmtId="0" fontId="42" fillId="24" borderId="39" xfId="35" applyNumberFormat="1" applyFont="1" applyFill="1" applyBorder="1" applyAlignment="1">
      <alignment horizontal="left" vertical="top" readingOrder="1"/>
    </xf>
    <xf numFmtId="0" fontId="38" fillId="20" borderId="23" xfId="0" applyFont="1" applyFill="1" applyBorder="1" applyAlignment="1">
      <alignment vertical="center"/>
    </xf>
    <xf numFmtId="0" fontId="20" fillId="20" borderId="23" xfId="0" applyFont="1" applyFill="1" applyBorder="1" applyAlignment="1">
      <alignment vertical="center"/>
    </xf>
    <xf numFmtId="0" fontId="20" fillId="0" borderId="23" xfId="0" applyFont="1" applyBorder="1" applyAlignment="1">
      <alignment vertical="center"/>
    </xf>
    <xf numFmtId="165" fontId="39" fillId="26" borderId="23" xfId="0" applyNumberFormat="1" applyFont="1" applyFill="1" applyBorder="1" applyAlignment="1">
      <alignment horizontal="center" vertical="center" wrapText="1" readingOrder="1"/>
    </xf>
    <xf numFmtId="165" fontId="21" fillId="16" borderId="23" xfId="0" applyNumberFormat="1" applyFont="1" applyFill="1" applyBorder="1"/>
    <xf numFmtId="165" fontId="20" fillId="16" borderId="23" xfId="0" applyNumberFormat="1" applyFont="1" applyFill="1" applyBorder="1"/>
    <xf numFmtId="0" fontId="22" fillId="16" borderId="24" xfId="0" applyFont="1" applyFill="1" applyBorder="1" applyAlignment="1">
      <alignment horizontal="center"/>
    </xf>
    <xf numFmtId="0" fontId="22" fillId="16" borderId="25" xfId="0" applyFont="1" applyFill="1" applyBorder="1" applyAlignment="1">
      <alignment horizontal="center"/>
    </xf>
    <xf numFmtId="176" fontId="0" fillId="0" borderId="0" xfId="1" applyNumberFormat="1" applyFont="1"/>
    <xf numFmtId="0" fontId="20" fillId="9" borderId="23" xfId="0" applyFont="1" applyFill="1" applyBorder="1" applyAlignment="1">
      <alignment horizontal="left"/>
    </xf>
    <xf numFmtId="165" fontId="20" fillId="0" borderId="0" xfId="0" applyNumberFormat="1" applyFont="1"/>
    <xf numFmtId="165" fontId="20" fillId="0" borderId="23" xfId="0" applyNumberFormat="1" applyFont="1" applyBorder="1"/>
    <xf numFmtId="165" fontId="21" fillId="7" borderId="23" xfId="0" applyNumberFormat="1" applyFont="1" applyFill="1" applyBorder="1"/>
    <xf numFmtId="166" fontId="20" fillId="9" borderId="23" xfId="0" applyNumberFormat="1" applyFont="1" applyFill="1" applyBorder="1"/>
    <xf numFmtId="166" fontId="21" fillId="9" borderId="23" xfId="0" applyNumberFormat="1" applyFont="1" applyFill="1" applyBorder="1"/>
    <xf numFmtId="44" fontId="20" fillId="9" borderId="0" xfId="0" applyNumberFormat="1" applyFont="1" applyFill="1"/>
    <xf numFmtId="166" fontId="21" fillId="0" borderId="0" xfId="0" applyNumberFormat="1" applyFont="1" applyFill="1" applyBorder="1"/>
    <xf numFmtId="5" fontId="29" fillId="7" borderId="23" xfId="1" applyNumberFormat="1" applyFont="1" applyFill="1" applyBorder="1" applyAlignment="1">
      <alignment horizontal="right"/>
    </xf>
    <xf numFmtId="41" fontId="0" fillId="25" borderId="1" xfId="0" applyNumberFormat="1" applyFont="1" applyFill="1" applyBorder="1" applyAlignment="1">
      <alignment horizontal="right" vertical="center"/>
    </xf>
    <xf numFmtId="165" fontId="21" fillId="25" borderId="23" xfId="0" applyNumberFormat="1" applyFont="1" applyFill="1" applyBorder="1"/>
    <xf numFmtId="177" fontId="0" fillId="0" borderId="0" xfId="1" applyNumberFormat="1" applyFont="1"/>
    <xf numFmtId="0" fontId="3" fillId="10" borderId="18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25" fillId="0" borderId="20" xfId="34" applyFont="1" applyBorder="1" applyAlignment="1">
      <alignment horizontal="left" vertical="center"/>
    </xf>
    <xf numFmtId="0" fontId="25" fillId="0" borderId="21" xfId="34" applyFont="1" applyBorder="1" applyAlignment="1">
      <alignment horizontal="left" vertical="center"/>
    </xf>
    <xf numFmtId="0" fontId="25" fillId="0" borderId="22" xfId="34" applyFont="1" applyBorder="1" applyAlignment="1">
      <alignment horizontal="left" vertical="center"/>
    </xf>
    <xf numFmtId="43" fontId="3" fillId="3" borderId="7" xfId="1" applyFont="1" applyFill="1" applyBorder="1" applyAlignment="1">
      <alignment horizontal="center" vertical="center" wrapText="1"/>
    </xf>
    <xf numFmtId="43" fontId="3" fillId="3" borderId="0" xfId="1" applyFont="1" applyFill="1" applyBorder="1" applyAlignment="1">
      <alignment horizontal="center" vertical="center" wrapText="1"/>
    </xf>
    <xf numFmtId="43" fontId="3" fillId="3" borderId="8" xfId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center" vertical="center" wrapText="1"/>
    </xf>
    <xf numFmtId="164" fontId="3" fillId="3" borderId="0" xfId="1" applyNumberFormat="1" applyFont="1" applyFill="1" applyBorder="1" applyAlignment="1">
      <alignment horizontal="center" vertical="center" wrapText="1"/>
    </xf>
    <xf numFmtId="164" fontId="3" fillId="3" borderId="8" xfId="1" applyNumberFormat="1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/>
    </xf>
    <xf numFmtId="0" fontId="17" fillId="7" borderId="21" xfId="0" applyFont="1" applyFill="1" applyBorder="1" applyAlignment="1">
      <alignment horizontal="center"/>
    </xf>
    <xf numFmtId="0" fontId="17" fillId="7" borderId="22" xfId="0" applyFont="1" applyFill="1" applyBorder="1" applyAlignment="1">
      <alignment horizontal="center"/>
    </xf>
    <xf numFmtId="0" fontId="32" fillId="7" borderId="20" xfId="0" applyFont="1" applyFill="1" applyBorder="1" applyAlignment="1">
      <alignment horizontal="center"/>
    </xf>
    <xf numFmtId="0" fontId="32" fillId="7" borderId="21" xfId="0" applyFont="1" applyFill="1" applyBorder="1" applyAlignment="1">
      <alignment horizontal="center"/>
    </xf>
    <xf numFmtId="0" fontId="32" fillId="7" borderId="22" xfId="0" applyFont="1" applyFill="1" applyBorder="1" applyAlignment="1">
      <alignment horizontal="center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65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5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6" xfId="1" applyNumberFormat="1" applyFont="1" applyFill="1" applyBorder="1" applyAlignment="1" applyProtection="1">
      <alignment horizontal="center" vertical="center" wrapText="1"/>
      <protection locked="0"/>
    </xf>
    <xf numFmtId="9" fontId="3" fillId="3" borderId="12" xfId="2" applyFont="1" applyFill="1" applyBorder="1" applyAlignment="1" applyProtection="1">
      <alignment horizontal="center" vertical="center" wrapText="1"/>
      <protection locked="0"/>
    </xf>
    <xf numFmtId="9" fontId="3" fillId="3" borderId="10" xfId="2" applyFont="1" applyFill="1" applyBorder="1" applyAlignment="1" applyProtection="1">
      <alignment horizontal="center" vertical="center" wrapText="1"/>
      <protection locked="0"/>
    </xf>
    <xf numFmtId="9" fontId="3" fillId="3" borderId="11" xfId="2" applyFont="1" applyFill="1" applyBorder="1" applyAlignment="1" applyProtection="1">
      <alignment horizontal="center" vertical="center" wrapText="1"/>
      <protection locked="0"/>
    </xf>
    <xf numFmtId="9" fontId="3" fillId="3" borderId="9" xfId="2" applyFont="1" applyFill="1" applyBorder="1" applyAlignment="1" applyProtection="1">
      <alignment horizontal="center" vertical="center" wrapText="1"/>
      <protection locked="0"/>
    </xf>
    <xf numFmtId="165" fontId="28" fillId="6" borderId="30" xfId="0" applyNumberFormat="1" applyFont="1" applyFill="1" applyBorder="1" applyAlignment="1">
      <alignment horizontal="center" vertical="center" wrapText="1"/>
    </xf>
    <xf numFmtId="165" fontId="28" fillId="6" borderId="31" xfId="0" applyNumberFormat="1" applyFont="1" applyFill="1" applyBorder="1" applyAlignment="1">
      <alignment horizontal="center" vertical="center" wrapText="1"/>
    </xf>
    <xf numFmtId="0" fontId="22" fillId="16" borderId="28" xfId="0" applyFont="1" applyFill="1" applyBorder="1" applyAlignment="1">
      <alignment horizontal="center"/>
    </xf>
    <xf numFmtId="0" fontId="22" fillId="16" borderId="29" xfId="0" applyFont="1" applyFill="1" applyBorder="1" applyAlignment="1">
      <alignment horizontal="center"/>
    </xf>
    <xf numFmtId="165" fontId="39" fillId="26" borderId="20" xfId="0" applyNumberFormat="1" applyFont="1" applyFill="1" applyBorder="1" applyAlignment="1">
      <alignment horizontal="center" vertical="center" wrapText="1" readingOrder="1"/>
    </xf>
    <xf numFmtId="165" fontId="39" fillId="26" borderId="21" xfId="0" applyNumberFormat="1" applyFont="1" applyFill="1" applyBorder="1" applyAlignment="1">
      <alignment horizontal="center" vertical="center" wrapText="1" readingOrder="1"/>
    </xf>
    <xf numFmtId="165" fontId="39" fillId="26" borderId="22" xfId="0" applyNumberFormat="1" applyFont="1" applyFill="1" applyBorder="1" applyAlignment="1">
      <alignment horizontal="center" vertical="center" wrapText="1" readingOrder="1"/>
    </xf>
    <xf numFmtId="165" fontId="39" fillId="21" borderId="23" xfId="0" applyNumberFormat="1" applyFont="1" applyFill="1" applyBorder="1" applyAlignment="1">
      <alignment horizontal="center" vertical="center" wrapText="1" readingOrder="1"/>
    </xf>
  </cellXfs>
  <cellStyles count="36">
    <cellStyle name=" 1" xfId="5"/>
    <cellStyle name=" _x0007_LÓ_x0018_ÄþÍN^NuNVþˆHÁ_x0001__x0018_(n" xfId="4"/>
    <cellStyle name="%_Current Year Actual " xfId="6"/>
    <cellStyle name="Accent1" xfId="3" builtinId="29"/>
    <cellStyle name="Calculation 2 2 2_BHP 4Q 2010 Ops Review Senior Managment " xfId="7"/>
    <cellStyle name="Calculation 2 2_BHP 4Q 2010 Ops Review Senior Managment " xfId="8"/>
    <cellStyle name="Check Cell 2 2 2_BHP 4Q 2010 Ops Review Senior Managment " xfId="9"/>
    <cellStyle name="Check Cell 2 2_BHP 4Q 2010 Ops Review Senior Managment " xfId="10"/>
    <cellStyle name="Comma" xfId="1" builtinId="3"/>
    <cellStyle name="Comma 10 6" xfId="31"/>
    <cellStyle name="Comma 6 2 2 11" xfId="32"/>
    <cellStyle name="Heading 1 2 2_BHP 4Q 2010 Ops Review Senior Managment " xfId="11"/>
    <cellStyle name="Heading 2 2 2_BHP 4Q 2010 Ops Review Senior Managment " xfId="12"/>
    <cellStyle name="Heading 3 2 2_BHP 4Q 2010 Ops Review Senior Managment " xfId="13"/>
    <cellStyle name="Hyperlink" xfId="25" builtinId="8"/>
    <cellStyle name="Input 2 2 2_BHP 4Q 2010 Ops Review Senior Managment " xfId="14"/>
    <cellStyle name="Input 2 2_BHP 4Q 2010 Ops Review Senior Managment " xfId="15"/>
    <cellStyle name="Linked Cell 2 2_BHP 4Q 2010 Ops Review Senior Managment " xfId="16"/>
    <cellStyle name="Normal" xfId="0" builtinId="0"/>
    <cellStyle name="Normal 2" xfId="34"/>
    <cellStyle name="Normal 2 2_Add'l Measures Algorithm" xfId="33"/>
    <cellStyle name="Normal 2 254" xfId="30"/>
    <cellStyle name="Normal 2 3" xfId="28"/>
    <cellStyle name="Normal 3" xfId="35"/>
    <cellStyle name="Normal 3 3 12" xfId="29"/>
    <cellStyle name="Normal 9 11 2" xfId="27"/>
    <cellStyle name="Note 2 2 2_BHP 4Q 2010 Ops Review Senior Managment " xfId="17"/>
    <cellStyle name="Note 2 2_BHP 4Q 2010 Ops Review Senior Managment " xfId="18"/>
    <cellStyle name="Note 2_BHP 4Q 2010 Ops Review Senior Managment " xfId="19"/>
    <cellStyle name="Note 3_BHP 4Q 2010 Ops Review Senior Managment " xfId="20"/>
    <cellStyle name="Note 4_BHP 4Q 2010 Ops Review Senior Managment " xfId="21"/>
    <cellStyle name="Output 2 2 2_BHP 4Q 2010 Ops Review Senior Managment " xfId="22"/>
    <cellStyle name="Output 2 2_BHP 4Q 2010 Ops Review Senior Managment " xfId="23"/>
    <cellStyle name="Percent" xfId="2" builtinId="5"/>
    <cellStyle name="Total 2 2_BHP 4Q 2010 Ops Review Senior Managment " xfId="24"/>
    <cellStyle name="Warning Text" xfId="26" builtinId="11"/>
  </cellStyles>
  <dxfs count="16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 val="0"/>
        <i val="0"/>
        <color theme="0" tint="-0.499984740745262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 val="0"/>
        <i val="0"/>
        <color theme="0" tint="-0.499984740745262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CC"/>
      <color rgb="FFBFBFBF"/>
      <color rgb="FF1A1D5D"/>
      <color rgb="FF8EB4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5</xdr:col>
          <xdr:colOff>1109980</xdr:colOff>
          <xdr:row>3</xdr:row>
          <xdr:rowOff>182880</xdr:rowOff>
        </xdr:to>
        <xdr:grpSp>
          <xdr:nvGrpSpPr>
            <xdr:cNvPr id="2" name="Group 1"/>
            <xdr:cNvGrpSpPr/>
          </xdr:nvGrpSpPr>
          <xdr:grpSpPr>
            <a:xfrm>
              <a:off x="5200650" y="180975"/>
              <a:ext cx="1109980" cy="544830"/>
              <a:chOff x="2425700" y="0"/>
              <a:chExt cx="2268220" cy="548639"/>
            </a:xfrm>
            <a:noFill/>
          </xdr:grpSpPr>
          <xdr:sp macro="" textlink="">
            <xdr:nvSpPr>
              <xdr:cNvPr id="9217" name="CheckBox1" hidden="1">
                <a:extLst>
                  <a:ext uri="{63B3BB69-23CF-44E3-9099-C40C66FF867C}">
                    <a14:compatExt spid="_x0000_s9217"/>
                  </a:ext>
                </a:extLst>
              </xdr:cNvPr>
              <xdr:cNvSpPr/>
            </xdr:nvSpPr>
            <xdr:spPr>
              <a:xfrm>
                <a:off x="2425700" y="0"/>
                <a:ext cx="2268220" cy="327660"/>
              </a:xfrm>
              <a:prstGeom prst="rect">
                <a:avLst/>
              </a:prstGeom>
            </xdr:spPr>
          </xdr:sp>
          <xdr:sp macro="" textlink="">
            <xdr:nvSpPr>
              <xdr:cNvPr id="9218" name="CheckBox2" hidden="1">
                <a:extLst>
                  <a:ext uri="{63B3BB69-23CF-44E3-9099-C40C66FF867C}">
                    <a14:compatExt spid="_x0000_s9218"/>
                  </a:ext>
                </a:extLst>
              </xdr:cNvPr>
              <xdr:cNvSpPr/>
            </xdr:nvSpPr>
            <xdr:spPr>
              <a:xfrm>
                <a:off x="2425700" y="220979"/>
                <a:ext cx="2268220" cy="327660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88900</xdr:colOff>
          <xdr:row>0</xdr:row>
          <xdr:rowOff>0</xdr:rowOff>
        </xdr:from>
        <xdr:to>
          <xdr:col>2</xdr:col>
          <xdr:colOff>1198880</xdr:colOff>
          <xdr:row>2</xdr:row>
          <xdr:rowOff>182880</xdr:rowOff>
        </xdr:to>
        <xdr:grpSp>
          <xdr:nvGrpSpPr>
            <xdr:cNvPr id="2" name="Group 1"/>
            <xdr:cNvGrpSpPr/>
          </xdr:nvGrpSpPr>
          <xdr:grpSpPr>
            <a:xfrm>
              <a:off x="2327275" y="0"/>
              <a:ext cx="1109980" cy="544830"/>
              <a:chOff x="2425700" y="0"/>
              <a:chExt cx="2268220" cy="548639"/>
            </a:xfrm>
            <a:noFill/>
          </xdr:grpSpPr>
          <xdr:sp macro="" textlink="">
            <xdr:nvSpPr>
              <xdr:cNvPr id="5124" name="CheckBox1" hidden="1">
                <a:extLst>
                  <a:ext uri="{63B3BB69-23CF-44E3-9099-C40C66FF867C}">
                    <a14:compatExt spid="_x0000_s5124"/>
                  </a:ext>
                </a:extLst>
              </xdr:cNvPr>
              <xdr:cNvSpPr/>
            </xdr:nvSpPr>
            <xdr:spPr>
              <a:xfrm>
                <a:off x="2425700" y="0"/>
                <a:ext cx="2268220" cy="327660"/>
              </a:xfrm>
              <a:prstGeom prst="rect">
                <a:avLst/>
              </a:prstGeom>
            </xdr:spPr>
          </xdr:sp>
          <xdr:sp macro="" textlink="">
            <xdr:nvSpPr>
              <xdr:cNvPr id="5125" name="CheckBox2" hidden="1">
                <a:extLst>
                  <a:ext uri="{63B3BB69-23CF-44E3-9099-C40C66FF867C}">
                    <a14:compatExt spid="_x0000_s5125"/>
                  </a:ext>
                </a:extLst>
              </xdr:cNvPr>
              <xdr:cNvSpPr/>
            </xdr:nvSpPr>
            <xdr:spPr>
              <a:xfrm>
                <a:off x="2425700" y="220979"/>
                <a:ext cx="2268220" cy="327660"/>
              </a:xfrm>
              <a:prstGeom prst="rect">
                <a:avLst/>
              </a:prstGeom>
            </xdr:spPr>
          </xdr:sp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Projects\BHCRates\PSCModels\2005.04.14\Clean\CAS%20Electric%20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BHP\2005\Rate%20Case\BHP%20Cost%20of%20Service%20Model%20(Excel)%203.07.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Documents%20and%20Settings\ckilpatr\My%20Documents\Rate%20Class%20Info\COS%20Exercise%206%20with%20answe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aeg\Clients\Black%20Hills\Black%20Hills%20So%20Dakota\2015-16%20Status%20Report\BenCost_Black%20Hills%20SD_Report%20Version_2016-10-07%20Revised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aeg\Clients\LIPA\PDI\Planning%20Folder\2016%20Budget%20and%20Goals\CHGE%20ETIP%20Design%20Tool_2016%20Update%204-26-16_Updated%20Avoided%20Cost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aeg\Clients\LIPA\PDI\Planning%20Folder\2016%20Budget%20and%20Goals\2015%20Detailed%20Budget%20&amp;%20Goal%20Spreadsheet%20(Proposed%20v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eilly\Documents\@Projects\Central%20Hudson\CHGE%20Simple%20Marketplace\CHGE%20MarketPlace%20Savings%20Calculator_2016-09-08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aeg\Clients\Kentucky%20Power\2014-15%20Potential%20Study\Program%20Design\KPCO%20Program%20Design%20Mid%20Scenario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tatus Report Tables"/>
      <sheetName val="Portfolio Results"/>
      <sheetName val="Program Results"/>
      <sheetName val="End Use Results"/>
      <sheetName val="ErrorCheck"/>
      <sheetName val="Measure Inputs"/>
      <sheetName val="Program Inputs"/>
      <sheetName val="Portfolio Inputs"/>
      <sheetName val="2016"/>
      <sheetName val="Plan Data"/>
      <sheetName val="Vision App Data"/>
      <sheetName val="Measure Screen"/>
      <sheetName val="EPA Emissions Factors"/>
      <sheetName val="HVAC Interactive Effects"/>
      <sheetName val="Lookup Variables"/>
      <sheetName val="Thermostatic Restrictor Valve"/>
      <sheetName val="Algorith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D3" t="str">
            <v>OK</v>
          </cell>
        </row>
        <row r="4">
          <cell r="D4" t="str">
            <v>OK</v>
          </cell>
        </row>
        <row r="5">
          <cell r="D5" t="str">
            <v>OK</v>
          </cell>
        </row>
        <row r="6">
          <cell r="D6" t="str">
            <v>OK</v>
          </cell>
        </row>
        <row r="10">
          <cell r="B10">
            <v>29</v>
          </cell>
        </row>
        <row r="11">
          <cell r="B11">
            <v>11</v>
          </cell>
        </row>
        <row r="12">
          <cell r="B12">
            <v>3</v>
          </cell>
        </row>
      </sheetData>
      <sheetData sheetId="6" refreshError="1"/>
      <sheetData sheetId="7" refreshError="1"/>
      <sheetData sheetId="8">
        <row r="5">
          <cell r="D5">
            <v>2016</v>
          </cell>
        </row>
        <row r="6">
          <cell r="D6">
            <v>2050</v>
          </cell>
        </row>
        <row r="7">
          <cell r="D7">
            <v>2016</v>
          </cell>
        </row>
        <row r="8">
          <cell r="D8">
            <v>2016</v>
          </cell>
        </row>
        <row r="10">
          <cell r="D10">
            <v>8.8400000000000006E-2</v>
          </cell>
        </row>
        <row r="11">
          <cell r="D11">
            <v>8.8400000000000006E-2</v>
          </cell>
        </row>
        <row r="12">
          <cell r="D12">
            <v>8.8400000000000006E-2</v>
          </cell>
        </row>
        <row r="13">
          <cell r="D13">
            <v>8.8400000000000006E-2</v>
          </cell>
        </row>
        <row r="14">
          <cell r="D14">
            <v>8.8400000000000006E-2</v>
          </cell>
        </row>
        <row r="16">
          <cell r="D16">
            <v>1.0469999999999999</v>
          </cell>
        </row>
        <row r="17">
          <cell r="D17">
            <v>1.0469999999999999</v>
          </cell>
        </row>
        <row r="18">
          <cell r="D18">
            <v>1</v>
          </cell>
        </row>
        <row r="20">
          <cell r="D20">
            <v>1</v>
          </cell>
        </row>
        <row r="21">
          <cell r="D21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City</v>
          </cell>
          <cell r="C1" t="str">
            <v>Housing Type</v>
          </cell>
          <cell r="E1" t="str">
            <v>Heating Type</v>
          </cell>
          <cell r="G1" t="str">
            <v>Water Heater Type</v>
          </cell>
        </row>
        <row r="2">
          <cell r="A2" t="str">
            <v>Albany</v>
          </cell>
          <cell r="C2" t="str">
            <v>Single Family</v>
          </cell>
          <cell r="E2" t="str">
            <v>AC w/Gas Heat</v>
          </cell>
          <cell r="G2" t="str">
            <v>Natural Gas Storage Tank</v>
          </cell>
        </row>
        <row r="3">
          <cell r="A3" t="str">
            <v>Binghamton</v>
          </cell>
          <cell r="C3" t="str">
            <v>Multi Family Low Rise</v>
          </cell>
          <cell r="E3" t="str">
            <v>Heat Pump</v>
          </cell>
          <cell r="G3" t="str">
            <v>Electric Storage Tank</v>
          </cell>
        </row>
        <row r="4">
          <cell r="A4" t="str">
            <v>Buffalo</v>
          </cell>
          <cell r="C4" t="str">
            <v>Multi Family High Rise</v>
          </cell>
          <cell r="E4" t="str">
            <v>AC w/ Electric Heat</v>
          </cell>
          <cell r="G4" t="str">
            <v>Natural Gas Instantaneous</v>
          </cell>
        </row>
        <row r="5">
          <cell r="A5" t="str">
            <v>Massena</v>
          </cell>
          <cell r="E5" t="str">
            <v>Electric Heat Only</v>
          </cell>
          <cell r="G5" t="str">
            <v>Electric Instantaneous</v>
          </cell>
        </row>
        <row r="6">
          <cell r="A6" t="str">
            <v>NYC</v>
          </cell>
          <cell r="E6" t="str">
            <v>Gas Heat Only</v>
          </cell>
        </row>
        <row r="7">
          <cell r="A7" t="str">
            <v>Poughkeepsie</v>
          </cell>
          <cell r="E7" t="str">
            <v>Fan coil with chiller and hot water boiler</v>
          </cell>
        </row>
        <row r="8">
          <cell r="A8" t="str">
            <v>Syracuse</v>
          </cell>
          <cell r="E8" t="str">
            <v>Steam heat only</v>
          </cell>
        </row>
        <row r="9">
          <cell r="A9" t="str">
            <v>Upstate average</v>
          </cell>
        </row>
        <row r="10">
          <cell r="A10" t="str">
            <v>Long Island</v>
          </cell>
        </row>
      </sheetData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IP Tables"/>
      <sheetName val="Program Tables"/>
      <sheetName val="Programs"/>
      <sheetName val="Measures"/>
      <sheetName val="2016"/>
      <sheetName val="2017"/>
      <sheetName val="2018"/>
      <sheetName val="2016-18"/>
      <sheetName val="Filing"/>
      <sheetName val="Admin Cost"/>
      <sheetName val="Measure Inputs"/>
      <sheetName val="Algorithms"/>
      <sheetName val="General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9">
          <cell r="F29">
            <v>3</v>
          </cell>
        </row>
      </sheetData>
      <sheetData sheetId="11"/>
      <sheetData sheetId="12">
        <row r="4">
          <cell r="C4">
            <v>0.02</v>
          </cell>
        </row>
        <row r="5">
          <cell r="C5">
            <v>5.5E-2</v>
          </cell>
        </row>
        <row r="6">
          <cell r="C6">
            <v>7.1999999999999995E-2</v>
          </cell>
        </row>
        <row r="7">
          <cell r="C7">
            <v>7.1999999999999995E-2</v>
          </cell>
        </row>
        <row r="10">
          <cell r="C10">
            <v>0</v>
          </cell>
        </row>
        <row r="11">
          <cell r="C11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Dept Version"/>
      <sheetName val="2015 Acct Category"/>
      <sheetName val="2013-5 Acct Category"/>
      <sheetName val="Levelized Cost"/>
      <sheetName val="2014-2015 Budget &amp; Goals"/>
      <sheetName val="Efficient Products"/>
      <sheetName val="EEP Detailed Savings Calcs"/>
      <sheetName val="HPwES"/>
      <sheetName val="HPwES Savings Analysis"/>
      <sheetName val="HPwES 2012-13 Detail"/>
      <sheetName val="Res New Homes"/>
      <sheetName val="New Homes 2015 Analysis"/>
      <sheetName val="HERS 2012-13 Pivot"/>
      <sheetName val="HERS 2012"/>
      <sheetName val="HERS 2013"/>
      <sheetName val="ES HERS Index UDRH"/>
      <sheetName val="ES State Code UDRH"/>
      <sheetName val="Cool Homes"/>
      <sheetName val="Cool Homes 2015 Plng"/>
      <sheetName val="HPD"/>
      <sheetName val="HPD CSG 2013 Report"/>
      <sheetName val="REAP"/>
      <sheetName val="REAP Detailed Plan"/>
      <sheetName val="REAP Measure Analysis"/>
      <sheetName val="Commercial "/>
      <sheetName val="LIPA Edge"/>
      <sheetName val="Renewables"/>
      <sheetName val="Consulting"/>
      <sheetName val="G&amp;A"/>
      <sheetName val="IT_Siebel"/>
      <sheetName val="R&amp;D"/>
      <sheetName val="Contractor Budgets"/>
      <sheetName val="Memberships"/>
      <sheetName val="Residential Light Bulb 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">
          <cell r="A3">
            <v>1.0683760683760684</v>
          </cell>
        </row>
        <row r="4">
          <cell r="A4">
            <v>1.1001100110011002</v>
          </cell>
        </row>
      </sheetData>
      <sheetData sheetId="32"/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 Summary"/>
      <sheetName val="Gross Summary"/>
      <sheetName val="Measures"/>
      <sheetName val="Calculations"/>
      <sheetName val="Input Data"/>
      <sheetName val="|||"/>
      <sheetName val="EFLH"/>
      <sheetName val="RASS"/>
      <sheetName val="HVAC Interactive Effects"/>
      <sheetName val="Water Temp"/>
      <sheetName val="Lookup Variables"/>
      <sheetName val="Thermostatic Restrictor Valve"/>
      <sheetName val="HVAC Interactive Effects (2)"/>
    </sheetNames>
    <sheetDataSet>
      <sheetData sheetId="0"/>
      <sheetData sheetId="1"/>
      <sheetData sheetId="2">
        <row r="3">
          <cell r="C3" t="str">
            <v>Model Item Name</v>
          </cell>
        </row>
        <row r="4">
          <cell r="C4" t="str">
            <v>Cree 16.5w Par38 (6 pack)</v>
          </cell>
        </row>
        <row r="5">
          <cell r="C5" t="str">
            <v>Cree 6w A Lamp (6 pack)</v>
          </cell>
        </row>
        <row r="6">
          <cell r="C6" t="str">
            <v>GE 10w BR30 (6 pack)</v>
          </cell>
        </row>
        <row r="7">
          <cell r="C7" t="str">
            <v>OSRAM Color Gardenspot</v>
          </cell>
        </row>
        <row r="8">
          <cell r="C8" t="str">
            <v>OSRAM Color Gardenspot Extension</v>
          </cell>
        </row>
        <row r="9">
          <cell r="C9" t="str">
            <v>Osram Lightify Dimmable A19 (6-pack)</v>
          </cell>
        </row>
        <row r="10">
          <cell r="C10" t="str">
            <v>Osram Lightify LED A19 RGBW Lamp (6-Pack)</v>
          </cell>
        </row>
        <row r="11">
          <cell r="C11" t="str">
            <v>Osram Lightify LED A19 Tunable White Lamp (6-Pack)</v>
          </cell>
        </row>
        <row r="12">
          <cell r="C12" t="str">
            <v>Osram Lightify LED BR30 RGBW Reflector Lamp (6-Pack)</v>
          </cell>
        </row>
        <row r="13">
          <cell r="C13" t="str">
            <v>Osram Lightify LED BR30 Tunable White Reflector Lamp (6-Pack)</v>
          </cell>
        </row>
        <row r="14">
          <cell r="C14" t="str">
            <v>Osram Lightify Starter Kit W/ Bulb</v>
          </cell>
        </row>
        <row r="15">
          <cell r="C15" t="str">
            <v>Philips 10.5w Slim (6 pack)</v>
          </cell>
        </row>
        <row r="16">
          <cell r="C16" t="str">
            <v>Philips 14w LED A21 (6 Pack)</v>
          </cell>
        </row>
        <row r="17">
          <cell r="C17" t="str">
            <v>Philips 15w A Lamp (6 pack)</v>
          </cell>
        </row>
        <row r="18">
          <cell r="C18" t="str">
            <v>Philips 18w 3-Way LED (6-Pack)</v>
          </cell>
        </row>
        <row r="19">
          <cell r="C19" t="str">
            <v>Philips 19w A Lamp (6 pack)</v>
          </cell>
        </row>
        <row r="20">
          <cell r="C20" t="str">
            <v>Philips 4.5W E12 Flame Tipe LED (6-Pack)</v>
          </cell>
        </row>
        <row r="21">
          <cell r="C21" t="str">
            <v>Philips 4.5W Medium Base Blunt Tip LED (6-Pack)</v>
          </cell>
        </row>
        <row r="22">
          <cell r="C22" t="str">
            <v>Philips 6w Par 20 (6 pack)</v>
          </cell>
        </row>
        <row r="23">
          <cell r="C23" t="str">
            <v>Philips 9.5w BR30 (6 pack)</v>
          </cell>
        </row>
        <row r="24">
          <cell r="C24" t="str">
            <v>TCP 10W A-19 LED (6-Pack)</v>
          </cell>
        </row>
        <row r="25">
          <cell r="C25" t="str">
            <v>TCP 10w BR30 (6 pack)</v>
          </cell>
        </row>
        <row r="26">
          <cell r="C26" t="str">
            <v>TCP 5.0w Candelabra Base Torpedo (6 pack)</v>
          </cell>
        </row>
        <row r="27">
          <cell r="C27" t="str">
            <v>TCP 5.0w Medium Base Torpedo (6 pack)</v>
          </cell>
        </row>
        <row r="28">
          <cell r="C28" t="str">
            <v>TCP 5w Globe (6 pack)</v>
          </cell>
        </row>
        <row r="29">
          <cell r="C29" t="str">
            <v>TCP 8W R20 LED (6 Pack)</v>
          </cell>
        </row>
        <row r="30">
          <cell r="C30" t="str">
            <v>TCP 5w Small-Based LED Torpedo (6 Pack)</v>
          </cell>
        </row>
        <row r="31">
          <cell r="C31" t="str">
            <v>OSRAM Switch</v>
          </cell>
        </row>
        <row r="32">
          <cell r="C32" t="str">
            <v>OSRAM Connected Lighting Gateway</v>
          </cell>
        </row>
        <row r="33">
          <cell r="C33" t="str">
            <v>Evolve 1.5 gpm Showerhead with TSV - Electric DHW</v>
          </cell>
        </row>
        <row r="34">
          <cell r="C34" t="str">
            <v>Evolve 1.5 gpm Hand Showerhead with TSV - Electric DHW</v>
          </cell>
        </row>
        <row r="35">
          <cell r="C35" t="str">
            <v>Niagara Handheld Showerhead - Electric DHW</v>
          </cell>
        </row>
        <row r="36">
          <cell r="C36" t="str">
            <v>Niagara Showerhead - Electric DHW</v>
          </cell>
        </row>
        <row r="37">
          <cell r="C37" t="str">
            <v>WaterPik 4-Mode Showerhead - Electric DHW</v>
          </cell>
        </row>
        <row r="38">
          <cell r="C38" t="str">
            <v>WaterPik EcoFlow 5 Mode 1.6 Handheld - Electric DHW</v>
          </cell>
        </row>
        <row r="39">
          <cell r="C39" t="str">
            <v>Evolve 1.5 gpm Showerhead with TSV - Gas DHW</v>
          </cell>
        </row>
        <row r="40">
          <cell r="C40" t="str">
            <v>Evolve 1.5 gpm Hand Showerhead with TSV - Gas DHW</v>
          </cell>
        </row>
        <row r="41">
          <cell r="C41" t="str">
            <v>Niagara Handheld Showerhead - Gas DHW</v>
          </cell>
        </row>
        <row r="42">
          <cell r="C42" t="str">
            <v>Niagara Showerhead - Gas DHW</v>
          </cell>
        </row>
        <row r="43">
          <cell r="C43" t="str">
            <v>WaterPik 4-Mode Showerhead - Gas DHW</v>
          </cell>
        </row>
        <row r="44">
          <cell r="C44" t="str">
            <v>WaterPik EcoFlow 5 Mode 1.6 Handheld - Gas DHW</v>
          </cell>
        </row>
        <row r="45">
          <cell r="C45" t="str">
            <v>Evolve 1.5 gpm Showerhead with TSV - Unknown DHW</v>
          </cell>
        </row>
        <row r="46">
          <cell r="C46" t="str">
            <v>Evolve 1.5 gpm Hand Showerhead with TSV - Unknown DHW</v>
          </cell>
        </row>
        <row r="47">
          <cell r="C47" t="str">
            <v>Niagara Handheld Showerhead - Unknown DHW</v>
          </cell>
        </row>
        <row r="48">
          <cell r="C48" t="str">
            <v>Niagara Showerhead - Unknown DHW</v>
          </cell>
        </row>
        <row r="49">
          <cell r="C49" t="str">
            <v>WaterPik 4-Mode Showerhead - Unknown DHW</v>
          </cell>
        </row>
        <row r="50">
          <cell r="C50" t="str">
            <v>WaterPik EcoFlow 5 Mode 1.6 Handheld - Unknown DHW</v>
          </cell>
        </row>
        <row r="51">
          <cell r="C51" t="str">
            <v>Evolve Thermostatic Valve - Electric DHW</v>
          </cell>
        </row>
        <row r="52">
          <cell r="C52" t="str">
            <v>Evolve Thermostatic Valve - Gas DHW</v>
          </cell>
        </row>
        <row r="53">
          <cell r="C53" t="str">
            <v>Evolve Thermostatic Valve - Unknown DHW</v>
          </cell>
        </row>
        <row r="54">
          <cell r="C54" t="str">
            <v>Niagara Kitchen Swivel Aerator - Electric DHW</v>
          </cell>
        </row>
        <row r="55">
          <cell r="C55" t="str">
            <v>Niagara Kitchen Swivel Aerator - Gas DHW</v>
          </cell>
        </row>
        <row r="56">
          <cell r="C56" t="str">
            <v>Niagara Kitchen Swivel Aerator - Unknown DHW</v>
          </cell>
        </row>
        <row r="57">
          <cell r="C57" t="str">
            <v>TrickleStar 7 Outlet APS</v>
          </cell>
        </row>
        <row r="58">
          <cell r="C58" t="str">
            <v>TrickleStar 12 Outlet APS</v>
          </cell>
        </row>
        <row r="59">
          <cell r="C59" t="str">
            <v>TrickleStar APS +</v>
          </cell>
        </row>
        <row r="60">
          <cell r="C60" t="str">
            <v>Embertec 4 AV+</v>
          </cell>
        </row>
        <row r="61">
          <cell r="C61" t="str">
            <v>Honeywell VisionPro Thermostat - AC w/Gas Heat</v>
          </cell>
        </row>
        <row r="62">
          <cell r="C62" t="str">
            <v>Honeywell Smart Thermostat - AC w/Gas Heat</v>
          </cell>
        </row>
        <row r="63">
          <cell r="C63" t="str">
            <v>Honeywell Lyric Thermostat - AC w/Gas Heat</v>
          </cell>
        </row>
        <row r="64">
          <cell r="C64" t="str">
            <v>Nest 3rd Gen Thermostat - AC w/Gas Heat</v>
          </cell>
        </row>
        <row r="65">
          <cell r="C65" t="str">
            <v>EcoBee3 Thermostat - AC w/Gas Heat</v>
          </cell>
        </row>
        <row r="66">
          <cell r="C66" t="str">
            <v>Ecobee SmartSi Thermostat - AC w/Gas Heat</v>
          </cell>
        </row>
        <row r="67">
          <cell r="C67" t="str">
            <v>Comverge IT108 Thermostat - AC w/Gas Heat</v>
          </cell>
        </row>
        <row r="68">
          <cell r="C68" t="str">
            <v>Lux Geo WiFi Smart Thermostat - AC w/Gas Heat</v>
          </cell>
        </row>
        <row r="69">
          <cell r="C69" t="str">
            <v>Honeywell VisionPro Thermostat - Gas Heat Only</v>
          </cell>
        </row>
        <row r="70">
          <cell r="C70" t="str">
            <v>Honeywell Smart Thermostat - Gas Heat Only</v>
          </cell>
        </row>
        <row r="71">
          <cell r="C71" t="str">
            <v>Honeywell Lyric Thermostat - Gas Heat Only</v>
          </cell>
        </row>
        <row r="72">
          <cell r="C72" t="str">
            <v>Nest 3rd Gen Thermostat - Gas Heat Only</v>
          </cell>
        </row>
        <row r="73">
          <cell r="C73" t="str">
            <v>EcoBee3 Thermostat - Gas Heat Only</v>
          </cell>
        </row>
        <row r="74">
          <cell r="C74" t="str">
            <v>Ecobee SmartSi Thermostat - Gas Heat Only</v>
          </cell>
        </row>
        <row r="75">
          <cell r="C75" t="str">
            <v>Comverge IT108 Thermostat - Gas Heat Only</v>
          </cell>
        </row>
        <row r="76">
          <cell r="C76" t="str">
            <v>Lux Geo WiFi Smart Thermostat - Gas Heat Only</v>
          </cell>
        </row>
        <row r="77">
          <cell r="C77" t="str">
            <v>Honeywell VisionPro Thermostat - AC Only</v>
          </cell>
        </row>
        <row r="78">
          <cell r="C78" t="str">
            <v>Honeywell Smart Thermostat - AC Only</v>
          </cell>
        </row>
        <row r="79">
          <cell r="C79" t="str">
            <v>Honeywell Lyric Thermostat - AC Only</v>
          </cell>
        </row>
        <row r="80">
          <cell r="C80" t="str">
            <v>Nest 3rd Gen Thermostat - AC Only</v>
          </cell>
        </row>
        <row r="81">
          <cell r="C81" t="str">
            <v>EcoBee3 Thermostat - AC Only</v>
          </cell>
        </row>
        <row r="82">
          <cell r="C82" t="str">
            <v>Ecobee SmartSi Thermostat - AC Only</v>
          </cell>
        </row>
        <row r="83">
          <cell r="C83" t="str">
            <v>Comverge IT108 Thermostat - AC Only</v>
          </cell>
        </row>
        <row r="84">
          <cell r="C84" t="str">
            <v>Lux Geo WiFi Smart Thermostat - AC Only</v>
          </cell>
        </row>
        <row r="85">
          <cell r="C85" t="str">
            <v>Honeywell VisionPro Thermostat - Unknown</v>
          </cell>
        </row>
        <row r="86">
          <cell r="C86" t="str">
            <v>Honeywell Smart Thermostat - Unknown</v>
          </cell>
        </row>
        <row r="87">
          <cell r="C87" t="str">
            <v>Honeywell Lyric Thermostat - Unknown</v>
          </cell>
        </row>
        <row r="88">
          <cell r="C88" t="str">
            <v>Nest 3rd Gen Thermostat - Unknown</v>
          </cell>
        </row>
        <row r="89">
          <cell r="C89" t="str">
            <v>EcoBee3 Thermostat - Unknown</v>
          </cell>
        </row>
        <row r="90">
          <cell r="C90" t="str">
            <v>Ecobee SmartSi Thermostat - Unknown</v>
          </cell>
        </row>
        <row r="91">
          <cell r="C91" t="str">
            <v>Comverge IT108 Thermostat - Unknown</v>
          </cell>
        </row>
        <row r="92">
          <cell r="C92" t="str">
            <v>Lux Geo WiFi Smart Thermostat - Unknown</v>
          </cell>
        </row>
      </sheetData>
      <sheetData sheetId="3">
        <row r="5">
          <cell r="E5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folio Summary"/>
      <sheetName val="Program Summary"/>
      <sheetName val="Programs"/>
      <sheetName val="Measures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General Inputs"/>
    </sheetNames>
    <sheetDataSet>
      <sheetData sheetId="0">
        <row r="5">
          <cell r="C5">
            <v>5980335.1735216733</v>
          </cell>
        </row>
      </sheetData>
      <sheetData sheetId="1" refreshError="1"/>
      <sheetData sheetId="2">
        <row r="5">
          <cell r="AW5">
            <v>23177016.123635799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9">
          <cell r="C9">
            <v>0</v>
          </cell>
        </row>
        <row r="45">
          <cell r="A45" t="str">
            <v>Low</v>
          </cell>
        </row>
        <row r="46">
          <cell r="A46" t="str">
            <v>Mid</v>
          </cell>
        </row>
        <row r="47">
          <cell r="A47" t="str">
            <v>High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C000"/>
  </sheetPr>
  <dimension ref="B2:U13"/>
  <sheetViews>
    <sheetView showGridLines="0" zoomScale="55" zoomScaleNormal="55" workbookViewId="0">
      <selection activeCell="G25" sqref="G25"/>
    </sheetView>
  </sheetViews>
  <sheetFormatPr defaultRowHeight="14.4"/>
  <cols>
    <col min="1" max="1" width="4.109375" customWidth="1"/>
    <col min="2" max="2" width="21.109375" bestFit="1" customWidth="1"/>
    <col min="3" max="3" width="16.88671875" customWidth="1"/>
    <col min="4" max="4" width="93.6640625" bestFit="1" customWidth="1"/>
    <col min="21" max="21" width="8.88671875" customWidth="1"/>
  </cols>
  <sheetData>
    <row r="2" spans="2:21">
      <c r="B2" s="84" t="s">
        <v>131</v>
      </c>
      <c r="C2" s="84" t="s">
        <v>135</v>
      </c>
      <c r="D2" s="84" t="s">
        <v>130</v>
      </c>
    </row>
    <row r="3" spans="2:21">
      <c r="B3" s="340" t="s">
        <v>132</v>
      </c>
      <c r="C3" s="28" t="str">
        <f t="shared" ref="C3:C13" ca="1" si="0">HYPERLINK("#'"&amp;U3&amp;"'!a1",U3)</f>
        <v>Portfolio Results</v>
      </c>
      <c r="D3" s="32" t="s">
        <v>136</v>
      </c>
      <c r="U3" s="31" t="str">
        <f ca="1">'Portfolio Results'!$A$1</f>
        <v>Portfolio Results</v>
      </c>
    </row>
    <row r="4" spans="2:21" hidden="1">
      <c r="B4" s="341"/>
      <c r="C4" s="28" t="e">
        <f t="shared" si="0"/>
        <v>#REF!</v>
      </c>
      <c r="D4" s="32" t="s">
        <v>150</v>
      </c>
      <c r="U4" s="31" t="e">
        <f>#REF!</f>
        <v>#REF!</v>
      </c>
    </row>
    <row r="5" spans="2:21" hidden="1">
      <c r="B5" s="342"/>
      <c r="C5" s="28" t="e">
        <f t="shared" si="0"/>
        <v>#REF!</v>
      </c>
      <c r="D5" s="32" t="s">
        <v>137</v>
      </c>
      <c r="U5" s="31" t="e">
        <f>#REF!</f>
        <v>#REF!</v>
      </c>
    </row>
    <row r="6" spans="2:21">
      <c r="B6" s="343" t="s">
        <v>133</v>
      </c>
      <c r="C6" s="28" t="str">
        <f t="shared" ca="1" si="0"/>
        <v>Measure Inputs</v>
      </c>
      <c r="D6" s="32" t="s">
        <v>138</v>
      </c>
      <c r="U6" s="31" t="str">
        <f ca="1">'Measure Inputs'!$B$2</f>
        <v>Measure Inputs</v>
      </c>
    </row>
    <row r="7" spans="2:21">
      <c r="B7" s="343"/>
      <c r="C7" s="28" t="str">
        <f t="shared" ca="1" si="0"/>
        <v>Program Inputs</v>
      </c>
      <c r="D7" s="32" t="s">
        <v>139</v>
      </c>
      <c r="U7" s="31" t="str">
        <f ca="1">'Program Inputs'!$A$1</f>
        <v>Program Inputs</v>
      </c>
    </row>
    <row r="8" spans="2:21">
      <c r="B8" s="343"/>
      <c r="C8" s="28" t="str">
        <f t="shared" ca="1" si="0"/>
        <v>Portfolio Inputs</v>
      </c>
      <c r="D8" s="32" t="s">
        <v>140</v>
      </c>
      <c r="U8" s="31" t="str">
        <f ca="1">'Portfolio Inputs'!$A$1</f>
        <v>Portfolio Inputs</v>
      </c>
    </row>
    <row r="9" spans="2:21">
      <c r="B9" s="344" t="s">
        <v>134</v>
      </c>
      <c r="C9" s="28">
        <f t="shared" ca="1" si="0"/>
        <v>2016</v>
      </c>
      <c r="D9" s="32" t="s">
        <v>144</v>
      </c>
      <c r="U9" s="31">
        <f ca="1">'2016'!$E$2</f>
        <v>2016</v>
      </c>
    </row>
    <row r="10" spans="2:21" hidden="1">
      <c r="B10" s="344"/>
      <c r="C10" s="28" t="e">
        <f t="shared" si="0"/>
        <v>#REF!</v>
      </c>
      <c r="D10" s="32" t="s">
        <v>145</v>
      </c>
      <c r="U10" s="31" t="e">
        <f>#REF!</f>
        <v>#REF!</v>
      </c>
    </row>
    <row r="11" spans="2:21" hidden="1">
      <c r="B11" s="344"/>
      <c r="C11" s="28" t="e">
        <f t="shared" si="0"/>
        <v>#REF!</v>
      </c>
      <c r="D11" s="32" t="s">
        <v>146</v>
      </c>
      <c r="U11" s="31" t="e">
        <f>#REF!</f>
        <v>#REF!</v>
      </c>
    </row>
    <row r="12" spans="2:21" hidden="1">
      <c r="B12" s="344"/>
      <c r="C12" s="28" t="e">
        <f t="shared" si="0"/>
        <v>#REF!</v>
      </c>
      <c r="D12" s="32" t="s">
        <v>147</v>
      </c>
      <c r="U12" s="31" t="e">
        <f>#REF!</f>
        <v>#REF!</v>
      </c>
    </row>
    <row r="13" spans="2:21">
      <c r="B13" s="173" t="s">
        <v>358</v>
      </c>
      <c r="C13" s="28" t="str">
        <f t="shared" ca="1" si="0"/>
        <v>Status Report Tables</v>
      </c>
      <c r="D13" s="32" t="s">
        <v>359</v>
      </c>
      <c r="U13" s="31" t="str">
        <f ca="1">'Status Report Tables'!H1</f>
        <v>Status Report Tables</v>
      </c>
    </row>
  </sheetData>
  <mergeCells count="3">
    <mergeCell ref="B3:B5"/>
    <mergeCell ref="B6:B8"/>
    <mergeCell ref="B9:B12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P50"/>
  <sheetViews>
    <sheetView showGridLines="0" workbookViewId="0">
      <selection activeCell="I44" sqref="I44"/>
    </sheetView>
  </sheetViews>
  <sheetFormatPr defaultColWidth="9.109375" defaultRowHeight="13.8"/>
  <cols>
    <col min="1" max="1" width="26.5546875" style="170" bestFit="1" customWidth="1"/>
    <col min="2" max="2" width="33.44140625" style="171" bestFit="1" customWidth="1"/>
    <col min="3" max="5" width="12.88671875" style="272" customWidth="1"/>
    <col min="6" max="6" width="5.5546875" style="171" customWidth="1"/>
    <col min="7" max="7" width="8.88671875" style="273" bestFit="1" customWidth="1"/>
    <col min="8" max="8" width="10.88671875" style="272" bestFit="1" customWidth="1"/>
    <col min="9" max="9" width="12.6640625" style="272" bestFit="1" customWidth="1"/>
    <col min="10" max="10" width="19.109375" style="272" bestFit="1" customWidth="1"/>
    <col min="11" max="11" width="35.6640625" style="170" bestFit="1" customWidth="1"/>
    <col min="12" max="12" width="9.109375" style="170"/>
    <col min="13" max="13" width="14.88671875" style="170" bestFit="1" customWidth="1"/>
    <col min="14" max="14" width="10" style="170" bestFit="1" customWidth="1"/>
    <col min="15" max="16384" width="9.109375" style="170"/>
  </cols>
  <sheetData>
    <row r="2" spans="1:14" ht="15" customHeight="1">
      <c r="C2" s="381" t="s">
        <v>445</v>
      </c>
      <c r="D2" s="382"/>
      <c r="E2" s="383"/>
      <c r="G2" s="287" t="s">
        <v>444</v>
      </c>
      <c r="H2" s="384" t="s">
        <v>443</v>
      </c>
      <c r="I2" s="384"/>
      <c r="J2" s="288" t="s">
        <v>442</v>
      </c>
      <c r="K2" s="309" t="s">
        <v>3341</v>
      </c>
    </row>
    <row r="3" spans="1:14" ht="27.6">
      <c r="C3" s="322" t="s">
        <v>100</v>
      </c>
      <c r="D3" s="322" t="s">
        <v>226</v>
      </c>
      <c r="E3" s="322" t="s">
        <v>339</v>
      </c>
      <c r="G3" s="287" t="s">
        <v>17</v>
      </c>
      <c r="H3" s="286" t="s">
        <v>100</v>
      </c>
      <c r="I3" s="286" t="s">
        <v>226</v>
      </c>
      <c r="J3" s="286" t="s">
        <v>339</v>
      </c>
    </row>
    <row r="4" spans="1:14">
      <c r="A4" s="319" t="s">
        <v>233</v>
      </c>
      <c r="B4" s="280" t="s">
        <v>204</v>
      </c>
      <c r="C4" s="338">
        <v>26840</v>
      </c>
      <c r="D4" s="283">
        <f t="shared" ref="D4:D21" si="0">C4-E4</f>
        <v>17665</v>
      </c>
      <c r="E4" s="338">
        <f>'Measure Inputs'!L8*5</f>
        <v>9175</v>
      </c>
      <c r="F4" s="170"/>
      <c r="G4" s="278">
        <v>26916.28</v>
      </c>
      <c r="H4" s="283">
        <f>G4</f>
        <v>26916.28</v>
      </c>
      <c r="I4" s="283">
        <f t="shared" ref="I4:I23" si="1">H4-J4</f>
        <v>15350.141599999999</v>
      </c>
      <c r="J4" s="283">
        <f>IFERROR(SUMIFS('Program App Details Report'!$AB$3:$AB$870,'Program App Details Report'!$N$3:$N$870,$A4,'Program App Details Report'!$O$3:$O$870,$B4),0)</f>
        <v>11566.1384</v>
      </c>
      <c r="K4" s="291" t="s">
        <v>3352</v>
      </c>
    </row>
    <row r="5" spans="1:14" s="290" customFormat="1">
      <c r="A5" s="320" t="s">
        <v>233</v>
      </c>
      <c r="B5" s="280" t="s">
        <v>319</v>
      </c>
      <c r="C5" s="283">
        <f t="shared" ref="C5:C21" si="2">H5</f>
        <v>1590</v>
      </c>
      <c r="D5" s="277">
        <f t="shared" si="0"/>
        <v>0</v>
      </c>
      <c r="E5" s="323">
        <f>C5</f>
        <v>1590</v>
      </c>
      <c r="F5" s="170"/>
      <c r="G5" s="278">
        <v>1590</v>
      </c>
      <c r="H5" s="283">
        <f>G5</f>
        <v>1590</v>
      </c>
      <c r="I5" s="323">
        <f t="shared" si="1"/>
        <v>-20</v>
      </c>
      <c r="J5" s="283">
        <f>IFERROR(SUMIFS('Program App Details Report'!$AB$3:$AB$870,'Program App Details Report'!$N$3:$N$870,$A5,'Program App Details Report'!$O$3:$O$870,$B5),0)</f>
        <v>1610</v>
      </c>
      <c r="K5" s="289" t="s">
        <v>3340</v>
      </c>
    </row>
    <row r="6" spans="1:14" s="290" customFormat="1">
      <c r="A6" s="320" t="s">
        <v>235</v>
      </c>
      <c r="B6" s="280" t="s">
        <v>246</v>
      </c>
      <c r="C6" s="283">
        <f t="shared" si="2"/>
        <v>12748.210000000001</v>
      </c>
      <c r="D6" s="277">
        <f t="shared" si="0"/>
        <v>8998.2100000000009</v>
      </c>
      <c r="E6" s="283">
        <f>J6+J7</f>
        <v>3750</v>
      </c>
      <c r="F6" s="170"/>
      <c r="G6" s="278">
        <v>12748.210000000001</v>
      </c>
      <c r="H6" s="283">
        <f>G6</f>
        <v>12748.210000000001</v>
      </c>
      <c r="I6" s="283">
        <f t="shared" si="1"/>
        <v>9198.2100000000009</v>
      </c>
      <c r="J6" s="283">
        <f>IFERROR(SUMIFS('Program App Details Report'!$AB$3:$AB$870,'Program App Details Report'!$N$3:$N$870,$A6,'Program App Details Report'!$O$3:$O$870,$B6),0)</f>
        <v>3550</v>
      </c>
      <c r="M6" s="379" t="s">
        <v>3338</v>
      </c>
      <c r="N6" s="380"/>
    </row>
    <row r="7" spans="1:14" s="290" customFormat="1">
      <c r="A7" s="320" t="s">
        <v>235</v>
      </c>
      <c r="B7" s="280" t="s">
        <v>247</v>
      </c>
      <c r="C7" s="283"/>
      <c r="D7" s="277"/>
      <c r="E7" s="283"/>
      <c r="F7" s="170"/>
      <c r="G7" s="278"/>
      <c r="H7" s="283"/>
      <c r="I7" s="283"/>
      <c r="J7" s="283">
        <f>IFERROR(SUMIFS('Program App Details Report'!$AB$3:$AB$870,'Program App Details Report'!$N$3:$N$870,$A7,'Program App Details Report'!$O$3:$O$870,$B7),0)</f>
        <v>200</v>
      </c>
      <c r="M7" s="325"/>
      <c r="N7" s="326"/>
    </row>
    <row r="8" spans="1:14" s="290" customFormat="1">
      <c r="A8" s="320" t="s">
        <v>234</v>
      </c>
      <c r="B8" s="280" t="s">
        <v>224</v>
      </c>
      <c r="C8" s="283">
        <f t="shared" si="2"/>
        <v>2856.75</v>
      </c>
      <c r="D8" s="277">
        <f t="shared" si="0"/>
        <v>375</v>
      </c>
      <c r="E8" s="283">
        <v>2481.75</v>
      </c>
      <c r="F8" s="170"/>
      <c r="G8" s="332">
        <v>3906.75</v>
      </c>
      <c r="H8" s="331">
        <f>G8-Budget!N8</f>
        <v>2856.75</v>
      </c>
      <c r="I8" s="283">
        <f t="shared" si="1"/>
        <v>375</v>
      </c>
      <c r="J8" s="283">
        <f>IFERROR(SUMIFS('Program App Details Report'!$AB$3:$AB$870,'Program App Details Report'!$N$3:$N$870,$A8,'Program App Details Report'!$O$3:$O$870,$B8),0)</f>
        <v>2481.75</v>
      </c>
      <c r="M8" s="314" t="s">
        <v>3335</v>
      </c>
      <c r="N8" s="315">
        <v>1050</v>
      </c>
    </row>
    <row r="9" spans="1:14" s="290" customFormat="1">
      <c r="A9" s="320" t="s">
        <v>234</v>
      </c>
      <c r="B9" s="280" t="s">
        <v>249</v>
      </c>
      <c r="C9" s="283">
        <f t="shared" si="2"/>
        <v>1475</v>
      </c>
      <c r="D9" s="277">
        <f t="shared" si="0"/>
        <v>0</v>
      </c>
      <c r="E9" s="323">
        <f>C9</f>
        <v>1475</v>
      </c>
      <c r="F9" s="170"/>
      <c r="G9" s="332">
        <v>1475</v>
      </c>
      <c r="H9" s="283">
        <f>G9</f>
        <v>1475</v>
      </c>
      <c r="I9" s="323">
        <f t="shared" si="1"/>
        <v>-225</v>
      </c>
      <c r="J9" s="283">
        <f>IFERROR(SUMIFS('Program App Details Report'!$AB$3:$AB$870,'Program App Details Report'!$N$3:$N$870,$A9,'Program App Details Report'!$O$3:$O$870,$B9),0)</f>
        <v>1700</v>
      </c>
      <c r="K9" s="289" t="s">
        <v>3342</v>
      </c>
      <c r="M9" s="314" t="s">
        <v>3336</v>
      </c>
      <c r="N9" s="315">
        <v>583.5</v>
      </c>
    </row>
    <row r="10" spans="1:14">
      <c r="A10" s="319" t="s">
        <v>234</v>
      </c>
      <c r="B10" s="280" t="s">
        <v>252</v>
      </c>
      <c r="C10" s="283">
        <f t="shared" si="2"/>
        <v>6000</v>
      </c>
      <c r="D10" s="277">
        <f t="shared" si="0"/>
        <v>0</v>
      </c>
      <c r="E10" s="283">
        <f>J10</f>
        <v>6000</v>
      </c>
      <c r="F10" s="170"/>
      <c r="G10" s="333">
        <v>6000</v>
      </c>
      <c r="H10" s="283">
        <f>G10</f>
        <v>6000</v>
      </c>
      <c r="I10" s="283">
        <f t="shared" si="1"/>
        <v>0</v>
      </c>
      <c r="J10" s="283">
        <f>IFERROR(SUMIFS('Program App Details Report'!$AB$3:$AB$870,'Program App Details Report'!$N$3:$N$870,$A10,'Program App Details Report'!$O$3:$O$870,$B10),0)</f>
        <v>6000</v>
      </c>
      <c r="M10" s="314" t="s">
        <v>3337</v>
      </c>
      <c r="N10" s="315">
        <v>600</v>
      </c>
    </row>
    <row r="11" spans="1:14">
      <c r="A11" s="319" t="s">
        <v>234</v>
      </c>
      <c r="B11" s="328" t="s">
        <v>203</v>
      </c>
      <c r="C11" s="283">
        <f>H11</f>
        <v>2600</v>
      </c>
      <c r="D11" s="277">
        <f>C11-E11</f>
        <v>0</v>
      </c>
      <c r="E11" s="283">
        <f t="shared" ref="E11:E14" si="3">J11</f>
        <v>2600</v>
      </c>
      <c r="F11" s="170"/>
      <c r="G11" s="332">
        <v>3200</v>
      </c>
      <c r="H11" s="331">
        <f>G11-N10</f>
        <v>2600</v>
      </c>
      <c r="I11" s="283">
        <f>H11-J11</f>
        <v>0</v>
      </c>
      <c r="J11" s="283">
        <f>IFERROR(SUMIFS('Program App Details Report'!$AB$3:$AB$870,'Program App Details Report'!$N$3:$N$870,$A11,'Program App Details Report'!$O$3:$O$870,$B11),0)</f>
        <v>2600</v>
      </c>
      <c r="M11" s="316" t="s">
        <v>3339</v>
      </c>
      <c r="N11" s="317">
        <v>75</v>
      </c>
    </row>
    <row r="12" spans="1:14">
      <c r="A12" s="319" t="s">
        <v>234</v>
      </c>
      <c r="B12" s="328" t="s">
        <v>253</v>
      </c>
      <c r="C12" s="283">
        <f>H12</f>
        <v>1500</v>
      </c>
      <c r="D12" s="277">
        <f>C12-E12</f>
        <v>0</v>
      </c>
      <c r="E12" s="283">
        <f t="shared" si="3"/>
        <v>1500</v>
      </c>
      <c r="F12" s="170"/>
      <c r="G12" s="333">
        <v>1500</v>
      </c>
      <c r="H12" s="283">
        <f>G12</f>
        <v>1500</v>
      </c>
      <c r="I12" s="283">
        <f>H12-J12</f>
        <v>0</v>
      </c>
      <c r="J12" s="283">
        <f>IFERROR(SUMIFS('Program App Details Report'!$AB$3:$AB$870,'Program App Details Report'!$N$3:$N$870,$A12,'Program App Details Report'!$O$3:$O$870,$B12),0)</f>
        <v>1500</v>
      </c>
    </row>
    <row r="13" spans="1:14">
      <c r="A13" s="319" t="s">
        <v>234</v>
      </c>
      <c r="B13" s="280" t="s">
        <v>417</v>
      </c>
      <c r="C13" s="283">
        <f>H13</f>
        <v>650</v>
      </c>
      <c r="D13" s="277">
        <f>C13-E13</f>
        <v>0</v>
      </c>
      <c r="E13" s="283">
        <f t="shared" si="3"/>
        <v>650</v>
      </c>
      <c r="F13" s="170"/>
      <c r="G13" s="332">
        <v>1233.5</v>
      </c>
      <c r="H13" s="331">
        <f>G13-Budget!N9</f>
        <v>650</v>
      </c>
      <c r="I13" s="283">
        <f>H13-J13</f>
        <v>0</v>
      </c>
      <c r="J13" s="283">
        <f>IFERROR(SUMIFS('Program App Details Report'!$AB$3:$AB$870,'Program App Details Report'!$N$3:$N$870,$A13,'Program App Details Report'!$O$3:$O$870,$B13),0)</f>
        <v>650</v>
      </c>
    </row>
    <row r="14" spans="1:14">
      <c r="A14" s="319" t="s">
        <v>234</v>
      </c>
      <c r="B14" s="280" t="s">
        <v>248</v>
      </c>
      <c r="C14" s="283">
        <f>H14</f>
        <v>1150</v>
      </c>
      <c r="D14" s="277">
        <f>C14-E14</f>
        <v>0</v>
      </c>
      <c r="E14" s="283">
        <f t="shared" si="3"/>
        <v>1150</v>
      </c>
      <c r="F14" s="170"/>
      <c r="G14" s="333">
        <v>1150</v>
      </c>
      <c r="H14" s="283">
        <f>G14</f>
        <v>1150</v>
      </c>
      <c r="I14" s="283">
        <f>H14-J14</f>
        <v>0</v>
      </c>
      <c r="J14" s="283">
        <f>IFERROR(SUMIFS('Program App Details Report'!$AB$3:$AB$870,'Program App Details Report'!$N$3:$N$870,$A14,'Program App Details Report'!$O$3:$O$870,$B14),0)</f>
        <v>1150</v>
      </c>
      <c r="N14" s="334">
        <f>N8+N9+N10</f>
        <v>2233.5</v>
      </c>
    </row>
    <row r="15" spans="1:14">
      <c r="A15" s="319" t="s">
        <v>234</v>
      </c>
      <c r="B15" s="280" t="s">
        <v>3350</v>
      </c>
      <c r="C15" s="283">
        <f>H15</f>
        <v>5060</v>
      </c>
      <c r="D15" s="277">
        <f>C15-E15</f>
        <v>155</v>
      </c>
      <c r="E15" s="283">
        <f>J15+J16</f>
        <v>4905</v>
      </c>
      <c r="F15" s="170"/>
      <c r="G15" s="332">
        <v>5060</v>
      </c>
      <c r="H15" s="283">
        <f>G15</f>
        <v>5060</v>
      </c>
      <c r="I15" s="283">
        <f>H15-J15</f>
        <v>685</v>
      </c>
      <c r="J15" s="283">
        <f>IFERROR(SUMIFS('Program App Details Report'!$AB$3:$AB$870,'Program App Details Report'!$N$3:$N$870,$A15,'Program App Details Report'!$O$3:$O$870,$B15),0)</f>
        <v>4375</v>
      </c>
    </row>
    <row r="16" spans="1:14">
      <c r="A16" s="319" t="s">
        <v>234</v>
      </c>
      <c r="B16" s="280" t="s">
        <v>3348</v>
      </c>
      <c r="C16" s="283"/>
      <c r="D16" s="277"/>
      <c r="E16" s="283"/>
      <c r="F16" s="170"/>
      <c r="G16" s="278"/>
      <c r="H16" s="283"/>
      <c r="I16" s="283"/>
      <c r="J16" s="283">
        <f>IFERROR(SUMIFS('Program App Details Report'!$AB$3:$AB$870,'Program App Details Report'!$N$3:$N$870,$A16,'Program App Details Report'!$O$3:$O$870,$B16),0)</f>
        <v>530</v>
      </c>
    </row>
    <row r="17" spans="1:11" s="172" customFormat="1">
      <c r="A17" s="321" t="s">
        <v>236</v>
      </c>
      <c r="B17" s="280" t="s">
        <v>440</v>
      </c>
      <c r="C17" s="283">
        <f t="shared" si="2"/>
        <v>8608.23</v>
      </c>
      <c r="D17" s="277">
        <f t="shared" si="0"/>
        <v>8608.23</v>
      </c>
      <c r="E17" s="283"/>
      <c r="F17" s="170"/>
      <c r="G17" s="278">
        <v>8608.23</v>
      </c>
      <c r="H17" s="283">
        <f t="shared" ref="H17:H23" si="4">G17</f>
        <v>8608.23</v>
      </c>
      <c r="I17" s="283">
        <f t="shared" si="1"/>
        <v>8608.23</v>
      </c>
      <c r="J17" s="283"/>
    </row>
    <row r="18" spans="1:11">
      <c r="A18" s="321" t="s">
        <v>236</v>
      </c>
      <c r="B18" s="280" t="s">
        <v>439</v>
      </c>
      <c r="C18" s="283">
        <f t="shared" si="2"/>
        <v>435.39000000000055</v>
      </c>
      <c r="D18" s="277">
        <f t="shared" si="0"/>
        <v>435.39000000000055</v>
      </c>
      <c r="E18" s="283"/>
      <c r="F18" s="170"/>
      <c r="G18" s="278">
        <v>435.39000000000055</v>
      </c>
      <c r="H18" s="283">
        <f t="shared" si="4"/>
        <v>435.39000000000055</v>
      </c>
      <c r="I18" s="283">
        <f t="shared" si="1"/>
        <v>435.39000000000055</v>
      </c>
      <c r="J18" s="283"/>
      <c r="K18" s="291" t="s">
        <v>3343</v>
      </c>
    </row>
    <row r="19" spans="1:11" s="172" customFormat="1">
      <c r="A19" s="321" t="s">
        <v>390</v>
      </c>
      <c r="B19" s="280" t="s">
        <v>438</v>
      </c>
      <c r="C19" s="283">
        <f t="shared" si="2"/>
        <v>6424.8399999999992</v>
      </c>
      <c r="D19" s="277">
        <f t="shared" si="0"/>
        <v>6424.8399999999992</v>
      </c>
      <c r="E19" s="283"/>
      <c r="F19" s="170"/>
      <c r="G19" s="278">
        <v>6424.8399999999992</v>
      </c>
      <c r="H19" s="283">
        <f t="shared" si="4"/>
        <v>6424.8399999999992</v>
      </c>
      <c r="I19" s="283">
        <f t="shared" si="1"/>
        <v>6424.8399999999992</v>
      </c>
      <c r="J19" s="283"/>
    </row>
    <row r="20" spans="1:11">
      <c r="A20" s="319" t="s">
        <v>238</v>
      </c>
      <c r="B20" s="280" t="s">
        <v>437</v>
      </c>
      <c r="C20" s="283">
        <f t="shared" si="2"/>
        <v>69731.040000000008</v>
      </c>
      <c r="D20" s="277">
        <f t="shared" si="0"/>
        <v>69731.040000000008</v>
      </c>
      <c r="E20" s="283"/>
      <c r="F20" s="170"/>
      <c r="G20" s="278">
        <v>69731.040000000008</v>
      </c>
      <c r="H20" s="283">
        <f t="shared" si="4"/>
        <v>69731.040000000008</v>
      </c>
      <c r="I20" s="283">
        <f t="shared" si="1"/>
        <v>69731.040000000008</v>
      </c>
      <c r="J20" s="283"/>
    </row>
    <row r="21" spans="1:11">
      <c r="A21" s="319" t="s">
        <v>239</v>
      </c>
      <c r="B21" s="280" t="s">
        <v>436</v>
      </c>
      <c r="C21" s="283">
        <f t="shared" si="2"/>
        <v>8160.7800000000007</v>
      </c>
      <c r="D21" s="277">
        <f t="shared" si="0"/>
        <v>8160.7800000000007</v>
      </c>
      <c r="E21" s="283"/>
      <c r="F21" s="170"/>
      <c r="G21" s="278">
        <v>8160.7800000000007</v>
      </c>
      <c r="H21" s="283">
        <f t="shared" si="4"/>
        <v>8160.7800000000007</v>
      </c>
      <c r="I21" s="283">
        <f t="shared" si="1"/>
        <v>8160.7800000000007</v>
      </c>
      <c r="J21" s="283"/>
    </row>
    <row r="22" spans="1:11">
      <c r="A22" s="319" t="s">
        <v>233</v>
      </c>
      <c r="B22" s="280" t="s">
        <v>441</v>
      </c>
      <c r="C22" s="283">
        <f t="shared" ref="C22" si="5">H22</f>
        <v>1280</v>
      </c>
      <c r="D22" s="277">
        <f t="shared" ref="D22" si="6">C22-E22</f>
        <v>40</v>
      </c>
      <c r="E22" s="283">
        <f>J22</f>
        <v>1240</v>
      </c>
      <c r="F22" s="170"/>
      <c r="G22" s="278">
        <v>1280</v>
      </c>
      <c r="H22" s="277">
        <f>G22</f>
        <v>1280</v>
      </c>
      <c r="I22" s="277">
        <f>H22-J22</f>
        <v>40</v>
      </c>
      <c r="J22" s="277">
        <v>1240</v>
      </c>
      <c r="K22" s="291"/>
    </row>
    <row r="23" spans="1:11">
      <c r="A23" s="319" t="s">
        <v>233</v>
      </c>
      <c r="B23" s="280" t="s">
        <v>435</v>
      </c>
      <c r="C23" s="323"/>
      <c r="D23" s="323"/>
      <c r="E23" s="323"/>
      <c r="F23" s="170"/>
      <c r="G23" s="324"/>
      <c r="H23" s="323">
        <f t="shared" si="4"/>
        <v>0</v>
      </c>
      <c r="I23" s="323">
        <f t="shared" si="1"/>
        <v>-45</v>
      </c>
      <c r="J23" s="323">
        <v>45</v>
      </c>
      <c r="K23" s="291" t="s">
        <v>3344</v>
      </c>
    </row>
    <row r="24" spans="1:11">
      <c r="A24" s="313"/>
      <c r="B24" s="285" t="s">
        <v>434</v>
      </c>
      <c r="C24" s="284">
        <f>SUM(C4:C23)</f>
        <v>157110.24000000002</v>
      </c>
      <c r="D24" s="284">
        <f>SUM(D4:D23)</f>
        <v>120593.49</v>
      </c>
      <c r="E24" s="284">
        <f>SUM(E4:E23)</f>
        <v>36516.75</v>
      </c>
      <c r="F24" s="170"/>
      <c r="G24" s="284">
        <f>SUM(G4:G23)</f>
        <v>159420.01999999999</v>
      </c>
      <c r="H24" s="284">
        <f>SUM(H4:H23)</f>
        <v>157186.51999999999</v>
      </c>
      <c r="I24" s="284">
        <f>SUM(I4:I23)</f>
        <v>118718.63160000001</v>
      </c>
      <c r="J24" s="284">
        <f>SUM(J4:J23)</f>
        <v>39197.888399999996</v>
      </c>
    </row>
    <row r="25" spans="1:11">
      <c r="A25" s="313"/>
      <c r="B25" s="275"/>
      <c r="F25" s="170"/>
      <c r="G25" s="276"/>
    </row>
    <row r="26" spans="1:11">
      <c r="A26" s="319" t="s">
        <v>241</v>
      </c>
      <c r="B26" s="279" t="s">
        <v>116</v>
      </c>
      <c r="C26" s="283">
        <f>H26</f>
        <v>199610.90000000002</v>
      </c>
      <c r="D26" s="283">
        <f>C26-E26</f>
        <v>26999.960000000021</v>
      </c>
      <c r="E26" s="283">
        <f>J26</f>
        <v>172610.94</v>
      </c>
      <c r="F26" s="170"/>
      <c r="G26" s="278">
        <v>199610.90000000002</v>
      </c>
      <c r="H26" s="283">
        <f>G26</f>
        <v>199610.90000000002</v>
      </c>
      <c r="I26" s="283">
        <f>H26-J26</f>
        <v>26999.960000000021</v>
      </c>
      <c r="J26" s="283">
        <f>IFERROR(SUMIFS('Program App Details Report'!$AB$3:$AB$870,'Program App Details Report'!$N$3:$N$870,$A26,'Program App Details Report'!$O$3:$O$870,$B26),0)</f>
        <v>172610.94</v>
      </c>
    </row>
    <row r="27" spans="1:11">
      <c r="A27" s="319" t="s">
        <v>240</v>
      </c>
      <c r="B27" s="279" t="s">
        <v>362</v>
      </c>
      <c r="C27" s="283">
        <f>H27</f>
        <v>2335</v>
      </c>
      <c r="D27" s="283">
        <f>C27-E27</f>
        <v>1685</v>
      </c>
      <c r="E27" s="283">
        <f t="shared" ref="E27:E29" si="7">J27</f>
        <v>650</v>
      </c>
      <c r="F27" s="170"/>
      <c r="G27" s="278">
        <v>2335</v>
      </c>
      <c r="H27" s="283">
        <f>G27</f>
        <v>2335</v>
      </c>
      <c r="I27" s="283">
        <f>H27-J27</f>
        <v>1685</v>
      </c>
      <c r="J27" s="283">
        <f>IFERROR(SUMIFS('Program App Details Report'!$AB$3:$AB$870,'Program App Details Report'!$N$3:$N$870,$A27,'Program App Details Report'!$O$3:$O$870,$B27),0)</f>
        <v>650</v>
      </c>
    </row>
    <row r="28" spans="1:11">
      <c r="A28" s="319" t="s">
        <v>240</v>
      </c>
      <c r="B28" s="279" t="s">
        <v>363</v>
      </c>
      <c r="C28" s="283">
        <f>H28</f>
        <v>0</v>
      </c>
      <c r="D28" s="283">
        <f>C28-E28</f>
        <v>0</v>
      </c>
      <c r="E28" s="283">
        <f t="shared" si="7"/>
        <v>0</v>
      </c>
      <c r="F28" s="170"/>
      <c r="G28" s="278">
        <v>75</v>
      </c>
      <c r="H28" s="283">
        <f>G28-Budget!N11</f>
        <v>0</v>
      </c>
      <c r="I28" s="283">
        <f>H28-J28</f>
        <v>0</v>
      </c>
      <c r="J28" s="283">
        <f>IFERROR(SUMIFS('Program App Details Report'!$AB$3:$AB$870,'Program App Details Report'!$N$3:$N$870,$A28,'Program App Details Report'!$O$3:$O$870,$B28),0)</f>
        <v>0</v>
      </c>
    </row>
    <row r="29" spans="1:11">
      <c r="A29" s="319" t="s">
        <v>240</v>
      </c>
      <c r="B29" s="279" t="s">
        <v>361</v>
      </c>
      <c r="C29" s="283">
        <f>H29</f>
        <v>292911.82</v>
      </c>
      <c r="D29" s="283">
        <f>C29-E29</f>
        <v>28016.035080000001</v>
      </c>
      <c r="E29" s="283">
        <f t="shared" si="7"/>
        <v>264895.78492000001</v>
      </c>
      <c r="F29" s="170"/>
      <c r="G29" s="278">
        <v>292911.82</v>
      </c>
      <c r="H29" s="283">
        <f>G29</f>
        <v>292911.82</v>
      </c>
      <c r="I29" s="283">
        <f>H29-J29</f>
        <v>28016.035080000001</v>
      </c>
      <c r="J29" s="283">
        <f>IFERROR(SUMIFS('Program App Details Report'!$AB$3:$AB$870,'Program App Details Report'!$N$3:$N$870,$A29,'Program App Details Report'!$O$3:$O$870,$B29),0)</f>
        <v>264895.78492000001</v>
      </c>
    </row>
    <row r="30" spans="1:11">
      <c r="A30" s="313"/>
      <c r="B30" s="282" t="s">
        <v>433</v>
      </c>
      <c r="C30" s="284">
        <f>SUM(C26:C29)</f>
        <v>494857.72000000003</v>
      </c>
      <c r="D30" s="284">
        <f>SUM(D26:D29)</f>
        <v>56700.995080000022</v>
      </c>
      <c r="E30" s="284">
        <f>SUM(E26:E29)</f>
        <v>438156.72492000001</v>
      </c>
      <c r="F30" s="170"/>
      <c r="G30" s="281">
        <f>SUM(G26:G29)</f>
        <v>494932.72000000003</v>
      </c>
      <c r="H30" s="284">
        <f>SUM(H26:H29)</f>
        <v>494857.72000000003</v>
      </c>
      <c r="I30" s="284">
        <f>SUM(I26:I29)</f>
        <v>56700.995080000022</v>
      </c>
      <c r="J30" s="284">
        <f>SUM(J26:J29)</f>
        <v>438156.72492000001</v>
      </c>
    </row>
    <row r="31" spans="1:11">
      <c r="A31" s="313"/>
      <c r="B31" s="275"/>
      <c r="F31" s="170"/>
      <c r="G31" s="276"/>
    </row>
    <row r="32" spans="1:11">
      <c r="A32" s="313" t="s">
        <v>334</v>
      </c>
      <c r="B32" s="279" t="s">
        <v>424</v>
      </c>
      <c r="C32" s="283">
        <f>H32</f>
        <v>107681.59000000003</v>
      </c>
      <c r="D32" s="283">
        <f>C32-E32</f>
        <v>107681.59000000003</v>
      </c>
      <c r="E32" s="283"/>
      <c r="F32" s="170"/>
      <c r="G32" s="278">
        <v>107681.59000000003</v>
      </c>
      <c r="H32" s="283">
        <f>G32</f>
        <v>107681.59000000003</v>
      </c>
      <c r="I32" s="283">
        <f>H32-J32</f>
        <v>107681.59000000003</v>
      </c>
      <c r="J32" s="283"/>
    </row>
    <row r="33" spans="1:16">
      <c r="A33" s="313" t="s">
        <v>335</v>
      </c>
      <c r="B33" s="279" t="s">
        <v>335</v>
      </c>
      <c r="C33" s="283">
        <f>H33</f>
        <v>66144.050000000017</v>
      </c>
      <c r="D33" s="283">
        <f>C33-E33</f>
        <v>66144.050000000017</v>
      </c>
      <c r="E33" s="283"/>
      <c r="F33" s="170"/>
      <c r="G33" s="278">
        <v>66144.050000000017</v>
      </c>
      <c r="H33" s="283">
        <f>G33</f>
        <v>66144.050000000017</v>
      </c>
      <c r="I33" s="283">
        <f>H33-J33</f>
        <v>66144.050000000017</v>
      </c>
      <c r="J33" s="283"/>
    </row>
    <row r="34" spans="1:16">
      <c r="B34" s="275"/>
      <c r="F34" s="170"/>
      <c r="G34" s="276"/>
    </row>
    <row r="35" spans="1:16">
      <c r="B35" s="275"/>
      <c r="C35" s="292">
        <f>C24+C30+C32+C33</f>
        <v>825793.60000000009</v>
      </c>
      <c r="D35" s="292">
        <f>D24+D30+D32+D33</f>
        <v>351120.12508000003</v>
      </c>
      <c r="E35" s="292">
        <f>E24+E30+E32+E33</f>
        <v>474673.47492000001</v>
      </c>
      <c r="F35" s="170"/>
      <c r="G35" s="292">
        <f>G24+G30+G32+G33</f>
        <v>828178.38000000012</v>
      </c>
      <c r="H35" s="292">
        <f>H24+H30+H32+H33</f>
        <v>825869.88000000012</v>
      </c>
      <c r="I35" s="292">
        <f>I24+I30+I32+I33</f>
        <v>349245.26668000012</v>
      </c>
      <c r="J35" s="292">
        <f>J24+J30+J32+J33</f>
        <v>477354.61332</v>
      </c>
    </row>
    <row r="36" spans="1:16">
      <c r="B36" s="275"/>
      <c r="F36" s="170"/>
      <c r="G36" s="274"/>
    </row>
    <row r="37" spans="1:16">
      <c r="B37" s="275"/>
      <c r="F37" s="170"/>
      <c r="G37" s="274"/>
    </row>
    <row r="38" spans="1:16">
      <c r="B38" s="293" t="s">
        <v>233</v>
      </c>
      <c r="C38" s="283">
        <f>C4+C22+C5</f>
        <v>29710</v>
      </c>
      <c r="D38" s="283">
        <f>D4+D22+D5</f>
        <v>17705</v>
      </c>
      <c r="E38" s="283">
        <f>E4+E22+E5</f>
        <v>12005</v>
      </c>
    </row>
    <row r="39" spans="1:16">
      <c r="B39" s="293" t="s">
        <v>235</v>
      </c>
      <c r="C39" s="283">
        <f>C6</f>
        <v>12748.210000000001</v>
      </c>
      <c r="D39" s="283">
        <f>D6</f>
        <v>8998.2100000000009</v>
      </c>
      <c r="E39" s="283">
        <f>E6</f>
        <v>3750</v>
      </c>
    </row>
    <row r="40" spans="1:16">
      <c r="B40" s="293" t="s">
        <v>234</v>
      </c>
      <c r="C40" s="283">
        <f>C8+C9+C10+C14+C15+C11+C12+C13</f>
        <v>21291.75</v>
      </c>
      <c r="D40" s="283">
        <f>D8+D9+D10+D14+D15+D11+D12+D13</f>
        <v>530</v>
      </c>
      <c r="E40" s="283">
        <f>E8+E9+E10+E14+E15+E11+E12+E13</f>
        <v>20761.75</v>
      </c>
      <c r="G40" s="283">
        <f>G8+G9+G10+G14+G15+G11+G12+G13</f>
        <v>23525.25</v>
      </c>
      <c r="H40" s="335">
        <f>G40-C40</f>
        <v>2233.5</v>
      </c>
    </row>
    <row r="41" spans="1:16">
      <c r="B41" s="293" t="s">
        <v>236</v>
      </c>
      <c r="C41" s="283">
        <f>C17+C18</f>
        <v>9043.6200000000008</v>
      </c>
      <c r="D41" s="283">
        <f>D17+D18</f>
        <v>9043.6200000000008</v>
      </c>
      <c r="E41" s="283">
        <f>E17+E18</f>
        <v>0</v>
      </c>
    </row>
    <row r="42" spans="1:16">
      <c r="B42" s="293" t="s">
        <v>390</v>
      </c>
      <c r="C42" s="283">
        <f t="shared" ref="C42:E44" si="8">C19</f>
        <v>6424.8399999999992</v>
      </c>
      <c r="D42" s="283">
        <f t="shared" si="8"/>
        <v>6424.8399999999992</v>
      </c>
      <c r="E42" s="283">
        <f t="shared" si="8"/>
        <v>0</v>
      </c>
    </row>
    <row r="43" spans="1:16">
      <c r="B43" s="293" t="s">
        <v>238</v>
      </c>
      <c r="C43" s="283">
        <f t="shared" si="8"/>
        <v>69731.040000000008</v>
      </c>
      <c r="D43" s="283">
        <f t="shared" si="8"/>
        <v>69731.040000000008</v>
      </c>
      <c r="E43" s="283">
        <f t="shared" si="8"/>
        <v>0</v>
      </c>
    </row>
    <row r="44" spans="1:16">
      <c r="B44" s="293" t="s">
        <v>239</v>
      </c>
      <c r="C44" s="283">
        <f t="shared" si="8"/>
        <v>8160.7800000000007</v>
      </c>
      <c r="D44" s="283">
        <f t="shared" si="8"/>
        <v>8160.7800000000007</v>
      </c>
      <c r="E44" s="283">
        <f t="shared" si="8"/>
        <v>0</v>
      </c>
      <c r="F44" s="273"/>
      <c r="H44" s="273"/>
      <c r="I44" s="273"/>
      <c r="J44" s="273"/>
      <c r="K44" s="273"/>
      <c r="L44" s="273"/>
      <c r="M44" s="273"/>
      <c r="N44" s="273"/>
      <c r="O44" s="273"/>
      <c r="P44" s="273"/>
    </row>
    <row r="45" spans="1:16">
      <c r="B45" s="293" t="s">
        <v>240</v>
      </c>
      <c r="C45" s="330">
        <f>C27+C28+C29</f>
        <v>295246.82</v>
      </c>
      <c r="D45" s="330">
        <f>D27+D28+D29</f>
        <v>29701.035080000001</v>
      </c>
      <c r="E45" s="330">
        <f>E27+E28+E29</f>
        <v>265545.78492000001</v>
      </c>
      <c r="F45" s="273"/>
      <c r="H45" s="273"/>
      <c r="I45" s="273"/>
      <c r="J45" s="273"/>
      <c r="K45" s="273"/>
      <c r="L45" s="273"/>
      <c r="M45" s="273"/>
      <c r="N45" s="273"/>
      <c r="O45" s="273"/>
      <c r="P45" s="273"/>
    </row>
    <row r="46" spans="1:16">
      <c r="B46" s="293" t="s">
        <v>241</v>
      </c>
      <c r="C46" s="330">
        <f>C26</f>
        <v>199610.90000000002</v>
      </c>
      <c r="D46" s="330">
        <f>D26</f>
        <v>26999.960000000021</v>
      </c>
      <c r="E46" s="330">
        <f>E26</f>
        <v>172610.94</v>
      </c>
      <c r="F46" s="273"/>
      <c r="H46" s="273"/>
      <c r="I46" s="273"/>
      <c r="J46" s="273"/>
      <c r="K46" s="273"/>
      <c r="L46" s="273"/>
      <c r="M46" s="273"/>
      <c r="N46" s="273"/>
      <c r="O46" s="273"/>
      <c r="P46" s="273"/>
    </row>
    <row r="47" spans="1:16">
      <c r="B47" s="293" t="s">
        <v>334</v>
      </c>
      <c r="C47" s="330">
        <f t="shared" ref="C47:E48" si="9">C32</f>
        <v>107681.59000000003</v>
      </c>
      <c r="D47" s="330">
        <f t="shared" si="9"/>
        <v>107681.59000000003</v>
      </c>
      <c r="E47" s="330">
        <f t="shared" si="9"/>
        <v>0</v>
      </c>
      <c r="F47" s="273"/>
      <c r="H47" s="273"/>
      <c r="I47" s="273"/>
      <c r="J47" s="273"/>
      <c r="K47" s="273"/>
      <c r="L47" s="273"/>
      <c r="M47" s="273"/>
      <c r="N47" s="273"/>
      <c r="O47" s="273"/>
      <c r="P47" s="273"/>
    </row>
    <row r="48" spans="1:16">
      <c r="B48" s="293" t="s">
        <v>335</v>
      </c>
      <c r="C48" s="330">
        <f t="shared" si="9"/>
        <v>66144.050000000017</v>
      </c>
      <c r="D48" s="330">
        <f t="shared" si="9"/>
        <v>66144.050000000017</v>
      </c>
      <c r="E48" s="330">
        <f t="shared" si="9"/>
        <v>0</v>
      </c>
      <c r="F48" s="273"/>
      <c r="H48" s="273"/>
      <c r="I48" s="273"/>
      <c r="J48" s="273"/>
      <c r="K48" s="273"/>
      <c r="L48" s="273"/>
      <c r="M48" s="273"/>
      <c r="N48" s="273"/>
      <c r="O48" s="273"/>
      <c r="P48" s="273"/>
    </row>
    <row r="49" spans="3:16">
      <c r="C49" s="273"/>
      <c r="D49" s="273"/>
      <c r="E49" s="273"/>
      <c r="F49" s="273"/>
      <c r="H49" s="273"/>
      <c r="I49" s="273"/>
      <c r="J49" s="273"/>
      <c r="K49" s="273"/>
      <c r="L49" s="273"/>
      <c r="M49" s="273"/>
      <c r="N49" s="273"/>
      <c r="O49" s="273"/>
      <c r="P49" s="273"/>
    </row>
    <row r="50" spans="3:16">
      <c r="C50" s="329">
        <f>SUM(C38:C48)</f>
        <v>825793.60000000009</v>
      </c>
      <c r="D50" s="273"/>
      <c r="E50" s="273"/>
      <c r="F50" s="273"/>
      <c r="H50" s="273"/>
      <c r="I50" s="273"/>
      <c r="J50" s="273"/>
      <c r="K50" s="273"/>
      <c r="L50" s="273"/>
      <c r="M50" s="273"/>
      <c r="N50" s="273"/>
      <c r="O50" s="273"/>
      <c r="P50" s="273"/>
    </row>
  </sheetData>
  <mergeCells count="3">
    <mergeCell ref="M6:N6"/>
    <mergeCell ref="C2:E2"/>
    <mergeCell ref="H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/>
  </sheetPr>
  <dimension ref="A1:AE870"/>
  <sheetViews>
    <sheetView topLeftCell="O1" workbookViewId="0">
      <pane ySplit="2" topLeftCell="A3" activePane="bottomLeft" state="frozen"/>
      <selection pane="bottomLeft" activeCell="AF1" sqref="AF1:AF1048576"/>
    </sheetView>
  </sheetViews>
  <sheetFormatPr defaultColWidth="81" defaultRowHeight="14.4"/>
  <cols>
    <col min="1" max="1" width="42.5546875" style="294" hidden="1" customWidth="1"/>
    <col min="2" max="2" width="48.5546875" style="294" bestFit="1" customWidth="1"/>
    <col min="3" max="3" width="15.88671875" style="294" hidden="1" customWidth="1"/>
    <col min="4" max="4" width="14.33203125" style="294" bestFit="1" customWidth="1"/>
    <col min="5" max="5" width="24.109375" style="294" hidden="1" customWidth="1"/>
    <col min="6" max="7" width="24.5546875" style="294" hidden="1" customWidth="1"/>
    <col min="8" max="8" width="43.6640625" style="294" hidden="1" customWidth="1"/>
    <col min="9" max="9" width="12.6640625" style="294" hidden="1" customWidth="1"/>
    <col min="10" max="10" width="5" style="294" hidden="1" customWidth="1"/>
    <col min="11" max="11" width="5.33203125" style="294" hidden="1" customWidth="1"/>
    <col min="12" max="12" width="72.109375" style="294" hidden="1" customWidth="1"/>
    <col min="13" max="13" width="48.44140625" style="294" hidden="1" customWidth="1"/>
    <col min="14" max="14" width="23.5546875" style="294" bestFit="1" customWidth="1"/>
    <col min="15" max="15" width="29.33203125" style="294" bestFit="1" customWidth="1"/>
    <col min="16" max="16" width="16.33203125" style="294" bestFit="1" customWidth="1"/>
    <col min="17" max="17" width="11.5546875" style="294" bestFit="1" customWidth="1"/>
    <col min="18" max="18" width="19.6640625" style="294" bestFit="1" customWidth="1"/>
    <col min="19" max="19" width="11.6640625" style="294" bestFit="1" customWidth="1"/>
    <col min="20" max="20" width="22.6640625" style="294" bestFit="1" customWidth="1"/>
    <col min="21" max="21" width="4.88671875" style="294" bestFit="1" customWidth="1"/>
    <col min="22" max="22" width="4" style="294" bestFit="1" customWidth="1"/>
    <col min="23" max="23" width="5.33203125" style="294" bestFit="1" customWidth="1"/>
    <col min="24" max="24" width="7.44140625" style="294" bestFit="1" customWidth="1"/>
    <col min="25" max="25" width="19" style="294" bestFit="1" customWidth="1"/>
    <col min="26" max="26" width="13.109375" style="294" bestFit="1" customWidth="1"/>
    <col min="27" max="27" width="14.109375" style="294" bestFit="1" customWidth="1"/>
    <col min="28" max="28" width="15" style="294" bestFit="1" customWidth="1"/>
    <col min="29" max="29" width="22.109375" style="294" bestFit="1" customWidth="1"/>
    <col min="30" max="30" width="11.5546875" style="294" bestFit="1" customWidth="1"/>
    <col min="31" max="31" width="16.33203125" style="294" bestFit="1" customWidth="1"/>
    <col min="32" max="32" width="19.33203125" style="294" customWidth="1"/>
    <col min="33" max="16384" width="81" style="294"/>
  </cols>
  <sheetData>
    <row r="1" spans="1:31">
      <c r="B1" s="318" t="s">
        <v>3334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2"/>
    </row>
    <row r="2" spans="1:31" s="308" customFormat="1">
      <c r="A2" s="303" t="s">
        <v>3333</v>
      </c>
      <c r="B2" s="304" t="s">
        <v>447</v>
      </c>
      <c r="C2" s="304" t="s">
        <v>2323</v>
      </c>
      <c r="D2" s="304" t="s">
        <v>2322</v>
      </c>
      <c r="E2" s="304" t="s">
        <v>2321</v>
      </c>
      <c r="F2" s="304" t="s">
        <v>2320</v>
      </c>
      <c r="G2" s="304" t="s">
        <v>2319</v>
      </c>
      <c r="H2" s="304" t="s">
        <v>2318</v>
      </c>
      <c r="I2" s="304" t="s">
        <v>198</v>
      </c>
      <c r="J2" s="304" t="s">
        <v>2317</v>
      </c>
      <c r="K2" s="304" t="s">
        <v>2316</v>
      </c>
      <c r="L2" s="304" t="s">
        <v>267</v>
      </c>
      <c r="M2" s="304" t="s">
        <v>268</v>
      </c>
      <c r="N2" s="310" t="s">
        <v>3345</v>
      </c>
      <c r="O2" s="310" t="s">
        <v>3347</v>
      </c>
      <c r="P2" s="305" t="s">
        <v>3332</v>
      </c>
      <c r="Q2" s="305" t="s">
        <v>3331</v>
      </c>
      <c r="R2" s="305" t="s">
        <v>3330</v>
      </c>
      <c r="S2" s="305" t="s">
        <v>3329</v>
      </c>
      <c r="T2" s="305" t="s">
        <v>202</v>
      </c>
      <c r="U2" s="306" t="s">
        <v>3328</v>
      </c>
      <c r="V2" s="306" t="s">
        <v>3327</v>
      </c>
      <c r="W2" s="306" t="s">
        <v>3326</v>
      </c>
      <c r="X2" s="306" t="s">
        <v>2315</v>
      </c>
      <c r="Y2" s="306" t="s">
        <v>3325</v>
      </c>
      <c r="Z2" s="306" t="s">
        <v>3324</v>
      </c>
      <c r="AA2" s="306" t="s">
        <v>3323</v>
      </c>
      <c r="AB2" s="306" t="s">
        <v>2314</v>
      </c>
      <c r="AC2" s="306" t="s">
        <v>446</v>
      </c>
      <c r="AD2" s="306" t="s">
        <v>2313</v>
      </c>
      <c r="AE2" s="307" t="s">
        <v>3322</v>
      </c>
    </row>
    <row r="3" spans="1:31" hidden="1" collapsed="1">
      <c r="A3" s="302" t="s">
        <v>258</v>
      </c>
      <c r="B3" s="299" t="s">
        <v>2312</v>
      </c>
      <c r="C3" s="299" t="s">
        <v>2312</v>
      </c>
      <c r="D3" s="299" t="s">
        <v>3321</v>
      </c>
      <c r="E3" s="299" t="s">
        <v>2311</v>
      </c>
      <c r="F3" s="299" t="s">
        <v>669</v>
      </c>
      <c r="G3" s="299" t="s">
        <v>2310</v>
      </c>
      <c r="H3" s="299" t="s">
        <v>2309</v>
      </c>
      <c r="I3" s="299" t="s">
        <v>1327</v>
      </c>
      <c r="J3" s="299" t="s">
        <v>448</v>
      </c>
      <c r="K3" s="299" t="s">
        <v>2416</v>
      </c>
      <c r="L3" s="299" t="s">
        <v>269</v>
      </c>
      <c r="M3" s="299" t="s">
        <v>246</v>
      </c>
      <c r="N3" s="299" t="s">
        <v>235</v>
      </c>
      <c r="O3" s="299" t="s">
        <v>246</v>
      </c>
      <c r="P3" s="299"/>
      <c r="Q3" s="299"/>
      <c r="R3" s="299"/>
      <c r="S3" s="299"/>
      <c r="T3" s="299" t="s">
        <v>3320</v>
      </c>
      <c r="U3" s="298"/>
      <c r="V3" s="298"/>
      <c r="W3" s="299"/>
      <c r="X3" s="301">
        <v>1</v>
      </c>
      <c r="Y3" s="301">
        <v>0</v>
      </c>
      <c r="Z3" s="300">
        <v>0.14699999999999999</v>
      </c>
      <c r="AA3" s="300">
        <v>1289</v>
      </c>
      <c r="AB3" s="297">
        <v>50</v>
      </c>
      <c r="AC3" s="296">
        <v>42289</v>
      </c>
      <c r="AD3" s="296">
        <v>42142.425288541701</v>
      </c>
      <c r="AE3" s="295" t="s">
        <v>2324</v>
      </c>
    </row>
    <row r="4" spans="1:31" hidden="1" collapsed="1">
      <c r="A4" s="302" t="s">
        <v>258</v>
      </c>
      <c r="B4" s="299" t="s">
        <v>2308</v>
      </c>
      <c r="C4" s="299" t="s">
        <v>2308</v>
      </c>
      <c r="D4" s="299" t="s">
        <v>3319</v>
      </c>
      <c r="E4" s="299" t="s">
        <v>2090</v>
      </c>
      <c r="F4" s="299" t="s">
        <v>2307</v>
      </c>
      <c r="G4" s="299"/>
      <c r="H4" s="299" t="s">
        <v>2306</v>
      </c>
      <c r="I4" s="299" t="s">
        <v>992</v>
      </c>
      <c r="J4" s="299" t="s">
        <v>448</v>
      </c>
      <c r="K4" s="299" t="s">
        <v>2361</v>
      </c>
      <c r="L4" s="299" t="s">
        <v>269</v>
      </c>
      <c r="M4" s="299" t="s">
        <v>246</v>
      </c>
      <c r="N4" s="299" t="s">
        <v>235</v>
      </c>
      <c r="O4" s="299" t="s">
        <v>246</v>
      </c>
      <c r="P4" s="299"/>
      <c r="Q4" s="299"/>
      <c r="R4" s="299"/>
      <c r="S4" s="299"/>
      <c r="T4" s="299" t="s">
        <v>3318</v>
      </c>
      <c r="U4" s="298"/>
      <c r="V4" s="298"/>
      <c r="W4" s="299"/>
      <c r="X4" s="301">
        <v>1</v>
      </c>
      <c r="Y4" s="301">
        <v>0</v>
      </c>
      <c r="Z4" s="300">
        <v>0.14699999999999999</v>
      </c>
      <c r="AA4" s="300">
        <v>1289</v>
      </c>
      <c r="AB4" s="297">
        <v>50</v>
      </c>
      <c r="AC4" s="296">
        <v>42289</v>
      </c>
      <c r="AD4" s="296">
        <v>42165.548708645802</v>
      </c>
      <c r="AE4" s="295" t="s">
        <v>2324</v>
      </c>
    </row>
    <row r="5" spans="1:31" hidden="1" collapsed="1">
      <c r="A5" s="302" t="s">
        <v>258</v>
      </c>
      <c r="B5" s="299" t="s">
        <v>2305</v>
      </c>
      <c r="C5" s="299" t="s">
        <v>2305</v>
      </c>
      <c r="D5" s="299" t="s">
        <v>3317</v>
      </c>
      <c r="E5" s="299" t="s">
        <v>2304</v>
      </c>
      <c r="F5" s="299" t="s">
        <v>2303</v>
      </c>
      <c r="G5" s="299"/>
      <c r="H5" s="299" t="s">
        <v>2302</v>
      </c>
      <c r="I5" s="299" t="s">
        <v>449</v>
      </c>
      <c r="J5" s="299" t="s">
        <v>448</v>
      </c>
      <c r="K5" s="299" t="s">
        <v>2405</v>
      </c>
      <c r="L5" s="299" t="s">
        <v>270</v>
      </c>
      <c r="M5" s="299" t="s">
        <v>246</v>
      </c>
      <c r="N5" s="299" t="s">
        <v>235</v>
      </c>
      <c r="O5" s="299" t="s">
        <v>246</v>
      </c>
      <c r="P5" s="299"/>
      <c r="Q5" s="299"/>
      <c r="R5" s="299"/>
      <c r="S5" s="299"/>
      <c r="T5" s="299" t="s">
        <v>3316</v>
      </c>
      <c r="U5" s="298"/>
      <c r="V5" s="298"/>
      <c r="W5" s="299"/>
      <c r="X5" s="301">
        <v>1</v>
      </c>
      <c r="Y5" s="301">
        <v>0</v>
      </c>
      <c r="Z5" s="300">
        <v>0.14699999999999999</v>
      </c>
      <c r="AA5" s="300">
        <v>1289</v>
      </c>
      <c r="AB5" s="297">
        <v>50</v>
      </c>
      <c r="AC5" s="296">
        <v>42289</v>
      </c>
      <c r="AD5" s="296">
        <v>42202.485216516201</v>
      </c>
      <c r="AE5" s="295" t="s">
        <v>2324</v>
      </c>
    </row>
    <row r="6" spans="1:31" hidden="1" collapsed="1">
      <c r="A6" s="302" t="s">
        <v>258</v>
      </c>
      <c r="B6" s="299" t="s">
        <v>2301</v>
      </c>
      <c r="C6" s="299" t="s">
        <v>2301</v>
      </c>
      <c r="D6" s="299" t="s">
        <v>3315</v>
      </c>
      <c r="E6" s="299" t="s">
        <v>2300</v>
      </c>
      <c r="F6" s="299" t="s">
        <v>2299</v>
      </c>
      <c r="G6" s="299"/>
      <c r="H6" s="299" t="s">
        <v>2298</v>
      </c>
      <c r="I6" s="299" t="s">
        <v>449</v>
      </c>
      <c r="J6" s="299" t="s">
        <v>448</v>
      </c>
      <c r="K6" s="299" t="s">
        <v>2325</v>
      </c>
      <c r="L6" s="299" t="s">
        <v>269</v>
      </c>
      <c r="M6" s="299" t="s">
        <v>246</v>
      </c>
      <c r="N6" s="299" t="s">
        <v>235</v>
      </c>
      <c r="O6" s="299" t="s">
        <v>246</v>
      </c>
      <c r="P6" s="299"/>
      <c r="Q6" s="299"/>
      <c r="R6" s="299"/>
      <c r="S6" s="299"/>
      <c r="T6" s="299" t="s">
        <v>3314</v>
      </c>
      <c r="U6" s="298"/>
      <c r="V6" s="298"/>
      <c r="W6" s="299"/>
      <c r="X6" s="301">
        <v>1</v>
      </c>
      <c r="Y6" s="301">
        <v>0</v>
      </c>
      <c r="Z6" s="300">
        <v>0.14699999999999999</v>
      </c>
      <c r="AA6" s="300">
        <v>1289</v>
      </c>
      <c r="AB6" s="297">
        <v>50</v>
      </c>
      <c r="AC6" s="296">
        <v>42289</v>
      </c>
      <c r="AD6" s="296">
        <v>42212.466976770796</v>
      </c>
      <c r="AE6" s="295" t="s">
        <v>2324</v>
      </c>
    </row>
    <row r="7" spans="1:31" hidden="1" collapsed="1">
      <c r="A7" s="302" t="s">
        <v>258</v>
      </c>
      <c r="B7" s="299" t="s">
        <v>2297</v>
      </c>
      <c r="C7" s="299" t="s">
        <v>2297</v>
      </c>
      <c r="D7" s="299" t="s">
        <v>3313</v>
      </c>
      <c r="E7" s="299" t="s">
        <v>2296</v>
      </c>
      <c r="F7" s="299" t="s">
        <v>2295</v>
      </c>
      <c r="G7" s="299"/>
      <c r="H7" s="299" t="s">
        <v>2294</v>
      </c>
      <c r="I7" s="299" t="s">
        <v>449</v>
      </c>
      <c r="J7" s="299" t="s">
        <v>448</v>
      </c>
      <c r="K7" s="299" t="s">
        <v>2325</v>
      </c>
      <c r="L7" s="299" t="s">
        <v>269</v>
      </c>
      <c r="M7" s="299" t="s">
        <v>246</v>
      </c>
      <c r="N7" s="299" t="s">
        <v>235</v>
      </c>
      <c r="O7" s="299" t="s">
        <v>246</v>
      </c>
      <c r="P7" s="299"/>
      <c r="Q7" s="299"/>
      <c r="R7" s="299"/>
      <c r="S7" s="299"/>
      <c r="T7" s="299" t="s">
        <v>3312</v>
      </c>
      <c r="U7" s="298"/>
      <c r="V7" s="298"/>
      <c r="W7" s="299"/>
      <c r="X7" s="301">
        <v>1</v>
      </c>
      <c r="Y7" s="301">
        <v>0</v>
      </c>
      <c r="Z7" s="300">
        <v>0.14699999999999999</v>
      </c>
      <c r="AA7" s="300">
        <v>1289</v>
      </c>
      <c r="AB7" s="297">
        <v>50</v>
      </c>
      <c r="AC7" s="296">
        <v>42289</v>
      </c>
      <c r="AD7" s="296">
        <v>42233.763787071803</v>
      </c>
      <c r="AE7" s="295" t="s">
        <v>2324</v>
      </c>
    </row>
    <row r="8" spans="1:31" hidden="1" collapsed="1">
      <c r="A8" s="302" t="s">
        <v>258</v>
      </c>
      <c r="B8" s="299" t="s">
        <v>2293</v>
      </c>
      <c r="C8" s="299" t="s">
        <v>2293</v>
      </c>
      <c r="D8" s="299" t="s">
        <v>3311</v>
      </c>
      <c r="E8" s="299" t="s">
        <v>2292</v>
      </c>
      <c r="F8" s="299" t="s">
        <v>2291</v>
      </c>
      <c r="G8" s="299"/>
      <c r="H8" s="299" t="s">
        <v>2290</v>
      </c>
      <c r="I8" s="299" t="s">
        <v>992</v>
      </c>
      <c r="J8" s="299" t="s">
        <v>448</v>
      </c>
      <c r="K8" s="299" t="s">
        <v>2361</v>
      </c>
      <c r="L8" s="299" t="s">
        <v>269</v>
      </c>
      <c r="M8" s="299" t="s">
        <v>246</v>
      </c>
      <c r="N8" s="299" t="s">
        <v>235</v>
      </c>
      <c r="O8" s="299" t="s">
        <v>246</v>
      </c>
      <c r="P8" s="299"/>
      <c r="Q8" s="299"/>
      <c r="R8" s="299"/>
      <c r="S8" s="299"/>
      <c r="T8" s="299" t="s">
        <v>3310</v>
      </c>
      <c r="U8" s="298"/>
      <c r="V8" s="298"/>
      <c r="W8" s="299"/>
      <c r="X8" s="301">
        <v>1</v>
      </c>
      <c r="Y8" s="301">
        <v>0</v>
      </c>
      <c r="Z8" s="300">
        <v>0.14699999999999999</v>
      </c>
      <c r="AA8" s="300">
        <v>1289</v>
      </c>
      <c r="AB8" s="297">
        <v>50</v>
      </c>
      <c r="AC8" s="296">
        <v>42289</v>
      </c>
      <c r="AD8" s="296">
        <v>42237.534161574098</v>
      </c>
      <c r="AE8" s="295" t="s">
        <v>2324</v>
      </c>
    </row>
    <row r="9" spans="1:31" hidden="1" collapsed="1">
      <c r="A9" s="302" t="s">
        <v>258</v>
      </c>
      <c r="B9" s="299" t="s">
        <v>2289</v>
      </c>
      <c r="C9" s="299" t="s">
        <v>2289</v>
      </c>
      <c r="D9" s="299" t="s">
        <v>3309</v>
      </c>
      <c r="E9" s="299" t="s">
        <v>2288</v>
      </c>
      <c r="F9" s="299" t="s">
        <v>2287</v>
      </c>
      <c r="G9" s="299"/>
      <c r="H9" s="299" t="s">
        <v>2286</v>
      </c>
      <c r="I9" s="299" t="s">
        <v>478</v>
      </c>
      <c r="J9" s="299" t="s">
        <v>448</v>
      </c>
      <c r="K9" s="299" t="s">
        <v>2345</v>
      </c>
      <c r="L9" s="299" t="s">
        <v>269</v>
      </c>
      <c r="M9" s="299" t="s">
        <v>246</v>
      </c>
      <c r="N9" s="299" t="s">
        <v>235</v>
      </c>
      <c r="O9" s="299" t="s">
        <v>246</v>
      </c>
      <c r="P9" s="299"/>
      <c r="Q9" s="299"/>
      <c r="R9" s="299"/>
      <c r="S9" s="299"/>
      <c r="T9" s="299" t="s">
        <v>3308</v>
      </c>
      <c r="U9" s="298"/>
      <c r="V9" s="298"/>
      <c r="W9" s="299"/>
      <c r="X9" s="301">
        <v>1</v>
      </c>
      <c r="Y9" s="301">
        <v>0</v>
      </c>
      <c r="Z9" s="300">
        <v>0.14699999999999999</v>
      </c>
      <c r="AA9" s="300">
        <v>1289</v>
      </c>
      <c r="AB9" s="297">
        <v>50</v>
      </c>
      <c r="AC9" s="296">
        <v>42289</v>
      </c>
      <c r="AD9" s="296">
        <v>42241.439355324103</v>
      </c>
      <c r="AE9" s="295" t="s">
        <v>2324</v>
      </c>
    </row>
    <row r="10" spans="1:31" hidden="1" collapsed="1">
      <c r="A10" s="302" t="s">
        <v>258</v>
      </c>
      <c r="B10" s="299" t="s">
        <v>2285</v>
      </c>
      <c r="C10" s="299" t="s">
        <v>2285</v>
      </c>
      <c r="D10" s="299" t="s">
        <v>3307</v>
      </c>
      <c r="E10" s="299" t="s">
        <v>2284</v>
      </c>
      <c r="F10" s="299" t="s">
        <v>2283</v>
      </c>
      <c r="G10" s="299"/>
      <c r="H10" s="299" t="s">
        <v>2282</v>
      </c>
      <c r="I10" s="299" t="s">
        <v>449</v>
      </c>
      <c r="J10" s="299" t="s">
        <v>448</v>
      </c>
      <c r="K10" s="299" t="s">
        <v>2405</v>
      </c>
      <c r="L10" s="299" t="s">
        <v>269</v>
      </c>
      <c r="M10" s="299" t="s">
        <v>246</v>
      </c>
      <c r="N10" s="299" t="s">
        <v>235</v>
      </c>
      <c r="O10" s="299" t="s">
        <v>246</v>
      </c>
      <c r="P10" s="299"/>
      <c r="Q10" s="299"/>
      <c r="R10" s="299"/>
      <c r="S10" s="299"/>
      <c r="T10" s="299" t="s">
        <v>3306</v>
      </c>
      <c r="U10" s="298"/>
      <c r="V10" s="298"/>
      <c r="W10" s="299"/>
      <c r="X10" s="301">
        <v>1</v>
      </c>
      <c r="Y10" s="301">
        <v>0</v>
      </c>
      <c r="Z10" s="300">
        <v>0.14699999999999999</v>
      </c>
      <c r="AA10" s="300">
        <v>1289</v>
      </c>
      <c r="AB10" s="297">
        <v>50</v>
      </c>
      <c r="AC10" s="296">
        <v>42289</v>
      </c>
      <c r="AD10" s="296">
        <v>42249.697580057902</v>
      </c>
      <c r="AE10" s="295" t="s">
        <v>2324</v>
      </c>
    </row>
    <row r="11" spans="1:31" hidden="1" collapsed="1">
      <c r="A11" s="302" t="s">
        <v>258</v>
      </c>
      <c r="B11" s="299" t="s">
        <v>2281</v>
      </c>
      <c r="C11" s="299" t="s">
        <v>2281</v>
      </c>
      <c r="D11" s="299" t="s">
        <v>3305</v>
      </c>
      <c r="E11" s="299" t="s">
        <v>2280</v>
      </c>
      <c r="F11" s="299" t="s">
        <v>2279</v>
      </c>
      <c r="G11" s="299"/>
      <c r="H11" s="299" t="s">
        <v>2278</v>
      </c>
      <c r="I11" s="299" t="s">
        <v>449</v>
      </c>
      <c r="J11" s="299" t="s">
        <v>448</v>
      </c>
      <c r="K11" s="299" t="s">
        <v>2325</v>
      </c>
      <c r="L11" s="299" t="s">
        <v>269</v>
      </c>
      <c r="M11" s="299" t="s">
        <v>246</v>
      </c>
      <c r="N11" s="299" t="s">
        <v>235</v>
      </c>
      <c r="O11" s="299" t="s">
        <v>246</v>
      </c>
      <c r="P11" s="299"/>
      <c r="Q11" s="299"/>
      <c r="R11" s="299"/>
      <c r="S11" s="299"/>
      <c r="T11" s="299" t="s">
        <v>3304</v>
      </c>
      <c r="U11" s="298"/>
      <c r="V11" s="298"/>
      <c r="W11" s="299"/>
      <c r="X11" s="301">
        <v>1</v>
      </c>
      <c r="Y11" s="301">
        <v>0</v>
      </c>
      <c r="Z11" s="300">
        <v>0.14699999999999999</v>
      </c>
      <c r="AA11" s="300">
        <v>1289</v>
      </c>
      <c r="AB11" s="297">
        <v>50</v>
      </c>
      <c r="AC11" s="296">
        <v>42289</v>
      </c>
      <c r="AD11" s="296">
        <v>42256.5346707176</v>
      </c>
      <c r="AE11" s="295" t="s">
        <v>2324</v>
      </c>
    </row>
    <row r="12" spans="1:31" hidden="1" collapsed="1">
      <c r="A12" s="302" t="s">
        <v>258</v>
      </c>
      <c r="B12" s="299" t="s">
        <v>2277</v>
      </c>
      <c r="C12" s="299" t="s">
        <v>2277</v>
      </c>
      <c r="D12" s="299" t="s">
        <v>3303</v>
      </c>
      <c r="E12" s="299" t="s">
        <v>2276</v>
      </c>
      <c r="F12" s="299" t="s">
        <v>2275</v>
      </c>
      <c r="G12" s="299"/>
      <c r="H12" s="299" t="s">
        <v>2274</v>
      </c>
      <c r="I12" s="299" t="s">
        <v>449</v>
      </c>
      <c r="J12" s="299" t="s">
        <v>448</v>
      </c>
      <c r="K12" s="299" t="s">
        <v>2405</v>
      </c>
      <c r="L12" s="299" t="s">
        <v>269</v>
      </c>
      <c r="M12" s="299" t="s">
        <v>246</v>
      </c>
      <c r="N12" s="299" t="s">
        <v>235</v>
      </c>
      <c r="O12" s="299" t="s">
        <v>246</v>
      </c>
      <c r="P12" s="299"/>
      <c r="Q12" s="299"/>
      <c r="R12" s="299"/>
      <c r="S12" s="299"/>
      <c r="T12" s="299" t="s">
        <v>3302</v>
      </c>
      <c r="U12" s="298"/>
      <c r="V12" s="298"/>
      <c r="W12" s="299"/>
      <c r="X12" s="301">
        <v>1</v>
      </c>
      <c r="Y12" s="301">
        <v>0</v>
      </c>
      <c r="Z12" s="300">
        <v>0.14699999999999999</v>
      </c>
      <c r="AA12" s="300">
        <v>1289</v>
      </c>
      <c r="AB12" s="297">
        <v>50</v>
      </c>
      <c r="AC12" s="296">
        <v>42289</v>
      </c>
      <c r="AD12" s="296">
        <v>42261.748485451397</v>
      </c>
      <c r="AE12" s="295" t="s">
        <v>2324</v>
      </c>
    </row>
    <row r="13" spans="1:31" hidden="1" collapsed="1">
      <c r="A13" s="302" t="s">
        <v>258</v>
      </c>
      <c r="B13" s="299" t="s">
        <v>2273</v>
      </c>
      <c r="C13" s="299" t="s">
        <v>2273</v>
      </c>
      <c r="D13" s="299" t="s">
        <v>3301</v>
      </c>
      <c r="E13" s="299" t="s">
        <v>2272</v>
      </c>
      <c r="F13" s="299" t="s">
        <v>2271</v>
      </c>
      <c r="G13" s="299"/>
      <c r="H13" s="299" t="s">
        <v>2270</v>
      </c>
      <c r="I13" s="299" t="s">
        <v>449</v>
      </c>
      <c r="J13" s="299" t="s">
        <v>448</v>
      </c>
      <c r="K13" s="299" t="s">
        <v>2325</v>
      </c>
      <c r="L13" s="299" t="s">
        <v>269</v>
      </c>
      <c r="M13" s="299" t="s">
        <v>246</v>
      </c>
      <c r="N13" s="299" t="s">
        <v>235</v>
      </c>
      <c r="O13" s="299" t="s">
        <v>246</v>
      </c>
      <c r="P13" s="299"/>
      <c r="Q13" s="299"/>
      <c r="R13" s="299"/>
      <c r="S13" s="299"/>
      <c r="T13" s="299" t="s">
        <v>3300</v>
      </c>
      <c r="U13" s="298"/>
      <c r="V13" s="298"/>
      <c r="W13" s="299"/>
      <c r="X13" s="301">
        <v>1</v>
      </c>
      <c r="Y13" s="301">
        <v>0</v>
      </c>
      <c r="Z13" s="300">
        <v>0.14699999999999999</v>
      </c>
      <c r="AA13" s="300">
        <v>1289</v>
      </c>
      <c r="AB13" s="297">
        <v>50</v>
      </c>
      <c r="AC13" s="296">
        <v>42262</v>
      </c>
      <c r="AD13" s="296">
        <v>42262.497759953701</v>
      </c>
      <c r="AE13" s="295" t="s">
        <v>2324</v>
      </c>
    </row>
    <row r="14" spans="1:31" ht="20.399999999999999" hidden="1" collapsed="1">
      <c r="A14" s="302" t="s">
        <v>258</v>
      </c>
      <c r="B14" s="299" t="s">
        <v>2269</v>
      </c>
      <c r="C14" s="299" t="s">
        <v>2269</v>
      </c>
      <c r="D14" s="299" t="s">
        <v>3299</v>
      </c>
      <c r="E14" s="299" t="s">
        <v>2268</v>
      </c>
      <c r="F14" s="299" t="s">
        <v>2267</v>
      </c>
      <c r="G14" s="299"/>
      <c r="H14" s="299" t="s">
        <v>2266</v>
      </c>
      <c r="I14" s="299" t="s">
        <v>508</v>
      </c>
      <c r="J14" s="299" t="s">
        <v>448</v>
      </c>
      <c r="K14" s="299" t="s">
        <v>2331</v>
      </c>
      <c r="L14" s="299" t="s">
        <v>269</v>
      </c>
      <c r="M14" s="299" t="s">
        <v>246</v>
      </c>
      <c r="N14" s="299" t="s">
        <v>235</v>
      </c>
      <c r="O14" s="299" t="s">
        <v>246</v>
      </c>
      <c r="P14" s="299"/>
      <c r="Q14" s="299"/>
      <c r="R14" s="299"/>
      <c r="S14" s="299"/>
      <c r="T14" s="299" t="s">
        <v>3298</v>
      </c>
      <c r="U14" s="298"/>
      <c r="V14" s="298"/>
      <c r="W14" s="299"/>
      <c r="X14" s="301">
        <v>1</v>
      </c>
      <c r="Y14" s="301">
        <v>0</v>
      </c>
      <c r="Z14" s="300">
        <v>0.14699999999999999</v>
      </c>
      <c r="AA14" s="300">
        <v>1289</v>
      </c>
      <c r="AB14" s="297">
        <v>50</v>
      </c>
      <c r="AC14" s="296">
        <v>42263</v>
      </c>
      <c r="AD14" s="296">
        <v>42263.451856400497</v>
      </c>
      <c r="AE14" s="295" t="s">
        <v>2324</v>
      </c>
    </row>
    <row r="15" spans="1:31" ht="20.399999999999999" hidden="1" collapsed="1">
      <c r="A15" s="302" t="s">
        <v>258</v>
      </c>
      <c r="B15" s="299" t="s">
        <v>2265</v>
      </c>
      <c r="C15" s="299" t="s">
        <v>2265</v>
      </c>
      <c r="D15" s="299" t="s">
        <v>3297</v>
      </c>
      <c r="E15" s="299" t="s">
        <v>2264</v>
      </c>
      <c r="F15" s="299" t="s">
        <v>2263</v>
      </c>
      <c r="G15" s="299"/>
      <c r="H15" s="299" t="s">
        <v>2262</v>
      </c>
      <c r="I15" s="299" t="s">
        <v>508</v>
      </c>
      <c r="J15" s="299" t="s">
        <v>448</v>
      </c>
      <c r="K15" s="299" t="s">
        <v>2331</v>
      </c>
      <c r="L15" s="299" t="s">
        <v>269</v>
      </c>
      <c r="M15" s="299" t="s">
        <v>246</v>
      </c>
      <c r="N15" s="299" t="s">
        <v>235</v>
      </c>
      <c r="O15" s="299" t="s">
        <v>246</v>
      </c>
      <c r="P15" s="299"/>
      <c r="Q15" s="299"/>
      <c r="R15" s="299"/>
      <c r="S15" s="299"/>
      <c r="T15" s="299" t="s">
        <v>3296</v>
      </c>
      <c r="U15" s="298"/>
      <c r="V15" s="298"/>
      <c r="W15" s="299"/>
      <c r="X15" s="301">
        <v>1</v>
      </c>
      <c r="Y15" s="301">
        <v>0</v>
      </c>
      <c r="Z15" s="300">
        <v>0.14699999999999999</v>
      </c>
      <c r="AA15" s="300">
        <v>1289</v>
      </c>
      <c r="AB15" s="297">
        <v>50</v>
      </c>
      <c r="AC15" s="296">
        <v>42263</v>
      </c>
      <c r="AD15" s="296">
        <v>42263.454215393504</v>
      </c>
      <c r="AE15" s="295" t="s">
        <v>2324</v>
      </c>
    </row>
    <row r="16" spans="1:31" hidden="1" collapsed="1">
      <c r="A16" s="302" t="s">
        <v>258</v>
      </c>
      <c r="B16" s="299" t="s">
        <v>2261</v>
      </c>
      <c r="C16" s="299" t="s">
        <v>2261</v>
      </c>
      <c r="D16" s="299" t="s">
        <v>3295</v>
      </c>
      <c r="E16" s="299" t="s">
        <v>2260</v>
      </c>
      <c r="F16" s="299" t="s">
        <v>2259</v>
      </c>
      <c r="G16" s="299"/>
      <c r="H16" s="299" t="s">
        <v>2258</v>
      </c>
      <c r="I16" s="299" t="s">
        <v>449</v>
      </c>
      <c r="J16" s="299" t="s">
        <v>448</v>
      </c>
      <c r="K16" s="299" t="s">
        <v>2325</v>
      </c>
      <c r="L16" s="299" t="s">
        <v>269</v>
      </c>
      <c r="M16" s="299" t="s">
        <v>247</v>
      </c>
      <c r="N16" s="299" t="s">
        <v>235</v>
      </c>
      <c r="O16" s="299" t="s">
        <v>247</v>
      </c>
      <c r="P16" s="299"/>
      <c r="Q16" s="299"/>
      <c r="R16" s="299"/>
      <c r="S16" s="299"/>
      <c r="T16" s="299" t="s">
        <v>3294</v>
      </c>
      <c r="U16" s="298"/>
      <c r="V16" s="298"/>
      <c r="W16" s="299"/>
      <c r="X16" s="301">
        <v>1</v>
      </c>
      <c r="Y16" s="301">
        <v>0</v>
      </c>
      <c r="Z16" s="300">
        <v>0.126</v>
      </c>
      <c r="AA16" s="300">
        <v>1105</v>
      </c>
      <c r="AB16" s="297">
        <v>50</v>
      </c>
      <c r="AC16" s="296">
        <v>42265</v>
      </c>
      <c r="AD16" s="296">
        <v>42265.475678506897</v>
      </c>
      <c r="AE16" s="295" t="s">
        <v>2324</v>
      </c>
    </row>
    <row r="17" spans="1:31" hidden="1" collapsed="1">
      <c r="A17" s="302" t="s">
        <v>258</v>
      </c>
      <c r="B17" s="299" t="s">
        <v>2257</v>
      </c>
      <c r="C17" s="299" t="s">
        <v>2257</v>
      </c>
      <c r="D17" s="299" t="s">
        <v>2867</v>
      </c>
      <c r="E17" s="299" t="s">
        <v>1214</v>
      </c>
      <c r="F17" s="299" t="s">
        <v>862</v>
      </c>
      <c r="G17" s="299"/>
      <c r="H17" s="299" t="s">
        <v>1213</v>
      </c>
      <c r="I17" s="299" t="s">
        <v>491</v>
      </c>
      <c r="J17" s="299" t="s">
        <v>448</v>
      </c>
      <c r="K17" s="299" t="s">
        <v>2431</v>
      </c>
      <c r="L17" s="299" t="s">
        <v>269</v>
      </c>
      <c r="M17" s="299" t="s">
        <v>246</v>
      </c>
      <c r="N17" s="299" t="s">
        <v>235</v>
      </c>
      <c r="O17" s="299" t="s">
        <v>246</v>
      </c>
      <c r="P17" s="299"/>
      <c r="Q17" s="299"/>
      <c r="R17" s="299"/>
      <c r="S17" s="299"/>
      <c r="T17" s="299" t="s">
        <v>3293</v>
      </c>
      <c r="U17" s="298"/>
      <c r="V17" s="298"/>
      <c r="W17" s="299"/>
      <c r="X17" s="301">
        <v>1</v>
      </c>
      <c r="Y17" s="301">
        <v>0</v>
      </c>
      <c r="Z17" s="300">
        <v>0.14699999999999999</v>
      </c>
      <c r="AA17" s="300">
        <v>1289</v>
      </c>
      <c r="AB17" s="297">
        <v>50</v>
      </c>
      <c r="AC17" s="296">
        <v>42271</v>
      </c>
      <c r="AD17" s="296">
        <v>42271.569467013898</v>
      </c>
      <c r="AE17" s="295" t="s">
        <v>2324</v>
      </c>
    </row>
    <row r="18" spans="1:31" hidden="1" collapsed="1">
      <c r="A18" s="302" t="s">
        <v>258</v>
      </c>
      <c r="B18" s="299" t="s">
        <v>2256</v>
      </c>
      <c r="C18" s="299" t="s">
        <v>2256</v>
      </c>
      <c r="D18" s="299" t="s">
        <v>2869</v>
      </c>
      <c r="E18" s="299" t="s">
        <v>1233</v>
      </c>
      <c r="F18" s="299" t="s">
        <v>1232</v>
      </c>
      <c r="G18" s="299"/>
      <c r="H18" s="299" t="s">
        <v>1231</v>
      </c>
      <c r="I18" s="299" t="s">
        <v>449</v>
      </c>
      <c r="J18" s="299" t="s">
        <v>448</v>
      </c>
      <c r="K18" s="299" t="s">
        <v>2405</v>
      </c>
      <c r="L18" s="299" t="s">
        <v>269</v>
      </c>
      <c r="M18" s="299" t="s">
        <v>246</v>
      </c>
      <c r="N18" s="299" t="s">
        <v>235</v>
      </c>
      <c r="O18" s="299" t="s">
        <v>246</v>
      </c>
      <c r="P18" s="299"/>
      <c r="Q18" s="299"/>
      <c r="R18" s="299"/>
      <c r="S18" s="299"/>
      <c r="T18" s="299" t="s">
        <v>3292</v>
      </c>
      <c r="U18" s="298"/>
      <c r="V18" s="298"/>
      <c r="W18" s="299"/>
      <c r="X18" s="301">
        <v>1</v>
      </c>
      <c r="Y18" s="301">
        <v>0</v>
      </c>
      <c r="Z18" s="300">
        <v>0.14699999999999999</v>
      </c>
      <c r="AA18" s="300">
        <v>1289</v>
      </c>
      <c r="AB18" s="297">
        <v>50</v>
      </c>
      <c r="AC18" s="296">
        <v>42272</v>
      </c>
      <c r="AD18" s="296">
        <v>42272.646534027801</v>
      </c>
      <c r="AE18" s="295" t="s">
        <v>2324</v>
      </c>
    </row>
    <row r="19" spans="1:31" hidden="1" collapsed="1">
      <c r="A19" s="302" t="s">
        <v>258</v>
      </c>
      <c r="B19" s="299" t="s">
        <v>2255</v>
      </c>
      <c r="C19" s="299" t="s">
        <v>2255</v>
      </c>
      <c r="D19" s="299" t="s">
        <v>3291</v>
      </c>
      <c r="E19" s="299" t="s">
        <v>2254</v>
      </c>
      <c r="F19" s="299" t="s">
        <v>2253</v>
      </c>
      <c r="G19" s="299"/>
      <c r="H19" s="299" t="s">
        <v>2252</v>
      </c>
      <c r="I19" s="299" t="s">
        <v>449</v>
      </c>
      <c r="J19" s="299" t="s">
        <v>448</v>
      </c>
      <c r="K19" s="299" t="s">
        <v>2325</v>
      </c>
      <c r="L19" s="299" t="s">
        <v>269</v>
      </c>
      <c r="M19" s="299" t="s">
        <v>246</v>
      </c>
      <c r="N19" s="299" t="s">
        <v>235</v>
      </c>
      <c r="O19" s="299" t="s">
        <v>246</v>
      </c>
      <c r="P19" s="299"/>
      <c r="Q19" s="299"/>
      <c r="R19" s="299"/>
      <c r="S19" s="299"/>
      <c r="T19" s="299" t="s">
        <v>3290</v>
      </c>
      <c r="U19" s="298"/>
      <c r="V19" s="298"/>
      <c r="W19" s="299"/>
      <c r="X19" s="301">
        <v>1</v>
      </c>
      <c r="Y19" s="301">
        <v>0</v>
      </c>
      <c r="Z19" s="300">
        <v>0.14699999999999999</v>
      </c>
      <c r="AA19" s="300">
        <v>1289</v>
      </c>
      <c r="AB19" s="297">
        <v>50</v>
      </c>
      <c r="AC19" s="296">
        <v>42283</v>
      </c>
      <c r="AD19" s="296">
        <v>42283.499550659697</v>
      </c>
      <c r="AE19" s="295" t="s">
        <v>2324</v>
      </c>
    </row>
    <row r="20" spans="1:31" hidden="1" collapsed="1">
      <c r="A20" s="302" t="s">
        <v>258</v>
      </c>
      <c r="B20" s="299" t="s">
        <v>2251</v>
      </c>
      <c r="C20" s="299" t="s">
        <v>2251</v>
      </c>
      <c r="D20" s="299" t="s">
        <v>3289</v>
      </c>
      <c r="E20" s="299" t="s">
        <v>2250</v>
      </c>
      <c r="F20" s="299" t="s">
        <v>2249</v>
      </c>
      <c r="G20" s="299"/>
      <c r="H20" s="299" t="s">
        <v>2248</v>
      </c>
      <c r="I20" s="299" t="s">
        <v>491</v>
      </c>
      <c r="J20" s="299" t="s">
        <v>448</v>
      </c>
      <c r="K20" s="299" t="s">
        <v>2431</v>
      </c>
      <c r="L20" s="299" t="s">
        <v>269</v>
      </c>
      <c r="M20" s="299" t="s">
        <v>246</v>
      </c>
      <c r="N20" s="299" t="s">
        <v>235</v>
      </c>
      <c r="O20" s="299" t="s">
        <v>246</v>
      </c>
      <c r="P20" s="299"/>
      <c r="Q20" s="299"/>
      <c r="R20" s="299"/>
      <c r="S20" s="299"/>
      <c r="T20" s="299" t="s">
        <v>3288</v>
      </c>
      <c r="U20" s="298"/>
      <c r="V20" s="298"/>
      <c r="W20" s="299"/>
      <c r="X20" s="301">
        <v>1</v>
      </c>
      <c r="Y20" s="301">
        <v>0</v>
      </c>
      <c r="Z20" s="300">
        <v>0.14699999999999999</v>
      </c>
      <c r="AA20" s="300">
        <v>1289</v>
      </c>
      <c r="AB20" s="297">
        <v>50</v>
      </c>
      <c r="AC20" s="296">
        <v>42283</v>
      </c>
      <c r="AD20" s="296">
        <v>42283.549847071801</v>
      </c>
      <c r="AE20" s="295" t="s">
        <v>2324</v>
      </c>
    </row>
    <row r="21" spans="1:31" hidden="1" collapsed="1">
      <c r="A21" s="302" t="s">
        <v>258</v>
      </c>
      <c r="B21" s="299" t="s">
        <v>2247</v>
      </c>
      <c r="C21" s="299" t="s">
        <v>2247</v>
      </c>
      <c r="D21" s="299" t="s">
        <v>2825</v>
      </c>
      <c r="E21" s="299" t="s">
        <v>982</v>
      </c>
      <c r="F21" s="299" t="s">
        <v>1184</v>
      </c>
      <c r="G21" s="299"/>
      <c r="H21" s="299" t="s">
        <v>1183</v>
      </c>
      <c r="I21" s="299" t="s">
        <v>478</v>
      </c>
      <c r="J21" s="299" t="s">
        <v>448</v>
      </c>
      <c r="K21" s="299" t="s">
        <v>2345</v>
      </c>
      <c r="L21" s="299" t="s">
        <v>269</v>
      </c>
      <c r="M21" s="299" t="s">
        <v>246</v>
      </c>
      <c r="N21" s="299" t="s">
        <v>235</v>
      </c>
      <c r="O21" s="299" t="s">
        <v>246</v>
      </c>
      <c r="P21" s="299"/>
      <c r="Q21" s="299"/>
      <c r="R21" s="299"/>
      <c r="S21" s="299"/>
      <c r="T21" s="299" t="s">
        <v>3287</v>
      </c>
      <c r="U21" s="298"/>
      <c r="V21" s="298"/>
      <c r="W21" s="299"/>
      <c r="X21" s="301">
        <v>1</v>
      </c>
      <c r="Y21" s="301">
        <v>0</v>
      </c>
      <c r="Z21" s="300">
        <v>0.14699999999999999</v>
      </c>
      <c r="AA21" s="300">
        <v>1289</v>
      </c>
      <c r="AB21" s="297">
        <v>50</v>
      </c>
      <c r="AC21" s="296">
        <v>42283</v>
      </c>
      <c r="AD21" s="296">
        <v>42283.615882673599</v>
      </c>
      <c r="AE21" s="295" t="s">
        <v>2324</v>
      </c>
    </row>
    <row r="22" spans="1:31" hidden="1" collapsed="1">
      <c r="A22" s="302" t="s">
        <v>258</v>
      </c>
      <c r="B22" s="299" t="s">
        <v>2246</v>
      </c>
      <c r="C22" s="299" t="s">
        <v>2246</v>
      </c>
      <c r="D22" s="299" t="s">
        <v>3285</v>
      </c>
      <c r="E22" s="299" t="s">
        <v>2245</v>
      </c>
      <c r="F22" s="299" t="s">
        <v>2244</v>
      </c>
      <c r="G22" s="299"/>
      <c r="H22" s="299" t="s">
        <v>2243</v>
      </c>
      <c r="I22" s="299" t="s">
        <v>449</v>
      </c>
      <c r="J22" s="299" t="s">
        <v>448</v>
      </c>
      <c r="K22" s="299" t="s">
        <v>2405</v>
      </c>
      <c r="L22" s="299" t="s">
        <v>269</v>
      </c>
      <c r="M22" s="299" t="s">
        <v>247</v>
      </c>
      <c r="N22" s="299" t="s">
        <v>235</v>
      </c>
      <c r="O22" s="299" t="s">
        <v>247</v>
      </c>
      <c r="P22" s="299"/>
      <c r="Q22" s="299"/>
      <c r="R22" s="299"/>
      <c r="S22" s="299"/>
      <c r="T22" s="299" t="s">
        <v>3286</v>
      </c>
      <c r="U22" s="298"/>
      <c r="V22" s="298"/>
      <c r="W22" s="299"/>
      <c r="X22" s="301">
        <v>1</v>
      </c>
      <c r="Y22" s="301">
        <v>0</v>
      </c>
      <c r="Z22" s="300">
        <v>0.126</v>
      </c>
      <c r="AA22" s="300">
        <v>1105</v>
      </c>
      <c r="AB22" s="297">
        <v>50</v>
      </c>
      <c r="AC22" s="296">
        <v>42401</v>
      </c>
      <c r="AD22" s="296">
        <v>42290.44691875</v>
      </c>
      <c r="AE22" s="295" t="s">
        <v>2324</v>
      </c>
    </row>
    <row r="23" spans="1:31" hidden="1" collapsed="1">
      <c r="A23" s="302" t="s">
        <v>258</v>
      </c>
      <c r="B23" s="299" t="s">
        <v>2246</v>
      </c>
      <c r="C23" s="299" t="s">
        <v>2246</v>
      </c>
      <c r="D23" s="299" t="s">
        <v>3285</v>
      </c>
      <c r="E23" s="299" t="s">
        <v>2245</v>
      </c>
      <c r="F23" s="299" t="s">
        <v>2244</v>
      </c>
      <c r="G23" s="299"/>
      <c r="H23" s="299" t="s">
        <v>2243</v>
      </c>
      <c r="I23" s="299" t="s">
        <v>449</v>
      </c>
      <c r="J23" s="299" t="s">
        <v>448</v>
      </c>
      <c r="K23" s="299" t="s">
        <v>2405</v>
      </c>
      <c r="L23" s="299" t="s">
        <v>269</v>
      </c>
      <c r="M23" s="299" t="s">
        <v>246</v>
      </c>
      <c r="N23" s="299" t="s">
        <v>235</v>
      </c>
      <c r="O23" s="299" t="s">
        <v>246</v>
      </c>
      <c r="P23" s="299"/>
      <c r="Q23" s="299"/>
      <c r="R23" s="299"/>
      <c r="S23" s="299"/>
      <c r="T23" s="299" t="s">
        <v>3284</v>
      </c>
      <c r="U23" s="298"/>
      <c r="V23" s="298"/>
      <c r="W23" s="299"/>
      <c r="X23" s="301">
        <v>1</v>
      </c>
      <c r="Y23" s="301">
        <v>0</v>
      </c>
      <c r="Z23" s="300">
        <v>0.14699999999999999</v>
      </c>
      <c r="AA23" s="300">
        <v>1289</v>
      </c>
      <c r="AB23" s="297">
        <v>50</v>
      </c>
      <c r="AC23" s="296">
        <v>42401</v>
      </c>
      <c r="AD23" s="296">
        <v>42290.44691875</v>
      </c>
      <c r="AE23" s="295" t="s">
        <v>2324</v>
      </c>
    </row>
    <row r="24" spans="1:31" hidden="1" collapsed="1">
      <c r="A24" s="302" t="s">
        <v>258</v>
      </c>
      <c r="B24" s="299" t="s">
        <v>2242</v>
      </c>
      <c r="C24" s="299" t="s">
        <v>2242</v>
      </c>
      <c r="D24" s="299" t="s">
        <v>3283</v>
      </c>
      <c r="E24" s="299" t="s">
        <v>2241</v>
      </c>
      <c r="F24" s="299" t="s">
        <v>2240</v>
      </c>
      <c r="G24" s="299"/>
      <c r="H24" s="299" t="s">
        <v>2239</v>
      </c>
      <c r="I24" s="299" t="s">
        <v>478</v>
      </c>
      <c r="J24" s="299" t="s">
        <v>448</v>
      </c>
      <c r="K24" s="299" t="s">
        <v>2345</v>
      </c>
      <c r="L24" s="299" t="s">
        <v>269</v>
      </c>
      <c r="M24" s="299" t="s">
        <v>246</v>
      </c>
      <c r="N24" s="299" t="s">
        <v>235</v>
      </c>
      <c r="O24" s="299" t="s">
        <v>246</v>
      </c>
      <c r="P24" s="299"/>
      <c r="Q24" s="299"/>
      <c r="R24" s="299"/>
      <c r="S24" s="299"/>
      <c r="T24" s="299" t="s">
        <v>3282</v>
      </c>
      <c r="U24" s="298"/>
      <c r="V24" s="298"/>
      <c r="W24" s="299"/>
      <c r="X24" s="301">
        <v>1</v>
      </c>
      <c r="Y24" s="301">
        <v>0</v>
      </c>
      <c r="Z24" s="300">
        <v>0.14699999999999999</v>
      </c>
      <c r="AA24" s="300">
        <v>1289</v>
      </c>
      <c r="AB24" s="297">
        <v>50</v>
      </c>
      <c r="AC24" s="296">
        <v>42293</v>
      </c>
      <c r="AD24" s="296">
        <v>42293.428825810202</v>
      </c>
      <c r="AE24" s="295" t="s">
        <v>2324</v>
      </c>
    </row>
    <row r="25" spans="1:31" hidden="1" collapsed="1">
      <c r="A25" s="302" t="s">
        <v>258</v>
      </c>
      <c r="B25" s="299" t="s">
        <v>2238</v>
      </c>
      <c r="C25" s="299" t="s">
        <v>2238</v>
      </c>
      <c r="D25" s="299" t="s">
        <v>3281</v>
      </c>
      <c r="E25" s="299" t="s">
        <v>1542</v>
      </c>
      <c r="F25" s="299" t="s">
        <v>2237</v>
      </c>
      <c r="G25" s="299"/>
      <c r="H25" s="299" t="s">
        <v>2236</v>
      </c>
      <c r="I25" s="299" t="s">
        <v>449</v>
      </c>
      <c r="J25" s="299" t="s">
        <v>448</v>
      </c>
      <c r="K25" s="299" t="s">
        <v>2325</v>
      </c>
      <c r="L25" s="299" t="s">
        <v>269</v>
      </c>
      <c r="M25" s="299" t="s">
        <v>246</v>
      </c>
      <c r="N25" s="299" t="s">
        <v>235</v>
      </c>
      <c r="O25" s="299" t="s">
        <v>246</v>
      </c>
      <c r="P25" s="299"/>
      <c r="Q25" s="299"/>
      <c r="R25" s="299"/>
      <c r="S25" s="299"/>
      <c r="T25" s="299" t="s">
        <v>3280</v>
      </c>
      <c r="U25" s="298"/>
      <c r="V25" s="298"/>
      <c r="W25" s="299"/>
      <c r="X25" s="301">
        <v>1</v>
      </c>
      <c r="Y25" s="301">
        <v>0</v>
      </c>
      <c r="Z25" s="300">
        <v>0.14699999999999999</v>
      </c>
      <c r="AA25" s="300">
        <v>1289</v>
      </c>
      <c r="AB25" s="297">
        <v>50</v>
      </c>
      <c r="AC25" s="296">
        <v>42401</v>
      </c>
      <c r="AD25" s="296">
        <v>42299.494470451398</v>
      </c>
      <c r="AE25" s="295" t="s">
        <v>2324</v>
      </c>
    </row>
    <row r="26" spans="1:31" hidden="1" collapsed="1">
      <c r="A26" s="302" t="s">
        <v>258</v>
      </c>
      <c r="B26" s="299" t="s">
        <v>2235</v>
      </c>
      <c r="C26" s="299" t="s">
        <v>2235</v>
      </c>
      <c r="D26" s="299" t="s">
        <v>3279</v>
      </c>
      <c r="E26" s="299" t="s">
        <v>2234</v>
      </c>
      <c r="F26" s="299" t="s">
        <v>2233</v>
      </c>
      <c r="G26" s="299"/>
      <c r="H26" s="299" t="s">
        <v>2232</v>
      </c>
      <c r="I26" s="299" t="s">
        <v>449</v>
      </c>
      <c r="J26" s="299" t="s">
        <v>448</v>
      </c>
      <c r="K26" s="299" t="s">
        <v>2325</v>
      </c>
      <c r="L26" s="299" t="s">
        <v>269</v>
      </c>
      <c r="M26" s="299" t="s">
        <v>246</v>
      </c>
      <c r="N26" s="299" t="s">
        <v>235</v>
      </c>
      <c r="O26" s="299" t="s">
        <v>246</v>
      </c>
      <c r="P26" s="299"/>
      <c r="Q26" s="299"/>
      <c r="R26" s="299"/>
      <c r="S26" s="299"/>
      <c r="T26" s="299" t="s">
        <v>3278</v>
      </c>
      <c r="U26" s="298"/>
      <c r="V26" s="298"/>
      <c r="W26" s="299"/>
      <c r="X26" s="301">
        <v>1</v>
      </c>
      <c r="Y26" s="301">
        <v>0</v>
      </c>
      <c r="Z26" s="300">
        <v>0.14699999999999999</v>
      </c>
      <c r="AA26" s="300">
        <v>1289</v>
      </c>
      <c r="AB26" s="297">
        <v>50</v>
      </c>
      <c r="AC26" s="296">
        <v>42401</v>
      </c>
      <c r="AD26" s="296">
        <v>42299.787551006899</v>
      </c>
      <c r="AE26" s="295" t="s">
        <v>2324</v>
      </c>
    </row>
    <row r="27" spans="1:31" hidden="1" collapsed="1">
      <c r="A27" s="302" t="s">
        <v>258</v>
      </c>
      <c r="B27" s="299" t="s">
        <v>2231</v>
      </c>
      <c r="C27" s="299" t="s">
        <v>2231</v>
      </c>
      <c r="D27" s="299" t="s">
        <v>3277</v>
      </c>
      <c r="E27" s="299" t="s">
        <v>2230</v>
      </c>
      <c r="F27" s="299" t="s">
        <v>2229</v>
      </c>
      <c r="G27" s="299"/>
      <c r="H27" s="299" t="s">
        <v>2228</v>
      </c>
      <c r="I27" s="299" t="s">
        <v>449</v>
      </c>
      <c r="J27" s="299" t="s">
        <v>448</v>
      </c>
      <c r="K27" s="299" t="s">
        <v>2405</v>
      </c>
      <c r="L27" s="299" t="s">
        <v>269</v>
      </c>
      <c r="M27" s="299" t="s">
        <v>246</v>
      </c>
      <c r="N27" s="299" t="s">
        <v>235</v>
      </c>
      <c r="O27" s="299" t="s">
        <v>246</v>
      </c>
      <c r="P27" s="299"/>
      <c r="Q27" s="299"/>
      <c r="R27" s="299"/>
      <c r="S27" s="299"/>
      <c r="T27" s="299" t="s">
        <v>3276</v>
      </c>
      <c r="U27" s="298"/>
      <c r="V27" s="298"/>
      <c r="W27" s="299"/>
      <c r="X27" s="301">
        <v>1</v>
      </c>
      <c r="Y27" s="301">
        <v>0</v>
      </c>
      <c r="Z27" s="300">
        <v>0.14699999999999999</v>
      </c>
      <c r="AA27" s="300">
        <v>1289</v>
      </c>
      <c r="AB27" s="297">
        <v>50</v>
      </c>
      <c r="AC27" s="296">
        <v>42401</v>
      </c>
      <c r="AD27" s="296">
        <v>42326.522541238402</v>
      </c>
      <c r="AE27" s="295" t="s">
        <v>2324</v>
      </c>
    </row>
    <row r="28" spans="1:31" hidden="1" collapsed="1">
      <c r="A28" s="302" t="s">
        <v>258</v>
      </c>
      <c r="B28" s="299" t="s">
        <v>2227</v>
      </c>
      <c r="C28" s="299" t="s">
        <v>2227</v>
      </c>
      <c r="D28" s="299" t="s">
        <v>3275</v>
      </c>
      <c r="E28" s="299" t="s">
        <v>2226</v>
      </c>
      <c r="F28" s="299" t="s">
        <v>2225</v>
      </c>
      <c r="G28" s="299"/>
      <c r="H28" s="299" t="s">
        <v>2224</v>
      </c>
      <c r="I28" s="299" t="s">
        <v>449</v>
      </c>
      <c r="J28" s="299" t="s">
        <v>448</v>
      </c>
      <c r="K28" s="299" t="s">
        <v>2405</v>
      </c>
      <c r="L28" s="299" t="s">
        <v>269</v>
      </c>
      <c r="M28" s="299" t="s">
        <v>246</v>
      </c>
      <c r="N28" s="299" t="s">
        <v>235</v>
      </c>
      <c r="O28" s="299" t="s">
        <v>246</v>
      </c>
      <c r="P28" s="299"/>
      <c r="Q28" s="299"/>
      <c r="R28" s="299"/>
      <c r="S28" s="299"/>
      <c r="T28" s="299" t="s">
        <v>3274</v>
      </c>
      <c r="U28" s="298"/>
      <c r="V28" s="298"/>
      <c r="W28" s="299"/>
      <c r="X28" s="301">
        <v>1</v>
      </c>
      <c r="Y28" s="301">
        <v>0</v>
      </c>
      <c r="Z28" s="300">
        <v>0.14699999999999999</v>
      </c>
      <c r="AA28" s="300">
        <v>1289</v>
      </c>
      <c r="AB28" s="297">
        <v>50</v>
      </c>
      <c r="AC28" s="296">
        <v>42401</v>
      </c>
      <c r="AD28" s="296">
        <v>42332.587844062502</v>
      </c>
      <c r="AE28" s="295" t="s">
        <v>2324</v>
      </c>
    </row>
    <row r="29" spans="1:31" hidden="1" collapsed="1">
      <c r="A29" s="302" t="s">
        <v>258</v>
      </c>
      <c r="B29" s="299" t="s">
        <v>2223</v>
      </c>
      <c r="C29" s="299" t="s">
        <v>2223</v>
      </c>
      <c r="D29" s="299" t="s">
        <v>3273</v>
      </c>
      <c r="E29" s="299" t="s">
        <v>2222</v>
      </c>
      <c r="F29" s="299" t="s">
        <v>2221</v>
      </c>
      <c r="G29" s="299"/>
      <c r="H29" s="299" t="s">
        <v>2220</v>
      </c>
      <c r="I29" s="299" t="s">
        <v>449</v>
      </c>
      <c r="J29" s="299" t="s">
        <v>448</v>
      </c>
      <c r="K29" s="299" t="s">
        <v>2405</v>
      </c>
      <c r="L29" s="299" t="s">
        <v>269</v>
      </c>
      <c r="M29" s="299" t="s">
        <v>247</v>
      </c>
      <c r="N29" s="299" t="s">
        <v>235</v>
      </c>
      <c r="O29" s="299" t="s">
        <v>247</v>
      </c>
      <c r="P29" s="299"/>
      <c r="Q29" s="299"/>
      <c r="R29" s="299"/>
      <c r="S29" s="299"/>
      <c r="T29" s="299" t="s">
        <v>3272</v>
      </c>
      <c r="U29" s="298"/>
      <c r="V29" s="298"/>
      <c r="W29" s="299"/>
      <c r="X29" s="301">
        <v>1</v>
      </c>
      <c r="Y29" s="301">
        <v>0</v>
      </c>
      <c r="Z29" s="300">
        <v>0.126</v>
      </c>
      <c r="AA29" s="300">
        <v>1105</v>
      </c>
      <c r="AB29" s="297">
        <v>50</v>
      </c>
      <c r="AC29" s="296">
        <v>42401</v>
      </c>
      <c r="AD29" s="296">
        <v>42332.589091006899</v>
      </c>
      <c r="AE29" s="295" t="s">
        <v>2324</v>
      </c>
    </row>
    <row r="30" spans="1:31" hidden="1" collapsed="1">
      <c r="A30" s="302" t="s">
        <v>258</v>
      </c>
      <c r="B30" s="299" t="s">
        <v>2219</v>
      </c>
      <c r="C30" s="299" t="s">
        <v>2219</v>
      </c>
      <c r="D30" s="299" t="s">
        <v>3271</v>
      </c>
      <c r="E30" s="299" t="s">
        <v>2218</v>
      </c>
      <c r="F30" s="299" t="s">
        <v>2217</v>
      </c>
      <c r="G30" s="299"/>
      <c r="H30" s="299" t="s">
        <v>2216</v>
      </c>
      <c r="I30" s="299" t="s">
        <v>449</v>
      </c>
      <c r="J30" s="299" t="s">
        <v>448</v>
      </c>
      <c r="K30" s="299" t="s">
        <v>2405</v>
      </c>
      <c r="L30" s="299" t="s">
        <v>269</v>
      </c>
      <c r="M30" s="299" t="s">
        <v>246</v>
      </c>
      <c r="N30" s="299" t="s">
        <v>235</v>
      </c>
      <c r="O30" s="299" t="s">
        <v>246</v>
      </c>
      <c r="P30" s="299"/>
      <c r="Q30" s="299"/>
      <c r="R30" s="299"/>
      <c r="S30" s="299"/>
      <c r="T30" s="299" t="s">
        <v>3270</v>
      </c>
      <c r="U30" s="298"/>
      <c r="V30" s="298"/>
      <c r="W30" s="299"/>
      <c r="X30" s="301">
        <v>1</v>
      </c>
      <c r="Y30" s="301">
        <v>0</v>
      </c>
      <c r="Z30" s="300">
        <v>0.14699999999999999</v>
      </c>
      <c r="AA30" s="300">
        <v>1289</v>
      </c>
      <c r="AB30" s="297">
        <v>50</v>
      </c>
      <c r="AC30" s="296">
        <v>42401</v>
      </c>
      <c r="AD30" s="296">
        <v>42338.6943805556</v>
      </c>
      <c r="AE30" s="295" t="s">
        <v>2324</v>
      </c>
    </row>
    <row r="31" spans="1:31" hidden="1" collapsed="1">
      <c r="A31" s="302" t="s">
        <v>258</v>
      </c>
      <c r="B31" s="299" t="s">
        <v>2215</v>
      </c>
      <c r="C31" s="299" t="s">
        <v>2215</v>
      </c>
      <c r="D31" s="299" t="s">
        <v>3268</v>
      </c>
      <c r="E31" s="299" t="s">
        <v>2214</v>
      </c>
      <c r="F31" s="299" t="s">
        <v>2213</v>
      </c>
      <c r="G31" s="299"/>
      <c r="H31" s="299" t="s">
        <v>2212</v>
      </c>
      <c r="I31" s="299" t="s">
        <v>473</v>
      </c>
      <c r="J31" s="299" t="s">
        <v>448</v>
      </c>
      <c r="K31" s="299" t="s">
        <v>2538</v>
      </c>
      <c r="L31" s="299" t="s">
        <v>269</v>
      </c>
      <c r="M31" s="299" t="s">
        <v>246</v>
      </c>
      <c r="N31" s="299" t="s">
        <v>235</v>
      </c>
      <c r="O31" s="299" t="s">
        <v>246</v>
      </c>
      <c r="P31" s="299"/>
      <c r="Q31" s="299"/>
      <c r="R31" s="299"/>
      <c r="S31" s="299"/>
      <c r="T31" s="299" t="s">
        <v>3269</v>
      </c>
      <c r="U31" s="298"/>
      <c r="V31" s="298"/>
      <c r="W31" s="299"/>
      <c r="X31" s="301">
        <v>1</v>
      </c>
      <c r="Y31" s="301">
        <v>0</v>
      </c>
      <c r="Z31" s="300">
        <v>0.14699999999999999</v>
      </c>
      <c r="AA31" s="300">
        <v>1289</v>
      </c>
      <c r="AB31" s="297">
        <v>50</v>
      </c>
      <c r="AC31" s="296">
        <v>42347</v>
      </c>
      <c r="AD31" s="296">
        <v>42347.688073495403</v>
      </c>
      <c r="AE31" s="295" t="s">
        <v>2324</v>
      </c>
    </row>
    <row r="32" spans="1:31" hidden="1" collapsed="1">
      <c r="A32" s="302" t="s">
        <v>258</v>
      </c>
      <c r="B32" s="299" t="s">
        <v>2215</v>
      </c>
      <c r="C32" s="299" t="s">
        <v>2215</v>
      </c>
      <c r="D32" s="299" t="s">
        <v>3268</v>
      </c>
      <c r="E32" s="299" t="s">
        <v>2214</v>
      </c>
      <c r="F32" s="299" t="s">
        <v>2213</v>
      </c>
      <c r="G32" s="299"/>
      <c r="H32" s="299" t="s">
        <v>2212</v>
      </c>
      <c r="I32" s="299" t="s">
        <v>473</v>
      </c>
      <c r="J32" s="299" t="s">
        <v>448</v>
      </c>
      <c r="K32" s="299" t="s">
        <v>2538</v>
      </c>
      <c r="L32" s="299" t="s">
        <v>269</v>
      </c>
      <c r="M32" s="299" t="s">
        <v>247</v>
      </c>
      <c r="N32" s="299" t="s">
        <v>235</v>
      </c>
      <c r="O32" s="299" t="s">
        <v>247</v>
      </c>
      <c r="P32" s="299"/>
      <c r="Q32" s="299"/>
      <c r="R32" s="299"/>
      <c r="S32" s="299"/>
      <c r="T32" s="299" t="s">
        <v>3267</v>
      </c>
      <c r="U32" s="298"/>
      <c r="V32" s="298"/>
      <c r="W32" s="299"/>
      <c r="X32" s="301">
        <v>1</v>
      </c>
      <c r="Y32" s="301">
        <v>0</v>
      </c>
      <c r="Z32" s="300">
        <v>0.126</v>
      </c>
      <c r="AA32" s="300">
        <v>1105</v>
      </c>
      <c r="AB32" s="297">
        <v>50</v>
      </c>
      <c r="AC32" s="296">
        <v>42347</v>
      </c>
      <c r="AD32" s="296">
        <v>42347.688073495403</v>
      </c>
      <c r="AE32" s="295" t="s">
        <v>2324</v>
      </c>
    </row>
    <row r="33" spans="1:31" hidden="1" collapsed="1">
      <c r="A33" s="302" t="s">
        <v>258</v>
      </c>
      <c r="B33" s="299" t="s">
        <v>2211</v>
      </c>
      <c r="C33" s="299" t="s">
        <v>2211</v>
      </c>
      <c r="D33" s="299" t="s">
        <v>3266</v>
      </c>
      <c r="E33" s="299" t="s">
        <v>859</v>
      </c>
      <c r="F33" s="299" t="s">
        <v>2210</v>
      </c>
      <c r="G33" s="299"/>
      <c r="H33" s="299" t="s">
        <v>2209</v>
      </c>
      <c r="I33" s="299" t="s">
        <v>526</v>
      </c>
      <c r="J33" s="299" t="s">
        <v>448</v>
      </c>
      <c r="K33" s="299" t="s">
        <v>2337</v>
      </c>
      <c r="L33" s="299" t="s">
        <v>269</v>
      </c>
      <c r="M33" s="299" t="s">
        <v>246</v>
      </c>
      <c r="N33" s="299" t="s">
        <v>235</v>
      </c>
      <c r="O33" s="299" t="s">
        <v>246</v>
      </c>
      <c r="P33" s="299"/>
      <c r="Q33" s="299"/>
      <c r="R33" s="299"/>
      <c r="S33" s="299"/>
      <c r="T33" s="299" t="s">
        <v>3265</v>
      </c>
      <c r="U33" s="298"/>
      <c r="V33" s="298"/>
      <c r="W33" s="299"/>
      <c r="X33" s="301">
        <v>1</v>
      </c>
      <c r="Y33" s="301">
        <v>0</v>
      </c>
      <c r="Z33" s="300">
        <v>0.14699999999999999</v>
      </c>
      <c r="AA33" s="300">
        <v>1289</v>
      </c>
      <c r="AB33" s="297">
        <v>50</v>
      </c>
      <c r="AC33" s="296">
        <v>42352</v>
      </c>
      <c r="AD33" s="296">
        <v>42352.581203900503</v>
      </c>
      <c r="AE33" s="295" t="s">
        <v>2324</v>
      </c>
    </row>
    <row r="34" spans="1:31" hidden="1" collapsed="1">
      <c r="A34" s="302" t="s">
        <v>258</v>
      </c>
      <c r="B34" s="299" t="s">
        <v>2208</v>
      </c>
      <c r="C34" s="299" t="s">
        <v>2208</v>
      </c>
      <c r="D34" s="299" t="s">
        <v>3264</v>
      </c>
      <c r="E34" s="299" t="s">
        <v>2207</v>
      </c>
      <c r="F34" s="299" t="s">
        <v>953</v>
      </c>
      <c r="G34" s="299"/>
      <c r="H34" s="299" t="s">
        <v>2206</v>
      </c>
      <c r="I34" s="299" t="s">
        <v>449</v>
      </c>
      <c r="J34" s="299" t="s">
        <v>448</v>
      </c>
      <c r="K34" s="299" t="s">
        <v>2405</v>
      </c>
      <c r="L34" s="299" t="s">
        <v>269</v>
      </c>
      <c r="M34" s="299" t="s">
        <v>246</v>
      </c>
      <c r="N34" s="299" t="s">
        <v>235</v>
      </c>
      <c r="O34" s="299" t="s">
        <v>246</v>
      </c>
      <c r="P34" s="299"/>
      <c r="Q34" s="299"/>
      <c r="R34" s="299"/>
      <c r="S34" s="299"/>
      <c r="T34" s="299" t="s">
        <v>3263</v>
      </c>
      <c r="U34" s="298"/>
      <c r="V34" s="298"/>
      <c r="W34" s="299"/>
      <c r="X34" s="301">
        <v>1</v>
      </c>
      <c r="Y34" s="301">
        <v>0</v>
      </c>
      <c r="Z34" s="300">
        <v>0.14699999999999999</v>
      </c>
      <c r="AA34" s="300">
        <v>1289</v>
      </c>
      <c r="AB34" s="297">
        <v>50</v>
      </c>
      <c r="AC34" s="296">
        <v>42352</v>
      </c>
      <c r="AD34" s="296">
        <v>42352.737777430601</v>
      </c>
      <c r="AE34" s="295" t="s">
        <v>2324</v>
      </c>
    </row>
    <row r="35" spans="1:31" hidden="1" collapsed="1">
      <c r="A35" s="302" t="s">
        <v>258</v>
      </c>
      <c r="B35" s="299" t="s">
        <v>2205</v>
      </c>
      <c r="C35" s="299" t="s">
        <v>2205</v>
      </c>
      <c r="D35" s="299" t="s">
        <v>2854</v>
      </c>
      <c r="E35" s="299" t="s">
        <v>1075</v>
      </c>
      <c r="F35" s="299" t="s">
        <v>1074</v>
      </c>
      <c r="G35" s="299"/>
      <c r="H35" s="299" t="s">
        <v>1073</v>
      </c>
      <c r="I35" s="299" t="s">
        <v>449</v>
      </c>
      <c r="J35" s="299" t="s">
        <v>448</v>
      </c>
      <c r="K35" s="299" t="s">
        <v>2325</v>
      </c>
      <c r="L35" s="299" t="s">
        <v>269</v>
      </c>
      <c r="M35" s="299" t="s">
        <v>246</v>
      </c>
      <c r="N35" s="299" t="s">
        <v>235</v>
      </c>
      <c r="O35" s="299" t="s">
        <v>246</v>
      </c>
      <c r="P35" s="299"/>
      <c r="Q35" s="299"/>
      <c r="R35" s="299"/>
      <c r="S35" s="299"/>
      <c r="T35" s="299" t="s">
        <v>3262</v>
      </c>
      <c r="U35" s="298"/>
      <c r="V35" s="298"/>
      <c r="W35" s="299"/>
      <c r="X35" s="301">
        <v>1</v>
      </c>
      <c r="Y35" s="301">
        <v>0</v>
      </c>
      <c r="Z35" s="300">
        <v>0.14699999999999999</v>
      </c>
      <c r="AA35" s="300">
        <v>1289</v>
      </c>
      <c r="AB35" s="297">
        <v>50</v>
      </c>
      <c r="AC35" s="296">
        <v>42359</v>
      </c>
      <c r="AD35" s="296">
        <v>42359.694715659702</v>
      </c>
      <c r="AE35" s="295" t="s">
        <v>2324</v>
      </c>
    </row>
    <row r="36" spans="1:31" hidden="1" collapsed="1">
      <c r="A36" s="302" t="s">
        <v>258</v>
      </c>
      <c r="B36" s="299" t="s">
        <v>2204</v>
      </c>
      <c r="C36" s="299" t="s">
        <v>2204</v>
      </c>
      <c r="D36" s="299" t="s">
        <v>2778</v>
      </c>
      <c r="E36" s="299" t="s">
        <v>1221</v>
      </c>
      <c r="F36" s="299" t="s">
        <v>1220</v>
      </c>
      <c r="G36" s="299"/>
      <c r="H36" s="299" t="s">
        <v>1219</v>
      </c>
      <c r="I36" s="299" t="s">
        <v>449</v>
      </c>
      <c r="J36" s="299" t="s">
        <v>448</v>
      </c>
      <c r="K36" s="299" t="s">
        <v>2325</v>
      </c>
      <c r="L36" s="299" t="s">
        <v>269</v>
      </c>
      <c r="M36" s="299" t="s">
        <v>246</v>
      </c>
      <c r="N36" s="299" t="s">
        <v>235</v>
      </c>
      <c r="O36" s="299" t="s">
        <v>246</v>
      </c>
      <c r="P36" s="299"/>
      <c r="Q36" s="299"/>
      <c r="R36" s="299"/>
      <c r="S36" s="299"/>
      <c r="T36" s="299" t="s">
        <v>3261</v>
      </c>
      <c r="U36" s="298"/>
      <c r="V36" s="298"/>
      <c r="W36" s="299"/>
      <c r="X36" s="301">
        <v>1</v>
      </c>
      <c r="Y36" s="301">
        <v>0</v>
      </c>
      <c r="Z36" s="300">
        <v>0.14699999999999999</v>
      </c>
      <c r="AA36" s="300">
        <v>1289</v>
      </c>
      <c r="AB36" s="297">
        <v>50</v>
      </c>
      <c r="AC36" s="296">
        <v>42359</v>
      </c>
      <c r="AD36" s="296">
        <v>42359.698043981502</v>
      </c>
      <c r="AE36" s="295" t="s">
        <v>2324</v>
      </c>
    </row>
    <row r="37" spans="1:31" hidden="1" collapsed="1">
      <c r="A37" s="302" t="s">
        <v>258</v>
      </c>
      <c r="B37" s="299" t="s">
        <v>2203</v>
      </c>
      <c r="C37" s="299" t="s">
        <v>2203</v>
      </c>
      <c r="D37" s="299" t="s">
        <v>3260</v>
      </c>
      <c r="E37" s="299" t="s">
        <v>2202</v>
      </c>
      <c r="F37" s="299" t="s">
        <v>2201</v>
      </c>
      <c r="G37" s="299"/>
      <c r="H37" s="299" t="s">
        <v>2200</v>
      </c>
      <c r="I37" s="299" t="s">
        <v>449</v>
      </c>
      <c r="J37" s="299" t="s">
        <v>448</v>
      </c>
      <c r="K37" s="299" t="s">
        <v>2325</v>
      </c>
      <c r="L37" s="299" t="s">
        <v>269</v>
      </c>
      <c r="M37" s="299" t="s">
        <v>246</v>
      </c>
      <c r="N37" s="299" t="s">
        <v>235</v>
      </c>
      <c r="O37" s="299" t="s">
        <v>246</v>
      </c>
      <c r="P37" s="299"/>
      <c r="Q37" s="299"/>
      <c r="R37" s="299"/>
      <c r="S37" s="299"/>
      <c r="T37" s="299" t="s">
        <v>3259</v>
      </c>
      <c r="U37" s="298"/>
      <c r="V37" s="298"/>
      <c r="W37" s="299"/>
      <c r="X37" s="301">
        <v>1</v>
      </c>
      <c r="Y37" s="301">
        <v>0</v>
      </c>
      <c r="Z37" s="300">
        <v>0.14699999999999999</v>
      </c>
      <c r="AA37" s="300">
        <v>1289</v>
      </c>
      <c r="AB37" s="297">
        <v>50</v>
      </c>
      <c r="AC37" s="296">
        <v>42361</v>
      </c>
      <c r="AD37" s="296">
        <v>42361.676177314803</v>
      </c>
      <c r="AE37" s="295" t="s">
        <v>2324</v>
      </c>
    </row>
    <row r="38" spans="1:31" hidden="1" collapsed="1">
      <c r="A38" s="302" t="s">
        <v>258</v>
      </c>
      <c r="B38" s="299" t="s">
        <v>2199</v>
      </c>
      <c r="C38" s="299" t="s">
        <v>2199</v>
      </c>
      <c r="D38" s="299" t="s">
        <v>3258</v>
      </c>
      <c r="E38" s="299" t="s">
        <v>2198</v>
      </c>
      <c r="F38" s="299" t="s">
        <v>2197</v>
      </c>
      <c r="G38" s="299"/>
      <c r="H38" s="299" t="s">
        <v>2196</v>
      </c>
      <c r="I38" s="299" t="s">
        <v>992</v>
      </c>
      <c r="J38" s="299" t="s">
        <v>448</v>
      </c>
      <c r="K38" s="299" t="s">
        <v>2361</v>
      </c>
      <c r="L38" s="299" t="s">
        <v>269</v>
      </c>
      <c r="M38" s="299" t="s">
        <v>246</v>
      </c>
      <c r="N38" s="299" t="s">
        <v>235</v>
      </c>
      <c r="O38" s="299" t="s">
        <v>246</v>
      </c>
      <c r="P38" s="299"/>
      <c r="Q38" s="299"/>
      <c r="R38" s="299"/>
      <c r="S38" s="299"/>
      <c r="T38" s="299" t="s">
        <v>3257</v>
      </c>
      <c r="U38" s="298"/>
      <c r="V38" s="298"/>
      <c r="W38" s="299"/>
      <c r="X38" s="301">
        <v>1</v>
      </c>
      <c r="Y38" s="301">
        <v>0</v>
      </c>
      <c r="Z38" s="300">
        <v>0.14699999999999999</v>
      </c>
      <c r="AA38" s="300">
        <v>1289</v>
      </c>
      <c r="AB38" s="297">
        <v>50</v>
      </c>
      <c r="AC38" s="296">
        <v>42366</v>
      </c>
      <c r="AD38" s="296">
        <v>42366.579969016202</v>
      </c>
      <c r="AE38" s="295" t="s">
        <v>2324</v>
      </c>
    </row>
    <row r="39" spans="1:31" hidden="1" collapsed="1">
      <c r="A39" s="302" t="s">
        <v>258</v>
      </c>
      <c r="B39" s="299" t="s">
        <v>2195</v>
      </c>
      <c r="C39" s="299" t="s">
        <v>2195</v>
      </c>
      <c r="D39" s="299" t="s">
        <v>3256</v>
      </c>
      <c r="E39" s="299" t="s">
        <v>763</v>
      </c>
      <c r="F39" s="299" t="s">
        <v>2194</v>
      </c>
      <c r="G39" s="299"/>
      <c r="H39" s="299" t="s">
        <v>2193</v>
      </c>
      <c r="I39" s="299" t="s">
        <v>449</v>
      </c>
      <c r="J39" s="299" t="s">
        <v>448</v>
      </c>
      <c r="K39" s="299" t="s">
        <v>2325</v>
      </c>
      <c r="L39" s="299" t="s">
        <v>269</v>
      </c>
      <c r="M39" s="299" t="s">
        <v>246</v>
      </c>
      <c r="N39" s="299" t="s">
        <v>235</v>
      </c>
      <c r="O39" s="299" t="s">
        <v>246</v>
      </c>
      <c r="P39" s="299"/>
      <c r="Q39" s="299"/>
      <c r="R39" s="299"/>
      <c r="S39" s="299"/>
      <c r="T39" s="299" t="s">
        <v>3255</v>
      </c>
      <c r="U39" s="298"/>
      <c r="V39" s="298"/>
      <c r="W39" s="299"/>
      <c r="X39" s="301">
        <v>1</v>
      </c>
      <c r="Y39" s="301">
        <v>0</v>
      </c>
      <c r="Z39" s="300">
        <v>0.14699999999999999</v>
      </c>
      <c r="AA39" s="300">
        <v>1289</v>
      </c>
      <c r="AB39" s="297">
        <v>50</v>
      </c>
      <c r="AC39" s="296">
        <v>42367</v>
      </c>
      <c r="AD39" s="296">
        <v>42367.730101851797</v>
      </c>
      <c r="AE39" s="295" t="s">
        <v>2324</v>
      </c>
    </row>
    <row r="40" spans="1:31" hidden="1" collapsed="1">
      <c r="A40" s="302" t="s">
        <v>258</v>
      </c>
      <c r="B40" s="299" t="s">
        <v>2192</v>
      </c>
      <c r="C40" s="299" t="s">
        <v>2192</v>
      </c>
      <c r="D40" s="299" t="s">
        <v>3254</v>
      </c>
      <c r="E40" s="299" t="s">
        <v>2191</v>
      </c>
      <c r="F40" s="299" t="s">
        <v>2190</v>
      </c>
      <c r="G40" s="299"/>
      <c r="H40" s="299" t="s">
        <v>2189</v>
      </c>
      <c r="I40" s="299" t="s">
        <v>526</v>
      </c>
      <c r="J40" s="299" t="s">
        <v>448</v>
      </c>
      <c r="K40" s="299" t="s">
        <v>2337</v>
      </c>
      <c r="L40" s="299" t="s">
        <v>269</v>
      </c>
      <c r="M40" s="299" t="s">
        <v>246</v>
      </c>
      <c r="N40" s="299" t="s">
        <v>235</v>
      </c>
      <c r="O40" s="299" t="s">
        <v>246</v>
      </c>
      <c r="P40" s="299"/>
      <c r="Q40" s="299"/>
      <c r="R40" s="299"/>
      <c r="S40" s="299"/>
      <c r="T40" s="299" t="s">
        <v>3253</v>
      </c>
      <c r="U40" s="298"/>
      <c r="V40" s="298"/>
      <c r="W40" s="299"/>
      <c r="X40" s="301">
        <v>1</v>
      </c>
      <c r="Y40" s="301">
        <v>0</v>
      </c>
      <c r="Z40" s="300">
        <v>0.14699999999999999</v>
      </c>
      <c r="AA40" s="300">
        <v>1289</v>
      </c>
      <c r="AB40" s="297">
        <v>50</v>
      </c>
      <c r="AC40" s="296">
        <v>42376</v>
      </c>
      <c r="AD40" s="296">
        <v>42376.803034027798</v>
      </c>
      <c r="AE40" s="295" t="s">
        <v>2324</v>
      </c>
    </row>
    <row r="41" spans="1:31" hidden="1" collapsed="1">
      <c r="A41" s="302" t="s">
        <v>258</v>
      </c>
      <c r="B41" s="299" t="s">
        <v>2188</v>
      </c>
      <c r="C41" s="299" t="s">
        <v>2188</v>
      </c>
      <c r="D41" s="299" t="s">
        <v>3252</v>
      </c>
      <c r="E41" s="299" t="s">
        <v>2187</v>
      </c>
      <c r="F41" s="299" t="s">
        <v>1308</v>
      </c>
      <c r="G41" s="299"/>
      <c r="H41" s="299" t="s">
        <v>2186</v>
      </c>
      <c r="I41" s="299" t="s">
        <v>449</v>
      </c>
      <c r="J41" s="299" t="s">
        <v>448</v>
      </c>
      <c r="K41" s="299" t="s">
        <v>2405</v>
      </c>
      <c r="L41" s="299" t="s">
        <v>269</v>
      </c>
      <c r="M41" s="299" t="s">
        <v>246</v>
      </c>
      <c r="N41" s="299" t="s">
        <v>235</v>
      </c>
      <c r="O41" s="299" t="s">
        <v>246</v>
      </c>
      <c r="P41" s="299"/>
      <c r="Q41" s="299"/>
      <c r="R41" s="299"/>
      <c r="S41" s="299"/>
      <c r="T41" s="299" t="s">
        <v>3251</v>
      </c>
      <c r="U41" s="298"/>
      <c r="V41" s="298"/>
      <c r="W41" s="299"/>
      <c r="X41" s="301">
        <v>1</v>
      </c>
      <c r="Y41" s="301">
        <v>0</v>
      </c>
      <c r="Z41" s="300">
        <v>0.14699999999999999</v>
      </c>
      <c r="AA41" s="300">
        <v>1289</v>
      </c>
      <c r="AB41" s="297">
        <v>50</v>
      </c>
      <c r="AC41" s="296">
        <v>42387</v>
      </c>
      <c r="AD41" s="296">
        <v>42387.622918669003</v>
      </c>
      <c r="AE41" s="295" t="s">
        <v>2324</v>
      </c>
    </row>
    <row r="42" spans="1:31" hidden="1" collapsed="1">
      <c r="A42" s="302" t="s">
        <v>258</v>
      </c>
      <c r="B42" s="299" t="s">
        <v>2185</v>
      </c>
      <c r="C42" s="299" t="s">
        <v>2185</v>
      </c>
      <c r="D42" s="299" t="s">
        <v>2796</v>
      </c>
      <c r="E42" s="299" t="s">
        <v>1225</v>
      </c>
      <c r="F42" s="299" t="s">
        <v>1224</v>
      </c>
      <c r="G42" s="299"/>
      <c r="H42" s="299" t="s">
        <v>1223</v>
      </c>
      <c r="I42" s="299" t="s">
        <v>449</v>
      </c>
      <c r="J42" s="299" t="s">
        <v>448</v>
      </c>
      <c r="K42" s="299" t="s">
        <v>2405</v>
      </c>
      <c r="L42" s="299" t="s">
        <v>269</v>
      </c>
      <c r="M42" s="299" t="s">
        <v>246</v>
      </c>
      <c r="N42" s="299" t="s">
        <v>235</v>
      </c>
      <c r="O42" s="299" t="s">
        <v>246</v>
      </c>
      <c r="P42" s="299"/>
      <c r="Q42" s="299"/>
      <c r="R42" s="299"/>
      <c r="S42" s="299"/>
      <c r="T42" s="299" t="s">
        <v>3250</v>
      </c>
      <c r="U42" s="298"/>
      <c r="V42" s="298"/>
      <c r="W42" s="299"/>
      <c r="X42" s="301">
        <v>1</v>
      </c>
      <c r="Y42" s="301">
        <v>0</v>
      </c>
      <c r="Z42" s="300">
        <v>0.14699999999999999</v>
      </c>
      <c r="AA42" s="300">
        <v>1289</v>
      </c>
      <c r="AB42" s="297">
        <v>50</v>
      </c>
      <c r="AC42" s="296">
        <v>42394</v>
      </c>
      <c r="AD42" s="296">
        <v>42394.527901157402</v>
      </c>
      <c r="AE42" s="295" t="s">
        <v>2324</v>
      </c>
    </row>
    <row r="43" spans="1:31" hidden="1" collapsed="1">
      <c r="A43" s="302" t="s">
        <v>258</v>
      </c>
      <c r="B43" s="299" t="s">
        <v>2184</v>
      </c>
      <c r="C43" s="299" t="s">
        <v>2184</v>
      </c>
      <c r="D43" s="299" t="s">
        <v>3249</v>
      </c>
      <c r="E43" s="299" t="s">
        <v>2183</v>
      </c>
      <c r="F43" s="299" t="s">
        <v>2182</v>
      </c>
      <c r="G43" s="299"/>
      <c r="H43" s="299" t="s">
        <v>2181</v>
      </c>
      <c r="I43" s="299" t="s">
        <v>449</v>
      </c>
      <c r="J43" s="299" t="s">
        <v>448</v>
      </c>
      <c r="K43" s="299" t="s">
        <v>2405</v>
      </c>
      <c r="L43" s="299" t="s">
        <v>269</v>
      </c>
      <c r="M43" s="299" t="s">
        <v>246</v>
      </c>
      <c r="N43" s="299" t="s">
        <v>235</v>
      </c>
      <c r="O43" s="299" t="s">
        <v>246</v>
      </c>
      <c r="P43" s="299"/>
      <c r="Q43" s="299"/>
      <c r="R43" s="299"/>
      <c r="S43" s="299"/>
      <c r="T43" s="299" t="s">
        <v>3248</v>
      </c>
      <c r="U43" s="298"/>
      <c r="V43" s="298"/>
      <c r="W43" s="299"/>
      <c r="X43" s="301">
        <v>1</v>
      </c>
      <c r="Y43" s="301">
        <v>0</v>
      </c>
      <c r="Z43" s="300">
        <v>0.14699999999999999</v>
      </c>
      <c r="AA43" s="300">
        <v>1289</v>
      </c>
      <c r="AB43" s="297">
        <v>50</v>
      </c>
      <c r="AC43" s="296">
        <v>42395</v>
      </c>
      <c r="AD43" s="296">
        <v>42395.660944409698</v>
      </c>
      <c r="AE43" s="295" t="s">
        <v>2324</v>
      </c>
    </row>
    <row r="44" spans="1:31" hidden="1" collapsed="1">
      <c r="A44" s="302" t="s">
        <v>258</v>
      </c>
      <c r="B44" s="299" t="s">
        <v>2180</v>
      </c>
      <c r="C44" s="299" t="s">
        <v>2180</v>
      </c>
      <c r="D44" s="299" t="s">
        <v>3247</v>
      </c>
      <c r="E44" s="299" t="s">
        <v>2179</v>
      </c>
      <c r="F44" s="299" t="s">
        <v>1220</v>
      </c>
      <c r="G44" s="299"/>
      <c r="H44" s="299" t="s">
        <v>2178</v>
      </c>
      <c r="I44" s="299" t="s">
        <v>575</v>
      </c>
      <c r="J44" s="299" t="s">
        <v>448</v>
      </c>
      <c r="K44" s="299" t="s">
        <v>2431</v>
      </c>
      <c r="L44" s="299" t="s">
        <v>269</v>
      </c>
      <c r="M44" s="299" t="s">
        <v>246</v>
      </c>
      <c r="N44" s="299" t="s">
        <v>235</v>
      </c>
      <c r="O44" s="299" t="s">
        <v>246</v>
      </c>
      <c r="P44" s="299"/>
      <c r="Q44" s="299"/>
      <c r="R44" s="299"/>
      <c r="S44" s="299"/>
      <c r="T44" s="299" t="s">
        <v>3246</v>
      </c>
      <c r="U44" s="298"/>
      <c r="V44" s="298"/>
      <c r="W44" s="299"/>
      <c r="X44" s="301">
        <v>1</v>
      </c>
      <c r="Y44" s="301">
        <v>0</v>
      </c>
      <c r="Z44" s="300">
        <v>0.14699999999999999</v>
      </c>
      <c r="AA44" s="300">
        <v>1289</v>
      </c>
      <c r="AB44" s="297">
        <v>50</v>
      </c>
      <c r="AC44" s="296">
        <v>42412</v>
      </c>
      <c r="AD44" s="296">
        <v>42412.706454282401</v>
      </c>
      <c r="AE44" s="295" t="s">
        <v>2324</v>
      </c>
    </row>
    <row r="45" spans="1:31" hidden="1" collapsed="1">
      <c r="A45" s="302" t="s">
        <v>258</v>
      </c>
      <c r="B45" s="299" t="s">
        <v>2177</v>
      </c>
      <c r="C45" s="299" t="s">
        <v>2177</v>
      </c>
      <c r="D45" s="299" t="s">
        <v>3245</v>
      </c>
      <c r="E45" s="299" t="s">
        <v>2148</v>
      </c>
      <c r="F45" s="299" t="s">
        <v>2176</v>
      </c>
      <c r="G45" s="299"/>
      <c r="H45" s="299" t="s">
        <v>2175</v>
      </c>
      <c r="I45" s="299" t="s">
        <v>449</v>
      </c>
      <c r="J45" s="299" t="s">
        <v>448</v>
      </c>
      <c r="K45" s="299" t="s">
        <v>2405</v>
      </c>
      <c r="L45" s="299" t="s">
        <v>269</v>
      </c>
      <c r="M45" s="299" t="s">
        <v>246</v>
      </c>
      <c r="N45" s="299" t="s">
        <v>235</v>
      </c>
      <c r="O45" s="299" t="s">
        <v>246</v>
      </c>
      <c r="P45" s="299"/>
      <c r="Q45" s="299"/>
      <c r="R45" s="299"/>
      <c r="S45" s="299"/>
      <c r="T45" s="299" t="s">
        <v>3244</v>
      </c>
      <c r="U45" s="298"/>
      <c r="V45" s="298"/>
      <c r="W45" s="299"/>
      <c r="X45" s="301">
        <v>1</v>
      </c>
      <c r="Y45" s="301">
        <v>0</v>
      </c>
      <c r="Z45" s="300">
        <v>0.14699999999999999</v>
      </c>
      <c r="AA45" s="300">
        <v>1289</v>
      </c>
      <c r="AB45" s="297">
        <v>50</v>
      </c>
      <c r="AC45" s="296">
        <v>42422</v>
      </c>
      <c r="AD45" s="296">
        <v>42422.601418634302</v>
      </c>
      <c r="AE45" s="295" t="s">
        <v>2324</v>
      </c>
    </row>
    <row r="46" spans="1:31" hidden="1" collapsed="1">
      <c r="A46" s="302" t="s">
        <v>258</v>
      </c>
      <c r="B46" s="299" t="s">
        <v>2174</v>
      </c>
      <c r="C46" s="299" t="s">
        <v>2174</v>
      </c>
      <c r="D46" s="299" t="s">
        <v>3243</v>
      </c>
      <c r="E46" s="299" t="s">
        <v>2173</v>
      </c>
      <c r="F46" s="299" t="s">
        <v>2172</v>
      </c>
      <c r="G46" s="299"/>
      <c r="H46" s="299" t="s">
        <v>2171</v>
      </c>
      <c r="I46" s="299" t="s">
        <v>575</v>
      </c>
      <c r="J46" s="299" t="s">
        <v>448</v>
      </c>
      <c r="K46" s="299" t="s">
        <v>2431</v>
      </c>
      <c r="L46" s="299" t="s">
        <v>269</v>
      </c>
      <c r="M46" s="299" t="s">
        <v>246</v>
      </c>
      <c r="N46" s="299" t="s">
        <v>235</v>
      </c>
      <c r="O46" s="299" t="s">
        <v>246</v>
      </c>
      <c r="P46" s="299"/>
      <c r="Q46" s="299"/>
      <c r="R46" s="299"/>
      <c r="S46" s="299"/>
      <c r="T46" s="299" t="s">
        <v>3242</v>
      </c>
      <c r="U46" s="298"/>
      <c r="V46" s="298"/>
      <c r="W46" s="299"/>
      <c r="X46" s="301">
        <v>1</v>
      </c>
      <c r="Y46" s="301">
        <v>0</v>
      </c>
      <c r="Z46" s="300">
        <v>0.14699999999999999</v>
      </c>
      <c r="AA46" s="300">
        <v>1289</v>
      </c>
      <c r="AB46" s="297">
        <v>50</v>
      </c>
      <c r="AC46" s="296">
        <v>42430</v>
      </c>
      <c r="AD46" s="296">
        <v>42430.483495717599</v>
      </c>
      <c r="AE46" s="295" t="s">
        <v>2324</v>
      </c>
    </row>
    <row r="47" spans="1:31" hidden="1" collapsed="1">
      <c r="A47" s="302" t="s">
        <v>258</v>
      </c>
      <c r="B47" s="299" t="s">
        <v>2170</v>
      </c>
      <c r="C47" s="299" t="s">
        <v>2170</v>
      </c>
      <c r="D47" s="299" t="s">
        <v>3241</v>
      </c>
      <c r="E47" s="299" t="s">
        <v>2169</v>
      </c>
      <c r="F47" s="299" t="s">
        <v>2168</v>
      </c>
      <c r="G47" s="299"/>
      <c r="H47" s="299" t="s">
        <v>2167</v>
      </c>
      <c r="I47" s="299" t="s">
        <v>449</v>
      </c>
      <c r="J47" s="299" t="s">
        <v>448</v>
      </c>
      <c r="K47" s="299" t="s">
        <v>2405</v>
      </c>
      <c r="L47" s="299" t="s">
        <v>269</v>
      </c>
      <c r="M47" s="299" t="s">
        <v>246</v>
      </c>
      <c r="N47" s="299" t="s">
        <v>235</v>
      </c>
      <c r="O47" s="299" t="s">
        <v>246</v>
      </c>
      <c r="P47" s="299"/>
      <c r="Q47" s="299"/>
      <c r="R47" s="299"/>
      <c r="S47" s="299"/>
      <c r="T47" s="299" t="s">
        <v>3240</v>
      </c>
      <c r="U47" s="298"/>
      <c r="V47" s="298"/>
      <c r="W47" s="299"/>
      <c r="X47" s="301">
        <v>1</v>
      </c>
      <c r="Y47" s="301">
        <v>0</v>
      </c>
      <c r="Z47" s="300">
        <v>0.14699999999999999</v>
      </c>
      <c r="AA47" s="300">
        <v>1289</v>
      </c>
      <c r="AB47" s="297">
        <v>50</v>
      </c>
      <c r="AC47" s="296">
        <v>42432</v>
      </c>
      <c r="AD47" s="296">
        <v>42432.793990972197</v>
      </c>
      <c r="AE47" s="295" t="s">
        <v>2324</v>
      </c>
    </row>
    <row r="48" spans="1:31" hidden="1" collapsed="1">
      <c r="A48" s="302" t="s">
        <v>258</v>
      </c>
      <c r="B48" s="299" t="s">
        <v>2166</v>
      </c>
      <c r="C48" s="299" t="s">
        <v>2166</v>
      </c>
      <c r="D48" s="299" t="s">
        <v>3239</v>
      </c>
      <c r="E48" s="299" t="s">
        <v>2165</v>
      </c>
      <c r="F48" s="299" t="s">
        <v>2164</v>
      </c>
      <c r="G48" s="299"/>
      <c r="H48" s="299" t="s">
        <v>2163</v>
      </c>
      <c r="I48" s="299" t="s">
        <v>449</v>
      </c>
      <c r="J48" s="299" t="s">
        <v>448</v>
      </c>
      <c r="K48" s="299" t="s">
        <v>2325</v>
      </c>
      <c r="L48" s="299" t="s">
        <v>269</v>
      </c>
      <c r="M48" s="299" t="s">
        <v>246</v>
      </c>
      <c r="N48" s="299" t="s">
        <v>235</v>
      </c>
      <c r="O48" s="299" t="s">
        <v>246</v>
      </c>
      <c r="P48" s="299"/>
      <c r="Q48" s="299"/>
      <c r="R48" s="299"/>
      <c r="S48" s="299"/>
      <c r="T48" s="299" t="s">
        <v>3238</v>
      </c>
      <c r="U48" s="298"/>
      <c r="V48" s="298"/>
      <c r="W48" s="299"/>
      <c r="X48" s="301">
        <v>1</v>
      </c>
      <c r="Y48" s="301">
        <v>0</v>
      </c>
      <c r="Z48" s="300">
        <v>0.14699999999999999</v>
      </c>
      <c r="AA48" s="300">
        <v>1289</v>
      </c>
      <c r="AB48" s="297">
        <v>50</v>
      </c>
      <c r="AC48" s="296">
        <v>42453</v>
      </c>
      <c r="AD48" s="296">
        <v>42453.445272997698</v>
      </c>
      <c r="AE48" s="295" t="s">
        <v>2324</v>
      </c>
    </row>
    <row r="49" spans="1:31" hidden="1" collapsed="1">
      <c r="A49" s="302" t="s">
        <v>258</v>
      </c>
      <c r="B49" s="299" t="s">
        <v>2162</v>
      </c>
      <c r="C49" s="299" t="s">
        <v>2162</v>
      </c>
      <c r="D49" s="299" t="s">
        <v>3237</v>
      </c>
      <c r="E49" s="299" t="s">
        <v>2161</v>
      </c>
      <c r="F49" s="299" t="s">
        <v>2160</v>
      </c>
      <c r="G49" s="299"/>
      <c r="H49" s="299" t="s">
        <v>2159</v>
      </c>
      <c r="I49" s="299" t="s">
        <v>449</v>
      </c>
      <c r="J49" s="299" t="s">
        <v>448</v>
      </c>
      <c r="K49" s="299" t="s">
        <v>2405</v>
      </c>
      <c r="L49" s="299" t="s">
        <v>269</v>
      </c>
      <c r="M49" s="299" t="s">
        <v>246</v>
      </c>
      <c r="N49" s="299" t="s">
        <v>235</v>
      </c>
      <c r="O49" s="299" t="s">
        <v>246</v>
      </c>
      <c r="P49" s="299"/>
      <c r="Q49" s="299"/>
      <c r="R49" s="299"/>
      <c r="S49" s="299"/>
      <c r="T49" s="299" t="s">
        <v>3236</v>
      </c>
      <c r="U49" s="298"/>
      <c r="V49" s="298"/>
      <c r="W49" s="299"/>
      <c r="X49" s="301">
        <v>1</v>
      </c>
      <c r="Y49" s="301">
        <v>0</v>
      </c>
      <c r="Z49" s="300">
        <v>0.14699999999999999</v>
      </c>
      <c r="AA49" s="300">
        <v>1289</v>
      </c>
      <c r="AB49" s="297">
        <v>50</v>
      </c>
      <c r="AC49" s="296">
        <v>42460</v>
      </c>
      <c r="AD49" s="296">
        <v>42460.451902465298</v>
      </c>
      <c r="AE49" s="295" t="s">
        <v>2324</v>
      </c>
    </row>
    <row r="50" spans="1:31" hidden="1" collapsed="1">
      <c r="A50" s="302" t="s">
        <v>258</v>
      </c>
      <c r="B50" s="299" t="s">
        <v>2158</v>
      </c>
      <c r="C50" s="299" t="s">
        <v>2158</v>
      </c>
      <c r="D50" s="299" t="s">
        <v>3235</v>
      </c>
      <c r="E50" s="299" t="s">
        <v>2157</v>
      </c>
      <c r="F50" s="299" t="s">
        <v>2156</v>
      </c>
      <c r="G50" s="299"/>
      <c r="H50" s="299" t="s">
        <v>2155</v>
      </c>
      <c r="I50" s="299" t="s">
        <v>449</v>
      </c>
      <c r="J50" s="299" t="s">
        <v>448</v>
      </c>
      <c r="K50" s="299" t="s">
        <v>2325</v>
      </c>
      <c r="L50" s="299" t="s">
        <v>269</v>
      </c>
      <c r="M50" s="299" t="s">
        <v>246</v>
      </c>
      <c r="N50" s="299" t="s">
        <v>235</v>
      </c>
      <c r="O50" s="299" t="s">
        <v>246</v>
      </c>
      <c r="P50" s="299"/>
      <c r="Q50" s="299"/>
      <c r="R50" s="299"/>
      <c r="S50" s="299"/>
      <c r="T50" s="299" t="s">
        <v>3234</v>
      </c>
      <c r="U50" s="298"/>
      <c r="V50" s="298"/>
      <c r="W50" s="299"/>
      <c r="X50" s="301">
        <v>1</v>
      </c>
      <c r="Y50" s="301">
        <v>0</v>
      </c>
      <c r="Z50" s="300">
        <v>0.14699999999999999</v>
      </c>
      <c r="AA50" s="300">
        <v>1289</v>
      </c>
      <c r="AB50" s="297">
        <v>50</v>
      </c>
      <c r="AC50" s="296">
        <v>42460</v>
      </c>
      <c r="AD50" s="296">
        <v>42460.594281516198</v>
      </c>
      <c r="AE50" s="295" t="s">
        <v>2324</v>
      </c>
    </row>
    <row r="51" spans="1:31" hidden="1" collapsed="1">
      <c r="A51" s="302" t="s">
        <v>258</v>
      </c>
      <c r="B51" s="299" t="s">
        <v>2154</v>
      </c>
      <c r="C51" s="299" t="s">
        <v>2154</v>
      </c>
      <c r="D51" s="299" t="s">
        <v>3233</v>
      </c>
      <c r="E51" s="299" t="s">
        <v>2153</v>
      </c>
      <c r="F51" s="299" t="s">
        <v>2152</v>
      </c>
      <c r="G51" s="299"/>
      <c r="H51" s="299" t="s">
        <v>2151</v>
      </c>
      <c r="I51" s="299" t="s">
        <v>449</v>
      </c>
      <c r="J51" s="299" t="s">
        <v>448</v>
      </c>
      <c r="K51" s="299" t="s">
        <v>2325</v>
      </c>
      <c r="L51" s="299" t="s">
        <v>269</v>
      </c>
      <c r="M51" s="299" t="s">
        <v>246</v>
      </c>
      <c r="N51" s="299" t="s">
        <v>235</v>
      </c>
      <c r="O51" s="299" t="s">
        <v>246</v>
      </c>
      <c r="P51" s="299"/>
      <c r="Q51" s="299"/>
      <c r="R51" s="299"/>
      <c r="S51" s="299"/>
      <c r="T51" s="299" t="s">
        <v>3232</v>
      </c>
      <c r="U51" s="298"/>
      <c r="V51" s="298"/>
      <c r="W51" s="299"/>
      <c r="X51" s="301">
        <v>1</v>
      </c>
      <c r="Y51" s="301">
        <v>0</v>
      </c>
      <c r="Z51" s="300">
        <v>0.14699999999999999</v>
      </c>
      <c r="AA51" s="300">
        <v>1289</v>
      </c>
      <c r="AB51" s="297">
        <v>50</v>
      </c>
      <c r="AC51" s="296">
        <v>42467</v>
      </c>
      <c r="AD51" s="296">
        <v>42467.448256215299</v>
      </c>
      <c r="AE51" s="295" t="s">
        <v>2324</v>
      </c>
    </row>
    <row r="52" spans="1:31" hidden="1" collapsed="1">
      <c r="A52" s="302" t="s">
        <v>258</v>
      </c>
      <c r="B52" s="299" t="s">
        <v>2150</v>
      </c>
      <c r="C52" s="299" t="s">
        <v>2150</v>
      </c>
      <c r="D52" s="299" t="s">
        <v>2978</v>
      </c>
      <c r="E52" s="299" t="s">
        <v>1075</v>
      </c>
      <c r="F52" s="299" t="s">
        <v>1399</v>
      </c>
      <c r="G52" s="299"/>
      <c r="H52" s="299" t="s">
        <v>1398</v>
      </c>
      <c r="I52" s="299" t="s">
        <v>478</v>
      </c>
      <c r="J52" s="299" t="s">
        <v>448</v>
      </c>
      <c r="K52" s="299" t="s">
        <v>2345</v>
      </c>
      <c r="L52" s="299" t="s">
        <v>269</v>
      </c>
      <c r="M52" s="299" t="s">
        <v>246</v>
      </c>
      <c r="N52" s="299" t="s">
        <v>235</v>
      </c>
      <c r="O52" s="299" t="s">
        <v>246</v>
      </c>
      <c r="P52" s="299"/>
      <c r="Q52" s="299"/>
      <c r="R52" s="299"/>
      <c r="S52" s="299"/>
      <c r="T52" s="299" t="s">
        <v>3231</v>
      </c>
      <c r="U52" s="298"/>
      <c r="V52" s="298"/>
      <c r="W52" s="299"/>
      <c r="X52" s="301">
        <v>1</v>
      </c>
      <c r="Y52" s="301">
        <v>0</v>
      </c>
      <c r="Z52" s="300">
        <v>0.14699999999999999</v>
      </c>
      <c r="AA52" s="300">
        <v>1289</v>
      </c>
      <c r="AB52" s="297">
        <v>50</v>
      </c>
      <c r="AC52" s="296">
        <v>42468</v>
      </c>
      <c r="AD52" s="296">
        <v>42468.453166747699</v>
      </c>
      <c r="AE52" s="295" t="s">
        <v>2324</v>
      </c>
    </row>
    <row r="53" spans="1:31" hidden="1" collapsed="1">
      <c r="A53" s="302" t="s">
        <v>258</v>
      </c>
      <c r="B53" s="299" t="s">
        <v>2149</v>
      </c>
      <c r="C53" s="299" t="s">
        <v>2149</v>
      </c>
      <c r="D53" s="299" t="s">
        <v>3230</v>
      </c>
      <c r="E53" s="299" t="s">
        <v>2148</v>
      </c>
      <c r="F53" s="299" t="s">
        <v>2147</v>
      </c>
      <c r="G53" s="299"/>
      <c r="H53" s="299" t="s">
        <v>2146</v>
      </c>
      <c r="I53" s="299" t="s">
        <v>449</v>
      </c>
      <c r="J53" s="299" t="s">
        <v>448</v>
      </c>
      <c r="K53" s="299" t="s">
        <v>2325</v>
      </c>
      <c r="L53" s="299" t="s">
        <v>269</v>
      </c>
      <c r="M53" s="299" t="s">
        <v>246</v>
      </c>
      <c r="N53" s="299" t="s">
        <v>235</v>
      </c>
      <c r="O53" s="299" t="s">
        <v>246</v>
      </c>
      <c r="P53" s="299"/>
      <c r="Q53" s="299"/>
      <c r="R53" s="299"/>
      <c r="S53" s="299"/>
      <c r="T53" s="299" t="s">
        <v>3229</v>
      </c>
      <c r="U53" s="298"/>
      <c r="V53" s="298"/>
      <c r="W53" s="299"/>
      <c r="X53" s="301">
        <v>1</v>
      </c>
      <c r="Y53" s="301">
        <v>0</v>
      </c>
      <c r="Z53" s="300">
        <v>0.14699999999999999</v>
      </c>
      <c r="AA53" s="300">
        <v>1289</v>
      </c>
      <c r="AB53" s="297">
        <v>50</v>
      </c>
      <c r="AC53" s="296">
        <v>42468</v>
      </c>
      <c r="AD53" s="296">
        <v>42468.544458067103</v>
      </c>
      <c r="AE53" s="295" t="s">
        <v>2324</v>
      </c>
    </row>
    <row r="54" spans="1:31" hidden="1" collapsed="1">
      <c r="A54" s="302" t="s">
        <v>258</v>
      </c>
      <c r="B54" s="299" t="s">
        <v>2145</v>
      </c>
      <c r="C54" s="299" t="s">
        <v>2145</v>
      </c>
      <c r="D54" s="299" t="s">
        <v>3228</v>
      </c>
      <c r="E54" s="299" t="s">
        <v>2144</v>
      </c>
      <c r="F54" s="299" t="s">
        <v>2143</v>
      </c>
      <c r="G54" s="299"/>
      <c r="H54" s="299" t="s">
        <v>2142</v>
      </c>
      <c r="I54" s="299" t="s">
        <v>992</v>
      </c>
      <c r="J54" s="299" t="s">
        <v>448</v>
      </c>
      <c r="K54" s="299" t="s">
        <v>2361</v>
      </c>
      <c r="L54" s="299" t="s">
        <v>269</v>
      </c>
      <c r="M54" s="299" t="s">
        <v>246</v>
      </c>
      <c r="N54" s="299" t="s">
        <v>235</v>
      </c>
      <c r="O54" s="299" t="s">
        <v>246</v>
      </c>
      <c r="P54" s="299"/>
      <c r="Q54" s="299"/>
      <c r="R54" s="299"/>
      <c r="S54" s="299"/>
      <c r="T54" s="299" t="s">
        <v>3227</v>
      </c>
      <c r="U54" s="298"/>
      <c r="V54" s="298"/>
      <c r="W54" s="299"/>
      <c r="X54" s="301">
        <v>1</v>
      </c>
      <c r="Y54" s="301">
        <v>0</v>
      </c>
      <c r="Z54" s="300">
        <v>0.14699999999999999</v>
      </c>
      <c r="AA54" s="300">
        <v>1289</v>
      </c>
      <c r="AB54" s="297">
        <v>50</v>
      </c>
      <c r="AC54" s="296">
        <v>42471</v>
      </c>
      <c r="AD54" s="296">
        <v>42471.519344212997</v>
      </c>
      <c r="AE54" s="295" t="s">
        <v>2324</v>
      </c>
    </row>
    <row r="55" spans="1:31" hidden="1" collapsed="1">
      <c r="A55" s="302" t="s">
        <v>258</v>
      </c>
      <c r="B55" s="299" t="s">
        <v>2141</v>
      </c>
      <c r="C55" s="299" t="s">
        <v>2141</v>
      </c>
      <c r="D55" s="299" t="s">
        <v>2788</v>
      </c>
      <c r="E55" s="299" t="s">
        <v>945</v>
      </c>
      <c r="F55" s="299" t="s">
        <v>944</v>
      </c>
      <c r="G55" s="299"/>
      <c r="H55" s="299" t="s">
        <v>943</v>
      </c>
      <c r="I55" s="299" t="s">
        <v>478</v>
      </c>
      <c r="J55" s="299" t="s">
        <v>448</v>
      </c>
      <c r="K55" s="299" t="s">
        <v>2345</v>
      </c>
      <c r="L55" s="299" t="s">
        <v>269</v>
      </c>
      <c r="M55" s="299" t="s">
        <v>246</v>
      </c>
      <c r="N55" s="299" t="s">
        <v>235</v>
      </c>
      <c r="O55" s="299" t="s">
        <v>246</v>
      </c>
      <c r="P55" s="299"/>
      <c r="Q55" s="299"/>
      <c r="R55" s="299"/>
      <c r="S55" s="299"/>
      <c r="T55" s="299" t="s">
        <v>3226</v>
      </c>
      <c r="U55" s="298"/>
      <c r="V55" s="298"/>
      <c r="W55" s="299"/>
      <c r="X55" s="301">
        <v>1</v>
      </c>
      <c r="Y55" s="301">
        <v>0</v>
      </c>
      <c r="Z55" s="300">
        <v>0.14699999999999999</v>
      </c>
      <c r="AA55" s="300">
        <v>1289</v>
      </c>
      <c r="AB55" s="297">
        <v>50</v>
      </c>
      <c r="AC55" s="296">
        <v>42479</v>
      </c>
      <c r="AD55" s="296">
        <v>42479.5310878819</v>
      </c>
      <c r="AE55" s="295" t="s">
        <v>2324</v>
      </c>
    </row>
    <row r="56" spans="1:31" hidden="1" collapsed="1">
      <c r="A56" s="302" t="s">
        <v>258</v>
      </c>
      <c r="B56" s="299" t="s">
        <v>2140</v>
      </c>
      <c r="C56" s="299" t="s">
        <v>2140</v>
      </c>
      <c r="D56" s="299" t="s">
        <v>3225</v>
      </c>
      <c r="E56" s="299" t="s">
        <v>2139</v>
      </c>
      <c r="F56" s="299" t="s">
        <v>2138</v>
      </c>
      <c r="G56" s="299"/>
      <c r="H56" s="299" t="s">
        <v>2137</v>
      </c>
      <c r="I56" s="299" t="s">
        <v>526</v>
      </c>
      <c r="J56" s="299" t="s">
        <v>448</v>
      </c>
      <c r="K56" s="299" t="s">
        <v>2337</v>
      </c>
      <c r="L56" s="299" t="s">
        <v>269</v>
      </c>
      <c r="M56" s="299" t="s">
        <v>246</v>
      </c>
      <c r="N56" s="299" t="s">
        <v>235</v>
      </c>
      <c r="O56" s="299" t="s">
        <v>246</v>
      </c>
      <c r="P56" s="299"/>
      <c r="Q56" s="299"/>
      <c r="R56" s="299"/>
      <c r="S56" s="299"/>
      <c r="T56" s="299"/>
      <c r="U56" s="298"/>
      <c r="V56" s="298"/>
      <c r="W56" s="299"/>
      <c r="X56" s="301">
        <v>1</v>
      </c>
      <c r="Y56" s="301">
        <v>0</v>
      </c>
      <c r="Z56" s="300">
        <v>0.14699999999999999</v>
      </c>
      <c r="AA56" s="300">
        <v>1289</v>
      </c>
      <c r="AB56" s="297">
        <v>50</v>
      </c>
      <c r="AC56" s="296">
        <v>42479</v>
      </c>
      <c r="AD56" s="296">
        <v>42479.535424768503</v>
      </c>
      <c r="AE56" s="295" t="s">
        <v>2324</v>
      </c>
    </row>
    <row r="57" spans="1:31" hidden="1" collapsed="1">
      <c r="A57" s="302" t="s">
        <v>258</v>
      </c>
      <c r="B57" s="299" t="s">
        <v>2136</v>
      </c>
      <c r="C57" s="299" t="s">
        <v>2136</v>
      </c>
      <c r="D57" s="299" t="s">
        <v>3223</v>
      </c>
      <c r="E57" s="299" t="s">
        <v>2134</v>
      </c>
      <c r="F57" s="299" t="s">
        <v>2133</v>
      </c>
      <c r="G57" s="299"/>
      <c r="H57" s="299" t="s">
        <v>2132</v>
      </c>
      <c r="I57" s="299" t="s">
        <v>449</v>
      </c>
      <c r="J57" s="299" t="s">
        <v>448</v>
      </c>
      <c r="K57" s="299" t="s">
        <v>2325</v>
      </c>
      <c r="L57" s="299" t="s">
        <v>269</v>
      </c>
      <c r="M57" s="299" t="s">
        <v>246</v>
      </c>
      <c r="N57" s="299" t="s">
        <v>235</v>
      </c>
      <c r="O57" s="299" t="s">
        <v>246</v>
      </c>
      <c r="P57" s="299"/>
      <c r="Q57" s="299"/>
      <c r="R57" s="299"/>
      <c r="S57" s="299"/>
      <c r="T57" s="299" t="s">
        <v>3224</v>
      </c>
      <c r="U57" s="298"/>
      <c r="V57" s="298"/>
      <c r="W57" s="299"/>
      <c r="X57" s="301">
        <v>1</v>
      </c>
      <c r="Y57" s="301">
        <v>0</v>
      </c>
      <c r="Z57" s="300">
        <v>0.14699999999999999</v>
      </c>
      <c r="AA57" s="300">
        <v>1289</v>
      </c>
      <c r="AB57" s="297">
        <v>50</v>
      </c>
      <c r="AC57" s="296">
        <v>42481</v>
      </c>
      <c r="AD57" s="296">
        <v>42481.5092812847</v>
      </c>
      <c r="AE57" s="295" t="s">
        <v>2324</v>
      </c>
    </row>
    <row r="58" spans="1:31" hidden="1" collapsed="1">
      <c r="A58" s="302" t="s">
        <v>258</v>
      </c>
      <c r="B58" s="299" t="s">
        <v>2135</v>
      </c>
      <c r="C58" s="299" t="s">
        <v>2135</v>
      </c>
      <c r="D58" s="299" t="s">
        <v>3223</v>
      </c>
      <c r="E58" s="299" t="s">
        <v>2134</v>
      </c>
      <c r="F58" s="299" t="s">
        <v>2133</v>
      </c>
      <c r="G58" s="299"/>
      <c r="H58" s="299" t="s">
        <v>2132</v>
      </c>
      <c r="I58" s="299" t="s">
        <v>449</v>
      </c>
      <c r="J58" s="299" t="s">
        <v>448</v>
      </c>
      <c r="K58" s="299" t="s">
        <v>2325</v>
      </c>
      <c r="L58" s="299" t="s">
        <v>269</v>
      </c>
      <c r="M58" s="299" t="s">
        <v>246</v>
      </c>
      <c r="N58" s="299" t="s">
        <v>235</v>
      </c>
      <c r="O58" s="299" t="s">
        <v>246</v>
      </c>
      <c r="P58" s="299"/>
      <c r="Q58" s="299"/>
      <c r="R58" s="299"/>
      <c r="S58" s="299"/>
      <c r="T58" s="299" t="s">
        <v>3222</v>
      </c>
      <c r="U58" s="298"/>
      <c r="V58" s="298"/>
      <c r="W58" s="299"/>
      <c r="X58" s="301">
        <v>1</v>
      </c>
      <c r="Y58" s="301">
        <v>0</v>
      </c>
      <c r="Z58" s="300">
        <v>0.14699999999999999</v>
      </c>
      <c r="AA58" s="300">
        <v>1289</v>
      </c>
      <c r="AB58" s="297">
        <v>50</v>
      </c>
      <c r="AC58" s="296">
        <v>42481</v>
      </c>
      <c r="AD58" s="296">
        <v>42481.660466006899</v>
      </c>
      <c r="AE58" s="295" t="s">
        <v>2324</v>
      </c>
    </row>
    <row r="59" spans="1:31" hidden="1" collapsed="1">
      <c r="A59" s="302" t="s">
        <v>258</v>
      </c>
      <c r="B59" s="299" t="s">
        <v>2131</v>
      </c>
      <c r="C59" s="299" t="s">
        <v>2131</v>
      </c>
      <c r="D59" s="299" t="s">
        <v>3221</v>
      </c>
      <c r="E59" s="299" t="s">
        <v>2130</v>
      </c>
      <c r="F59" s="299" t="s">
        <v>2129</v>
      </c>
      <c r="G59" s="299"/>
      <c r="H59" s="299" t="s">
        <v>2128</v>
      </c>
      <c r="I59" s="299" t="s">
        <v>449</v>
      </c>
      <c r="J59" s="299" t="s">
        <v>448</v>
      </c>
      <c r="K59" s="299" t="s">
        <v>2325</v>
      </c>
      <c r="L59" s="299" t="s">
        <v>269</v>
      </c>
      <c r="M59" s="299" t="s">
        <v>246</v>
      </c>
      <c r="N59" s="299" t="s">
        <v>235</v>
      </c>
      <c r="O59" s="299" t="s">
        <v>246</v>
      </c>
      <c r="P59" s="299"/>
      <c r="Q59" s="299"/>
      <c r="R59" s="299"/>
      <c r="S59" s="299"/>
      <c r="T59" s="299" t="s">
        <v>3220</v>
      </c>
      <c r="U59" s="298"/>
      <c r="V59" s="298"/>
      <c r="W59" s="299"/>
      <c r="X59" s="301">
        <v>1</v>
      </c>
      <c r="Y59" s="301">
        <v>0</v>
      </c>
      <c r="Z59" s="300">
        <v>0.14699999999999999</v>
      </c>
      <c r="AA59" s="300">
        <v>1289</v>
      </c>
      <c r="AB59" s="297">
        <v>50</v>
      </c>
      <c r="AC59" s="296">
        <v>42489</v>
      </c>
      <c r="AD59" s="296">
        <v>42489.776581562503</v>
      </c>
      <c r="AE59" s="295" t="s">
        <v>2324</v>
      </c>
    </row>
    <row r="60" spans="1:31" ht="20.399999999999999" hidden="1" collapsed="1">
      <c r="A60" s="302" t="s">
        <v>258</v>
      </c>
      <c r="B60" s="299" t="s">
        <v>2127</v>
      </c>
      <c r="C60" s="299" t="s">
        <v>2127</v>
      </c>
      <c r="D60" s="299" t="s">
        <v>3219</v>
      </c>
      <c r="E60" s="299" t="s">
        <v>2126</v>
      </c>
      <c r="F60" s="299" t="s">
        <v>2125</v>
      </c>
      <c r="G60" s="299"/>
      <c r="H60" s="299" t="s">
        <v>2124</v>
      </c>
      <c r="I60" s="299" t="s">
        <v>508</v>
      </c>
      <c r="J60" s="299" t="s">
        <v>448</v>
      </c>
      <c r="K60" s="299" t="s">
        <v>2331</v>
      </c>
      <c r="L60" s="299" t="s">
        <v>269</v>
      </c>
      <c r="M60" s="299" t="s">
        <v>246</v>
      </c>
      <c r="N60" s="299" t="s">
        <v>235</v>
      </c>
      <c r="O60" s="299" t="s">
        <v>246</v>
      </c>
      <c r="P60" s="299"/>
      <c r="Q60" s="299"/>
      <c r="R60" s="299"/>
      <c r="S60" s="299"/>
      <c r="T60" s="299" t="s">
        <v>3218</v>
      </c>
      <c r="U60" s="298"/>
      <c r="V60" s="298"/>
      <c r="W60" s="299"/>
      <c r="X60" s="301">
        <v>1</v>
      </c>
      <c r="Y60" s="301">
        <v>0</v>
      </c>
      <c r="Z60" s="300">
        <v>0.14699999999999999</v>
      </c>
      <c r="AA60" s="300">
        <v>1289</v>
      </c>
      <c r="AB60" s="297">
        <v>50</v>
      </c>
      <c r="AC60" s="296">
        <v>42604</v>
      </c>
      <c r="AD60" s="296">
        <v>42501.672021145801</v>
      </c>
      <c r="AE60" s="295" t="s">
        <v>2324</v>
      </c>
    </row>
    <row r="61" spans="1:31" hidden="1" collapsed="1">
      <c r="A61" s="302" t="s">
        <v>258</v>
      </c>
      <c r="B61" s="299" t="s">
        <v>2123</v>
      </c>
      <c r="C61" s="299" t="s">
        <v>2123</v>
      </c>
      <c r="D61" s="299" t="s">
        <v>3217</v>
      </c>
      <c r="E61" s="299" t="s">
        <v>2122</v>
      </c>
      <c r="F61" s="299" t="s">
        <v>2121</v>
      </c>
      <c r="G61" s="299"/>
      <c r="H61" s="299" t="s">
        <v>2120</v>
      </c>
      <c r="I61" s="299" t="s">
        <v>449</v>
      </c>
      <c r="J61" s="299" t="s">
        <v>448</v>
      </c>
      <c r="K61" s="299" t="s">
        <v>2405</v>
      </c>
      <c r="L61" s="299" t="s">
        <v>269</v>
      </c>
      <c r="M61" s="299" t="s">
        <v>246</v>
      </c>
      <c r="N61" s="299" t="s">
        <v>235</v>
      </c>
      <c r="O61" s="299" t="s">
        <v>246</v>
      </c>
      <c r="P61" s="299"/>
      <c r="Q61" s="299"/>
      <c r="R61" s="299"/>
      <c r="S61" s="299"/>
      <c r="T61" s="299"/>
      <c r="U61" s="298"/>
      <c r="V61" s="298"/>
      <c r="W61" s="299"/>
      <c r="X61" s="301">
        <v>1</v>
      </c>
      <c r="Y61" s="301">
        <v>0</v>
      </c>
      <c r="Z61" s="300">
        <v>0.14699999999999999</v>
      </c>
      <c r="AA61" s="300">
        <v>1289</v>
      </c>
      <c r="AB61" s="297">
        <v>50</v>
      </c>
      <c r="AC61" s="296">
        <v>42562</v>
      </c>
      <c r="AD61" s="296">
        <v>42508.553858761603</v>
      </c>
      <c r="AE61" s="295" t="s">
        <v>2324</v>
      </c>
    </row>
    <row r="62" spans="1:31" hidden="1" collapsed="1">
      <c r="A62" s="302" t="s">
        <v>258</v>
      </c>
      <c r="B62" s="299" t="s">
        <v>2119</v>
      </c>
      <c r="C62" s="299" t="s">
        <v>2119</v>
      </c>
      <c r="D62" s="299" t="s">
        <v>3216</v>
      </c>
      <c r="E62" s="299" t="s">
        <v>2118</v>
      </c>
      <c r="F62" s="299" t="s">
        <v>2117</v>
      </c>
      <c r="G62" s="299"/>
      <c r="H62" s="299" t="s">
        <v>2116</v>
      </c>
      <c r="I62" s="299" t="s">
        <v>575</v>
      </c>
      <c r="J62" s="299" t="s">
        <v>448</v>
      </c>
      <c r="K62" s="299" t="s">
        <v>2431</v>
      </c>
      <c r="L62" s="299" t="s">
        <v>269</v>
      </c>
      <c r="M62" s="299" t="s">
        <v>246</v>
      </c>
      <c r="N62" s="299" t="s">
        <v>235</v>
      </c>
      <c r="O62" s="299" t="s">
        <v>246</v>
      </c>
      <c r="P62" s="299"/>
      <c r="Q62" s="299"/>
      <c r="R62" s="299"/>
      <c r="S62" s="299"/>
      <c r="T62" s="299"/>
      <c r="U62" s="298"/>
      <c r="V62" s="298"/>
      <c r="W62" s="299"/>
      <c r="X62" s="301">
        <v>1</v>
      </c>
      <c r="Y62" s="301">
        <v>0</v>
      </c>
      <c r="Z62" s="300">
        <v>0.14699999999999999</v>
      </c>
      <c r="AA62" s="300">
        <v>1289</v>
      </c>
      <c r="AB62" s="297">
        <v>50</v>
      </c>
      <c r="AC62" s="296">
        <v>42516</v>
      </c>
      <c r="AD62" s="296">
        <v>42516.544020138899</v>
      </c>
      <c r="AE62" s="295" t="s">
        <v>2324</v>
      </c>
    </row>
    <row r="63" spans="1:31" hidden="1" collapsed="1">
      <c r="A63" s="302" t="s">
        <v>258</v>
      </c>
      <c r="B63" s="299" t="s">
        <v>2115</v>
      </c>
      <c r="C63" s="299" t="s">
        <v>2115</v>
      </c>
      <c r="D63" s="299" t="s">
        <v>3215</v>
      </c>
      <c r="E63" s="299" t="s">
        <v>2114</v>
      </c>
      <c r="F63" s="299" t="s">
        <v>2113</v>
      </c>
      <c r="G63" s="299"/>
      <c r="H63" s="299" t="s">
        <v>2112</v>
      </c>
      <c r="I63" s="299" t="s">
        <v>575</v>
      </c>
      <c r="J63" s="299" t="s">
        <v>448</v>
      </c>
      <c r="K63" s="299" t="s">
        <v>2431</v>
      </c>
      <c r="L63" s="299" t="s">
        <v>269</v>
      </c>
      <c r="M63" s="299" t="s">
        <v>246</v>
      </c>
      <c r="N63" s="299" t="s">
        <v>235</v>
      </c>
      <c r="O63" s="299" t="s">
        <v>246</v>
      </c>
      <c r="P63" s="299"/>
      <c r="Q63" s="299"/>
      <c r="R63" s="299"/>
      <c r="S63" s="299"/>
      <c r="T63" s="299" t="s">
        <v>3214</v>
      </c>
      <c r="U63" s="298"/>
      <c r="V63" s="298"/>
      <c r="W63" s="299"/>
      <c r="X63" s="301">
        <v>1</v>
      </c>
      <c r="Y63" s="301">
        <v>0</v>
      </c>
      <c r="Z63" s="300">
        <v>0.14699999999999999</v>
      </c>
      <c r="AA63" s="300">
        <v>1289</v>
      </c>
      <c r="AB63" s="297">
        <v>50</v>
      </c>
      <c r="AC63" s="296">
        <v>42523</v>
      </c>
      <c r="AD63" s="296">
        <v>42523.659371990703</v>
      </c>
      <c r="AE63" s="295" t="s">
        <v>2324</v>
      </c>
    </row>
    <row r="64" spans="1:31" hidden="1" collapsed="1">
      <c r="A64" s="302" t="s">
        <v>258</v>
      </c>
      <c r="B64" s="299" t="s">
        <v>2111</v>
      </c>
      <c r="C64" s="299" t="s">
        <v>2111</v>
      </c>
      <c r="D64" s="299" t="s">
        <v>3213</v>
      </c>
      <c r="E64" s="299" t="s">
        <v>2110</v>
      </c>
      <c r="F64" s="299" t="s">
        <v>2109</v>
      </c>
      <c r="G64" s="299"/>
      <c r="H64" s="299" t="s">
        <v>2108</v>
      </c>
      <c r="I64" s="299" t="s">
        <v>449</v>
      </c>
      <c r="J64" s="299" t="s">
        <v>448</v>
      </c>
      <c r="K64" s="299" t="s">
        <v>2325</v>
      </c>
      <c r="L64" s="299" t="s">
        <v>269</v>
      </c>
      <c r="M64" s="299" t="s">
        <v>246</v>
      </c>
      <c r="N64" s="299" t="s">
        <v>235</v>
      </c>
      <c r="O64" s="299" t="s">
        <v>246</v>
      </c>
      <c r="P64" s="299"/>
      <c r="Q64" s="299"/>
      <c r="R64" s="299"/>
      <c r="S64" s="299"/>
      <c r="T64" s="299" t="s">
        <v>3212</v>
      </c>
      <c r="U64" s="298"/>
      <c r="V64" s="298"/>
      <c r="W64" s="299"/>
      <c r="X64" s="301">
        <v>1</v>
      </c>
      <c r="Y64" s="301">
        <v>0</v>
      </c>
      <c r="Z64" s="300">
        <v>0.14699999999999999</v>
      </c>
      <c r="AA64" s="300">
        <v>1289</v>
      </c>
      <c r="AB64" s="297">
        <v>50</v>
      </c>
      <c r="AC64" s="296">
        <v>42537</v>
      </c>
      <c r="AD64" s="296">
        <v>42537.688425729197</v>
      </c>
      <c r="AE64" s="295" t="s">
        <v>2324</v>
      </c>
    </row>
    <row r="65" spans="1:31" hidden="1" collapsed="1">
      <c r="A65" s="302" t="s">
        <v>258</v>
      </c>
      <c r="B65" s="299" t="s">
        <v>2107</v>
      </c>
      <c r="C65" s="299" t="s">
        <v>2107</v>
      </c>
      <c r="D65" s="299" t="s">
        <v>3211</v>
      </c>
      <c r="E65" s="299" t="s">
        <v>2106</v>
      </c>
      <c r="F65" s="299" t="s">
        <v>2105</v>
      </c>
      <c r="G65" s="299"/>
      <c r="H65" s="299" t="s">
        <v>2104</v>
      </c>
      <c r="I65" s="299" t="s">
        <v>869</v>
      </c>
      <c r="J65" s="299" t="s">
        <v>448</v>
      </c>
      <c r="K65" s="299" t="s">
        <v>2749</v>
      </c>
      <c r="L65" s="299" t="s">
        <v>269</v>
      </c>
      <c r="M65" s="299" t="s">
        <v>246</v>
      </c>
      <c r="N65" s="299" t="s">
        <v>235</v>
      </c>
      <c r="O65" s="299" t="s">
        <v>246</v>
      </c>
      <c r="P65" s="299"/>
      <c r="Q65" s="299"/>
      <c r="R65" s="299"/>
      <c r="S65" s="299"/>
      <c r="T65" s="299" t="s">
        <v>3210</v>
      </c>
      <c r="U65" s="298"/>
      <c r="V65" s="298"/>
      <c r="W65" s="299"/>
      <c r="X65" s="301">
        <v>1</v>
      </c>
      <c r="Y65" s="301">
        <v>0</v>
      </c>
      <c r="Z65" s="300">
        <v>0.14699999999999999</v>
      </c>
      <c r="AA65" s="300">
        <v>1289</v>
      </c>
      <c r="AB65" s="297">
        <v>50</v>
      </c>
      <c r="AC65" s="296">
        <v>42542</v>
      </c>
      <c r="AD65" s="296">
        <v>42542.7418280903</v>
      </c>
      <c r="AE65" s="295" t="s">
        <v>2324</v>
      </c>
    </row>
    <row r="66" spans="1:31" hidden="1" collapsed="1">
      <c r="A66" s="302" t="s">
        <v>258</v>
      </c>
      <c r="B66" s="299" t="s">
        <v>2103</v>
      </c>
      <c r="C66" s="299" t="s">
        <v>2103</v>
      </c>
      <c r="D66" s="299" t="s">
        <v>3208</v>
      </c>
      <c r="E66" s="299" t="s">
        <v>2102</v>
      </c>
      <c r="F66" s="299" t="s">
        <v>2101</v>
      </c>
      <c r="G66" s="299"/>
      <c r="H66" s="299" t="s">
        <v>2100</v>
      </c>
      <c r="I66" s="299" t="s">
        <v>478</v>
      </c>
      <c r="J66" s="299" t="s">
        <v>448</v>
      </c>
      <c r="K66" s="299" t="s">
        <v>2345</v>
      </c>
      <c r="L66" s="299" t="s">
        <v>269</v>
      </c>
      <c r="M66" s="299" t="s">
        <v>246</v>
      </c>
      <c r="N66" s="299" t="s">
        <v>235</v>
      </c>
      <c r="O66" s="299" t="s">
        <v>246</v>
      </c>
      <c r="P66" s="299"/>
      <c r="Q66" s="299"/>
      <c r="R66" s="299"/>
      <c r="S66" s="299"/>
      <c r="T66" s="299" t="s">
        <v>3209</v>
      </c>
      <c r="U66" s="298"/>
      <c r="V66" s="298"/>
      <c r="W66" s="299"/>
      <c r="X66" s="301">
        <v>1</v>
      </c>
      <c r="Y66" s="301">
        <v>0</v>
      </c>
      <c r="Z66" s="300">
        <v>0.14699999999999999</v>
      </c>
      <c r="AA66" s="300">
        <v>1289</v>
      </c>
      <c r="AB66" s="297">
        <v>50</v>
      </c>
      <c r="AC66" s="296">
        <v>42549</v>
      </c>
      <c r="AD66" s="296">
        <v>42549.756236076399</v>
      </c>
      <c r="AE66" s="295" t="s">
        <v>2324</v>
      </c>
    </row>
    <row r="67" spans="1:31" hidden="1" collapsed="1">
      <c r="A67" s="302" t="s">
        <v>258</v>
      </c>
      <c r="B67" s="299" t="s">
        <v>2103</v>
      </c>
      <c r="C67" s="299" t="s">
        <v>2103</v>
      </c>
      <c r="D67" s="299" t="s">
        <v>3208</v>
      </c>
      <c r="E67" s="299" t="s">
        <v>2102</v>
      </c>
      <c r="F67" s="299" t="s">
        <v>2101</v>
      </c>
      <c r="G67" s="299"/>
      <c r="H67" s="299" t="s">
        <v>2100</v>
      </c>
      <c r="I67" s="299" t="s">
        <v>478</v>
      </c>
      <c r="J67" s="299" t="s">
        <v>448</v>
      </c>
      <c r="K67" s="299" t="s">
        <v>2345</v>
      </c>
      <c r="L67" s="299" t="s">
        <v>269</v>
      </c>
      <c r="M67" s="299" t="s">
        <v>246</v>
      </c>
      <c r="N67" s="299" t="s">
        <v>235</v>
      </c>
      <c r="O67" s="299" t="s">
        <v>246</v>
      </c>
      <c r="P67" s="299"/>
      <c r="Q67" s="299"/>
      <c r="R67" s="299"/>
      <c r="S67" s="299"/>
      <c r="T67" s="299" t="s">
        <v>3207</v>
      </c>
      <c r="U67" s="298"/>
      <c r="V67" s="298"/>
      <c r="W67" s="299"/>
      <c r="X67" s="301">
        <v>1</v>
      </c>
      <c r="Y67" s="301">
        <v>0</v>
      </c>
      <c r="Z67" s="300">
        <v>0.14699999999999999</v>
      </c>
      <c r="AA67" s="300">
        <v>1289</v>
      </c>
      <c r="AB67" s="297">
        <v>50</v>
      </c>
      <c r="AC67" s="296">
        <v>42549</v>
      </c>
      <c r="AD67" s="296">
        <v>42549.756236076399</v>
      </c>
      <c r="AE67" s="295" t="s">
        <v>2324</v>
      </c>
    </row>
    <row r="68" spans="1:31" hidden="1" collapsed="1">
      <c r="A68" s="302" t="s">
        <v>258</v>
      </c>
      <c r="B68" s="299" t="s">
        <v>2099</v>
      </c>
      <c r="C68" s="299" t="s">
        <v>2099</v>
      </c>
      <c r="D68" s="299" t="s">
        <v>3206</v>
      </c>
      <c r="E68" s="299" t="s">
        <v>2098</v>
      </c>
      <c r="F68" s="299" t="s">
        <v>2097</v>
      </c>
      <c r="G68" s="299"/>
      <c r="H68" s="299" t="s">
        <v>2096</v>
      </c>
      <c r="I68" s="299" t="s">
        <v>478</v>
      </c>
      <c r="J68" s="299" t="s">
        <v>448</v>
      </c>
      <c r="K68" s="299" t="s">
        <v>2345</v>
      </c>
      <c r="L68" s="299" t="s">
        <v>269</v>
      </c>
      <c r="M68" s="299" t="s">
        <v>246</v>
      </c>
      <c r="N68" s="299" t="s">
        <v>235</v>
      </c>
      <c r="O68" s="299" t="s">
        <v>246</v>
      </c>
      <c r="P68" s="299"/>
      <c r="Q68" s="299"/>
      <c r="R68" s="299"/>
      <c r="S68" s="299"/>
      <c r="T68" s="299" t="s">
        <v>3205</v>
      </c>
      <c r="U68" s="298"/>
      <c r="V68" s="298"/>
      <c r="W68" s="299"/>
      <c r="X68" s="301">
        <v>1</v>
      </c>
      <c r="Y68" s="301">
        <v>0</v>
      </c>
      <c r="Z68" s="300">
        <v>0.14699999999999999</v>
      </c>
      <c r="AA68" s="300">
        <v>1289</v>
      </c>
      <c r="AB68" s="297">
        <v>50</v>
      </c>
      <c r="AC68" s="296">
        <v>42579</v>
      </c>
      <c r="AD68" s="296">
        <v>42579.440928622702</v>
      </c>
      <c r="AE68" s="295" t="s">
        <v>2324</v>
      </c>
    </row>
    <row r="69" spans="1:31" hidden="1" collapsed="1">
      <c r="A69" s="302" t="s">
        <v>258</v>
      </c>
      <c r="B69" s="299" t="s">
        <v>2095</v>
      </c>
      <c r="C69" s="299" t="s">
        <v>2095</v>
      </c>
      <c r="D69" s="299" t="s">
        <v>3204</v>
      </c>
      <c r="E69" s="299" t="s">
        <v>2094</v>
      </c>
      <c r="F69" s="299" t="s">
        <v>2093</v>
      </c>
      <c r="G69" s="299"/>
      <c r="H69" s="299" t="s">
        <v>2092</v>
      </c>
      <c r="I69" s="299" t="s">
        <v>449</v>
      </c>
      <c r="J69" s="299" t="s">
        <v>448</v>
      </c>
      <c r="K69" s="299" t="s">
        <v>2405</v>
      </c>
      <c r="L69" s="299" t="s">
        <v>269</v>
      </c>
      <c r="M69" s="299" t="s">
        <v>246</v>
      </c>
      <c r="N69" s="299" t="s">
        <v>235</v>
      </c>
      <c r="O69" s="299" t="s">
        <v>246</v>
      </c>
      <c r="P69" s="299"/>
      <c r="Q69" s="299"/>
      <c r="R69" s="299"/>
      <c r="S69" s="299"/>
      <c r="T69" s="299" t="s">
        <v>3203</v>
      </c>
      <c r="U69" s="298"/>
      <c r="V69" s="298"/>
      <c r="W69" s="299"/>
      <c r="X69" s="301">
        <v>1</v>
      </c>
      <c r="Y69" s="301">
        <v>0</v>
      </c>
      <c r="Z69" s="300">
        <v>0.14699999999999999</v>
      </c>
      <c r="AA69" s="300">
        <v>1289</v>
      </c>
      <c r="AB69" s="297">
        <v>50</v>
      </c>
      <c r="AC69" s="296">
        <v>42604</v>
      </c>
      <c r="AD69" s="296">
        <v>42580.464445833299</v>
      </c>
      <c r="AE69" s="295" t="s">
        <v>2324</v>
      </c>
    </row>
    <row r="70" spans="1:31" hidden="1" collapsed="1">
      <c r="A70" s="302" t="s">
        <v>258</v>
      </c>
      <c r="B70" s="299" t="s">
        <v>2091</v>
      </c>
      <c r="C70" s="299" t="s">
        <v>2091</v>
      </c>
      <c r="D70" s="299" t="s">
        <v>3202</v>
      </c>
      <c r="E70" s="299" t="s">
        <v>2090</v>
      </c>
      <c r="F70" s="299" t="s">
        <v>2089</v>
      </c>
      <c r="G70" s="299"/>
      <c r="H70" s="299" t="s">
        <v>2088</v>
      </c>
      <c r="I70" s="299" t="s">
        <v>449</v>
      </c>
      <c r="J70" s="299" t="s">
        <v>448</v>
      </c>
      <c r="K70" s="299" t="s">
        <v>2405</v>
      </c>
      <c r="L70" s="299" t="s">
        <v>269</v>
      </c>
      <c r="M70" s="299" t="s">
        <v>246</v>
      </c>
      <c r="N70" s="299" t="s">
        <v>235</v>
      </c>
      <c r="O70" s="299" t="s">
        <v>246</v>
      </c>
      <c r="P70" s="299"/>
      <c r="Q70" s="299"/>
      <c r="R70" s="299"/>
      <c r="S70" s="299"/>
      <c r="T70" s="299" t="s">
        <v>3201</v>
      </c>
      <c r="U70" s="298"/>
      <c r="V70" s="298"/>
      <c r="W70" s="299"/>
      <c r="X70" s="301">
        <v>1</v>
      </c>
      <c r="Y70" s="301">
        <v>0</v>
      </c>
      <c r="Z70" s="300">
        <v>0.14699999999999999</v>
      </c>
      <c r="AA70" s="300">
        <v>1289</v>
      </c>
      <c r="AB70" s="297">
        <v>50</v>
      </c>
      <c r="AC70" s="296">
        <v>42604</v>
      </c>
      <c r="AD70" s="296">
        <v>42580.521462580997</v>
      </c>
      <c r="AE70" s="295" t="s">
        <v>2324</v>
      </c>
    </row>
    <row r="71" spans="1:31" hidden="1" collapsed="1">
      <c r="A71" s="302" t="s">
        <v>258</v>
      </c>
      <c r="B71" s="299" t="s">
        <v>2087</v>
      </c>
      <c r="C71" s="299" t="s">
        <v>2087</v>
      </c>
      <c r="D71" s="299" t="s">
        <v>3200</v>
      </c>
      <c r="E71" s="299" t="s">
        <v>2086</v>
      </c>
      <c r="F71" s="299" t="s">
        <v>2085</v>
      </c>
      <c r="G71" s="299"/>
      <c r="H71" s="299" t="s">
        <v>2084</v>
      </c>
      <c r="I71" s="299" t="s">
        <v>449</v>
      </c>
      <c r="J71" s="299" t="s">
        <v>448</v>
      </c>
      <c r="K71" s="299" t="s">
        <v>2405</v>
      </c>
      <c r="L71" s="299" t="s">
        <v>269</v>
      </c>
      <c r="M71" s="299" t="s">
        <v>246</v>
      </c>
      <c r="N71" s="299" t="s">
        <v>235</v>
      </c>
      <c r="O71" s="299" t="s">
        <v>246</v>
      </c>
      <c r="P71" s="299"/>
      <c r="Q71" s="299"/>
      <c r="R71" s="299"/>
      <c r="S71" s="299"/>
      <c r="T71" s="299" t="s">
        <v>3199</v>
      </c>
      <c r="U71" s="298"/>
      <c r="V71" s="298"/>
      <c r="W71" s="299"/>
      <c r="X71" s="301">
        <v>1</v>
      </c>
      <c r="Y71" s="301">
        <v>0</v>
      </c>
      <c r="Z71" s="300">
        <v>0.14699999999999999</v>
      </c>
      <c r="AA71" s="300">
        <v>1289</v>
      </c>
      <c r="AB71" s="297">
        <v>50</v>
      </c>
      <c r="AC71" s="296">
        <v>42604</v>
      </c>
      <c r="AD71" s="296">
        <v>42580.530178784698</v>
      </c>
      <c r="AE71" s="295" t="s">
        <v>2324</v>
      </c>
    </row>
    <row r="72" spans="1:31" hidden="1" collapsed="1">
      <c r="A72" s="302" t="s">
        <v>258</v>
      </c>
      <c r="B72" s="299" t="s">
        <v>2083</v>
      </c>
      <c r="C72" s="299" t="s">
        <v>2083</v>
      </c>
      <c r="D72" s="299" t="s">
        <v>3198</v>
      </c>
      <c r="E72" s="299" t="s">
        <v>2082</v>
      </c>
      <c r="F72" s="299" t="s">
        <v>1016</v>
      </c>
      <c r="G72" s="299"/>
      <c r="H72" s="299" t="s">
        <v>2081</v>
      </c>
      <c r="I72" s="299" t="s">
        <v>449</v>
      </c>
      <c r="J72" s="299" t="s">
        <v>448</v>
      </c>
      <c r="K72" s="299" t="s">
        <v>2405</v>
      </c>
      <c r="L72" s="299" t="s">
        <v>269</v>
      </c>
      <c r="M72" s="299" t="s">
        <v>246</v>
      </c>
      <c r="N72" s="299" t="s">
        <v>235</v>
      </c>
      <c r="O72" s="299" t="s">
        <v>246</v>
      </c>
      <c r="P72" s="299"/>
      <c r="Q72" s="299"/>
      <c r="R72" s="299"/>
      <c r="S72" s="299"/>
      <c r="T72" s="299" t="s">
        <v>3197</v>
      </c>
      <c r="U72" s="298"/>
      <c r="V72" s="298"/>
      <c r="W72" s="299"/>
      <c r="X72" s="301">
        <v>1</v>
      </c>
      <c r="Y72" s="301">
        <v>0</v>
      </c>
      <c r="Z72" s="300">
        <v>0.14699999999999999</v>
      </c>
      <c r="AA72" s="300">
        <v>1289</v>
      </c>
      <c r="AB72" s="297">
        <v>50</v>
      </c>
      <c r="AC72" s="296">
        <v>42583</v>
      </c>
      <c r="AD72" s="296">
        <v>42583.495840740703</v>
      </c>
      <c r="AE72" s="295" t="s">
        <v>2324</v>
      </c>
    </row>
    <row r="73" spans="1:31" hidden="1" collapsed="1">
      <c r="A73" s="302" t="s">
        <v>258</v>
      </c>
      <c r="B73" s="299" t="s">
        <v>2080</v>
      </c>
      <c r="C73" s="299" t="s">
        <v>2080</v>
      </c>
      <c r="D73" s="299" t="s">
        <v>3196</v>
      </c>
      <c r="E73" s="299" t="s">
        <v>1334</v>
      </c>
      <c r="F73" s="299" t="s">
        <v>2079</v>
      </c>
      <c r="G73" s="299"/>
      <c r="H73" s="299" t="s">
        <v>2078</v>
      </c>
      <c r="I73" s="299" t="s">
        <v>449</v>
      </c>
      <c r="J73" s="299" t="s">
        <v>448</v>
      </c>
      <c r="K73" s="299" t="s">
        <v>2325</v>
      </c>
      <c r="L73" s="299" t="s">
        <v>269</v>
      </c>
      <c r="M73" s="299" t="s">
        <v>246</v>
      </c>
      <c r="N73" s="299" t="s">
        <v>235</v>
      </c>
      <c r="O73" s="299" t="s">
        <v>246</v>
      </c>
      <c r="P73" s="299"/>
      <c r="Q73" s="299"/>
      <c r="R73" s="299"/>
      <c r="S73" s="299"/>
      <c r="T73" s="299" t="s">
        <v>3195</v>
      </c>
      <c r="U73" s="298"/>
      <c r="V73" s="298"/>
      <c r="W73" s="299"/>
      <c r="X73" s="301">
        <v>1</v>
      </c>
      <c r="Y73" s="301">
        <v>0</v>
      </c>
      <c r="Z73" s="300">
        <v>0.14699999999999999</v>
      </c>
      <c r="AA73" s="300">
        <v>1289</v>
      </c>
      <c r="AB73" s="297">
        <v>50</v>
      </c>
      <c r="AC73" s="296">
        <v>42584</v>
      </c>
      <c r="AD73" s="296">
        <v>42584.528679826399</v>
      </c>
      <c r="AE73" s="295" t="s">
        <v>2324</v>
      </c>
    </row>
    <row r="74" spans="1:31" hidden="1" collapsed="1">
      <c r="A74" s="302" t="s">
        <v>258</v>
      </c>
      <c r="B74" s="299" t="s">
        <v>2077</v>
      </c>
      <c r="C74" s="299" t="s">
        <v>2077</v>
      </c>
      <c r="D74" s="299" t="s">
        <v>3194</v>
      </c>
      <c r="E74" s="299" t="s">
        <v>2076</v>
      </c>
      <c r="F74" s="299" t="s">
        <v>2075</v>
      </c>
      <c r="G74" s="299" t="s">
        <v>2075</v>
      </c>
      <c r="H74" s="299" t="s">
        <v>2074</v>
      </c>
      <c r="I74" s="299" t="s">
        <v>526</v>
      </c>
      <c r="J74" s="299" t="s">
        <v>448</v>
      </c>
      <c r="K74" s="299" t="s">
        <v>2337</v>
      </c>
      <c r="L74" s="299" t="s">
        <v>269</v>
      </c>
      <c r="M74" s="299" t="s">
        <v>246</v>
      </c>
      <c r="N74" s="299" t="s">
        <v>235</v>
      </c>
      <c r="O74" s="299" t="s">
        <v>246</v>
      </c>
      <c r="P74" s="299"/>
      <c r="Q74" s="299"/>
      <c r="R74" s="299"/>
      <c r="S74" s="299"/>
      <c r="T74" s="299" t="s">
        <v>3193</v>
      </c>
      <c r="U74" s="298"/>
      <c r="V74" s="298"/>
      <c r="W74" s="299"/>
      <c r="X74" s="301">
        <v>1</v>
      </c>
      <c r="Y74" s="301">
        <v>0</v>
      </c>
      <c r="Z74" s="300">
        <v>0.14699999999999999</v>
      </c>
      <c r="AA74" s="300">
        <v>1289</v>
      </c>
      <c r="AB74" s="297">
        <v>50</v>
      </c>
      <c r="AC74" s="296">
        <v>42590</v>
      </c>
      <c r="AD74" s="296">
        <v>42590.423987349503</v>
      </c>
      <c r="AE74" s="295" t="s">
        <v>2324</v>
      </c>
    </row>
    <row r="75" spans="1:31" hidden="1" collapsed="1">
      <c r="A75" s="302" t="s">
        <v>258</v>
      </c>
      <c r="B75" s="299" t="s">
        <v>2073</v>
      </c>
      <c r="C75" s="299" t="s">
        <v>2073</v>
      </c>
      <c r="D75" s="299" t="s">
        <v>3192</v>
      </c>
      <c r="E75" s="299" t="s">
        <v>2072</v>
      </c>
      <c r="F75" s="299" t="s">
        <v>2071</v>
      </c>
      <c r="G75" s="299"/>
      <c r="H75" s="299" t="s">
        <v>2070</v>
      </c>
      <c r="I75" s="299" t="s">
        <v>449</v>
      </c>
      <c r="J75" s="299" t="s">
        <v>448</v>
      </c>
      <c r="K75" s="299" t="s">
        <v>2405</v>
      </c>
      <c r="L75" s="299" t="s">
        <v>269</v>
      </c>
      <c r="M75" s="299" t="s">
        <v>246</v>
      </c>
      <c r="N75" s="299" t="s">
        <v>235</v>
      </c>
      <c r="O75" s="299" t="s">
        <v>246</v>
      </c>
      <c r="P75" s="299"/>
      <c r="Q75" s="299"/>
      <c r="R75" s="299"/>
      <c r="S75" s="299"/>
      <c r="T75" s="299" t="s">
        <v>3191</v>
      </c>
      <c r="U75" s="298"/>
      <c r="V75" s="298"/>
      <c r="W75" s="299"/>
      <c r="X75" s="301">
        <v>1</v>
      </c>
      <c r="Y75" s="301">
        <v>0</v>
      </c>
      <c r="Z75" s="300">
        <v>0.14699999999999999</v>
      </c>
      <c r="AA75" s="300">
        <v>1289</v>
      </c>
      <c r="AB75" s="297">
        <v>50</v>
      </c>
      <c r="AC75" s="296">
        <v>42592</v>
      </c>
      <c r="AD75" s="296">
        <v>42592.475371180597</v>
      </c>
      <c r="AE75" s="295" t="s">
        <v>2324</v>
      </c>
    </row>
    <row r="76" spans="1:31" hidden="1" collapsed="1">
      <c r="A76" s="302" t="s">
        <v>258</v>
      </c>
      <c r="B76" s="299" t="s">
        <v>2069</v>
      </c>
      <c r="C76" s="299" t="s">
        <v>2069</v>
      </c>
      <c r="D76" s="299" t="s">
        <v>3190</v>
      </c>
      <c r="E76" s="299" t="s">
        <v>2068</v>
      </c>
      <c r="F76" s="299" t="s">
        <v>2067</v>
      </c>
      <c r="G76" s="299"/>
      <c r="H76" s="299" t="s">
        <v>2066</v>
      </c>
      <c r="I76" s="299" t="s">
        <v>449</v>
      </c>
      <c r="J76" s="299" t="s">
        <v>448</v>
      </c>
      <c r="K76" s="299" t="s">
        <v>2325</v>
      </c>
      <c r="L76" s="299" t="s">
        <v>269</v>
      </c>
      <c r="M76" s="299" t="s">
        <v>246</v>
      </c>
      <c r="N76" s="299" t="s">
        <v>235</v>
      </c>
      <c r="O76" s="299" t="s">
        <v>246</v>
      </c>
      <c r="P76" s="299"/>
      <c r="Q76" s="299"/>
      <c r="R76" s="299"/>
      <c r="S76" s="299"/>
      <c r="T76" s="299" t="s">
        <v>3189</v>
      </c>
      <c r="U76" s="298"/>
      <c r="V76" s="298"/>
      <c r="W76" s="299"/>
      <c r="X76" s="301">
        <v>1</v>
      </c>
      <c r="Y76" s="301">
        <v>0</v>
      </c>
      <c r="Z76" s="300">
        <v>0.14699999999999999</v>
      </c>
      <c r="AA76" s="300">
        <v>1289</v>
      </c>
      <c r="AB76" s="297">
        <v>50</v>
      </c>
      <c r="AC76" s="296">
        <v>42597</v>
      </c>
      <c r="AD76" s="296">
        <v>42597.659608333299</v>
      </c>
      <c r="AE76" s="295" t="s">
        <v>2324</v>
      </c>
    </row>
    <row r="77" spans="1:31" hidden="1" collapsed="1">
      <c r="A77" s="302" t="s">
        <v>258</v>
      </c>
      <c r="B77" s="299" t="s">
        <v>2065</v>
      </c>
      <c r="C77" s="299" t="s">
        <v>2065</v>
      </c>
      <c r="D77" s="299" t="s">
        <v>3188</v>
      </c>
      <c r="E77" s="299" t="s">
        <v>2064</v>
      </c>
      <c r="F77" s="299" t="s">
        <v>1036</v>
      </c>
      <c r="G77" s="299"/>
      <c r="H77" s="299" t="s">
        <v>2063</v>
      </c>
      <c r="I77" s="299" t="s">
        <v>473</v>
      </c>
      <c r="J77" s="299" t="s">
        <v>448</v>
      </c>
      <c r="K77" s="299" t="s">
        <v>2538</v>
      </c>
      <c r="L77" s="299" t="s">
        <v>269</v>
      </c>
      <c r="M77" s="299" t="s">
        <v>246</v>
      </c>
      <c r="N77" s="299" t="s">
        <v>235</v>
      </c>
      <c r="O77" s="299" t="s">
        <v>246</v>
      </c>
      <c r="P77" s="299"/>
      <c r="Q77" s="299"/>
      <c r="R77" s="299"/>
      <c r="S77" s="299"/>
      <c r="T77" s="299" t="s">
        <v>3187</v>
      </c>
      <c r="U77" s="298"/>
      <c r="V77" s="298"/>
      <c r="W77" s="299"/>
      <c r="X77" s="301">
        <v>1</v>
      </c>
      <c r="Y77" s="301">
        <v>0</v>
      </c>
      <c r="Z77" s="300">
        <v>0.14699999999999999</v>
      </c>
      <c r="AA77" s="300">
        <v>1289</v>
      </c>
      <c r="AB77" s="297">
        <v>50</v>
      </c>
      <c r="AC77" s="296">
        <v>42604</v>
      </c>
      <c r="AD77" s="296">
        <v>42600.500246331001</v>
      </c>
      <c r="AE77" s="295" t="s">
        <v>2324</v>
      </c>
    </row>
    <row r="78" spans="1:31" hidden="1" collapsed="1">
      <c r="A78" s="302" t="s">
        <v>259</v>
      </c>
      <c r="B78" s="299" t="s">
        <v>2062</v>
      </c>
      <c r="C78" s="299" t="s">
        <v>2062</v>
      </c>
      <c r="D78" s="299">
        <v>581691868</v>
      </c>
      <c r="E78" s="299" t="s">
        <v>2061</v>
      </c>
      <c r="F78" s="299" t="s">
        <v>2060</v>
      </c>
      <c r="G78" s="299" t="s">
        <v>2060</v>
      </c>
      <c r="H78" s="299" t="s">
        <v>2059</v>
      </c>
      <c r="I78" s="299" t="s">
        <v>734</v>
      </c>
      <c r="J78" s="299" t="s">
        <v>448</v>
      </c>
      <c r="K78" s="299" t="s">
        <v>2612</v>
      </c>
      <c r="L78" s="299" t="s">
        <v>271</v>
      </c>
      <c r="M78" s="299" t="s">
        <v>272</v>
      </c>
      <c r="N78" s="299" t="s">
        <v>241</v>
      </c>
      <c r="O78" s="299" t="s">
        <v>116</v>
      </c>
      <c r="P78" s="299"/>
      <c r="Q78" s="299"/>
      <c r="R78" s="299"/>
      <c r="S78" s="299"/>
      <c r="T78" s="299"/>
      <c r="U78" s="298"/>
      <c r="V78" s="298"/>
      <c r="W78" s="299"/>
      <c r="X78" s="301">
        <v>1</v>
      </c>
      <c r="Y78" s="301">
        <v>0</v>
      </c>
      <c r="Z78" s="300">
        <v>7.5</v>
      </c>
      <c r="AA78" s="300">
        <v>20944</v>
      </c>
      <c r="AB78" s="297">
        <v>2800</v>
      </c>
      <c r="AC78" s="296">
        <v>42282</v>
      </c>
      <c r="AD78" s="296">
        <v>42117.634826967602</v>
      </c>
      <c r="AE78" s="295" t="s">
        <v>2324</v>
      </c>
    </row>
    <row r="79" spans="1:31" hidden="1" collapsed="1">
      <c r="A79" s="302" t="s">
        <v>259</v>
      </c>
      <c r="B79" s="299" t="s">
        <v>2058</v>
      </c>
      <c r="C79" s="299" t="s">
        <v>2058</v>
      </c>
      <c r="D79" s="299">
        <v>3882061954</v>
      </c>
      <c r="E79" s="299" t="s">
        <v>1826</v>
      </c>
      <c r="F79" s="299" t="s">
        <v>1825</v>
      </c>
      <c r="G79" s="299" t="s">
        <v>1825</v>
      </c>
      <c r="H79" s="299" t="s">
        <v>1824</v>
      </c>
      <c r="I79" s="299" t="s">
        <v>449</v>
      </c>
      <c r="J79" s="299" t="s">
        <v>448</v>
      </c>
      <c r="K79" s="299" t="s">
        <v>2325</v>
      </c>
      <c r="L79" s="299" t="s">
        <v>271</v>
      </c>
      <c r="M79" s="299" t="s">
        <v>272</v>
      </c>
      <c r="N79" s="299" t="s">
        <v>241</v>
      </c>
      <c r="O79" s="299" t="s">
        <v>116</v>
      </c>
      <c r="P79" s="299"/>
      <c r="Q79" s="299"/>
      <c r="R79" s="299"/>
      <c r="S79" s="299"/>
      <c r="T79" s="299"/>
      <c r="U79" s="298"/>
      <c r="V79" s="298"/>
      <c r="W79" s="299"/>
      <c r="X79" s="301">
        <v>1</v>
      </c>
      <c r="Y79" s="301">
        <v>0</v>
      </c>
      <c r="Z79" s="300">
        <v>4.3099999999999996</v>
      </c>
      <c r="AA79" s="300">
        <v>13453</v>
      </c>
      <c r="AB79" s="297">
        <v>1680</v>
      </c>
      <c r="AC79" s="296">
        <v>42319</v>
      </c>
      <c r="AD79" s="296">
        <v>42243.753847025502</v>
      </c>
      <c r="AE79" s="295" t="s">
        <v>2324</v>
      </c>
    </row>
    <row r="80" spans="1:31" hidden="1" collapsed="1">
      <c r="A80" s="302" t="s">
        <v>259</v>
      </c>
      <c r="B80" s="299" t="s">
        <v>2057</v>
      </c>
      <c r="C80" s="299" t="s">
        <v>2057</v>
      </c>
      <c r="D80" s="299">
        <v>1017013395</v>
      </c>
      <c r="E80" s="299" t="s">
        <v>1334</v>
      </c>
      <c r="F80" s="299" t="s">
        <v>2056</v>
      </c>
      <c r="G80" s="299" t="s">
        <v>1819</v>
      </c>
      <c r="H80" s="299" t="s">
        <v>1818</v>
      </c>
      <c r="I80" s="299" t="s">
        <v>449</v>
      </c>
      <c r="J80" s="299" t="s">
        <v>448</v>
      </c>
      <c r="K80" s="299" t="s">
        <v>2405</v>
      </c>
      <c r="L80" s="299" t="s">
        <v>271</v>
      </c>
      <c r="M80" s="299" t="s">
        <v>272</v>
      </c>
      <c r="N80" s="299" t="s">
        <v>241</v>
      </c>
      <c r="O80" s="299" t="s">
        <v>116</v>
      </c>
      <c r="P80" s="299"/>
      <c r="Q80" s="299"/>
      <c r="R80" s="299"/>
      <c r="S80" s="299"/>
      <c r="T80" s="299"/>
      <c r="U80" s="298"/>
      <c r="V80" s="298"/>
      <c r="W80" s="299"/>
      <c r="X80" s="301">
        <v>1</v>
      </c>
      <c r="Y80" s="301">
        <v>0</v>
      </c>
      <c r="Z80" s="300">
        <v>3.9</v>
      </c>
      <c r="AA80" s="300">
        <v>10140</v>
      </c>
      <c r="AB80" s="297">
        <v>1424</v>
      </c>
      <c r="AC80" s="296">
        <v>42320</v>
      </c>
      <c r="AD80" s="296">
        <v>42269.579222222201</v>
      </c>
      <c r="AE80" s="295" t="s">
        <v>2324</v>
      </c>
    </row>
    <row r="81" spans="1:31" hidden="1" collapsed="1">
      <c r="A81" s="302" t="s">
        <v>259</v>
      </c>
      <c r="B81" s="299" t="s">
        <v>2055</v>
      </c>
      <c r="C81" s="299" t="s">
        <v>2055</v>
      </c>
      <c r="D81" s="299">
        <v>3724777681</v>
      </c>
      <c r="E81" s="299" t="s">
        <v>1812</v>
      </c>
      <c r="F81" s="299" t="s">
        <v>1812</v>
      </c>
      <c r="G81" s="299" t="s">
        <v>1811</v>
      </c>
      <c r="H81" s="299" t="s">
        <v>1810</v>
      </c>
      <c r="I81" s="299" t="s">
        <v>526</v>
      </c>
      <c r="J81" s="299" t="s">
        <v>448</v>
      </c>
      <c r="K81" s="299" t="s">
        <v>2337</v>
      </c>
      <c r="L81" s="299" t="s">
        <v>271</v>
      </c>
      <c r="M81" s="299" t="s">
        <v>272</v>
      </c>
      <c r="N81" s="299" t="s">
        <v>241</v>
      </c>
      <c r="O81" s="299" t="s">
        <v>116</v>
      </c>
      <c r="P81" s="299"/>
      <c r="Q81" s="299"/>
      <c r="R81" s="299"/>
      <c r="S81" s="299"/>
      <c r="T81" s="299"/>
      <c r="U81" s="298"/>
      <c r="V81" s="298"/>
      <c r="W81" s="299"/>
      <c r="X81" s="301">
        <v>11</v>
      </c>
      <c r="Y81" s="301">
        <v>0</v>
      </c>
      <c r="Z81" s="300">
        <v>1.54</v>
      </c>
      <c r="AA81" s="300">
        <v>3974.74</v>
      </c>
      <c r="AB81" s="297">
        <v>825</v>
      </c>
      <c r="AC81" s="296">
        <v>42296</v>
      </c>
      <c r="AD81" s="296">
        <v>42296.469882442099</v>
      </c>
      <c r="AE81" s="295" t="s">
        <v>2324</v>
      </c>
    </row>
    <row r="82" spans="1:31" hidden="1" collapsed="1">
      <c r="A82" s="302" t="s">
        <v>259</v>
      </c>
      <c r="B82" s="299" t="s">
        <v>2054</v>
      </c>
      <c r="C82" s="299" t="s">
        <v>2054</v>
      </c>
      <c r="D82" s="299">
        <v>4657955164</v>
      </c>
      <c r="E82" s="299" t="s">
        <v>2053</v>
      </c>
      <c r="F82" s="299" t="s">
        <v>2053</v>
      </c>
      <c r="G82" s="299" t="s">
        <v>2053</v>
      </c>
      <c r="H82" s="299" t="s">
        <v>2052</v>
      </c>
      <c r="I82" s="299" t="s">
        <v>992</v>
      </c>
      <c r="J82" s="299" t="s">
        <v>448</v>
      </c>
      <c r="K82" s="299" t="s">
        <v>2361</v>
      </c>
      <c r="L82" s="299" t="s">
        <v>271</v>
      </c>
      <c r="M82" s="299" t="s">
        <v>272</v>
      </c>
      <c r="N82" s="299" t="s">
        <v>241</v>
      </c>
      <c r="O82" s="299" t="s">
        <v>116</v>
      </c>
      <c r="P82" s="299"/>
      <c r="Q82" s="299"/>
      <c r="R82" s="299"/>
      <c r="S82" s="299"/>
      <c r="T82" s="299"/>
      <c r="U82" s="298"/>
      <c r="V82" s="298"/>
      <c r="W82" s="299"/>
      <c r="X82" s="301">
        <v>1</v>
      </c>
      <c r="Y82" s="301">
        <v>0</v>
      </c>
      <c r="Z82" s="300">
        <v>7.2</v>
      </c>
      <c r="AA82" s="300">
        <v>18005</v>
      </c>
      <c r="AB82" s="297">
        <v>3328</v>
      </c>
      <c r="AC82" s="296">
        <v>42304</v>
      </c>
      <c r="AD82" s="296">
        <v>42304.624547303203</v>
      </c>
      <c r="AE82" s="295" t="s">
        <v>2324</v>
      </c>
    </row>
    <row r="83" spans="1:31" ht="20.399999999999999" hidden="1" collapsed="1">
      <c r="A83" s="302" t="s">
        <v>259</v>
      </c>
      <c r="B83" s="299" t="s">
        <v>2051</v>
      </c>
      <c r="C83" s="299" t="s">
        <v>2051</v>
      </c>
      <c r="D83" s="299">
        <v>4527569383</v>
      </c>
      <c r="E83" s="299" t="s">
        <v>2050</v>
      </c>
      <c r="F83" s="299" t="s">
        <v>2049</v>
      </c>
      <c r="G83" s="299" t="s">
        <v>1646</v>
      </c>
      <c r="H83" s="299" t="s">
        <v>1645</v>
      </c>
      <c r="I83" s="299" t="s">
        <v>508</v>
      </c>
      <c r="J83" s="299" t="s">
        <v>448</v>
      </c>
      <c r="K83" s="299" t="s">
        <v>2331</v>
      </c>
      <c r="L83" s="299" t="s">
        <v>271</v>
      </c>
      <c r="M83" s="299" t="s">
        <v>272</v>
      </c>
      <c r="N83" s="299" t="s">
        <v>241</v>
      </c>
      <c r="O83" s="299" t="s">
        <v>116</v>
      </c>
      <c r="P83" s="299"/>
      <c r="Q83" s="299"/>
      <c r="R83" s="299"/>
      <c r="S83" s="299"/>
      <c r="T83" s="299"/>
      <c r="U83" s="298"/>
      <c r="V83" s="298"/>
      <c r="W83" s="299"/>
      <c r="X83" s="301">
        <v>1</v>
      </c>
      <c r="Y83" s="301">
        <v>0</v>
      </c>
      <c r="Z83" s="300">
        <v>10.98</v>
      </c>
      <c r="AA83" s="300">
        <v>34242</v>
      </c>
      <c r="AB83" s="297">
        <v>3400</v>
      </c>
      <c r="AC83" s="296">
        <v>42318</v>
      </c>
      <c r="AD83" s="296">
        <v>42318.754259340298</v>
      </c>
      <c r="AE83" s="295" t="s">
        <v>2324</v>
      </c>
    </row>
    <row r="84" spans="1:31" hidden="1" collapsed="1">
      <c r="A84" s="302" t="s">
        <v>259</v>
      </c>
      <c r="B84" s="299" t="s">
        <v>2048</v>
      </c>
      <c r="C84" s="299" t="s">
        <v>2048</v>
      </c>
      <c r="D84" s="299">
        <v>2584738731</v>
      </c>
      <c r="E84" s="299" t="s">
        <v>2047</v>
      </c>
      <c r="F84" s="299" t="s">
        <v>2046</v>
      </c>
      <c r="G84" s="299" t="s">
        <v>2046</v>
      </c>
      <c r="H84" s="299" t="s">
        <v>2045</v>
      </c>
      <c r="I84" s="299" t="s">
        <v>449</v>
      </c>
      <c r="J84" s="299" t="s">
        <v>448</v>
      </c>
      <c r="K84" s="299" t="s">
        <v>2677</v>
      </c>
      <c r="L84" s="299" t="s">
        <v>271</v>
      </c>
      <c r="M84" s="299" t="s">
        <v>272</v>
      </c>
      <c r="N84" s="299" t="s">
        <v>241</v>
      </c>
      <c r="O84" s="299" t="s">
        <v>116</v>
      </c>
      <c r="P84" s="299"/>
      <c r="Q84" s="299"/>
      <c r="R84" s="299"/>
      <c r="S84" s="299"/>
      <c r="T84" s="299"/>
      <c r="U84" s="298"/>
      <c r="V84" s="298"/>
      <c r="W84" s="299"/>
      <c r="X84" s="301">
        <v>1</v>
      </c>
      <c r="Y84" s="301">
        <v>0</v>
      </c>
      <c r="Z84" s="300">
        <v>41.77</v>
      </c>
      <c r="AA84" s="300">
        <v>247595</v>
      </c>
      <c r="AB84" s="297">
        <v>33000</v>
      </c>
      <c r="AC84" s="296">
        <v>42326</v>
      </c>
      <c r="AD84" s="296">
        <v>42326.697654050899</v>
      </c>
      <c r="AE84" s="295" t="s">
        <v>2324</v>
      </c>
    </row>
    <row r="85" spans="1:31" hidden="1" collapsed="1">
      <c r="A85" s="302" t="s">
        <v>259</v>
      </c>
      <c r="B85" s="299" t="s">
        <v>2044</v>
      </c>
      <c r="C85" s="299" t="s">
        <v>2044</v>
      </c>
      <c r="D85" s="299">
        <v>8891415983</v>
      </c>
      <c r="E85" s="299" t="s">
        <v>2043</v>
      </c>
      <c r="F85" s="299" t="s">
        <v>2043</v>
      </c>
      <c r="G85" s="299" t="s">
        <v>2043</v>
      </c>
      <c r="H85" s="299" t="s">
        <v>2042</v>
      </c>
      <c r="I85" s="299" t="s">
        <v>449</v>
      </c>
      <c r="J85" s="299" t="s">
        <v>448</v>
      </c>
      <c r="K85" s="299" t="s">
        <v>2405</v>
      </c>
      <c r="L85" s="299" t="s">
        <v>271</v>
      </c>
      <c r="M85" s="299" t="s">
        <v>272</v>
      </c>
      <c r="N85" s="299" t="s">
        <v>241</v>
      </c>
      <c r="O85" s="299" t="s">
        <v>116</v>
      </c>
      <c r="P85" s="299"/>
      <c r="Q85" s="299"/>
      <c r="R85" s="299"/>
      <c r="S85" s="299"/>
      <c r="T85" s="299"/>
      <c r="U85" s="298"/>
      <c r="V85" s="298"/>
      <c r="W85" s="299"/>
      <c r="X85" s="301">
        <v>1</v>
      </c>
      <c r="Y85" s="301">
        <v>0</v>
      </c>
      <c r="Z85" s="300">
        <v>17.95</v>
      </c>
      <c r="AA85" s="300">
        <v>25210</v>
      </c>
      <c r="AB85" s="297">
        <v>4800</v>
      </c>
      <c r="AC85" s="296">
        <v>42349</v>
      </c>
      <c r="AD85" s="296">
        <v>42349.652472916699</v>
      </c>
      <c r="AE85" s="295" t="s">
        <v>2324</v>
      </c>
    </row>
    <row r="86" spans="1:31" hidden="1" collapsed="1">
      <c r="A86" s="302" t="s">
        <v>259</v>
      </c>
      <c r="B86" s="299" t="s">
        <v>2041</v>
      </c>
      <c r="C86" s="299" t="s">
        <v>2041</v>
      </c>
      <c r="D86" s="299">
        <v>3927240454</v>
      </c>
      <c r="E86" s="299" t="s">
        <v>2040</v>
      </c>
      <c r="F86" s="299" t="s">
        <v>2040</v>
      </c>
      <c r="G86" s="299" t="s">
        <v>2040</v>
      </c>
      <c r="H86" s="299" t="s">
        <v>2039</v>
      </c>
      <c r="I86" s="299" t="s">
        <v>449</v>
      </c>
      <c r="J86" s="299" t="s">
        <v>448</v>
      </c>
      <c r="K86" s="299" t="s">
        <v>2405</v>
      </c>
      <c r="L86" s="299" t="s">
        <v>271</v>
      </c>
      <c r="M86" s="299" t="s">
        <v>272</v>
      </c>
      <c r="N86" s="299" t="s">
        <v>241</v>
      </c>
      <c r="O86" s="299" t="s">
        <v>116</v>
      </c>
      <c r="P86" s="299"/>
      <c r="Q86" s="299"/>
      <c r="R86" s="299"/>
      <c r="S86" s="299"/>
      <c r="T86" s="299"/>
      <c r="U86" s="298"/>
      <c r="V86" s="298"/>
      <c r="W86" s="299"/>
      <c r="X86" s="301">
        <v>1</v>
      </c>
      <c r="Y86" s="301">
        <v>0</v>
      </c>
      <c r="Z86" s="300">
        <v>2.1</v>
      </c>
      <c r="AA86" s="300">
        <v>6264</v>
      </c>
      <c r="AB86" s="297">
        <v>1335</v>
      </c>
      <c r="AC86" s="296">
        <v>42433</v>
      </c>
      <c r="AD86" s="296">
        <v>42356.548278900496</v>
      </c>
      <c r="AE86" s="295" t="s">
        <v>2324</v>
      </c>
    </row>
    <row r="87" spans="1:31" hidden="1" collapsed="1">
      <c r="A87" s="302" t="s">
        <v>259</v>
      </c>
      <c r="B87" s="299" t="s">
        <v>2038</v>
      </c>
      <c r="C87" s="299" t="s">
        <v>2038</v>
      </c>
      <c r="D87" s="299">
        <v>4077985871</v>
      </c>
      <c r="E87" s="299" t="s">
        <v>1783</v>
      </c>
      <c r="F87" s="299" t="s">
        <v>1783</v>
      </c>
      <c r="G87" s="299" t="s">
        <v>1783</v>
      </c>
      <c r="H87" s="299" t="s">
        <v>1782</v>
      </c>
      <c r="I87" s="299" t="s">
        <v>478</v>
      </c>
      <c r="J87" s="299" t="s">
        <v>448</v>
      </c>
      <c r="K87" s="299" t="s">
        <v>2345</v>
      </c>
      <c r="L87" s="299" t="s">
        <v>271</v>
      </c>
      <c r="M87" s="299" t="s">
        <v>272</v>
      </c>
      <c r="N87" s="299" t="s">
        <v>241</v>
      </c>
      <c r="O87" s="299" t="s">
        <v>116</v>
      </c>
      <c r="P87" s="299"/>
      <c r="Q87" s="299"/>
      <c r="R87" s="299"/>
      <c r="S87" s="299"/>
      <c r="T87" s="299"/>
      <c r="U87" s="298"/>
      <c r="V87" s="298"/>
      <c r="W87" s="299"/>
      <c r="X87" s="301">
        <v>1</v>
      </c>
      <c r="Y87" s="301">
        <v>0</v>
      </c>
      <c r="Z87" s="300">
        <v>0.09</v>
      </c>
      <c r="AA87" s="300">
        <v>269</v>
      </c>
      <c r="AB87" s="297">
        <v>60</v>
      </c>
      <c r="AC87" s="296">
        <v>42374</v>
      </c>
      <c r="AD87" s="296">
        <v>42374.6536823727</v>
      </c>
      <c r="AE87" s="295" t="s">
        <v>2324</v>
      </c>
    </row>
    <row r="88" spans="1:31" hidden="1" collapsed="1">
      <c r="A88" s="302" t="s">
        <v>259</v>
      </c>
      <c r="B88" s="299" t="s">
        <v>2037</v>
      </c>
      <c r="C88" s="299" t="s">
        <v>2037</v>
      </c>
      <c r="D88" s="299">
        <v>7457148635</v>
      </c>
      <c r="E88" s="299" t="s">
        <v>2036</v>
      </c>
      <c r="F88" s="299" t="s">
        <v>2035</v>
      </c>
      <c r="G88" s="299" t="s">
        <v>1919</v>
      </c>
      <c r="H88" s="299" t="s">
        <v>2034</v>
      </c>
      <c r="I88" s="299" t="s">
        <v>449</v>
      </c>
      <c r="J88" s="299" t="s">
        <v>448</v>
      </c>
      <c r="K88" s="299" t="s">
        <v>2405</v>
      </c>
      <c r="L88" s="299" t="s">
        <v>271</v>
      </c>
      <c r="M88" s="299" t="s">
        <v>272</v>
      </c>
      <c r="N88" s="299" t="s">
        <v>241</v>
      </c>
      <c r="O88" s="299" t="s">
        <v>116</v>
      </c>
      <c r="P88" s="299"/>
      <c r="Q88" s="299"/>
      <c r="R88" s="299"/>
      <c r="S88" s="299"/>
      <c r="T88" s="299"/>
      <c r="U88" s="298"/>
      <c r="V88" s="298"/>
      <c r="W88" s="299"/>
      <c r="X88" s="301">
        <v>1</v>
      </c>
      <c r="Y88" s="301">
        <v>0</v>
      </c>
      <c r="Z88" s="300">
        <v>0</v>
      </c>
      <c r="AA88" s="300">
        <v>13000</v>
      </c>
      <c r="AB88" s="297">
        <v>2250</v>
      </c>
      <c r="AC88" s="296">
        <v>42376</v>
      </c>
      <c r="AD88" s="296">
        <v>42376.481308680603</v>
      </c>
      <c r="AE88" s="295" t="s">
        <v>2324</v>
      </c>
    </row>
    <row r="89" spans="1:31" hidden="1" collapsed="1">
      <c r="A89" s="302" t="s">
        <v>259</v>
      </c>
      <c r="B89" s="299" t="s">
        <v>2033</v>
      </c>
      <c r="C89" s="299" t="s">
        <v>2033</v>
      </c>
      <c r="D89" s="299">
        <v>2478599460</v>
      </c>
      <c r="E89" s="299"/>
      <c r="F89" s="299" t="s">
        <v>2032</v>
      </c>
      <c r="G89" s="299" t="s">
        <v>2032</v>
      </c>
      <c r="H89" s="299" t="s">
        <v>2031</v>
      </c>
      <c r="I89" s="299" t="s">
        <v>1347</v>
      </c>
      <c r="J89" s="299" t="s">
        <v>448</v>
      </c>
      <c r="K89" s="299" t="s">
        <v>2621</v>
      </c>
      <c r="L89" s="299" t="s">
        <v>271</v>
      </c>
      <c r="M89" s="299" t="s">
        <v>273</v>
      </c>
      <c r="N89" s="299" t="s">
        <v>241</v>
      </c>
      <c r="O89" s="299" t="s">
        <v>116</v>
      </c>
      <c r="P89" s="299"/>
      <c r="Q89" s="299"/>
      <c r="R89" s="299"/>
      <c r="S89" s="299"/>
      <c r="T89" s="299"/>
      <c r="U89" s="298"/>
      <c r="V89" s="298"/>
      <c r="W89" s="299"/>
      <c r="X89" s="301">
        <v>4</v>
      </c>
      <c r="Y89" s="301">
        <v>0</v>
      </c>
      <c r="Z89" s="300">
        <v>0.92</v>
      </c>
      <c r="AA89" s="300">
        <v>2108</v>
      </c>
      <c r="AB89" s="297">
        <v>368</v>
      </c>
      <c r="AC89" s="296">
        <v>42514</v>
      </c>
      <c r="AD89" s="296">
        <v>42388.689414699104</v>
      </c>
      <c r="AE89" s="295" t="s">
        <v>2324</v>
      </c>
    </row>
    <row r="90" spans="1:31" hidden="1" collapsed="1">
      <c r="A90" s="302" t="s">
        <v>259</v>
      </c>
      <c r="B90" s="299" t="s">
        <v>2030</v>
      </c>
      <c r="C90" s="299" t="s">
        <v>2030</v>
      </c>
      <c r="D90" s="299">
        <v>4660265265</v>
      </c>
      <c r="E90" s="299" t="s">
        <v>1995</v>
      </c>
      <c r="F90" s="299" t="s">
        <v>1994</v>
      </c>
      <c r="G90" s="299" t="s">
        <v>1994</v>
      </c>
      <c r="H90" s="299" t="s">
        <v>1993</v>
      </c>
      <c r="I90" s="299" t="s">
        <v>449</v>
      </c>
      <c r="J90" s="299" t="s">
        <v>448</v>
      </c>
      <c r="K90" s="299" t="s">
        <v>2405</v>
      </c>
      <c r="L90" s="299" t="s">
        <v>271</v>
      </c>
      <c r="M90" s="299" t="s">
        <v>272</v>
      </c>
      <c r="N90" s="299" t="s">
        <v>241</v>
      </c>
      <c r="O90" s="299" t="s">
        <v>116</v>
      </c>
      <c r="P90" s="299"/>
      <c r="Q90" s="299"/>
      <c r="R90" s="299"/>
      <c r="S90" s="299"/>
      <c r="T90" s="299"/>
      <c r="U90" s="298"/>
      <c r="V90" s="298"/>
      <c r="W90" s="299"/>
      <c r="X90" s="301">
        <v>1</v>
      </c>
      <c r="Y90" s="301">
        <v>0</v>
      </c>
      <c r="Z90" s="300">
        <v>11.6</v>
      </c>
      <c r="AA90" s="300">
        <v>48256</v>
      </c>
      <c r="AB90" s="297">
        <v>6000</v>
      </c>
      <c r="AC90" s="296">
        <v>42402</v>
      </c>
      <c r="AD90" s="296">
        <v>42396.6616854514</v>
      </c>
      <c r="AE90" s="295" t="s">
        <v>2324</v>
      </c>
    </row>
    <row r="91" spans="1:31" hidden="1" collapsed="1">
      <c r="A91" s="302" t="s">
        <v>259</v>
      </c>
      <c r="B91" s="299" t="s">
        <v>2029</v>
      </c>
      <c r="C91" s="299" t="s">
        <v>2029</v>
      </c>
      <c r="D91" s="299">
        <v>2219228217</v>
      </c>
      <c r="E91" s="299" t="s">
        <v>2028</v>
      </c>
      <c r="F91" s="299" t="s">
        <v>2027</v>
      </c>
      <c r="G91" s="299" t="s">
        <v>2027</v>
      </c>
      <c r="H91" s="299" t="s">
        <v>2026</v>
      </c>
      <c r="I91" s="299" t="s">
        <v>449</v>
      </c>
      <c r="J91" s="299" t="s">
        <v>448</v>
      </c>
      <c r="K91" s="299" t="s">
        <v>2405</v>
      </c>
      <c r="L91" s="299" t="s">
        <v>271</v>
      </c>
      <c r="M91" s="299" t="s">
        <v>272</v>
      </c>
      <c r="N91" s="299" t="s">
        <v>241</v>
      </c>
      <c r="O91" s="299" t="s">
        <v>116</v>
      </c>
      <c r="P91" s="299"/>
      <c r="Q91" s="299"/>
      <c r="R91" s="299"/>
      <c r="S91" s="299"/>
      <c r="T91" s="299"/>
      <c r="U91" s="298"/>
      <c r="V91" s="298"/>
      <c r="W91" s="299"/>
      <c r="X91" s="301">
        <v>1</v>
      </c>
      <c r="Y91" s="301">
        <v>0</v>
      </c>
      <c r="Z91" s="300">
        <v>9.6</v>
      </c>
      <c r="AA91" s="300">
        <v>22304</v>
      </c>
      <c r="AB91" s="297">
        <v>4800</v>
      </c>
      <c r="AC91" s="296">
        <v>42404</v>
      </c>
      <c r="AD91" s="296">
        <v>42404.585296331003</v>
      </c>
      <c r="AE91" s="295" t="s">
        <v>2324</v>
      </c>
    </row>
    <row r="92" spans="1:31" hidden="1" collapsed="1">
      <c r="A92" s="302" t="s">
        <v>259</v>
      </c>
      <c r="B92" s="299" t="s">
        <v>2025</v>
      </c>
      <c r="C92" s="299" t="s">
        <v>2025</v>
      </c>
      <c r="D92" s="299">
        <v>3482230495</v>
      </c>
      <c r="E92" s="299" t="s">
        <v>2024</v>
      </c>
      <c r="F92" s="299" t="s">
        <v>2024</v>
      </c>
      <c r="G92" s="299" t="s">
        <v>2024</v>
      </c>
      <c r="H92" s="299" t="s">
        <v>2023</v>
      </c>
      <c r="I92" s="299" t="s">
        <v>462</v>
      </c>
      <c r="J92" s="299" t="s">
        <v>448</v>
      </c>
      <c r="K92" s="299" t="s">
        <v>2405</v>
      </c>
      <c r="L92" s="299" t="s">
        <v>271</v>
      </c>
      <c r="M92" s="299" t="s">
        <v>272</v>
      </c>
      <c r="N92" s="299" t="s">
        <v>241</v>
      </c>
      <c r="O92" s="299" t="s">
        <v>116</v>
      </c>
      <c r="P92" s="299"/>
      <c r="Q92" s="299"/>
      <c r="R92" s="299"/>
      <c r="S92" s="299"/>
      <c r="T92" s="299"/>
      <c r="U92" s="298"/>
      <c r="V92" s="298"/>
      <c r="W92" s="299"/>
      <c r="X92" s="301">
        <v>1</v>
      </c>
      <c r="Y92" s="301">
        <v>0</v>
      </c>
      <c r="Z92" s="300">
        <v>50.08</v>
      </c>
      <c r="AA92" s="300">
        <v>323051</v>
      </c>
      <c r="AB92" s="297">
        <v>25000</v>
      </c>
      <c r="AC92" s="296">
        <v>42489</v>
      </c>
      <c r="AD92" s="296">
        <v>42404.720810266197</v>
      </c>
      <c r="AE92" s="295" t="s">
        <v>2324</v>
      </c>
    </row>
    <row r="93" spans="1:31" hidden="1" collapsed="1">
      <c r="A93" s="302" t="s">
        <v>259</v>
      </c>
      <c r="B93" s="299" t="s">
        <v>2022</v>
      </c>
      <c r="C93" s="299" t="s">
        <v>2022</v>
      </c>
      <c r="D93" s="299">
        <v>2345769516</v>
      </c>
      <c r="E93" s="299" t="s">
        <v>2021</v>
      </c>
      <c r="F93" s="299" t="s">
        <v>2021</v>
      </c>
      <c r="G93" s="299" t="s">
        <v>2021</v>
      </c>
      <c r="H93" s="299" t="s">
        <v>2020</v>
      </c>
      <c r="I93" s="299" t="s">
        <v>473</v>
      </c>
      <c r="J93" s="299" t="s">
        <v>448</v>
      </c>
      <c r="K93" s="299" t="s">
        <v>2538</v>
      </c>
      <c r="L93" s="299" t="s">
        <v>271</v>
      </c>
      <c r="M93" s="299" t="s">
        <v>272</v>
      </c>
      <c r="N93" s="299" t="s">
        <v>241</v>
      </c>
      <c r="O93" s="299" t="s">
        <v>116</v>
      </c>
      <c r="P93" s="299"/>
      <c r="Q93" s="299"/>
      <c r="R93" s="299"/>
      <c r="S93" s="299"/>
      <c r="T93" s="299"/>
      <c r="U93" s="298"/>
      <c r="V93" s="298"/>
      <c r="W93" s="299"/>
      <c r="X93" s="301">
        <v>1</v>
      </c>
      <c r="Y93" s="301">
        <v>0</v>
      </c>
      <c r="Z93" s="300">
        <v>0</v>
      </c>
      <c r="AA93" s="300">
        <v>1117</v>
      </c>
      <c r="AB93" s="297">
        <v>184</v>
      </c>
      <c r="AC93" s="296">
        <v>42416</v>
      </c>
      <c r="AD93" s="296">
        <v>42416.712451076397</v>
      </c>
      <c r="AE93" s="295" t="s">
        <v>2324</v>
      </c>
    </row>
    <row r="94" spans="1:31" hidden="1" collapsed="1">
      <c r="A94" s="302" t="s">
        <v>259</v>
      </c>
      <c r="B94" s="299" t="s">
        <v>2019</v>
      </c>
      <c r="C94" s="299" t="s">
        <v>2019</v>
      </c>
      <c r="D94" s="299">
        <v>2378816977</v>
      </c>
      <c r="E94" s="299" t="s">
        <v>2018</v>
      </c>
      <c r="F94" s="299" t="s">
        <v>2018</v>
      </c>
      <c r="G94" s="299" t="s">
        <v>2018</v>
      </c>
      <c r="H94" s="299" t="s">
        <v>2017</v>
      </c>
      <c r="I94" s="299" t="s">
        <v>449</v>
      </c>
      <c r="J94" s="299" t="s">
        <v>448</v>
      </c>
      <c r="K94" s="299" t="s">
        <v>2677</v>
      </c>
      <c r="L94" s="299" t="s">
        <v>271</v>
      </c>
      <c r="M94" s="299" t="s">
        <v>273</v>
      </c>
      <c r="N94" s="299" t="s">
        <v>241</v>
      </c>
      <c r="O94" s="299" t="s">
        <v>116</v>
      </c>
      <c r="P94" s="299"/>
      <c r="Q94" s="299"/>
      <c r="R94" s="299"/>
      <c r="S94" s="299"/>
      <c r="T94" s="299"/>
      <c r="U94" s="298"/>
      <c r="V94" s="298"/>
      <c r="W94" s="299"/>
      <c r="X94" s="301">
        <v>1</v>
      </c>
      <c r="Y94" s="301">
        <v>0</v>
      </c>
      <c r="Z94" s="300">
        <v>0.6</v>
      </c>
      <c r="AA94" s="300">
        <v>1872</v>
      </c>
      <c r="AB94" s="297">
        <v>318</v>
      </c>
      <c r="AC94" s="296">
        <v>42416</v>
      </c>
      <c r="AD94" s="296">
        <v>42416.805248495402</v>
      </c>
      <c r="AE94" s="295" t="s">
        <v>2324</v>
      </c>
    </row>
    <row r="95" spans="1:31" hidden="1" collapsed="1">
      <c r="A95" s="302" t="s">
        <v>259</v>
      </c>
      <c r="B95" s="299" t="s">
        <v>2016</v>
      </c>
      <c r="C95" s="299" t="s">
        <v>2016</v>
      </c>
      <c r="D95" s="299">
        <v>2554632690</v>
      </c>
      <c r="E95" s="299" t="s">
        <v>2015</v>
      </c>
      <c r="F95" s="299" t="s">
        <v>2014</v>
      </c>
      <c r="G95" s="299" t="s">
        <v>2014</v>
      </c>
      <c r="H95" s="299" t="s">
        <v>2013</v>
      </c>
      <c r="I95" s="299" t="s">
        <v>449</v>
      </c>
      <c r="J95" s="299" t="s">
        <v>448</v>
      </c>
      <c r="K95" s="299" t="s">
        <v>2405</v>
      </c>
      <c r="L95" s="299" t="s">
        <v>271</v>
      </c>
      <c r="M95" s="299" t="s">
        <v>272</v>
      </c>
      <c r="N95" s="299" t="s">
        <v>241</v>
      </c>
      <c r="O95" s="299" t="s">
        <v>116</v>
      </c>
      <c r="P95" s="299"/>
      <c r="Q95" s="299"/>
      <c r="R95" s="299"/>
      <c r="S95" s="299"/>
      <c r="T95" s="299"/>
      <c r="U95" s="298"/>
      <c r="V95" s="298"/>
      <c r="W95" s="299"/>
      <c r="X95" s="301">
        <v>10</v>
      </c>
      <c r="Y95" s="301">
        <v>0</v>
      </c>
      <c r="Z95" s="300">
        <v>3.5</v>
      </c>
      <c r="AA95" s="300">
        <v>30923</v>
      </c>
      <c r="AB95" s="297">
        <v>1250</v>
      </c>
      <c r="AC95" s="296">
        <v>42437</v>
      </c>
      <c r="AD95" s="296">
        <v>42437.456757754597</v>
      </c>
      <c r="AE95" s="295" t="s">
        <v>2324</v>
      </c>
    </row>
    <row r="96" spans="1:31" hidden="1" collapsed="1">
      <c r="A96" s="302" t="s">
        <v>259</v>
      </c>
      <c r="B96" s="299" t="s">
        <v>2012</v>
      </c>
      <c r="C96" s="299" t="s">
        <v>2012</v>
      </c>
      <c r="D96" s="299">
        <v>909872337</v>
      </c>
      <c r="E96" s="299"/>
      <c r="F96" s="299"/>
      <c r="G96" s="299" t="s">
        <v>1662</v>
      </c>
      <c r="H96" s="299" t="s">
        <v>1665</v>
      </c>
      <c r="I96" s="299" t="s">
        <v>449</v>
      </c>
      <c r="J96" s="299" t="s">
        <v>448</v>
      </c>
      <c r="K96" s="299" t="s">
        <v>2405</v>
      </c>
      <c r="L96" s="299" t="s">
        <v>271</v>
      </c>
      <c r="M96" s="299" t="s">
        <v>274</v>
      </c>
      <c r="N96" s="299" t="s">
        <v>241</v>
      </c>
      <c r="O96" s="299" t="s">
        <v>116</v>
      </c>
      <c r="P96" s="299"/>
      <c r="Q96" s="299"/>
      <c r="R96" s="299"/>
      <c r="S96" s="299"/>
      <c r="T96" s="299"/>
      <c r="U96" s="298"/>
      <c r="V96" s="298"/>
      <c r="W96" s="299"/>
      <c r="X96" s="301">
        <v>1</v>
      </c>
      <c r="Y96" s="301">
        <v>0</v>
      </c>
      <c r="Z96" s="300">
        <v>31.02</v>
      </c>
      <c r="AA96" s="300">
        <v>109863</v>
      </c>
      <c r="AB96" s="297">
        <v>15284</v>
      </c>
      <c r="AC96" s="296">
        <v>42479</v>
      </c>
      <c r="AD96" s="296">
        <v>42453.747439004597</v>
      </c>
      <c r="AE96" s="295" t="s">
        <v>2324</v>
      </c>
    </row>
    <row r="97" spans="1:31" hidden="1" collapsed="1">
      <c r="A97" s="302" t="s">
        <v>259</v>
      </c>
      <c r="B97" s="299" t="s">
        <v>2012</v>
      </c>
      <c r="C97" s="299" t="s">
        <v>2012</v>
      </c>
      <c r="D97" s="299">
        <v>909872337</v>
      </c>
      <c r="E97" s="299"/>
      <c r="F97" s="299"/>
      <c r="G97" s="299" t="s">
        <v>1662</v>
      </c>
      <c r="H97" s="299" t="s">
        <v>1665</v>
      </c>
      <c r="I97" s="299" t="s">
        <v>449</v>
      </c>
      <c r="J97" s="299" t="s">
        <v>448</v>
      </c>
      <c r="K97" s="299" t="s">
        <v>2405</v>
      </c>
      <c r="L97" s="299" t="s">
        <v>271</v>
      </c>
      <c r="M97" s="299" t="s">
        <v>272</v>
      </c>
      <c r="N97" s="299" t="s">
        <v>241</v>
      </c>
      <c r="O97" s="299" t="s">
        <v>116</v>
      </c>
      <c r="P97" s="299"/>
      <c r="Q97" s="299"/>
      <c r="R97" s="299"/>
      <c r="S97" s="299"/>
      <c r="T97" s="299"/>
      <c r="U97" s="298"/>
      <c r="V97" s="298"/>
      <c r="W97" s="299"/>
      <c r="X97" s="301">
        <v>1</v>
      </c>
      <c r="Y97" s="301">
        <v>0</v>
      </c>
      <c r="Z97" s="300">
        <v>12</v>
      </c>
      <c r="AA97" s="300">
        <v>31500</v>
      </c>
      <c r="AB97" s="297">
        <v>0</v>
      </c>
      <c r="AC97" s="296">
        <v>42479</v>
      </c>
      <c r="AD97" s="296">
        <v>42453.747439004597</v>
      </c>
      <c r="AE97" s="295" t="s">
        <v>2324</v>
      </c>
    </row>
    <row r="98" spans="1:31" hidden="1" collapsed="1">
      <c r="A98" s="302" t="s">
        <v>259</v>
      </c>
      <c r="B98" s="299" t="s">
        <v>2011</v>
      </c>
      <c r="C98" s="299" t="s">
        <v>2011</v>
      </c>
      <c r="D98" s="299">
        <v>4439186614</v>
      </c>
      <c r="E98" s="299" t="s">
        <v>1282</v>
      </c>
      <c r="F98" s="299" t="s">
        <v>1663</v>
      </c>
      <c r="G98" s="299" t="s">
        <v>1662</v>
      </c>
      <c r="H98" s="299" t="s">
        <v>1661</v>
      </c>
      <c r="I98" s="299" t="s">
        <v>449</v>
      </c>
      <c r="J98" s="299" t="s">
        <v>448</v>
      </c>
      <c r="K98" s="299" t="s">
        <v>2405</v>
      </c>
      <c r="L98" s="299" t="s">
        <v>271</v>
      </c>
      <c r="M98" s="299" t="s">
        <v>274</v>
      </c>
      <c r="N98" s="299" t="s">
        <v>241</v>
      </c>
      <c r="O98" s="299" t="s">
        <v>116</v>
      </c>
      <c r="P98" s="299"/>
      <c r="Q98" s="299"/>
      <c r="R98" s="299"/>
      <c r="S98" s="299"/>
      <c r="T98" s="299"/>
      <c r="U98" s="298"/>
      <c r="V98" s="298"/>
      <c r="W98" s="299"/>
      <c r="X98" s="301">
        <v>1</v>
      </c>
      <c r="Y98" s="301">
        <v>0</v>
      </c>
      <c r="Z98" s="300">
        <v>6.68</v>
      </c>
      <c r="AA98" s="300">
        <v>23647</v>
      </c>
      <c r="AB98" s="297">
        <v>4959.34</v>
      </c>
      <c r="AC98" s="296">
        <v>42479</v>
      </c>
      <c r="AD98" s="296">
        <v>42453.766563310201</v>
      </c>
      <c r="AE98" s="295" t="s">
        <v>2324</v>
      </c>
    </row>
    <row r="99" spans="1:31" hidden="1" collapsed="1">
      <c r="A99" s="302" t="s">
        <v>259</v>
      </c>
      <c r="B99" s="299" t="s">
        <v>2011</v>
      </c>
      <c r="C99" s="299" t="s">
        <v>2011</v>
      </c>
      <c r="D99" s="299">
        <v>4439186614</v>
      </c>
      <c r="E99" s="299" t="s">
        <v>1282</v>
      </c>
      <c r="F99" s="299" t="s">
        <v>1663</v>
      </c>
      <c r="G99" s="299" t="s">
        <v>1662</v>
      </c>
      <c r="H99" s="299" t="s">
        <v>1661</v>
      </c>
      <c r="I99" s="299" t="s">
        <v>449</v>
      </c>
      <c r="J99" s="299" t="s">
        <v>448</v>
      </c>
      <c r="K99" s="299" t="s">
        <v>2405</v>
      </c>
      <c r="L99" s="299" t="s">
        <v>271</v>
      </c>
      <c r="M99" s="299" t="s">
        <v>272</v>
      </c>
      <c r="N99" s="299" t="s">
        <v>241</v>
      </c>
      <c r="O99" s="299" t="s">
        <v>116</v>
      </c>
      <c r="P99" s="299"/>
      <c r="Q99" s="299"/>
      <c r="R99" s="299"/>
      <c r="S99" s="299"/>
      <c r="T99" s="299"/>
      <c r="U99" s="298"/>
      <c r="V99" s="298"/>
      <c r="W99" s="299"/>
      <c r="X99" s="301">
        <v>1</v>
      </c>
      <c r="Y99" s="301">
        <v>0</v>
      </c>
      <c r="Z99" s="300">
        <v>9.6999999999999993</v>
      </c>
      <c r="AA99" s="300">
        <v>6600</v>
      </c>
      <c r="AB99" s="297">
        <v>1938.15</v>
      </c>
      <c r="AC99" s="296">
        <v>42479</v>
      </c>
      <c r="AD99" s="296">
        <v>42453.766563310201</v>
      </c>
      <c r="AE99" s="295" t="s">
        <v>2324</v>
      </c>
    </row>
    <row r="100" spans="1:31" hidden="1" collapsed="1">
      <c r="A100" s="302" t="s">
        <v>259</v>
      </c>
      <c r="B100" s="299" t="s">
        <v>2010</v>
      </c>
      <c r="C100" s="299" t="s">
        <v>2010</v>
      </c>
      <c r="D100" s="299">
        <v>2485045808</v>
      </c>
      <c r="E100" s="299" t="s">
        <v>2007</v>
      </c>
      <c r="F100" s="299" t="s">
        <v>2007</v>
      </c>
      <c r="G100" s="299" t="s">
        <v>2007</v>
      </c>
      <c r="H100" s="299" t="s">
        <v>2009</v>
      </c>
      <c r="I100" s="299" t="s">
        <v>449</v>
      </c>
      <c r="J100" s="299" t="s">
        <v>448</v>
      </c>
      <c r="K100" s="299" t="s">
        <v>2325</v>
      </c>
      <c r="L100" s="299" t="s">
        <v>271</v>
      </c>
      <c r="M100" s="299" t="s">
        <v>272</v>
      </c>
      <c r="N100" s="299" t="s">
        <v>241</v>
      </c>
      <c r="O100" s="299" t="s">
        <v>116</v>
      </c>
      <c r="P100" s="299"/>
      <c r="Q100" s="299"/>
      <c r="R100" s="299"/>
      <c r="S100" s="299"/>
      <c r="T100" s="299"/>
      <c r="U100" s="298"/>
      <c r="V100" s="298"/>
      <c r="W100" s="299"/>
      <c r="X100" s="301">
        <v>1</v>
      </c>
      <c r="Y100" s="301">
        <v>0</v>
      </c>
      <c r="Z100" s="300">
        <v>7.08</v>
      </c>
      <c r="AA100" s="300">
        <v>18408</v>
      </c>
      <c r="AB100" s="297">
        <v>2560</v>
      </c>
      <c r="AC100" s="296">
        <v>42458</v>
      </c>
      <c r="AD100" s="296">
        <v>42458.787355208297</v>
      </c>
      <c r="AE100" s="295" t="s">
        <v>2324</v>
      </c>
    </row>
    <row r="101" spans="1:31" hidden="1" collapsed="1">
      <c r="A101" s="302" t="s">
        <v>259</v>
      </c>
      <c r="B101" s="299" t="s">
        <v>2008</v>
      </c>
      <c r="C101" s="299" t="s">
        <v>2008</v>
      </c>
      <c r="D101" s="299">
        <v>3412345051</v>
      </c>
      <c r="E101" s="299" t="s">
        <v>2007</v>
      </c>
      <c r="F101" s="299" t="s">
        <v>2007</v>
      </c>
      <c r="G101" s="299" t="s">
        <v>2007</v>
      </c>
      <c r="H101" s="299" t="s">
        <v>2006</v>
      </c>
      <c r="I101" s="299" t="s">
        <v>449</v>
      </c>
      <c r="J101" s="299" t="s">
        <v>448</v>
      </c>
      <c r="K101" s="299" t="s">
        <v>2325</v>
      </c>
      <c r="L101" s="299" t="s">
        <v>271</v>
      </c>
      <c r="M101" s="299" t="s">
        <v>272</v>
      </c>
      <c r="N101" s="299" t="s">
        <v>241</v>
      </c>
      <c r="O101" s="299" t="s">
        <v>116</v>
      </c>
      <c r="P101" s="299"/>
      <c r="Q101" s="299"/>
      <c r="R101" s="299"/>
      <c r="S101" s="299"/>
      <c r="T101" s="299"/>
      <c r="U101" s="298"/>
      <c r="V101" s="298"/>
      <c r="W101" s="299"/>
      <c r="X101" s="301">
        <v>1</v>
      </c>
      <c r="Y101" s="301">
        <v>0</v>
      </c>
      <c r="Z101" s="300">
        <v>1.77</v>
      </c>
      <c r="AA101" s="300">
        <v>4602</v>
      </c>
      <c r="AB101" s="297">
        <v>640</v>
      </c>
      <c r="AC101" s="296">
        <v>42458</v>
      </c>
      <c r="AD101" s="296">
        <v>42458.7925117708</v>
      </c>
      <c r="AE101" s="295" t="s">
        <v>2324</v>
      </c>
    </row>
    <row r="102" spans="1:31" hidden="1" collapsed="1">
      <c r="A102" s="302" t="s">
        <v>259</v>
      </c>
      <c r="B102" s="299" t="s">
        <v>2005</v>
      </c>
      <c r="C102" s="299" t="s">
        <v>2005</v>
      </c>
      <c r="D102" s="299">
        <v>723287043</v>
      </c>
      <c r="E102" s="299" t="s">
        <v>2004</v>
      </c>
      <c r="F102" s="299" t="s">
        <v>2004</v>
      </c>
      <c r="G102" s="299" t="s">
        <v>2004</v>
      </c>
      <c r="H102" s="299" t="s">
        <v>2003</v>
      </c>
      <c r="I102" s="299" t="s">
        <v>449</v>
      </c>
      <c r="J102" s="299" t="s">
        <v>448</v>
      </c>
      <c r="K102" s="299" t="s">
        <v>2405</v>
      </c>
      <c r="L102" s="299" t="s">
        <v>271</v>
      </c>
      <c r="M102" s="299" t="s">
        <v>272</v>
      </c>
      <c r="N102" s="299" t="s">
        <v>241</v>
      </c>
      <c r="O102" s="299" t="s">
        <v>116</v>
      </c>
      <c r="P102" s="299"/>
      <c r="Q102" s="299"/>
      <c r="R102" s="299"/>
      <c r="S102" s="299"/>
      <c r="T102" s="299"/>
      <c r="U102" s="298"/>
      <c r="V102" s="298"/>
      <c r="W102" s="299"/>
      <c r="X102" s="301">
        <v>1</v>
      </c>
      <c r="Y102" s="301">
        <v>0</v>
      </c>
      <c r="Z102" s="300">
        <v>2.6</v>
      </c>
      <c r="AA102" s="300">
        <v>11175</v>
      </c>
      <c r="AB102" s="297">
        <v>1800</v>
      </c>
      <c r="AC102" s="296">
        <v>42459</v>
      </c>
      <c r="AD102" s="296">
        <v>42459.486145914401</v>
      </c>
      <c r="AE102" s="295" t="s">
        <v>2324</v>
      </c>
    </row>
    <row r="103" spans="1:31" hidden="1" collapsed="1">
      <c r="A103" s="302" t="s">
        <v>259</v>
      </c>
      <c r="B103" s="299" t="s">
        <v>2002</v>
      </c>
      <c r="C103" s="299" t="s">
        <v>2002</v>
      </c>
      <c r="D103" s="299">
        <v>5321428528</v>
      </c>
      <c r="E103" s="299" t="s">
        <v>793</v>
      </c>
      <c r="F103" s="299" t="s">
        <v>793</v>
      </c>
      <c r="G103" s="299" t="s">
        <v>793</v>
      </c>
      <c r="H103" s="299" t="s">
        <v>792</v>
      </c>
      <c r="I103" s="299" t="s">
        <v>449</v>
      </c>
      <c r="J103" s="299" t="s">
        <v>448</v>
      </c>
      <c r="K103" s="299" t="s">
        <v>2405</v>
      </c>
      <c r="L103" s="299" t="s">
        <v>271</v>
      </c>
      <c r="M103" s="299" t="s">
        <v>272</v>
      </c>
      <c r="N103" s="299" t="s">
        <v>241</v>
      </c>
      <c r="O103" s="299" t="s">
        <v>116</v>
      </c>
      <c r="P103" s="299"/>
      <c r="Q103" s="299"/>
      <c r="R103" s="299"/>
      <c r="S103" s="299"/>
      <c r="T103" s="299"/>
      <c r="U103" s="298"/>
      <c r="V103" s="298"/>
      <c r="W103" s="299"/>
      <c r="X103" s="301">
        <v>15</v>
      </c>
      <c r="Y103" s="301">
        <v>0</v>
      </c>
      <c r="Z103" s="300">
        <v>4.6500000000000004</v>
      </c>
      <c r="AA103" s="300">
        <v>19980</v>
      </c>
      <c r="AB103" s="297">
        <v>3000</v>
      </c>
      <c r="AC103" s="296">
        <v>42465</v>
      </c>
      <c r="AD103" s="296">
        <v>42465.482941469898</v>
      </c>
      <c r="AE103" s="295" t="s">
        <v>2324</v>
      </c>
    </row>
    <row r="104" spans="1:31" hidden="1" collapsed="1">
      <c r="A104" s="302" t="s">
        <v>259</v>
      </c>
      <c r="B104" s="299" t="s">
        <v>2001</v>
      </c>
      <c r="C104" s="299" t="s">
        <v>2001</v>
      </c>
      <c r="D104" s="299">
        <v>3246071649</v>
      </c>
      <c r="E104" s="299" t="s">
        <v>2000</v>
      </c>
      <c r="F104" s="299" t="s">
        <v>2000</v>
      </c>
      <c r="G104" s="299" t="s">
        <v>2000</v>
      </c>
      <c r="H104" s="299" t="s">
        <v>1999</v>
      </c>
      <c r="I104" s="299" t="s">
        <v>449</v>
      </c>
      <c r="J104" s="299" t="s">
        <v>448</v>
      </c>
      <c r="K104" s="299" t="s">
        <v>2325</v>
      </c>
      <c r="L104" s="299" t="s">
        <v>271</v>
      </c>
      <c r="M104" s="299" t="s">
        <v>272</v>
      </c>
      <c r="N104" s="299" t="s">
        <v>241</v>
      </c>
      <c r="O104" s="299" t="s">
        <v>116</v>
      </c>
      <c r="P104" s="299"/>
      <c r="Q104" s="299"/>
      <c r="R104" s="299"/>
      <c r="S104" s="299"/>
      <c r="T104" s="299"/>
      <c r="U104" s="298"/>
      <c r="V104" s="298"/>
      <c r="W104" s="299"/>
      <c r="X104" s="301">
        <v>1</v>
      </c>
      <c r="Y104" s="301">
        <v>0</v>
      </c>
      <c r="Z104" s="300">
        <v>0.7</v>
      </c>
      <c r="AA104" s="300">
        <v>149</v>
      </c>
      <c r="AB104" s="297">
        <v>50</v>
      </c>
      <c r="AC104" s="296">
        <v>42467</v>
      </c>
      <c r="AD104" s="296">
        <v>42467.667723067098</v>
      </c>
      <c r="AE104" s="295" t="s">
        <v>2324</v>
      </c>
    </row>
    <row r="105" spans="1:31" hidden="1" collapsed="1">
      <c r="A105" s="302" t="s">
        <v>259</v>
      </c>
      <c r="B105" s="299" t="s">
        <v>1998</v>
      </c>
      <c r="C105" s="299" t="s">
        <v>1998</v>
      </c>
      <c r="D105" s="299">
        <v>4218188000</v>
      </c>
      <c r="E105" s="299" t="s">
        <v>1997</v>
      </c>
      <c r="F105" s="299" t="s">
        <v>1997</v>
      </c>
      <c r="G105" s="299" t="s">
        <v>1668</v>
      </c>
      <c r="H105" s="299" t="s">
        <v>1667</v>
      </c>
      <c r="I105" s="299" t="s">
        <v>449</v>
      </c>
      <c r="J105" s="299" t="s">
        <v>448</v>
      </c>
      <c r="K105" s="299" t="s">
        <v>2405</v>
      </c>
      <c r="L105" s="299" t="s">
        <v>271</v>
      </c>
      <c r="M105" s="299" t="s">
        <v>272</v>
      </c>
      <c r="N105" s="299" t="s">
        <v>241</v>
      </c>
      <c r="O105" s="299" t="s">
        <v>116</v>
      </c>
      <c r="P105" s="299"/>
      <c r="Q105" s="299"/>
      <c r="R105" s="299"/>
      <c r="S105" s="299"/>
      <c r="T105" s="299"/>
      <c r="U105" s="298"/>
      <c r="V105" s="298"/>
      <c r="W105" s="299"/>
      <c r="X105" s="301">
        <v>1</v>
      </c>
      <c r="Y105" s="301">
        <v>0</v>
      </c>
      <c r="Z105" s="300">
        <v>1.72</v>
      </c>
      <c r="AA105" s="300">
        <v>4459</v>
      </c>
      <c r="AB105" s="297">
        <v>700</v>
      </c>
      <c r="AC105" s="296">
        <v>42468</v>
      </c>
      <c r="AD105" s="296">
        <v>42468.4283041667</v>
      </c>
      <c r="AE105" s="295" t="s">
        <v>2324</v>
      </c>
    </row>
    <row r="106" spans="1:31" hidden="1" collapsed="1">
      <c r="A106" s="302" t="s">
        <v>259</v>
      </c>
      <c r="B106" s="299" t="s">
        <v>1998</v>
      </c>
      <c r="C106" s="299" t="s">
        <v>1998</v>
      </c>
      <c r="D106" s="299">
        <v>4218188000</v>
      </c>
      <c r="E106" s="299" t="s">
        <v>1997</v>
      </c>
      <c r="F106" s="299" t="s">
        <v>1997</v>
      </c>
      <c r="G106" s="299" t="s">
        <v>1668</v>
      </c>
      <c r="H106" s="299" t="s">
        <v>1667</v>
      </c>
      <c r="I106" s="299" t="s">
        <v>449</v>
      </c>
      <c r="J106" s="299" t="s">
        <v>448</v>
      </c>
      <c r="K106" s="299" t="s">
        <v>2405</v>
      </c>
      <c r="L106" s="299" t="s">
        <v>271</v>
      </c>
      <c r="M106" s="299" t="s">
        <v>272</v>
      </c>
      <c r="N106" s="299" t="s">
        <v>241</v>
      </c>
      <c r="O106" s="299" t="s">
        <v>116</v>
      </c>
      <c r="P106" s="299"/>
      <c r="Q106" s="299"/>
      <c r="R106" s="299"/>
      <c r="S106" s="299"/>
      <c r="T106" s="299"/>
      <c r="U106" s="298"/>
      <c r="V106" s="298"/>
      <c r="W106" s="299"/>
      <c r="X106" s="301">
        <v>1</v>
      </c>
      <c r="Y106" s="301">
        <v>0</v>
      </c>
      <c r="Z106" s="300">
        <v>0.84</v>
      </c>
      <c r="AA106" s="300">
        <v>2171</v>
      </c>
      <c r="AB106" s="297">
        <v>350</v>
      </c>
      <c r="AC106" s="296">
        <v>42468</v>
      </c>
      <c r="AD106" s="296">
        <v>42468.4283041667</v>
      </c>
      <c r="AE106" s="295" t="s">
        <v>2324</v>
      </c>
    </row>
    <row r="107" spans="1:31" hidden="1" collapsed="1">
      <c r="A107" s="302" t="s">
        <v>259</v>
      </c>
      <c r="B107" s="299" t="s">
        <v>1996</v>
      </c>
      <c r="C107" s="299" t="s">
        <v>1996</v>
      </c>
      <c r="D107" s="299">
        <v>4660265265</v>
      </c>
      <c r="E107" s="299" t="s">
        <v>1995</v>
      </c>
      <c r="F107" s="299" t="s">
        <v>1994</v>
      </c>
      <c r="G107" s="299" t="s">
        <v>1994</v>
      </c>
      <c r="H107" s="299" t="s">
        <v>1993</v>
      </c>
      <c r="I107" s="299" t="s">
        <v>449</v>
      </c>
      <c r="J107" s="299" t="s">
        <v>448</v>
      </c>
      <c r="K107" s="299" t="s">
        <v>2405</v>
      </c>
      <c r="L107" s="299" t="s">
        <v>271</v>
      </c>
      <c r="M107" s="299" t="s">
        <v>273</v>
      </c>
      <c r="N107" s="299" t="s">
        <v>241</v>
      </c>
      <c r="O107" s="299" t="s">
        <v>116</v>
      </c>
      <c r="P107" s="299"/>
      <c r="Q107" s="299"/>
      <c r="R107" s="299"/>
      <c r="S107" s="299"/>
      <c r="T107" s="299"/>
      <c r="U107" s="298"/>
      <c r="V107" s="298"/>
      <c r="W107" s="299"/>
      <c r="X107" s="301">
        <v>16</v>
      </c>
      <c r="Y107" s="301">
        <v>0</v>
      </c>
      <c r="Z107" s="300">
        <v>3.52</v>
      </c>
      <c r="AA107" s="300">
        <v>14512</v>
      </c>
      <c r="AB107" s="297">
        <v>2400</v>
      </c>
      <c r="AC107" s="296">
        <v>42471</v>
      </c>
      <c r="AD107" s="296">
        <v>42471.446404201401</v>
      </c>
      <c r="AE107" s="295" t="s">
        <v>2324</v>
      </c>
    </row>
    <row r="108" spans="1:31" hidden="1" collapsed="1">
      <c r="A108" s="302" t="s">
        <v>259</v>
      </c>
      <c r="B108" s="299" t="s">
        <v>1992</v>
      </c>
      <c r="C108" s="299" t="s">
        <v>1992</v>
      </c>
      <c r="D108" s="299">
        <v>743196769</v>
      </c>
      <c r="E108" s="299" t="s">
        <v>1991</v>
      </c>
      <c r="F108" s="299" t="s">
        <v>1991</v>
      </c>
      <c r="G108" s="299" t="s">
        <v>1991</v>
      </c>
      <c r="H108" s="299" t="s">
        <v>1990</v>
      </c>
      <c r="I108" s="299" t="s">
        <v>915</v>
      </c>
      <c r="J108" s="299" t="s">
        <v>448</v>
      </c>
      <c r="K108" s="299" t="s">
        <v>2765</v>
      </c>
      <c r="L108" s="299" t="s">
        <v>271</v>
      </c>
      <c r="M108" s="299" t="s">
        <v>272</v>
      </c>
      <c r="N108" s="299" t="s">
        <v>241</v>
      </c>
      <c r="O108" s="299" t="s">
        <v>116</v>
      </c>
      <c r="P108" s="299"/>
      <c r="Q108" s="299"/>
      <c r="R108" s="299"/>
      <c r="S108" s="299"/>
      <c r="T108" s="299"/>
      <c r="U108" s="298"/>
      <c r="V108" s="298"/>
      <c r="W108" s="299"/>
      <c r="X108" s="301">
        <v>1</v>
      </c>
      <c r="Y108" s="301">
        <v>0</v>
      </c>
      <c r="Z108" s="300">
        <v>1.57</v>
      </c>
      <c r="AA108" s="300">
        <v>1568</v>
      </c>
      <c r="AB108" s="297">
        <v>380</v>
      </c>
      <c r="AC108" s="296">
        <v>42487</v>
      </c>
      <c r="AD108" s="296">
        <v>42487.643028437502</v>
      </c>
      <c r="AE108" s="295" t="s">
        <v>2324</v>
      </c>
    </row>
    <row r="109" spans="1:31" hidden="1" collapsed="1">
      <c r="A109" s="302" t="s">
        <v>259</v>
      </c>
      <c r="B109" s="299" t="s">
        <v>1989</v>
      </c>
      <c r="C109" s="299" t="s">
        <v>1989</v>
      </c>
      <c r="D109" s="299">
        <v>3442534937</v>
      </c>
      <c r="E109" s="299"/>
      <c r="F109" s="299" t="s">
        <v>1988</v>
      </c>
      <c r="G109" s="299" t="s">
        <v>1988</v>
      </c>
      <c r="H109" s="299" t="s">
        <v>1987</v>
      </c>
      <c r="I109" s="299" t="s">
        <v>449</v>
      </c>
      <c r="J109" s="299" t="s">
        <v>448</v>
      </c>
      <c r="K109" s="299" t="s">
        <v>2405</v>
      </c>
      <c r="L109" s="299" t="s">
        <v>271</v>
      </c>
      <c r="M109" s="299" t="s">
        <v>272</v>
      </c>
      <c r="N109" s="299" t="s">
        <v>241</v>
      </c>
      <c r="O109" s="299" t="s">
        <v>116</v>
      </c>
      <c r="P109" s="299"/>
      <c r="Q109" s="299"/>
      <c r="R109" s="299"/>
      <c r="S109" s="299"/>
      <c r="T109" s="299"/>
      <c r="U109" s="298"/>
      <c r="V109" s="298"/>
      <c r="W109" s="299"/>
      <c r="X109" s="301">
        <v>41</v>
      </c>
      <c r="Y109" s="301">
        <v>0</v>
      </c>
      <c r="Z109" s="300">
        <v>2.0499999999999998</v>
      </c>
      <c r="AA109" s="300">
        <v>5658</v>
      </c>
      <c r="AB109" s="297">
        <v>1230</v>
      </c>
      <c r="AC109" s="296">
        <v>42500</v>
      </c>
      <c r="AD109" s="296">
        <v>42500.649638888899</v>
      </c>
      <c r="AE109" s="295" t="s">
        <v>2324</v>
      </c>
    </row>
    <row r="110" spans="1:31" hidden="1" collapsed="1">
      <c r="A110" s="302" t="s">
        <v>259</v>
      </c>
      <c r="B110" s="299" t="s">
        <v>1986</v>
      </c>
      <c r="C110" s="299" t="s">
        <v>1986</v>
      </c>
      <c r="D110" s="299">
        <v>228550671</v>
      </c>
      <c r="E110" s="299" t="s">
        <v>1685</v>
      </c>
      <c r="F110" s="299" t="s">
        <v>1685</v>
      </c>
      <c r="G110" s="299" t="s">
        <v>1685</v>
      </c>
      <c r="H110" s="299" t="s">
        <v>1684</v>
      </c>
      <c r="I110" s="299" t="s">
        <v>473</v>
      </c>
      <c r="J110" s="299" t="s">
        <v>448</v>
      </c>
      <c r="K110" s="299" t="s">
        <v>2538</v>
      </c>
      <c r="L110" s="299" t="s">
        <v>271</v>
      </c>
      <c r="M110" s="299" t="s">
        <v>272</v>
      </c>
      <c r="N110" s="299" t="s">
        <v>241</v>
      </c>
      <c r="O110" s="299" t="s">
        <v>116</v>
      </c>
      <c r="P110" s="299"/>
      <c r="Q110" s="299"/>
      <c r="R110" s="299"/>
      <c r="S110" s="299"/>
      <c r="T110" s="299"/>
      <c r="U110" s="298"/>
      <c r="V110" s="298"/>
      <c r="W110" s="299"/>
      <c r="X110" s="301">
        <v>1</v>
      </c>
      <c r="Y110" s="301">
        <v>0</v>
      </c>
      <c r="Z110" s="300">
        <v>11.96</v>
      </c>
      <c r="AA110" s="300">
        <v>24877</v>
      </c>
      <c r="AB110" s="297">
        <v>1599</v>
      </c>
      <c r="AC110" s="296">
        <v>42501</v>
      </c>
      <c r="AD110" s="296">
        <v>42501.601381909699</v>
      </c>
      <c r="AE110" s="295" t="s">
        <v>2324</v>
      </c>
    </row>
    <row r="111" spans="1:31" hidden="1" collapsed="1">
      <c r="A111" s="302" t="s">
        <v>259</v>
      </c>
      <c r="B111" s="299" t="s">
        <v>1985</v>
      </c>
      <c r="C111" s="299" t="s">
        <v>1985</v>
      </c>
      <c r="D111" s="299">
        <v>4813405269</v>
      </c>
      <c r="E111" s="299" t="s">
        <v>1984</v>
      </c>
      <c r="F111" s="299" t="s">
        <v>1983</v>
      </c>
      <c r="G111" s="299" t="s">
        <v>1685</v>
      </c>
      <c r="H111" s="299" t="s">
        <v>1688</v>
      </c>
      <c r="I111" s="299" t="s">
        <v>473</v>
      </c>
      <c r="J111" s="299" t="s">
        <v>448</v>
      </c>
      <c r="K111" s="299" t="s">
        <v>2538</v>
      </c>
      <c r="L111" s="299" t="s">
        <v>271</v>
      </c>
      <c r="M111" s="299" t="s">
        <v>272</v>
      </c>
      <c r="N111" s="299" t="s">
        <v>241</v>
      </c>
      <c r="O111" s="299" t="s">
        <v>116</v>
      </c>
      <c r="P111" s="299"/>
      <c r="Q111" s="299"/>
      <c r="R111" s="299"/>
      <c r="S111" s="299"/>
      <c r="T111" s="299"/>
      <c r="U111" s="298"/>
      <c r="V111" s="298"/>
      <c r="W111" s="299"/>
      <c r="X111" s="301">
        <v>1</v>
      </c>
      <c r="Y111" s="301">
        <v>0</v>
      </c>
      <c r="Z111" s="300">
        <v>34.200000000000003</v>
      </c>
      <c r="AA111" s="300">
        <v>163540</v>
      </c>
      <c r="AB111" s="297">
        <v>10492</v>
      </c>
      <c r="AC111" s="296">
        <v>42502</v>
      </c>
      <c r="AD111" s="296">
        <v>42502.470939583298</v>
      </c>
      <c r="AE111" s="295" t="s">
        <v>2324</v>
      </c>
    </row>
    <row r="112" spans="1:31" hidden="1" collapsed="1">
      <c r="A112" s="302" t="s">
        <v>259</v>
      </c>
      <c r="B112" s="299" t="s">
        <v>1982</v>
      </c>
      <c r="C112" s="299" t="s">
        <v>1982</v>
      </c>
      <c r="D112" s="299">
        <v>6296424447</v>
      </c>
      <c r="E112" s="299" t="s">
        <v>1981</v>
      </c>
      <c r="F112" s="299" t="s">
        <v>1981</v>
      </c>
      <c r="G112" s="299" t="s">
        <v>1981</v>
      </c>
      <c r="H112" s="299" t="s">
        <v>1980</v>
      </c>
      <c r="I112" s="299" t="s">
        <v>449</v>
      </c>
      <c r="J112" s="299" t="s">
        <v>448</v>
      </c>
      <c r="K112" s="299" t="s">
        <v>2405</v>
      </c>
      <c r="L112" s="299" t="s">
        <v>271</v>
      </c>
      <c r="M112" s="299" t="s">
        <v>272</v>
      </c>
      <c r="N112" s="299" t="s">
        <v>241</v>
      </c>
      <c r="O112" s="299" t="s">
        <v>116</v>
      </c>
      <c r="P112" s="299"/>
      <c r="Q112" s="299"/>
      <c r="R112" s="299"/>
      <c r="S112" s="299"/>
      <c r="T112" s="299"/>
      <c r="U112" s="298"/>
      <c r="V112" s="298"/>
      <c r="W112" s="299"/>
      <c r="X112" s="301">
        <v>1</v>
      </c>
      <c r="Y112" s="301">
        <v>0</v>
      </c>
      <c r="Z112" s="300">
        <v>5</v>
      </c>
      <c r="AA112" s="300">
        <v>60000</v>
      </c>
      <c r="AB112" s="297">
        <v>2000</v>
      </c>
      <c r="AC112" s="296">
        <v>42510</v>
      </c>
      <c r="AD112" s="296">
        <v>42510.554925428201</v>
      </c>
      <c r="AE112" s="295" t="s">
        <v>2324</v>
      </c>
    </row>
    <row r="113" spans="1:31" hidden="1" collapsed="1">
      <c r="A113" s="302" t="s">
        <v>259</v>
      </c>
      <c r="B113" s="299" t="s">
        <v>1979</v>
      </c>
      <c r="C113" s="299" t="s">
        <v>1979</v>
      </c>
      <c r="D113" s="299">
        <v>3749644937</v>
      </c>
      <c r="E113" s="299" t="s">
        <v>1724</v>
      </c>
      <c r="F113" s="299" t="s">
        <v>1724</v>
      </c>
      <c r="G113" s="299" t="s">
        <v>1724</v>
      </c>
      <c r="H113" s="299" t="s">
        <v>1723</v>
      </c>
      <c r="I113" s="299" t="s">
        <v>449</v>
      </c>
      <c r="J113" s="299" t="s">
        <v>448</v>
      </c>
      <c r="K113" s="299" t="s">
        <v>2325</v>
      </c>
      <c r="L113" s="299" t="s">
        <v>271</v>
      </c>
      <c r="M113" s="299" t="s">
        <v>272</v>
      </c>
      <c r="N113" s="299" t="s">
        <v>241</v>
      </c>
      <c r="O113" s="299" t="s">
        <v>116</v>
      </c>
      <c r="P113" s="299"/>
      <c r="Q113" s="299"/>
      <c r="R113" s="299"/>
      <c r="S113" s="299"/>
      <c r="T113" s="299"/>
      <c r="U113" s="298"/>
      <c r="V113" s="298"/>
      <c r="W113" s="299"/>
      <c r="X113" s="301">
        <v>1</v>
      </c>
      <c r="Y113" s="301">
        <v>0</v>
      </c>
      <c r="Z113" s="300">
        <v>2.95</v>
      </c>
      <c r="AA113" s="300">
        <v>8851</v>
      </c>
      <c r="AB113" s="297">
        <v>1024</v>
      </c>
      <c r="AC113" s="296">
        <v>42516</v>
      </c>
      <c r="AD113" s="296">
        <v>42516.4298494213</v>
      </c>
      <c r="AE113" s="295" t="s">
        <v>2324</v>
      </c>
    </row>
    <row r="114" spans="1:31" hidden="1" collapsed="1">
      <c r="A114" s="302" t="s">
        <v>259</v>
      </c>
      <c r="B114" s="299" t="s">
        <v>1978</v>
      </c>
      <c r="C114" s="299" t="s">
        <v>1978</v>
      </c>
      <c r="D114" s="299">
        <v>5472403137</v>
      </c>
      <c r="E114" s="299" t="s">
        <v>1875</v>
      </c>
      <c r="F114" s="299" t="s">
        <v>1875</v>
      </c>
      <c r="G114" s="299" t="s">
        <v>1875</v>
      </c>
      <c r="H114" s="299" t="s">
        <v>1874</v>
      </c>
      <c r="I114" s="299" t="s">
        <v>526</v>
      </c>
      <c r="J114" s="299" t="s">
        <v>448</v>
      </c>
      <c r="K114" s="299" t="s">
        <v>2337</v>
      </c>
      <c r="L114" s="299" t="s">
        <v>271</v>
      </c>
      <c r="M114" s="299" t="s">
        <v>272</v>
      </c>
      <c r="N114" s="299" t="s">
        <v>241</v>
      </c>
      <c r="O114" s="299" t="s">
        <v>116</v>
      </c>
      <c r="P114" s="299"/>
      <c r="Q114" s="299"/>
      <c r="R114" s="299"/>
      <c r="S114" s="299"/>
      <c r="T114" s="299"/>
      <c r="U114" s="298"/>
      <c r="V114" s="298"/>
      <c r="W114" s="299"/>
      <c r="X114" s="301">
        <v>1</v>
      </c>
      <c r="Y114" s="301">
        <v>0</v>
      </c>
      <c r="Z114" s="300">
        <v>0.73</v>
      </c>
      <c r="AA114" s="300">
        <v>1330</v>
      </c>
      <c r="AB114" s="297">
        <v>300</v>
      </c>
      <c r="AC114" s="296">
        <v>42516</v>
      </c>
      <c r="AD114" s="296">
        <v>42516.755534062497</v>
      </c>
      <c r="AE114" s="295" t="s">
        <v>2324</v>
      </c>
    </row>
    <row r="115" spans="1:31" hidden="1" collapsed="1">
      <c r="A115" s="302" t="s">
        <v>259</v>
      </c>
      <c r="B115" s="299" t="s">
        <v>1977</v>
      </c>
      <c r="C115" s="299" t="s">
        <v>1977</v>
      </c>
      <c r="D115" s="299">
        <v>3958870930</v>
      </c>
      <c r="E115" s="299" t="s">
        <v>1976</v>
      </c>
      <c r="F115" s="299" t="s">
        <v>1976</v>
      </c>
      <c r="G115" s="299" t="s">
        <v>1976</v>
      </c>
      <c r="H115" s="299" t="s">
        <v>1975</v>
      </c>
      <c r="I115" s="299" t="s">
        <v>449</v>
      </c>
      <c r="J115" s="299" t="s">
        <v>448</v>
      </c>
      <c r="K115" s="299" t="s">
        <v>2325</v>
      </c>
      <c r="L115" s="299" t="s">
        <v>271</v>
      </c>
      <c r="M115" s="299" t="s">
        <v>272</v>
      </c>
      <c r="N115" s="299" t="s">
        <v>241</v>
      </c>
      <c r="O115" s="299" t="s">
        <v>116</v>
      </c>
      <c r="P115" s="299"/>
      <c r="Q115" s="299"/>
      <c r="R115" s="299"/>
      <c r="S115" s="299"/>
      <c r="T115" s="299"/>
      <c r="U115" s="298"/>
      <c r="V115" s="298"/>
      <c r="W115" s="299"/>
      <c r="X115" s="301">
        <v>1</v>
      </c>
      <c r="Y115" s="301">
        <v>0</v>
      </c>
      <c r="Z115" s="300">
        <v>4.7</v>
      </c>
      <c r="AA115" s="300">
        <v>36809</v>
      </c>
      <c r="AB115" s="297">
        <v>4865</v>
      </c>
      <c r="AC115" s="296">
        <v>42522</v>
      </c>
      <c r="AD115" s="296">
        <v>42517.666074884299</v>
      </c>
      <c r="AE115" s="295" t="s">
        <v>2324</v>
      </c>
    </row>
    <row r="116" spans="1:31" hidden="1" collapsed="1">
      <c r="A116" s="302" t="s">
        <v>259</v>
      </c>
      <c r="B116" s="299" t="s">
        <v>1974</v>
      </c>
      <c r="C116" s="299" t="s">
        <v>1974</v>
      </c>
      <c r="D116" s="299">
        <v>2702328141</v>
      </c>
      <c r="E116" s="299" t="s">
        <v>1851</v>
      </c>
      <c r="F116" s="299" t="s">
        <v>1851</v>
      </c>
      <c r="G116" s="299" t="s">
        <v>1851</v>
      </c>
      <c r="H116" s="299" t="s">
        <v>1856</v>
      </c>
      <c r="I116" s="299" t="s">
        <v>449</v>
      </c>
      <c r="J116" s="299" t="s">
        <v>448</v>
      </c>
      <c r="K116" s="299" t="s">
        <v>2325</v>
      </c>
      <c r="L116" s="299" t="s">
        <v>271</v>
      </c>
      <c r="M116" s="299" t="s">
        <v>272</v>
      </c>
      <c r="N116" s="299" t="s">
        <v>241</v>
      </c>
      <c r="O116" s="299" t="s">
        <v>116</v>
      </c>
      <c r="P116" s="299"/>
      <c r="Q116" s="299"/>
      <c r="R116" s="299"/>
      <c r="S116" s="299"/>
      <c r="T116" s="299"/>
      <c r="U116" s="298"/>
      <c r="V116" s="298"/>
      <c r="W116" s="299"/>
      <c r="X116" s="301">
        <v>22</v>
      </c>
      <c r="Y116" s="301">
        <v>0</v>
      </c>
      <c r="Z116" s="300">
        <v>0</v>
      </c>
      <c r="AA116" s="300">
        <v>792</v>
      </c>
      <c r="AB116" s="297">
        <v>132</v>
      </c>
      <c r="AC116" s="296">
        <v>42549</v>
      </c>
      <c r="AD116" s="296">
        <v>42549.607855057897</v>
      </c>
      <c r="AE116" s="295" t="s">
        <v>2324</v>
      </c>
    </row>
    <row r="117" spans="1:31" hidden="1" collapsed="1">
      <c r="A117" s="302" t="s">
        <v>259</v>
      </c>
      <c r="B117" s="299" t="s">
        <v>1973</v>
      </c>
      <c r="C117" s="299" t="s">
        <v>1973</v>
      </c>
      <c r="D117" s="299">
        <v>448629003</v>
      </c>
      <c r="E117" s="299" t="s">
        <v>1972</v>
      </c>
      <c r="F117" s="299" t="s">
        <v>1972</v>
      </c>
      <c r="G117" s="299" t="s">
        <v>1972</v>
      </c>
      <c r="H117" s="299" t="s">
        <v>1971</v>
      </c>
      <c r="I117" s="299" t="s">
        <v>449</v>
      </c>
      <c r="J117" s="299" t="s">
        <v>448</v>
      </c>
      <c r="K117" s="299" t="s">
        <v>2677</v>
      </c>
      <c r="L117" s="299" t="s">
        <v>271</v>
      </c>
      <c r="M117" s="299" t="s">
        <v>272</v>
      </c>
      <c r="N117" s="299" t="s">
        <v>241</v>
      </c>
      <c r="O117" s="299" t="s">
        <v>116</v>
      </c>
      <c r="P117" s="299"/>
      <c r="Q117" s="299"/>
      <c r="R117" s="299"/>
      <c r="S117" s="299"/>
      <c r="T117" s="299"/>
      <c r="U117" s="298"/>
      <c r="V117" s="298"/>
      <c r="W117" s="299"/>
      <c r="X117" s="301">
        <v>8</v>
      </c>
      <c r="Y117" s="301">
        <v>0</v>
      </c>
      <c r="Z117" s="300">
        <v>2.16</v>
      </c>
      <c r="AA117" s="300">
        <v>5576</v>
      </c>
      <c r="AB117" s="297">
        <v>960</v>
      </c>
      <c r="AC117" s="296">
        <v>42556</v>
      </c>
      <c r="AD117" s="296">
        <v>42556.667822256903</v>
      </c>
      <c r="AE117" s="295" t="s">
        <v>2324</v>
      </c>
    </row>
    <row r="118" spans="1:31" hidden="1" collapsed="1">
      <c r="A118" s="302" t="s">
        <v>259</v>
      </c>
      <c r="B118" s="299" t="s">
        <v>1970</v>
      </c>
      <c r="C118" s="299" t="s">
        <v>1970</v>
      </c>
      <c r="D118" s="299">
        <v>1345970342</v>
      </c>
      <c r="E118" s="299" t="s">
        <v>1712</v>
      </c>
      <c r="F118" s="299" t="s">
        <v>1712</v>
      </c>
      <c r="G118" s="299" t="s">
        <v>1712</v>
      </c>
      <c r="H118" s="299" t="s">
        <v>1711</v>
      </c>
      <c r="I118" s="299" t="s">
        <v>449</v>
      </c>
      <c r="J118" s="299" t="s">
        <v>448</v>
      </c>
      <c r="K118" s="299" t="s">
        <v>2325</v>
      </c>
      <c r="L118" s="299" t="s">
        <v>271</v>
      </c>
      <c r="M118" s="299" t="s">
        <v>272</v>
      </c>
      <c r="N118" s="299" t="s">
        <v>241</v>
      </c>
      <c r="O118" s="299" t="s">
        <v>116</v>
      </c>
      <c r="P118" s="299"/>
      <c r="Q118" s="299"/>
      <c r="R118" s="299"/>
      <c r="S118" s="299"/>
      <c r="T118" s="299"/>
      <c r="U118" s="298"/>
      <c r="V118" s="298"/>
      <c r="W118" s="299"/>
      <c r="X118" s="301">
        <v>1</v>
      </c>
      <c r="Y118" s="301">
        <v>0</v>
      </c>
      <c r="Z118" s="300">
        <v>0.84</v>
      </c>
      <c r="AA118" s="300">
        <v>1966</v>
      </c>
      <c r="AB118" s="297">
        <v>345.5</v>
      </c>
      <c r="AC118" s="296">
        <v>42563</v>
      </c>
      <c r="AD118" s="296">
        <v>42563.744308993097</v>
      </c>
      <c r="AE118" s="295" t="s">
        <v>2324</v>
      </c>
    </row>
    <row r="119" spans="1:31" hidden="1" collapsed="1">
      <c r="A119" s="302" t="s">
        <v>259</v>
      </c>
      <c r="B119" s="299" t="s">
        <v>1969</v>
      </c>
      <c r="C119" s="299" t="s">
        <v>1969</v>
      </c>
      <c r="D119" s="299">
        <v>9959741619</v>
      </c>
      <c r="E119" s="299" t="s">
        <v>1968</v>
      </c>
      <c r="F119" s="299" t="s">
        <v>1968</v>
      </c>
      <c r="G119" s="299" t="s">
        <v>1968</v>
      </c>
      <c r="H119" s="299" t="s">
        <v>1967</v>
      </c>
      <c r="I119" s="299" t="s">
        <v>449</v>
      </c>
      <c r="J119" s="299" t="s">
        <v>448</v>
      </c>
      <c r="K119" s="299" t="s">
        <v>2405</v>
      </c>
      <c r="L119" s="299" t="s">
        <v>271</v>
      </c>
      <c r="M119" s="299" t="s">
        <v>272</v>
      </c>
      <c r="N119" s="299" t="s">
        <v>241</v>
      </c>
      <c r="O119" s="299" t="s">
        <v>116</v>
      </c>
      <c r="P119" s="299"/>
      <c r="Q119" s="299"/>
      <c r="R119" s="299"/>
      <c r="S119" s="299"/>
      <c r="T119" s="299"/>
      <c r="U119" s="298"/>
      <c r="V119" s="298"/>
      <c r="W119" s="299"/>
      <c r="X119" s="301">
        <v>9</v>
      </c>
      <c r="Y119" s="301">
        <v>0</v>
      </c>
      <c r="Z119" s="300">
        <v>0.54</v>
      </c>
      <c r="AA119" s="300">
        <v>1962</v>
      </c>
      <c r="AB119" s="297">
        <v>360</v>
      </c>
      <c r="AC119" s="296">
        <v>42564</v>
      </c>
      <c r="AD119" s="296">
        <v>42564.447516666703</v>
      </c>
      <c r="AE119" s="295" t="s">
        <v>2324</v>
      </c>
    </row>
    <row r="120" spans="1:31" hidden="1" collapsed="1">
      <c r="A120" s="302" t="s">
        <v>259</v>
      </c>
      <c r="B120" s="299" t="s">
        <v>1966</v>
      </c>
      <c r="C120" s="299" t="s">
        <v>1966</v>
      </c>
      <c r="D120" s="299">
        <v>5068175006</v>
      </c>
      <c r="E120" s="299" t="s">
        <v>1706</v>
      </c>
      <c r="F120" s="299" t="s">
        <v>1706</v>
      </c>
      <c r="G120" s="299" t="s">
        <v>1706</v>
      </c>
      <c r="H120" s="299" t="s">
        <v>1705</v>
      </c>
      <c r="I120" s="299" t="s">
        <v>449</v>
      </c>
      <c r="J120" s="299" t="s">
        <v>448</v>
      </c>
      <c r="K120" s="299" t="s">
        <v>2405</v>
      </c>
      <c r="L120" s="299" t="s">
        <v>271</v>
      </c>
      <c r="M120" s="299" t="s">
        <v>272</v>
      </c>
      <c r="N120" s="299" t="s">
        <v>241</v>
      </c>
      <c r="O120" s="299" t="s">
        <v>116</v>
      </c>
      <c r="P120" s="299"/>
      <c r="Q120" s="299"/>
      <c r="R120" s="299"/>
      <c r="S120" s="299"/>
      <c r="T120" s="299"/>
      <c r="U120" s="298"/>
      <c r="V120" s="298"/>
      <c r="W120" s="299"/>
      <c r="X120" s="301">
        <v>6</v>
      </c>
      <c r="Y120" s="301">
        <v>0</v>
      </c>
      <c r="Z120" s="300">
        <v>0</v>
      </c>
      <c r="AA120" s="300">
        <v>3060</v>
      </c>
      <c r="AB120" s="297">
        <v>360</v>
      </c>
      <c r="AC120" s="296">
        <v>42572</v>
      </c>
      <c r="AD120" s="296">
        <v>42572.774869247703</v>
      </c>
      <c r="AE120" s="295" t="s">
        <v>2324</v>
      </c>
    </row>
    <row r="121" spans="1:31" hidden="1" collapsed="1">
      <c r="A121" s="302" t="s">
        <v>259</v>
      </c>
      <c r="B121" s="299" t="s">
        <v>1966</v>
      </c>
      <c r="C121" s="299" t="s">
        <v>1966</v>
      </c>
      <c r="D121" s="299">
        <v>5068175006</v>
      </c>
      <c r="E121" s="299" t="s">
        <v>1706</v>
      </c>
      <c r="F121" s="299" t="s">
        <v>1706</v>
      </c>
      <c r="G121" s="299" t="s">
        <v>1706</v>
      </c>
      <c r="H121" s="299" t="s">
        <v>1705</v>
      </c>
      <c r="I121" s="299" t="s">
        <v>449</v>
      </c>
      <c r="J121" s="299" t="s">
        <v>448</v>
      </c>
      <c r="K121" s="299" t="s">
        <v>2405</v>
      </c>
      <c r="L121" s="299" t="s">
        <v>271</v>
      </c>
      <c r="M121" s="299" t="s">
        <v>272</v>
      </c>
      <c r="N121" s="299" t="s">
        <v>241</v>
      </c>
      <c r="O121" s="299" t="s">
        <v>116</v>
      </c>
      <c r="P121" s="299"/>
      <c r="Q121" s="299"/>
      <c r="R121" s="299"/>
      <c r="S121" s="299"/>
      <c r="T121" s="299"/>
      <c r="U121" s="298"/>
      <c r="V121" s="298"/>
      <c r="W121" s="299"/>
      <c r="X121" s="301">
        <v>10</v>
      </c>
      <c r="Y121" s="301">
        <v>0</v>
      </c>
      <c r="Z121" s="300">
        <v>2.2000000000000002</v>
      </c>
      <c r="AA121" s="300">
        <v>6230</v>
      </c>
      <c r="AB121" s="297">
        <v>1070</v>
      </c>
      <c r="AC121" s="296">
        <v>42572</v>
      </c>
      <c r="AD121" s="296">
        <v>42572.774869247703</v>
      </c>
      <c r="AE121" s="295" t="s">
        <v>2324</v>
      </c>
    </row>
    <row r="122" spans="1:31" hidden="1" collapsed="1">
      <c r="A122" s="302" t="s">
        <v>259</v>
      </c>
      <c r="B122" s="299" t="s">
        <v>1965</v>
      </c>
      <c r="C122" s="299" t="s">
        <v>1965</v>
      </c>
      <c r="D122" s="299">
        <v>1333223652</v>
      </c>
      <c r="E122" s="299"/>
      <c r="F122" s="299" t="s">
        <v>1964</v>
      </c>
      <c r="G122" s="299" t="s">
        <v>1964</v>
      </c>
      <c r="H122" s="299" t="s">
        <v>1963</v>
      </c>
      <c r="I122" s="299" t="s">
        <v>478</v>
      </c>
      <c r="J122" s="299" t="s">
        <v>448</v>
      </c>
      <c r="K122" s="299" t="s">
        <v>2345</v>
      </c>
      <c r="L122" s="299" t="s">
        <v>271</v>
      </c>
      <c r="M122" s="299" t="s">
        <v>272</v>
      </c>
      <c r="N122" s="299" t="s">
        <v>241</v>
      </c>
      <c r="O122" s="299" t="s">
        <v>116</v>
      </c>
      <c r="P122" s="299"/>
      <c r="Q122" s="299"/>
      <c r="R122" s="299"/>
      <c r="S122" s="299"/>
      <c r="T122" s="299"/>
      <c r="U122" s="298"/>
      <c r="V122" s="298"/>
      <c r="W122" s="299"/>
      <c r="X122" s="301">
        <v>23</v>
      </c>
      <c r="Y122" s="301">
        <v>0</v>
      </c>
      <c r="Z122" s="300">
        <v>0.69</v>
      </c>
      <c r="AA122" s="300">
        <v>2369</v>
      </c>
      <c r="AB122" s="297">
        <v>460</v>
      </c>
      <c r="AC122" s="296">
        <v>42585</v>
      </c>
      <c r="AD122" s="296">
        <v>42585.517864733803</v>
      </c>
      <c r="AE122" s="295" t="s">
        <v>2324</v>
      </c>
    </row>
    <row r="123" spans="1:31" hidden="1" collapsed="1">
      <c r="A123" s="302" t="s">
        <v>259</v>
      </c>
      <c r="B123" s="299" t="s">
        <v>1962</v>
      </c>
      <c r="C123" s="299" t="s">
        <v>1962</v>
      </c>
      <c r="D123" s="299">
        <v>8003944361</v>
      </c>
      <c r="E123" s="299" t="s">
        <v>1700</v>
      </c>
      <c r="F123" s="299" t="s">
        <v>1700</v>
      </c>
      <c r="G123" s="299" t="s">
        <v>1700</v>
      </c>
      <c r="H123" s="299" t="s">
        <v>1699</v>
      </c>
      <c r="I123" s="299" t="s">
        <v>992</v>
      </c>
      <c r="J123" s="299" t="s">
        <v>448</v>
      </c>
      <c r="K123" s="299" t="s">
        <v>2361</v>
      </c>
      <c r="L123" s="299" t="s">
        <v>271</v>
      </c>
      <c r="M123" s="299" t="s">
        <v>272</v>
      </c>
      <c r="N123" s="299" t="s">
        <v>241</v>
      </c>
      <c r="O123" s="299" t="s">
        <v>116</v>
      </c>
      <c r="P123" s="299"/>
      <c r="Q123" s="299"/>
      <c r="R123" s="299"/>
      <c r="S123" s="299"/>
      <c r="T123" s="299"/>
      <c r="U123" s="298"/>
      <c r="V123" s="298"/>
      <c r="W123" s="299"/>
      <c r="X123" s="301">
        <v>1</v>
      </c>
      <c r="Y123" s="301">
        <v>0</v>
      </c>
      <c r="Z123" s="300">
        <v>0</v>
      </c>
      <c r="AA123" s="300">
        <v>967</v>
      </c>
      <c r="AB123" s="297">
        <v>100</v>
      </c>
      <c r="AC123" s="296">
        <v>42592</v>
      </c>
      <c r="AD123" s="296">
        <v>42592.682290127297</v>
      </c>
      <c r="AE123" s="295" t="s">
        <v>2324</v>
      </c>
    </row>
    <row r="124" spans="1:31" hidden="1" collapsed="1">
      <c r="A124" s="302" t="s">
        <v>259</v>
      </c>
      <c r="B124" s="299" t="s">
        <v>1961</v>
      </c>
      <c r="C124" s="299" t="s">
        <v>1961</v>
      </c>
      <c r="D124" s="299">
        <v>2816472334</v>
      </c>
      <c r="E124" s="299" t="s">
        <v>1960</v>
      </c>
      <c r="F124" s="299" t="s">
        <v>1960</v>
      </c>
      <c r="G124" s="299" t="s">
        <v>1960</v>
      </c>
      <c r="H124" s="299" t="s">
        <v>1959</v>
      </c>
      <c r="I124" s="299" t="s">
        <v>449</v>
      </c>
      <c r="J124" s="299" t="s">
        <v>448</v>
      </c>
      <c r="K124" s="299" t="s">
        <v>2405</v>
      </c>
      <c r="L124" s="299" t="s">
        <v>271</v>
      </c>
      <c r="M124" s="299" t="s">
        <v>272</v>
      </c>
      <c r="N124" s="299" t="s">
        <v>241</v>
      </c>
      <c r="O124" s="299" t="s">
        <v>116</v>
      </c>
      <c r="P124" s="299"/>
      <c r="Q124" s="299"/>
      <c r="R124" s="299"/>
      <c r="S124" s="299"/>
      <c r="T124" s="299"/>
      <c r="U124" s="298"/>
      <c r="V124" s="298"/>
      <c r="W124" s="299"/>
      <c r="X124" s="301">
        <v>1</v>
      </c>
      <c r="Y124" s="301">
        <v>0</v>
      </c>
      <c r="Z124" s="300">
        <v>1.2889999999999999</v>
      </c>
      <c r="AA124" s="300">
        <v>11292</v>
      </c>
      <c r="AB124" s="297">
        <v>1784.95</v>
      </c>
      <c r="AC124" s="296">
        <v>42599</v>
      </c>
      <c r="AD124" s="296">
        <v>42599.792778622701</v>
      </c>
      <c r="AE124" s="295" t="s">
        <v>2324</v>
      </c>
    </row>
    <row r="125" spans="1:31" hidden="1" collapsed="1">
      <c r="A125" s="302" t="s">
        <v>259</v>
      </c>
      <c r="B125" s="299" t="s">
        <v>1958</v>
      </c>
      <c r="C125" s="299" t="s">
        <v>1958</v>
      </c>
      <c r="D125" s="299">
        <v>5564526986</v>
      </c>
      <c r="E125" s="299" t="s">
        <v>1957</v>
      </c>
      <c r="F125" s="299" t="s">
        <v>1957</v>
      </c>
      <c r="G125" s="299" t="s">
        <v>1957</v>
      </c>
      <c r="H125" s="299" t="s">
        <v>1956</v>
      </c>
      <c r="I125" s="299" t="s">
        <v>449</v>
      </c>
      <c r="J125" s="299" t="s">
        <v>448</v>
      </c>
      <c r="K125" s="299" t="s">
        <v>2677</v>
      </c>
      <c r="L125" s="299" t="s">
        <v>271</v>
      </c>
      <c r="M125" s="299" t="s">
        <v>272</v>
      </c>
      <c r="N125" s="299" t="s">
        <v>241</v>
      </c>
      <c r="O125" s="299" t="s">
        <v>116</v>
      </c>
      <c r="P125" s="299"/>
      <c r="Q125" s="299"/>
      <c r="R125" s="299"/>
      <c r="S125" s="299"/>
      <c r="T125" s="299"/>
      <c r="U125" s="298"/>
      <c r="V125" s="298"/>
      <c r="W125" s="299"/>
      <c r="X125" s="301">
        <v>1</v>
      </c>
      <c r="Y125" s="301">
        <v>0</v>
      </c>
      <c r="Z125" s="300">
        <v>2</v>
      </c>
      <c r="AA125" s="300">
        <v>4682</v>
      </c>
      <c r="AB125" s="297">
        <v>822.5</v>
      </c>
      <c r="AC125" s="296">
        <v>42600</v>
      </c>
      <c r="AD125" s="296">
        <v>42600.519914849501</v>
      </c>
      <c r="AE125" s="295" t="s">
        <v>2324</v>
      </c>
    </row>
    <row r="126" spans="1:31" hidden="1" collapsed="1">
      <c r="A126" s="302" t="s">
        <v>259</v>
      </c>
      <c r="B126" s="299" t="s">
        <v>1955</v>
      </c>
      <c r="C126" s="299" t="s">
        <v>1955</v>
      </c>
      <c r="D126" s="299">
        <v>4583840293</v>
      </c>
      <c r="E126" s="299" t="s">
        <v>1954</v>
      </c>
      <c r="F126" s="299" t="s">
        <v>1954</v>
      </c>
      <c r="G126" s="299" t="s">
        <v>1954</v>
      </c>
      <c r="H126" s="299" t="s">
        <v>1953</v>
      </c>
      <c r="I126" s="299" t="s">
        <v>449</v>
      </c>
      <c r="J126" s="299" t="s">
        <v>448</v>
      </c>
      <c r="K126" s="299" t="s">
        <v>2677</v>
      </c>
      <c r="L126" s="299" t="s">
        <v>271</v>
      </c>
      <c r="M126" s="299" t="s">
        <v>272</v>
      </c>
      <c r="N126" s="299" t="s">
        <v>241</v>
      </c>
      <c r="O126" s="299" t="s">
        <v>116</v>
      </c>
      <c r="P126" s="299"/>
      <c r="Q126" s="299"/>
      <c r="R126" s="299"/>
      <c r="S126" s="299"/>
      <c r="T126" s="299"/>
      <c r="U126" s="298"/>
      <c r="V126" s="298"/>
      <c r="W126" s="299"/>
      <c r="X126" s="301">
        <v>1</v>
      </c>
      <c r="Y126" s="301">
        <v>0</v>
      </c>
      <c r="Z126" s="300">
        <v>1.7</v>
      </c>
      <c r="AA126" s="300">
        <v>3936</v>
      </c>
      <c r="AB126" s="297">
        <v>684.5</v>
      </c>
      <c r="AC126" s="296">
        <v>42600</v>
      </c>
      <c r="AD126" s="296">
        <v>42600.552953240702</v>
      </c>
      <c r="AE126" s="295" t="s">
        <v>2324</v>
      </c>
    </row>
    <row r="127" spans="1:31" hidden="1" collapsed="1">
      <c r="A127" s="302" t="s">
        <v>259</v>
      </c>
      <c r="B127" s="299" t="s">
        <v>1952</v>
      </c>
      <c r="C127" s="299" t="s">
        <v>1952</v>
      </c>
      <c r="D127" s="299">
        <v>2853481500</v>
      </c>
      <c r="E127" s="299"/>
      <c r="F127" s="299"/>
      <c r="G127" s="299" t="s">
        <v>1951</v>
      </c>
      <c r="H127" s="299" t="s">
        <v>1950</v>
      </c>
      <c r="I127" s="299" t="s">
        <v>1014</v>
      </c>
      <c r="J127" s="299" t="s">
        <v>448</v>
      </c>
      <c r="K127" s="299" t="s">
        <v>2529</v>
      </c>
      <c r="L127" s="299" t="s">
        <v>271</v>
      </c>
      <c r="M127" s="299" t="s">
        <v>274</v>
      </c>
      <c r="N127" s="299" t="s">
        <v>241</v>
      </c>
      <c r="O127" s="299" t="s">
        <v>116</v>
      </c>
      <c r="P127" s="299"/>
      <c r="Q127" s="299"/>
      <c r="R127" s="299"/>
      <c r="S127" s="299"/>
      <c r="T127" s="299"/>
      <c r="U127" s="298"/>
      <c r="V127" s="298"/>
      <c r="W127" s="299"/>
      <c r="X127" s="301">
        <v>1</v>
      </c>
      <c r="Y127" s="301">
        <v>0</v>
      </c>
      <c r="Z127" s="300">
        <v>31.1</v>
      </c>
      <c r="AA127" s="300">
        <v>75712</v>
      </c>
      <c r="AB127" s="297">
        <v>15000</v>
      </c>
      <c r="AC127" s="296">
        <v>42600</v>
      </c>
      <c r="AD127" s="296">
        <v>42600.7338598727</v>
      </c>
      <c r="AE127" s="295" t="s">
        <v>2324</v>
      </c>
    </row>
    <row r="128" spans="1:31" hidden="1" collapsed="1">
      <c r="A128" s="302" t="s">
        <v>259</v>
      </c>
      <c r="B128" s="299" t="s">
        <v>1949</v>
      </c>
      <c r="C128" s="299" t="s">
        <v>1949</v>
      </c>
      <c r="D128" s="299">
        <v>303749475</v>
      </c>
      <c r="E128" s="299" t="s">
        <v>1948</v>
      </c>
      <c r="F128" s="299" t="s">
        <v>1948</v>
      </c>
      <c r="G128" s="299" t="s">
        <v>1948</v>
      </c>
      <c r="H128" s="299" t="s">
        <v>1947</v>
      </c>
      <c r="I128" s="299" t="s">
        <v>449</v>
      </c>
      <c r="J128" s="299" t="s">
        <v>448</v>
      </c>
      <c r="K128" s="299" t="s">
        <v>2405</v>
      </c>
      <c r="L128" s="299" t="s">
        <v>271</v>
      </c>
      <c r="M128" s="299" t="s">
        <v>272</v>
      </c>
      <c r="N128" s="299" t="s">
        <v>241</v>
      </c>
      <c r="O128" s="299" t="s">
        <v>116</v>
      </c>
      <c r="P128" s="299"/>
      <c r="Q128" s="299"/>
      <c r="R128" s="299"/>
      <c r="S128" s="299"/>
      <c r="T128" s="299"/>
      <c r="U128" s="298"/>
      <c r="V128" s="298"/>
      <c r="W128" s="299"/>
      <c r="X128" s="301">
        <v>1</v>
      </c>
      <c r="Y128" s="301">
        <v>0</v>
      </c>
      <c r="Z128" s="300">
        <v>6.6</v>
      </c>
      <c r="AA128" s="300">
        <v>41527</v>
      </c>
      <c r="AB128" s="297">
        <v>688</v>
      </c>
      <c r="AC128" s="296">
        <v>42607</v>
      </c>
      <c r="AD128" s="296">
        <v>42607.463365474498</v>
      </c>
      <c r="AE128" s="295" t="s">
        <v>2324</v>
      </c>
    </row>
    <row r="129" spans="1:31" hidden="1" collapsed="1">
      <c r="A129" s="302" t="s">
        <v>259</v>
      </c>
      <c r="B129" s="299" t="s">
        <v>1946</v>
      </c>
      <c r="C129" s="299" t="s">
        <v>1946</v>
      </c>
      <c r="D129" s="299">
        <v>7599046677</v>
      </c>
      <c r="E129" s="299" t="s">
        <v>1945</v>
      </c>
      <c r="F129" s="299" t="s">
        <v>1945</v>
      </c>
      <c r="G129" s="299" t="s">
        <v>1945</v>
      </c>
      <c r="H129" s="299" t="s">
        <v>1944</v>
      </c>
      <c r="I129" s="299" t="s">
        <v>449</v>
      </c>
      <c r="J129" s="299" t="s">
        <v>448</v>
      </c>
      <c r="K129" s="299" t="s">
        <v>2325</v>
      </c>
      <c r="L129" s="299" t="s">
        <v>271</v>
      </c>
      <c r="M129" s="299" t="s">
        <v>272</v>
      </c>
      <c r="N129" s="299" t="s">
        <v>241</v>
      </c>
      <c r="O129" s="299" t="s">
        <v>116</v>
      </c>
      <c r="P129" s="299"/>
      <c r="Q129" s="299"/>
      <c r="R129" s="299"/>
      <c r="S129" s="299"/>
      <c r="T129" s="299"/>
      <c r="U129" s="298"/>
      <c r="V129" s="298"/>
      <c r="W129" s="299"/>
      <c r="X129" s="301">
        <v>1</v>
      </c>
      <c r="Y129" s="301">
        <v>0</v>
      </c>
      <c r="Z129" s="300">
        <v>4.95</v>
      </c>
      <c r="AA129" s="300">
        <v>7775</v>
      </c>
      <c r="AB129" s="297">
        <v>1450</v>
      </c>
      <c r="AC129" s="296">
        <v>42607</v>
      </c>
      <c r="AD129" s="296">
        <v>42607.724931284698</v>
      </c>
      <c r="AE129" s="295" t="s">
        <v>2324</v>
      </c>
    </row>
    <row r="130" spans="1:31" hidden="1" collapsed="1">
      <c r="A130" s="302" t="s">
        <v>260</v>
      </c>
      <c r="B130" s="299" t="s">
        <v>1943</v>
      </c>
      <c r="C130" s="299" t="s">
        <v>1943</v>
      </c>
      <c r="D130" s="299" t="s">
        <v>3171</v>
      </c>
      <c r="E130" s="299" t="s">
        <v>1942</v>
      </c>
      <c r="F130" s="299" t="s">
        <v>1942</v>
      </c>
      <c r="G130" s="299" t="s">
        <v>1942</v>
      </c>
      <c r="H130" s="299" t="s">
        <v>1941</v>
      </c>
      <c r="I130" s="299" t="s">
        <v>575</v>
      </c>
      <c r="J130" s="299" t="s">
        <v>448</v>
      </c>
      <c r="K130" s="299" t="s">
        <v>2431</v>
      </c>
      <c r="L130" s="299" t="s">
        <v>278</v>
      </c>
      <c r="M130" s="299" t="s">
        <v>286</v>
      </c>
      <c r="N130" s="299" t="s">
        <v>240</v>
      </c>
      <c r="O130" s="299" t="s">
        <v>361</v>
      </c>
      <c r="P130" s="299"/>
      <c r="Q130" s="299"/>
      <c r="R130" s="299"/>
      <c r="S130" s="299"/>
      <c r="T130" s="299"/>
      <c r="U130" s="298"/>
      <c r="V130" s="298"/>
      <c r="W130" s="299"/>
      <c r="X130" s="301">
        <v>50</v>
      </c>
      <c r="Y130" s="301">
        <v>0</v>
      </c>
      <c r="Z130" s="300">
        <v>1.91862</v>
      </c>
      <c r="AA130" s="300">
        <v>8990.25</v>
      </c>
      <c r="AB130" s="297">
        <v>625</v>
      </c>
      <c r="AC130" s="296">
        <v>42303</v>
      </c>
      <c r="AD130" s="296">
        <v>42303.6198258449</v>
      </c>
      <c r="AE130" s="295" t="s">
        <v>2324</v>
      </c>
    </row>
    <row r="131" spans="1:31" hidden="1" collapsed="1">
      <c r="A131" s="302" t="s">
        <v>260</v>
      </c>
      <c r="B131" s="299" t="s">
        <v>1637</v>
      </c>
      <c r="C131" s="299" t="s">
        <v>1637</v>
      </c>
      <c r="D131" s="299" t="s">
        <v>3109</v>
      </c>
      <c r="E131" s="299"/>
      <c r="F131" s="299" t="s">
        <v>1636</v>
      </c>
      <c r="G131" s="299" t="s">
        <v>1636</v>
      </c>
      <c r="H131" s="299" t="s">
        <v>1635</v>
      </c>
      <c r="I131" s="299" t="s">
        <v>449</v>
      </c>
      <c r="J131" s="299" t="s">
        <v>448</v>
      </c>
      <c r="K131" s="299" t="s">
        <v>2405</v>
      </c>
      <c r="L131" s="299" t="s">
        <v>278</v>
      </c>
      <c r="M131" s="299" t="s">
        <v>286</v>
      </c>
      <c r="N131" s="299" t="s">
        <v>240</v>
      </c>
      <c r="O131" s="299" t="s">
        <v>361</v>
      </c>
      <c r="P131" s="299"/>
      <c r="Q131" s="299"/>
      <c r="R131" s="299"/>
      <c r="S131" s="299"/>
      <c r="T131" s="299"/>
      <c r="U131" s="298"/>
      <c r="V131" s="298"/>
      <c r="W131" s="299"/>
      <c r="X131" s="301">
        <v>12</v>
      </c>
      <c r="Y131" s="301">
        <v>0</v>
      </c>
      <c r="Z131" s="300">
        <v>0.14938599999999999</v>
      </c>
      <c r="AA131" s="300">
        <v>2485.38</v>
      </c>
      <c r="AB131" s="297">
        <v>150</v>
      </c>
      <c r="AC131" s="296">
        <v>42318</v>
      </c>
      <c r="AD131" s="296">
        <v>42318.731903703701</v>
      </c>
      <c r="AE131" s="295" t="s">
        <v>2324</v>
      </c>
    </row>
    <row r="132" spans="1:31" hidden="1" collapsed="1">
      <c r="A132" s="302" t="s">
        <v>260</v>
      </c>
      <c r="B132" s="299" t="s">
        <v>1631</v>
      </c>
      <c r="C132" s="299" t="s">
        <v>1631</v>
      </c>
      <c r="D132" s="299" t="s">
        <v>3166</v>
      </c>
      <c r="E132" s="299" t="s">
        <v>1630</v>
      </c>
      <c r="F132" s="299" t="s">
        <v>1629</v>
      </c>
      <c r="G132" s="299" t="s">
        <v>1628</v>
      </c>
      <c r="H132" s="299" t="s">
        <v>1627</v>
      </c>
      <c r="I132" s="299" t="s">
        <v>526</v>
      </c>
      <c r="J132" s="299" t="s">
        <v>448</v>
      </c>
      <c r="K132" s="299" t="s">
        <v>2337</v>
      </c>
      <c r="L132" s="299" t="s">
        <v>278</v>
      </c>
      <c r="M132" s="299" t="s">
        <v>286</v>
      </c>
      <c r="N132" s="299" t="s">
        <v>240</v>
      </c>
      <c r="O132" s="299" t="s">
        <v>361</v>
      </c>
      <c r="P132" s="299"/>
      <c r="Q132" s="299"/>
      <c r="R132" s="299"/>
      <c r="S132" s="299"/>
      <c r="T132" s="299"/>
      <c r="U132" s="298"/>
      <c r="V132" s="298"/>
      <c r="W132" s="299"/>
      <c r="X132" s="301">
        <v>5</v>
      </c>
      <c r="Y132" s="301">
        <v>0</v>
      </c>
      <c r="Z132" s="300">
        <v>0.176814</v>
      </c>
      <c r="AA132" s="300">
        <v>786.20500000000004</v>
      </c>
      <c r="AB132" s="297">
        <v>62.5</v>
      </c>
      <c r="AC132" s="296">
        <v>42488</v>
      </c>
      <c r="AD132" s="296">
        <v>42331.682169213003</v>
      </c>
      <c r="AE132" s="295" t="s">
        <v>2324</v>
      </c>
    </row>
    <row r="133" spans="1:31" hidden="1" collapsed="1">
      <c r="A133" s="302" t="s">
        <v>260</v>
      </c>
      <c r="B133" s="299" t="s">
        <v>1796</v>
      </c>
      <c r="C133" s="299" t="s">
        <v>1796</v>
      </c>
      <c r="D133" s="299" t="s">
        <v>3165</v>
      </c>
      <c r="E133" s="299" t="s">
        <v>1795</v>
      </c>
      <c r="F133" s="299" t="s">
        <v>1795</v>
      </c>
      <c r="G133" s="299" t="s">
        <v>1795</v>
      </c>
      <c r="H133" s="299" t="s">
        <v>1794</v>
      </c>
      <c r="I133" s="299" t="s">
        <v>449</v>
      </c>
      <c r="J133" s="299" t="s">
        <v>448</v>
      </c>
      <c r="K133" s="299" t="s">
        <v>2325</v>
      </c>
      <c r="L133" s="299" t="s">
        <v>278</v>
      </c>
      <c r="M133" s="299" t="s">
        <v>286</v>
      </c>
      <c r="N133" s="299" t="s">
        <v>240</v>
      </c>
      <c r="O133" s="299" t="s">
        <v>361</v>
      </c>
      <c r="P133" s="299"/>
      <c r="Q133" s="299"/>
      <c r="R133" s="299"/>
      <c r="S133" s="299"/>
      <c r="T133" s="299"/>
      <c r="U133" s="298"/>
      <c r="V133" s="298"/>
      <c r="W133" s="299"/>
      <c r="X133" s="301">
        <v>7</v>
      </c>
      <c r="Y133" s="301">
        <v>0</v>
      </c>
      <c r="Z133" s="300">
        <v>0.24754000000000001</v>
      </c>
      <c r="AA133" s="300">
        <v>1100.6869999999999</v>
      </c>
      <c r="AB133" s="297">
        <v>87.5</v>
      </c>
      <c r="AC133" s="296">
        <v>42354</v>
      </c>
      <c r="AD133" s="296">
        <v>42354.477158831003</v>
      </c>
      <c r="AE133" s="295" t="s">
        <v>2324</v>
      </c>
    </row>
    <row r="134" spans="1:31" hidden="1" collapsed="1">
      <c r="A134" s="302" t="s">
        <v>260</v>
      </c>
      <c r="B134" s="299" t="s">
        <v>1793</v>
      </c>
      <c r="C134" s="299" t="s">
        <v>1793</v>
      </c>
      <c r="D134" s="299" t="s">
        <v>3164</v>
      </c>
      <c r="E134" s="299" t="s">
        <v>1792</v>
      </c>
      <c r="F134" s="299" t="s">
        <v>1792</v>
      </c>
      <c r="G134" s="299" t="s">
        <v>1792</v>
      </c>
      <c r="H134" s="299" t="s">
        <v>1791</v>
      </c>
      <c r="I134" s="299" t="s">
        <v>1317</v>
      </c>
      <c r="J134" s="299" t="s">
        <v>448</v>
      </c>
      <c r="K134" s="299" t="s">
        <v>2367</v>
      </c>
      <c r="L134" s="299" t="s">
        <v>278</v>
      </c>
      <c r="M134" s="299" t="s">
        <v>286</v>
      </c>
      <c r="N134" s="299" t="s">
        <v>240</v>
      </c>
      <c r="O134" s="299" t="s">
        <v>361</v>
      </c>
      <c r="P134" s="299"/>
      <c r="Q134" s="299"/>
      <c r="R134" s="299"/>
      <c r="S134" s="299"/>
      <c r="T134" s="299"/>
      <c r="U134" s="298"/>
      <c r="V134" s="298"/>
      <c r="W134" s="299"/>
      <c r="X134" s="301">
        <v>5</v>
      </c>
      <c r="Y134" s="301">
        <v>0</v>
      </c>
      <c r="Z134" s="300">
        <v>0.23655000000000001</v>
      </c>
      <c r="AA134" s="300">
        <v>691.48500000000001</v>
      </c>
      <c r="AB134" s="297">
        <v>62.5</v>
      </c>
      <c r="AC134" s="296">
        <v>42373</v>
      </c>
      <c r="AD134" s="296">
        <v>42373.4313566782</v>
      </c>
      <c r="AE134" s="295" t="s">
        <v>2324</v>
      </c>
    </row>
    <row r="135" spans="1:31" hidden="1" collapsed="1">
      <c r="A135" s="302" t="s">
        <v>260</v>
      </c>
      <c r="B135" s="299" t="s">
        <v>1940</v>
      </c>
      <c r="C135" s="299" t="s">
        <v>1940</v>
      </c>
      <c r="D135" s="299" t="s">
        <v>3163</v>
      </c>
      <c r="E135" s="299" t="s">
        <v>1939</v>
      </c>
      <c r="F135" s="299" t="s">
        <v>1939</v>
      </c>
      <c r="G135" s="299" t="s">
        <v>1939</v>
      </c>
      <c r="H135" s="299" t="s">
        <v>1938</v>
      </c>
      <c r="I135" s="299" t="s">
        <v>449</v>
      </c>
      <c r="J135" s="299" t="s">
        <v>448</v>
      </c>
      <c r="K135" s="299" t="s">
        <v>2405</v>
      </c>
      <c r="L135" s="299" t="s">
        <v>278</v>
      </c>
      <c r="M135" s="299" t="s">
        <v>286</v>
      </c>
      <c r="N135" s="299" t="s">
        <v>240</v>
      </c>
      <c r="O135" s="299" t="s">
        <v>361</v>
      </c>
      <c r="P135" s="299"/>
      <c r="Q135" s="299"/>
      <c r="R135" s="299"/>
      <c r="S135" s="299"/>
      <c r="T135" s="299"/>
      <c r="U135" s="298"/>
      <c r="V135" s="298"/>
      <c r="W135" s="299"/>
      <c r="X135" s="301">
        <v>462</v>
      </c>
      <c r="Y135" s="301">
        <v>0</v>
      </c>
      <c r="Z135" s="300">
        <v>21.857220000000002</v>
      </c>
      <c r="AA135" s="300">
        <v>63893.214</v>
      </c>
      <c r="AB135" s="297">
        <v>5775</v>
      </c>
      <c r="AC135" s="296">
        <v>42373</v>
      </c>
      <c r="AD135" s="296">
        <v>42373.776372685199</v>
      </c>
      <c r="AE135" s="295" t="s">
        <v>2324</v>
      </c>
    </row>
    <row r="136" spans="1:31" hidden="1" collapsed="1">
      <c r="A136" s="302" t="s">
        <v>260</v>
      </c>
      <c r="B136" s="299" t="s">
        <v>1781</v>
      </c>
      <c r="C136" s="299" t="s">
        <v>1781</v>
      </c>
      <c r="D136" s="299" t="s">
        <v>3153</v>
      </c>
      <c r="E136" s="299" t="s">
        <v>1780</v>
      </c>
      <c r="F136" s="299" t="s">
        <v>1780</v>
      </c>
      <c r="G136" s="299" t="s">
        <v>1780</v>
      </c>
      <c r="H136" s="299" t="s">
        <v>1779</v>
      </c>
      <c r="I136" s="299" t="s">
        <v>478</v>
      </c>
      <c r="J136" s="299" t="s">
        <v>448</v>
      </c>
      <c r="K136" s="299" t="s">
        <v>2345</v>
      </c>
      <c r="L136" s="299" t="s">
        <v>278</v>
      </c>
      <c r="M136" s="299" t="s">
        <v>286</v>
      </c>
      <c r="N136" s="299" t="s">
        <v>240</v>
      </c>
      <c r="O136" s="299" t="s">
        <v>361</v>
      </c>
      <c r="P136" s="299"/>
      <c r="Q136" s="299"/>
      <c r="R136" s="299"/>
      <c r="S136" s="299"/>
      <c r="T136" s="299"/>
      <c r="U136" s="298"/>
      <c r="V136" s="298"/>
      <c r="W136" s="299"/>
      <c r="X136" s="301">
        <v>4</v>
      </c>
      <c r="Y136" s="301">
        <v>0</v>
      </c>
      <c r="Z136" s="300">
        <v>0.18923999999999999</v>
      </c>
      <c r="AA136" s="300">
        <v>553.18799999999999</v>
      </c>
      <c r="AB136" s="297">
        <v>50</v>
      </c>
      <c r="AC136" s="296">
        <v>42405</v>
      </c>
      <c r="AD136" s="296">
        <v>42387.529002164403</v>
      </c>
      <c r="AE136" s="295" t="s">
        <v>2324</v>
      </c>
    </row>
    <row r="137" spans="1:31" hidden="1" collapsed="1">
      <c r="A137" s="302" t="s">
        <v>260</v>
      </c>
      <c r="B137" s="299" t="s">
        <v>1778</v>
      </c>
      <c r="C137" s="299" t="s">
        <v>1778</v>
      </c>
      <c r="D137" s="299" t="s">
        <v>3150</v>
      </c>
      <c r="E137" s="299" t="s">
        <v>1777</v>
      </c>
      <c r="F137" s="299" t="s">
        <v>1777</v>
      </c>
      <c r="G137" s="299" t="s">
        <v>1777</v>
      </c>
      <c r="H137" s="299" t="s">
        <v>1776</v>
      </c>
      <c r="I137" s="299" t="s">
        <v>449</v>
      </c>
      <c r="J137" s="299" t="s">
        <v>448</v>
      </c>
      <c r="K137" s="299" t="s">
        <v>2325</v>
      </c>
      <c r="L137" s="299" t="s">
        <v>278</v>
      </c>
      <c r="M137" s="299" t="s">
        <v>286</v>
      </c>
      <c r="N137" s="299" t="s">
        <v>240</v>
      </c>
      <c r="O137" s="299" t="s">
        <v>361</v>
      </c>
      <c r="P137" s="299"/>
      <c r="Q137" s="299"/>
      <c r="R137" s="299"/>
      <c r="S137" s="299"/>
      <c r="T137" s="299"/>
      <c r="U137" s="298"/>
      <c r="V137" s="298"/>
      <c r="W137" s="299"/>
      <c r="X137" s="301">
        <v>38</v>
      </c>
      <c r="Y137" s="301">
        <v>0</v>
      </c>
      <c r="Z137" s="300">
        <v>1.7977799999999999</v>
      </c>
      <c r="AA137" s="300">
        <v>5255.2860000000001</v>
      </c>
      <c r="AB137" s="297">
        <v>475</v>
      </c>
      <c r="AC137" s="296">
        <v>42395</v>
      </c>
      <c r="AD137" s="296">
        <v>42395.625304016197</v>
      </c>
      <c r="AE137" s="295" t="s">
        <v>2324</v>
      </c>
    </row>
    <row r="138" spans="1:31" hidden="1" collapsed="1">
      <c r="A138" s="302" t="s">
        <v>260</v>
      </c>
      <c r="B138" s="299" t="s">
        <v>1775</v>
      </c>
      <c r="C138" s="299" t="s">
        <v>1775</v>
      </c>
      <c r="D138" s="299" t="s">
        <v>3148</v>
      </c>
      <c r="E138" s="299" t="s">
        <v>1774</v>
      </c>
      <c r="F138" s="299" t="s">
        <v>1774</v>
      </c>
      <c r="G138" s="299" t="s">
        <v>1774</v>
      </c>
      <c r="H138" s="299" t="s">
        <v>1773</v>
      </c>
      <c r="I138" s="299" t="s">
        <v>526</v>
      </c>
      <c r="J138" s="299" t="s">
        <v>448</v>
      </c>
      <c r="K138" s="299" t="s">
        <v>2337</v>
      </c>
      <c r="L138" s="299" t="s">
        <v>278</v>
      </c>
      <c r="M138" s="299" t="s">
        <v>286</v>
      </c>
      <c r="N138" s="299" t="s">
        <v>240</v>
      </c>
      <c r="O138" s="299" t="s">
        <v>361</v>
      </c>
      <c r="P138" s="299"/>
      <c r="Q138" s="299"/>
      <c r="R138" s="299"/>
      <c r="S138" s="299"/>
      <c r="T138" s="299"/>
      <c r="U138" s="298"/>
      <c r="V138" s="298"/>
      <c r="W138" s="299"/>
      <c r="X138" s="301">
        <v>4</v>
      </c>
      <c r="Y138" s="301">
        <v>0</v>
      </c>
      <c r="Z138" s="300">
        <v>0.18923999999999999</v>
      </c>
      <c r="AA138" s="300">
        <v>553.18799999999999</v>
      </c>
      <c r="AB138" s="297">
        <v>50</v>
      </c>
      <c r="AC138" s="296">
        <v>42405</v>
      </c>
      <c r="AD138" s="296">
        <v>42405.458537152801</v>
      </c>
      <c r="AE138" s="295" t="s">
        <v>2324</v>
      </c>
    </row>
    <row r="139" spans="1:31" hidden="1" collapsed="1">
      <c r="A139" s="302" t="s">
        <v>260</v>
      </c>
      <c r="B139" s="299" t="s">
        <v>1937</v>
      </c>
      <c r="C139" s="299" t="s">
        <v>1937</v>
      </c>
      <c r="D139" s="299" t="s">
        <v>3147</v>
      </c>
      <c r="E139" s="299" t="s">
        <v>1936</v>
      </c>
      <c r="F139" s="299" t="s">
        <v>1935</v>
      </c>
      <c r="G139" s="299" t="s">
        <v>1935</v>
      </c>
      <c r="H139" s="299" t="s">
        <v>1934</v>
      </c>
      <c r="I139" s="299" t="s">
        <v>449</v>
      </c>
      <c r="J139" s="299" t="s">
        <v>448</v>
      </c>
      <c r="K139" s="299" t="s">
        <v>2405</v>
      </c>
      <c r="L139" s="299" t="s">
        <v>278</v>
      </c>
      <c r="M139" s="299" t="s">
        <v>286</v>
      </c>
      <c r="N139" s="299" t="s">
        <v>240</v>
      </c>
      <c r="O139" s="299" t="s">
        <v>361</v>
      </c>
      <c r="P139" s="299"/>
      <c r="Q139" s="299"/>
      <c r="R139" s="299"/>
      <c r="S139" s="299"/>
      <c r="T139" s="299"/>
      <c r="U139" s="298"/>
      <c r="V139" s="298"/>
      <c r="W139" s="299"/>
      <c r="X139" s="301">
        <v>140</v>
      </c>
      <c r="Y139" s="301">
        <v>0</v>
      </c>
      <c r="Z139" s="300">
        <v>5.3721360000000002</v>
      </c>
      <c r="AA139" s="300">
        <v>25172.7</v>
      </c>
      <c r="AB139" s="297">
        <v>1750</v>
      </c>
      <c r="AC139" s="296">
        <v>42405</v>
      </c>
      <c r="AD139" s="296">
        <v>42405.646790243103</v>
      </c>
      <c r="AE139" s="295" t="s">
        <v>2324</v>
      </c>
    </row>
    <row r="140" spans="1:31" hidden="1" collapsed="1">
      <c r="A140" s="302" t="s">
        <v>260</v>
      </c>
      <c r="B140" s="299" t="s">
        <v>1772</v>
      </c>
      <c r="C140" s="299" t="s">
        <v>1772</v>
      </c>
      <c r="D140" s="299" t="s">
        <v>3145</v>
      </c>
      <c r="E140" s="299" t="s">
        <v>1771</v>
      </c>
      <c r="F140" s="299" t="s">
        <v>1771</v>
      </c>
      <c r="G140" s="299" t="s">
        <v>1771</v>
      </c>
      <c r="H140" s="299" t="s">
        <v>1770</v>
      </c>
      <c r="I140" s="299" t="s">
        <v>449</v>
      </c>
      <c r="J140" s="299" t="s">
        <v>448</v>
      </c>
      <c r="K140" s="299" t="s">
        <v>2405</v>
      </c>
      <c r="L140" s="299" t="s">
        <v>278</v>
      </c>
      <c r="M140" s="299" t="s">
        <v>286</v>
      </c>
      <c r="N140" s="299" t="s">
        <v>240</v>
      </c>
      <c r="O140" s="299" t="s">
        <v>361</v>
      </c>
      <c r="P140" s="299"/>
      <c r="Q140" s="299"/>
      <c r="R140" s="299"/>
      <c r="S140" s="299"/>
      <c r="T140" s="299"/>
      <c r="U140" s="298"/>
      <c r="V140" s="298"/>
      <c r="W140" s="299"/>
      <c r="X140" s="301">
        <v>19</v>
      </c>
      <c r="Y140" s="301">
        <v>0</v>
      </c>
      <c r="Z140" s="300">
        <v>0.72907599999999995</v>
      </c>
      <c r="AA140" s="300">
        <v>3416.2950000000001</v>
      </c>
      <c r="AB140" s="297">
        <v>237.5</v>
      </c>
      <c r="AC140" s="296">
        <v>42416</v>
      </c>
      <c r="AD140" s="296">
        <v>42416.7412827199</v>
      </c>
      <c r="AE140" s="295" t="s">
        <v>2324</v>
      </c>
    </row>
    <row r="141" spans="1:31" hidden="1" collapsed="1">
      <c r="A141" s="302" t="s">
        <v>260</v>
      </c>
      <c r="B141" s="299" t="s">
        <v>1669</v>
      </c>
      <c r="C141" s="299" t="s">
        <v>1669</v>
      </c>
      <c r="D141" s="299" t="s">
        <v>3143</v>
      </c>
      <c r="E141" s="299" t="s">
        <v>1668</v>
      </c>
      <c r="F141" s="299" t="s">
        <v>1668</v>
      </c>
      <c r="G141" s="299" t="s">
        <v>1668</v>
      </c>
      <c r="H141" s="299" t="s">
        <v>1667</v>
      </c>
      <c r="I141" s="299" t="s">
        <v>449</v>
      </c>
      <c r="J141" s="299" t="s">
        <v>448</v>
      </c>
      <c r="K141" s="299" t="s">
        <v>2405</v>
      </c>
      <c r="L141" s="299" t="s">
        <v>278</v>
      </c>
      <c r="M141" s="299" t="s">
        <v>286</v>
      </c>
      <c r="N141" s="299" t="s">
        <v>240</v>
      </c>
      <c r="O141" s="299" t="s">
        <v>361</v>
      </c>
      <c r="P141" s="299"/>
      <c r="Q141" s="299"/>
      <c r="R141" s="299"/>
      <c r="S141" s="299"/>
      <c r="T141" s="299"/>
      <c r="U141" s="298"/>
      <c r="V141" s="298"/>
      <c r="W141" s="299"/>
      <c r="X141" s="301">
        <v>45</v>
      </c>
      <c r="Y141" s="301">
        <v>0</v>
      </c>
      <c r="Z141" s="300">
        <v>1.591326</v>
      </c>
      <c r="AA141" s="300">
        <v>7075.8450000000003</v>
      </c>
      <c r="AB141" s="297">
        <v>562.5</v>
      </c>
      <c r="AC141" s="296">
        <v>42468</v>
      </c>
      <c r="AD141" s="296">
        <v>42450.582855127301</v>
      </c>
      <c r="AE141" s="295" t="s">
        <v>2324</v>
      </c>
    </row>
    <row r="142" spans="1:31" hidden="1" collapsed="1">
      <c r="A142" s="302" t="s">
        <v>260</v>
      </c>
      <c r="B142" s="299" t="s">
        <v>1761</v>
      </c>
      <c r="C142" s="299" t="s">
        <v>1761</v>
      </c>
      <c r="D142" s="299" t="s">
        <v>3139</v>
      </c>
      <c r="E142" s="299" t="s">
        <v>1760</v>
      </c>
      <c r="F142" s="299" t="s">
        <v>1760</v>
      </c>
      <c r="G142" s="299" t="s">
        <v>1760</v>
      </c>
      <c r="H142" s="299" t="s">
        <v>1759</v>
      </c>
      <c r="I142" s="299" t="s">
        <v>468</v>
      </c>
      <c r="J142" s="299" t="s">
        <v>448</v>
      </c>
      <c r="K142" s="299" t="s">
        <v>2499</v>
      </c>
      <c r="L142" s="299" t="s">
        <v>278</v>
      </c>
      <c r="M142" s="299" t="s">
        <v>286</v>
      </c>
      <c r="N142" s="299" t="s">
        <v>240</v>
      </c>
      <c r="O142" s="299" t="s">
        <v>361</v>
      </c>
      <c r="P142" s="299"/>
      <c r="Q142" s="299"/>
      <c r="R142" s="299"/>
      <c r="S142" s="299"/>
      <c r="T142" s="299"/>
      <c r="U142" s="298"/>
      <c r="V142" s="298"/>
      <c r="W142" s="299"/>
      <c r="X142" s="301">
        <v>9</v>
      </c>
      <c r="Y142" s="301">
        <v>0</v>
      </c>
      <c r="Z142" s="300">
        <v>0.34535199999999999</v>
      </c>
      <c r="AA142" s="300">
        <v>1618.2449999999999</v>
      </c>
      <c r="AB142" s="297">
        <v>112.5</v>
      </c>
      <c r="AC142" s="296">
        <v>42464</v>
      </c>
      <c r="AD142" s="296">
        <v>42464.473258252299</v>
      </c>
      <c r="AE142" s="295" t="s">
        <v>2324</v>
      </c>
    </row>
    <row r="143" spans="1:31" hidden="1" collapsed="1">
      <c r="A143" s="302" t="s">
        <v>260</v>
      </c>
      <c r="B143" s="299" t="s">
        <v>1749</v>
      </c>
      <c r="C143" s="299" t="s">
        <v>1749</v>
      </c>
      <c r="D143" s="299" t="s">
        <v>2730</v>
      </c>
      <c r="E143" s="299" t="s">
        <v>793</v>
      </c>
      <c r="F143" s="299" t="s">
        <v>793</v>
      </c>
      <c r="G143" s="299" t="s">
        <v>793</v>
      </c>
      <c r="H143" s="299" t="s">
        <v>792</v>
      </c>
      <c r="I143" s="299" t="s">
        <v>449</v>
      </c>
      <c r="J143" s="299" t="s">
        <v>448</v>
      </c>
      <c r="K143" s="299" t="s">
        <v>2405</v>
      </c>
      <c r="L143" s="299" t="s">
        <v>278</v>
      </c>
      <c r="M143" s="299" t="s">
        <v>286</v>
      </c>
      <c r="N143" s="299" t="s">
        <v>240</v>
      </c>
      <c r="O143" s="299" t="s">
        <v>361</v>
      </c>
      <c r="P143" s="299"/>
      <c r="Q143" s="299"/>
      <c r="R143" s="299"/>
      <c r="S143" s="299"/>
      <c r="T143" s="299"/>
      <c r="U143" s="298"/>
      <c r="V143" s="298"/>
      <c r="W143" s="299"/>
      <c r="X143" s="301">
        <v>10</v>
      </c>
      <c r="Y143" s="301">
        <v>0</v>
      </c>
      <c r="Z143" s="300">
        <v>0.38372400000000001</v>
      </c>
      <c r="AA143" s="300">
        <v>1798.05</v>
      </c>
      <c r="AB143" s="297">
        <v>125</v>
      </c>
      <c r="AC143" s="296">
        <v>42465</v>
      </c>
      <c r="AD143" s="296">
        <v>42465.437354513902</v>
      </c>
      <c r="AE143" s="295" t="s">
        <v>2324</v>
      </c>
    </row>
    <row r="144" spans="1:31" hidden="1" collapsed="1">
      <c r="A144" s="302" t="s">
        <v>260</v>
      </c>
      <c r="B144" s="299" t="s">
        <v>1910</v>
      </c>
      <c r="C144" s="299" t="s">
        <v>1910</v>
      </c>
      <c r="D144" s="299" t="s">
        <v>3135</v>
      </c>
      <c r="E144" s="299" t="s">
        <v>1909</v>
      </c>
      <c r="F144" s="299" t="s">
        <v>1908</v>
      </c>
      <c r="G144" s="299" t="s">
        <v>1908</v>
      </c>
      <c r="H144" s="299" t="s">
        <v>1907</v>
      </c>
      <c r="I144" s="299" t="s">
        <v>478</v>
      </c>
      <c r="J144" s="299" t="s">
        <v>448</v>
      </c>
      <c r="K144" s="299" t="s">
        <v>2345</v>
      </c>
      <c r="L144" s="299" t="s">
        <v>278</v>
      </c>
      <c r="M144" s="299" t="s">
        <v>286</v>
      </c>
      <c r="N144" s="299" t="s">
        <v>240</v>
      </c>
      <c r="O144" s="299" t="s">
        <v>361</v>
      </c>
      <c r="P144" s="299"/>
      <c r="Q144" s="299"/>
      <c r="R144" s="299"/>
      <c r="S144" s="299"/>
      <c r="T144" s="299"/>
      <c r="U144" s="298"/>
      <c r="V144" s="298"/>
      <c r="W144" s="299"/>
      <c r="X144" s="301">
        <v>6</v>
      </c>
      <c r="Y144" s="301">
        <v>0</v>
      </c>
      <c r="Z144" s="300">
        <v>0.23023399999999999</v>
      </c>
      <c r="AA144" s="300">
        <v>1078.83</v>
      </c>
      <c r="AB144" s="297">
        <v>28.5</v>
      </c>
      <c r="AC144" s="296">
        <v>42487</v>
      </c>
      <c r="AD144" s="296">
        <v>42487.523451967601</v>
      </c>
      <c r="AE144" s="295" t="s">
        <v>2324</v>
      </c>
    </row>
    <row r="145" spans="1:31" hidden="1" collapsed="1">
      <c r="A145" s="302" t="s">
        <v>260</v>
      </c>
      <c r="B145" s="299" t="s">
        <v>1690</v>
      </c>
      <c r="C145" s="299" t="s">
        <v>1690</v>
      </c>
      <c r="D145" s="299" t="s">
        <v>3130</v>
      </c>
      <c r="E145" s="299" t="s">
        <v>1689</v>
      </c>
      <c r="F145" s="299" t="s">
        <v>1685</v>
      </c>
      <c r="G145" s="299" t="s">
        <v>1685</v>
      </c>
      <c r="H145" s="299" t="s">
        <v>1688</v>
      </c>
      <c r="I145" s="299" t="s">
        <v>473</v>
      </c>
      <c r="J145" s="299" t="s">
        <v>448</v>
      </c>
      <c r="K145" s="299" t="s">
        <v>2538</v>
      </c>
      <c r="L145" s="299" t="s">
        <v>278</v>
      </c>
      <c r="M145" s="299" t="s">
        <v>286</v>
      </c>
      <c r="N145" s="299" t="s">
        <v>240</v>
      </c>
      <c r="O145" s="299" t="s">
        <v>361</v>
      </c>
      <c r="P145" s="299"/>
      <c r="Q145" s="299"/>
      <c r="R145" s="299"/>
      <c r="S145" s="299"/>
      <c r="T145" s="299"/>
      <c r="U145" s="298"/>
      <c r="V145" s="298"/>
      <c r="W145" s="299"/>
      <c r="X145" s="301">
        <v>74</v>
      </c>
      <c r="Y145" s="301">
        <v>0</v>
      </c>
      <c r="Z145" s="300">
        <v>2.8395579999999998</v>
      </c>
      <c r="AA145" s="300">
        <v>13305.57</v>
      </c>
      <c r="AB145" s="297">
        <v>925</v>
      </c>
      <c r="AC145" s="296">
        <v>42502</v>
      </c>
      <c r="AD145" s="296">
        <v>42502.464885069399</v>
      </c>
      <c r="AE145" s="295" t="s">
        <v>2324</v>
      </c>
    </row>
    <row r="146" spans="1:31" hidden="1" collapsed="1">
      <c r="A146" s="302" t="s">
        <v>260</v>
      </c>
      <c r="B146" s="299" t="s">
        <v>1687</v>
      </c>
      <c r="C146" s="299" t="s">
        <v>1687</v>
      </c>
      <c r="D146" s="299" t="s">
        <v>3128</v>
      </c>
      <c r="E146" s="299" t="s">
        <v>1686</v>
      </c>
      <c r="F146" s="299" t="s">
        <v>1685</v>
      </c>
      <c r="G146" s="299" t="s">
        <v>1685</v>
      </c>
      <c r="H146" s="299" t="s">
        <v>1684</v>
      </c>
      <c r="I146" s="299" t="s">
        <v>473</v>
      </c>
      <c r="J146" s="299" t="s">
        <v>448</v>
      </c>
      <c r="K146" s="299" t="s">
        <v>2538</v>
      </c>
      <c r="L146" s="299" t="s">
        <v>278</v>
      </c>
      <c r="M146" s="299" t="s">
        <v>286</v>
      </c>
      <c r="N146" s="299" t="s">
        <v>240</v>
      </c>
      <c r="O146" s="299" t="s">
        <v>361</v>
      </c>
      <c r="P146" s="299"/>
      <c r="Q146" s="299"/>
      <c r="R146" s="299"/>
      <c r="S146" s="299"/>
      <c r="T146" s="299"/>
      <c r="U146" s="298"/>
      <c r="V146" s="298"/>
      <c r="W146" s="299"/>
      <c r="X146" s="301">
        <v>2</v>
      </c>
      <c r="Y146" s="301">
        <v>0</v>
      </c>
      <c r="Z146" s="300">
        <v>7.6744999999999994E-2</v>
      </c>
      <c r="AA146" s="300">
        <v>359.61</v>
      </c>
      <c r="AB146" s="297">
        <v>25</v>
      </c>
      <c r="AC146" s="296">
        <v>42502</v>
      </c>
      <c r="AD146" s="296">
        <v>42502.794673344899</v>
      </c>
      <c r="AE146" s="295" t="s">
        <v>2324</v>
      </c>
    </row>
    <row r="147" spans="1:31" hidden="1" collapsed="1">
      <c r="A147" s="302" t="s">
        <v>260</v>
      </c>
      <c r="B147" s="299" t="s">
        <v>1660</v>
      </c>
      <c r="C147" s="299" t="s">
        <v>1660</v>
      </c>
      <c r="D147" s="299" t="s">
        <v>3093</v>
      </c>
      <c r="E147" s="299" t="s">
        <v>1659</v>
      </c>
      <c r="F147" s="299" t="s">
        <v>1659</v>
      </c>
      <c r="G147" s="299" t="s">
        <v>1659</v>
      </c>
      <c r="H147" s="299" t="s">
        <v>1658</v>
      </c>
      <c r="I147" s="299" t="s">
        <v>449</v>
      </c>
      <c r="J147" s="299" t="s">
        <v>448</v>
      </c>
      <c r="K147" s="299" t="s">
        <v>2405</v>
      </c>
      <c r="L147" s="299" t="s">
        <v>278</v>
      </c>
      <c r="M147" s="299" t="s">
        <v>286</v>
      </c>
      <c r="N147" s="299" t="s">
        <v>240</v>
      </c>
      <c r="O147" s="299" t="s">
        <v>361</v>
      </c>
      <c r="P147" s="299"/>
      <c r="Q147" s="299"/>
      <c r="R147" s="299"/>
      <c r="S147" s="299"/>
      <c r="T147" s="299"/>
      <c r="U147" s="298"/>
      <c r="V147" s="298"/>
      <c r="W147" s="299"/>
      <c r="X147" s="301">
        <v>37</v>
      </c>
      <c r="Y147" s="301">
        <v>0</v>
      </c>
      <c r="Z147" s="300">
        <v>1.75047</v>
      </c>
      <c r="AA147" s="300">
        <v>5116.9889999999996</v>
      </c>
      <c r="AB147" s="297">
        <v>462.5</v>
      </c>
      <c r="AC147" s="296">
        <v>42506</v>
      </c>
      <c r="AD147" s="296">
        <v>42506.685402511597</v>
      </c>
      <c r="AE147" s="295" t="s">
        <v>2324</v>
      </c>
    </row>
    <row r="148" spans="1:31" hidden="1" collapsed="1">
      <c r="A148" s="302" t="s">
        <v>260</v>
      </c>
      <c r="B148" s="299" t="s">
        <v>1728</v>
      </c>
      <c r="C148" s="299" t="s">
        <v>1728</v>
      </c>
      <c r="D148" s="299" t="s">
        <v>3124</v>
      </c>
      <c r="E148" s="299" t="s">
        <v>1727</v>
      </c>
      <c r="F148" s="299" t="s">
        <v>1727</v>
      </c>
      <c r="G148" s="299" t="s">
        <v>1727</v>
      </c>
      <c r="H148" s="299" t="s">
        <v>1726</v>
      </c>
      <c r="I148" s="299" t="s">
        <v>468</v>
      </c>
      <c r="J148" s="299" t="s">
        <v>448</v>
      </c>
      <c r="K148" s="299" t="s">
        <v>2499</v>
      </c>
      <c r="L148" s="299" t="s">
        <v>278</v>
      </c>
      <c r="M148" s="299" t="s">
        <v>286</v>
      </c>
      <c r="N148" s="299" t="s">
        <v>240</v>
      </c>
      <c r="O148" s="299" t="s">
        <v>361</v>
      </c>
      <c r="P148" s="299"/>
      <c r="Q148" s="299"/>
      <c r="R148" s="299"/>
      <c r="S148" s="299"/>
      <c r="T148" s="299"/>
      <c r="U148" s="298"/>
      <c r="V148" s="298"/>
      <c r="W148" s="299"/>
      <c r="X148" s="301">
        <v>2</v>
      </c>
      <c r="Y148" s="301">
        <v>0</v>
      </c>
      <c r="Z148" s="300">
        <v>7.0725999999999997E-2</v>
      </c>
      <c r="AA148" s="300">
        <v>314.48200000000003</v>
      </c>
      <c r="AB148" s="297">
        <v>25</v>
      </c>
      <c r="AC148" s="296">
        <v>42513</v>
      </c>
      <c r="AD148" s="296">
        <v>42513.704993599502</v>
      </c>
      <c r="AE148" s="295" t="s">
        <v>2324</v>
      </c>
    </row>
    <row r="149" spans="1:31" hidden="1" collapsed="1">
      <c r="A149" s="302" t="s">
        <v>260</v>
      </c>
      <c r="B149" s="299" t="s">
        <v>1680</v>
      </c>
      <c r="C149" s="299" t="s">
        <v>1680</v>
      </c>
      <c r="D149" s="299" t="s">
        <v>3119</v>
      </c>
      <c r="E149" s="299" t="s">
        <v>1679</v>
      </c>
      <c r="F149" s="299" t="s">
        <v>1679</v>
      </c>
      <c r="G149" s="299" t="s">
        <v>1679</v>
      </c>
      <c r="H149" s="299" t="s">
        <v>1678</v>
      </c>
      <c r="I149" s="299" t="s">
        <v>449</v>
      </c>
      <c r="J149" s="299" t="s">
        <v>448</v>
      </c>
      <c r="K149" s="299" t="s">
        <v>2405</v>
      </c>
      <c r="L149" s="299" t="s">
        <v>278</v>
      </c>
      <c r="M149" s="299" t="s">
        <v>286</v>
      </c>
      <c r="N149" s="299" t="s">
        <v>240</v>
      </c>
      <c r="O149" s="299" t="s">
        <v>361</v>
      </c>
      <c r="P149" s="299"/>
      <c r="Q149" s="299"/>
      <c r="R149" s="299"/>
      <c r="S149" s="299"/>
      <c r="T149" s="299"/>
      <c r="U149" s="298"/>
      <c r="V149" s="298"/>
      <c r="W149" s="299"/>
      <c r="X149" s="301">
        <v>15</v>
      </c>
      <c r="Y149" s="301">
        <v>0</v>
      </c>
      <c r="Z149" s="300">
        <v>0.53044199999999997</v>
      </c>
      <c r="AA149" s="300">
        <v>2358.6149999999998</v>
      </c>
      <c r="AB149" s="297">
        <v>187.5</v>
      </c>
      <c r="AC149" s="296">
        <v>42514</v>
      </c>
      <c r="AD149" s="296">
        <v>42514.760819479197</v>
      </c>
      <c r="AE149" s="295" t="s">
        <v>2324</v>
      </c>
    </row>
    <row r="150" spans="1:31" hidden="1" collapsed="1">
      <c r="A150" s="302" t="s">
        <v>260</v>
      </c>
      <c r="B150" s="299" t="s">
        <v>1670</v>
      </c>
      <c r="C150" s="299" t="s">
        <v>1670</v>
      </c>
      <c r="D150" s="299" t="s">
        <v>3108</v>
      </c>
      <c r="E150" s="299" t="s">
        <v>1652</v>
      </c>
      <c r="F150" s="299" t="s">
        <v>1652</v>
      </c>
      <c r="G150" s="299" t="s">
        <v>1652</v>
      </c>
      <c r="H150" s="299" t="s">
        <v>1651</v>
      </c>
      <c r="I150" s="299" t="s">
        <v>1317</v>
      </c>
      <c r="J150" s="299" t="s">
        <v>448</v>
      </c>
      <c r="K150" s="299" t="s">
        <v>2367</v>
      </c>
      <c r="L150" s="299" t="s">
        <v>278</v>
      </c>
      <c r="M150" s="299" t="s">
        <v>286</v>
      </c>
      <c r="N150" s="299" t="s">
        <v>240</v>
      </c>
      <c r="O150" s="299" t="s">
        <v>361</v>
      </c>
      <c r="P150" s="299"/>
      <c r="Q150" s="299"/>
      <c r="R150" s="299"/>
      <c r="S150" s="299"/>
      <c r="T150" s="299"/>
      <c r="U150" s="298"/>
      <c r="V150" s="298"/>
      <c r="W150" s="299"/>
      <c r="X150" s="301">
        <v>7</v>
      </c>
      <c r="Y150" s="301">
        <v>0</v>
      </c>
      <c r="Z150" s="300">
        <v>0.26860699999999998</v>
      </c>
      <c r="AA150" s="300">
        <v>1258.635</v>
      </c>
      <c r="AB150" s="297">
        <v>49.98</v>
      </c>
      <c r="AC150" s="296">
        <v>42551</v>
      </c>
      <c r="AD150" s="296">
        <v>42551.708383414298</v>
      </c>
      <c r="AE150" s="295" t="s">
        <v>2324</v>
      </c>
    </row>
    <row r="151" spans="1:31" hidden="1" collapsed="1">
      <c r="A151" s="302" t="s">
        <v>260</v>
      </c>
      <c r="B151" s="299" t="s">
        <v>1670</v>
      </c>
      <c r="C151" s="299" t="s">
        <v>1670</v>
      </c>
      <c r="D151" s="299" t="s">
        <v>3108</v>
      </c>
      <c r="E151" s="299" t="s">
        <v>1652</v>
      </c>
      <c r="F151" s="299" t="s">
        <v>1652</v>
      </c>
      <c r="G151" s="299" t="s">
        <v>1652</v>
      </c>
      <c r="H151" s="299" t="s">
        <v>1651</v>
      </c>
      <c r="I151" s="299" t="s">
        <v>1317</v>
      </c>
      <c r="J151" s="299" t="s">
        <v>448</v>
      </c>
      <c r="K151" s="299" t="s">
        <v>2367</v>
      </c>
      <c r="L151" s="299" t="s">
        <v>278</v>
      </c>
      <c r="M151" s="299" t="s">
        <v>286</v>
      </c>
      <c r="N151" s="299" t="s">
        <v>240</v>
      </c>
      <c r="O151" s="299" t="s">
        <v>361</v>
      </c>
      <c r="P151" s="299"/>
      <c r="Q151" s="299"/>
      <c r="R151" s="299"/>
      <c r="S151" s="299"/>
      <c r="T151" s="299"/>
      <c r="U151" s="298"/>
      <c r="V151" s="298"/>
      <c r="W151" s="299"/>
      <c r="X151" s="301">
        <v>8</v>
      </c>
      <c r="Y151" s="301">
        <v>0</v>
      </c>
      <c r="Z151" s="300">
        <v>0.306979</v>
      </c>
      <c r="AA151" s="300">
        <v>1438.44</v>
      </c>
      <c r="AB151" s="297">
        <v>19.98</v>
      </c>
      <c r="AC151" s="296">
        <v>42551</v>
      </c>
      <c r="AD151" s="296">
        <v>42551.708383414298</v>
      </c>
      <c r="AE151" s="295" t="s">
        <v>2324</v>
      </c>
    </row>
    <row r="152" spans="1:31" hidden="1" collapsed="1">
      <c r="A152" s="302" t="s">
        <v>260</v>
      </c>
      <c r="B152" s="299" t="s">
        <v>1933</v>
      </c>
      <c r="C152" s="299" t="s">
        <v>1933</v>
      </c>
      <c r="D152" s="299" t="s">
        <v>3105</v>
      </c>
      <c r="E152" s="299" t="s">
        <v>1932</v>
      </c>
      <c r="F152" s="299" t="s">
        <v>1932</v>
      </c>
      <c r="G152" s="299" t="s">
        <v>1932</v>
      </c>
      <c r="H152" s="299" t="s">
        <v>1931</v>
      </c>
      <c r="I152" s="299" t="s">
        <v>449</v>
      </c>
      <c r="J152" s="299" t="s">
        <v>448</v>
      </c>
      <c r="K152" s="299" t="s">
        <v>2405</v>
      </c>
      <c r="L152" s="299" t="s">
        <v>278</v>
      </c>
      <c r="M152" s="299" t="s">
        <v>286</v>
      </c>
      <c r="N152" s="299" t="s">
        <v>240</v>
      </c>
      <c r="O152" s="299" t="s">
        <v>361</v>
      </c>
      <c r="P152" s="299"/>
      <c r="Q152" s="299"/>
      <c r="R152" s="299"/>
      <c r="S152" s="299"/>
      <c r="T152" s="299"/>
      <c r="U152" s="298"/>
      <c r="V152" s="298"/>
      <c r="W152" s="299"/>
      <c r="X152" s="301">
        <v>291</v>
      </c>
      <c r="Y152" s="301">
        <v>0</v>
      </c>
      <c r="Z152" s="300">
        <v>13.76721</v>
      </c>
      <c r="AA152" s="300">
        <v>40244.427000000003</v>
      </c>
      <c r="AB152" s="297">
        <v>2678.6608200000001</v>
      </c>
      <c r="AC152" s="296">
        <v>42559</v>
      </c>
      <c r="AD152" s="296">
        <v>42559.452293830996</v>
      </c>
      <c r="AE152" s="295" t="s">
        <v>2324</v>
      </c>
    </row>
    <row r="153" spans="1:31" hidden="1" collapsed="1">
      <c r="A153" s="302" t="s">
        <v>260</v>
      </c>
      <c r="B153" s="299" t="s">
        <v>1930</v>
      </c>
      <c r="C153" s="299" t="s">
        <v>1930</v>
      </c>
      <c r="D153" s="299" t="s">
        <v>3104</v>
      </c>
      <c r="E153" s="299" t="s">
        <v>1929</v>
      </c>
      <c r="F153" s="299" t="s">
        <v>1929</v>
      </c>
      <c r="G153" s="299" t="s">
        <v>1929</v>
      </c>
      <c r="H153" s="299" t="s">
        <v>1928</v>
      </c>
      <c r="I153" s="299" t="s">
        <v>449</v>
      </c>
      <c r="J153" s="299" t="s">
        <v>448</v>
      </c>
      <c r="K153" s="299" t="s">
        <v>2325</v>
      </c>
      <c r="L153" s="299" t="s">
        <v>278</v>
      </c>
      <c r="M153" s="299" t="s">
        <v>286</v>
      </c>
      <c r="N153" s="299" t="s">
        <v>240</v>
      </c>
      <c r="O153" s="299" t="s">
        <v>361</v>
      </c>
      <c r="P153" s="299"/>
      <c r="Q153" s="299"/>
      <c r="R153" s="299"/>
      <c r="S153" s="299"/>
      <c r="T153" s="299"/>
      <c r="U153" s="298"/>
      <c r="V153" s="298"/>
      <c r="W153" s="299"/>
      <c r="X153" s="301">
        <v>46</v>
      </c>
      <c r="Y153" s="301">
        <v>0</v>
      </c>
      <c r="Z153" s="300">
        <v>2.1762600000000001</v>
      </c>
      <c r="AA153" s="300">
        <v>6361.6620000000003</v>
      </c>
      <c r="AB153" s="297">
        <v>423.43</v>
      </c>
      <c r="AC153" s="296">
        <v>42559</v>
      </c>
      <c r="AD153" s="296">
        <v>42559.750886342597</v>
      </c>
      <c r="AE153" s="295" t="s">
        <v>2324</v>
      </c>
    </row>
    <row r="154" spans="1:31" hidden="1" collapsed="1">
      <c r="A154" s="302" t="s">
        <v>260</v>
      </c>
      <c r="B154" s="299" t="s">
        <v>1927</v>
      </c>
      <c r="C154" s="299" t="s">
        <v>1927</v>
      </c>
      <c r="D154" s="299" t="s">
        <v>3103</v>
      </c>
      <c r="E154" s="299" t="s">
        <v>1897</v>
      </c>
      <c r="F154" s="299" t="s">
        <v>1897</v>
      </c>
      <c r="G154" s="299" t="s">
        <v>1897</v>
      </c>
      <c r="H154" s="299" t="s">
        <v>1926</v>
      </c>
      <c r="I154" s="299" t="s">
        <v>449</v>
      </c>
      <c r="J154" s="299" t="s">
        <v>448</v>
      </c>
      <c r="K154" s="299" t="s">
        <v>2325</v>
      </c>
      <c r="L154" s="299" t="s">
        <v>278</v>
      </c>
      <c r="M154" s="299" t="s">
        <v>286</v>
      </c>
      <c r="N154" s="299" t="s">
        <v>240</v>
      </c>
      <c r="O154" s="299" t="s">
        <v>361</v>
      </c>
      <c r="P154" s="299"/>
      <c r="Q154" s="299"/>
      <c r="R154" s="299"/>
      <c r="S154" s="299"/>
      <c r="T154" s="299"/>
      <c r="U154" s="298"/>
      <c r="V154" s="298"/>
      <c r="W154" s="299"/>
      <c r="X154" s="301">
        <v>962</v>
      </c>
      <c r="Y154" s="301">
        <v>0</v>
      </c>
      <c r="Z154" s="300">
        <v>45.512219999999999</v>
      </c>
      <c r="AA154" s="300">
        <v>133041.71400000001</v>
      </c>
      <c r="AB154" s="297">
        <v>8855.2099999999991</v>
      </c>
      <c r="AC154" s="296">
        <v>42559</v>
      </c>
      <c r="AD154" s="296">
        <v>42559.758800463002</v>
      </c>
      <c r="AE154" s="295" t="s">
        <v>2324</v>
      </c>
    </row>
    <row r="155" spans="1:31" hidden="1" collapsed="1">
      <c r="A155" s="302" t="s">
        <v>260</v>
      </c>
      <c r="B155" s="299" t="s">
        <v>1898</v>
      </c>
      <c r="C155" s="299" t="s">
        <v>1898</v>
      </c>
      <c r="D155" s="299" t="s">
        <v>3102</v>
      </c>
      <c r="E155" s="299" t="s">
        <v>1897</v>
      </c>
      <c r="F155" s="299" t="s">
        <v>1897</v>
      </c>
      <c r="G155" s="299" t="s">
        <v>1897</v>
      </c>
      <c r="H155" s="299" t="s">
        <v>1896</v>
      </c>
      <c r="I155" s="299" t="s">
        <v>449</v>
      </c>
      <c r="J155" s="299" t="s">
        <v>448</v>
      </c>
      <c r="K155" s="299" t="s">
        <v>2325</v>
      </c>
      <c r="L155" s="299" t="s">
        <v>278</v>
      </c>
      <c r="M155" s="299" t="s">
        <v>286</v>
      </c>
      <c r="N155" s="299" t="s">
        <v>240</v>
      </c>
      <c r="O155" s="299" t="s">
        <v>361</v>
      </c>
      <c r="P155" s="299"/>
      <c r="Q155" s="299"/>
      <c r="R155" s="299"/>
      <c r="S155" s="299"/>
      <c r="T155" s="299"/>
      <c r="U155" s="298"/>
      <c r="V155" s="298"/>
      <c r="W155" s="299"/>
      <c r="X155" s="301">
        <v>594</v>
      </c>
      <c r="Y155" s="301">
        <v>0</v>
      </c>
      <c r="Z155" s="300">
        <v>28.102139999999999</v>
      </c>
      <c r="AA155" s="300">
        <v>82148.418000000005</v>
      </c>
      <c r="AB155" s="297">
        <v>5467.77</v>
      </c>
      <c r="AC155" s="296">
        <v>42559</v>
      </c>
      <c r="AD155" s="296">
        <v>42559.764241088</v>
      </c>
      <c r="AE155" s="295" t="s">
        <v>2324</v>
      </c>
    </row>
    <row r="156" spans="1:31" hidden="1" collapsed="1">
      <c r="A156" s="302" t="s">
        <v>260</v>
      </c>
      <c r="B156" s="299" t="s">
        <v>1898</v>
      </c>
      <c r="C156" s="299" t="s">
        <v>1898</v>
      </c>
      <c r="D156" s="299" t="s">
        <v>3102</v>
      </c>
      <c r="E156" s="299" t="s">
        <v>1897</v>
      </c>
      <c r="F156" s="299" t="s">
        <v>1897</v>
      </c>
      <c r="G156" s="299" t="s">
        <v>1897</v>
      </c>
      <c r="H156" s="299" t="s">
        <v>1896</v>
      </c>
      <c r="I156" s="299" t="s">
        <v>449</v>
      </c>
      <c r="J156" s="299" t="s">
        <v>448</v>
      </c>
      <c r="K156" s="299" t="s">
        <v>2325</v>
      </c>
      <c r="L156" s="299" t="s">
        <v>278</v>
      </c>
      <c r="M156" s="299" t="s">
        <v>286</v>
      </c>
      <c r="N156" s="299" t="s">
        <v>240</v>
      </c>
      <c r="O156" s="299" t="s">
        <v>361</v>
      </c>
      <c r="P156" s="299"/>
      <c r="Q156" s="299"/>
      <c r="R156" s="299"/>
      <c r="S156" s="299"/>
      <c r="T156" s="299"/>
      <c r="U156" s="298"/>
      <c r="V156" s="298"/>
      <c r="W156" s="299"/>
      <c r="X156" s="301">
        <v>148</v>
      </c>
      <c r="Y156" s="301">
        <v>0</v>
      </c>
      <c r="Z156" s="300">
        <v>7.0018799999999999</v>
      </c>
      <c r="AA156" s="300">
        <v>20467.955999999998</v>
      </c>
      <c r="AB156" s="297">
        <v>1189.18</v>
      </c>
      <c r="AC156" s="296">
        <v>42559</v>
      </c>
      <c r="AD156" s="296">
        <v>42559.764241088</v>
      </c>
      <c r="AE156" s="295" t="s">
        <v>2324</v>
      </c>
    </row>
    <row r="157" spans="1:31" hidden="1" collapsed="1">
      <c r="A157" s="302" t="s">
        <v>260</v>
      </c>
      <c r="B157" s="299" t="s">
        <v>1713</v>
      </c>
      <c r="C157" s="299" t="s">
        <v>1713</v>
      </c>
      <c r="D157" s="299" t="s">
        <v>3097</v>
      </c>
      <c r="E157" s="299" t="s">
        <v>1712</v>
      </c>
      <c r="F157" s="299" t="s">
        <v>1712</v>
      </c>
      <c r="G157" s="299" t="s">
        <v>1712</v>
      </c>
      <c r="H157" s="299" t="s">
        <v>1711</v>
      </c>
      <c r="I157" s="299" t="s">
        <v>449</v>
      </c>
      <c r="J157" s="299" t="s">
        <v>448</v>
      </c>
      <c r="K157" s="299" t="s">
        <v>2325</v>
      </c>
      <c r="L157" s="299" t="s">
        <v>278</v>
      </c>
      <c r="M157" s="299" t="s">
        <v>286</v>
      </c>
      <c r="N157" s="299" t="s">
        <v>240</v>
      </c>
      <c r="O157" s="299" t="s">
        <v>361</v>
      </c>
      <c r="P157" s="299"/>
      <c r="Q157" s="299"/>
      <c r="R157" s="299"/>
      <c r="S157" s="299"/>
      <c r="T157" s="299"/>
      <c r="U157" s="298"/>
      <c r="V157" s="298"/>
      <c r="W157" s="299"/>
      <c r="X157" s="301">
        <v>4</v>
      </c>
      <c r="Y157" s="301">
        <v>0</v>
      </c>
      <c r="Z157" s="300">
        <v>0.14145099999999999</v>
      </c>
      <c r="AA157" s="300">
        <v>628.96400000000006</v>
      </c>
      <c r="AB157" s="297">
        <v>50</v>
      </c>
      <c r="AC157" s="296">
        <v>42563</v>
      </c>
      <c r="AD157" s="296">
        <v>42563.751698645799</v>
      </c>
      <c r="AE157" s="295" t="s">
        <v>2324</v>
      </c>
    </row>
    <row r="158" spans="1:31" hidden="1" collapsed="1">
      <c r="A158" s="302" t="s">
        <v>260</v>
      </c>
      <c r="B158" s="299" t="s">
        <v>1925</v>
      </c>
      <c r="C158" s="299" t="s">
        <v>1925</v>
      </c>
      <c r="D158" s="299" t="s">
        <v>3093</v>
      </c>
      <c r="E158" s="299" t="s">
        <v>1659</v>
      </c>
      <c r="F158" s="299" t="s">
        <v>1659</v>
      </c>
      <c r="G158" s="299" t="s">
        <v>1659</v>
      </c>
      <c r="H158" s="299" t="s">
        <v>1658</v>
      </c>
      <c r="I158" s="299" t="s">
        <v>449</v>
      </c>
      <c r="J158" s="299" t="s">
        <v>448</v>
      </c>
      <c r="K158" s="299" t="s">
        <v>2405</v>
      </c>
      <c r="L158" s="299" t="s">
        <v>278</v>
      </c>
      <c r="M158" s="299" t="s">
        <v>286</v>
      </c>
      <c r="N158" s="299" t="s">
        <v>240</v>
      </c>
      <c r="O158" s="299" t="s">
        <v>361</v>
      </c>
      <c r="P158" s="299"/>
      <c r="Q158" s="299"/>
      <c r="R158" s="299"/>
      <c r="S158" s="299"/>
      <c r="T158" s="299"/>
      <c r="U158" s="298"/>
      <c r="V158" s="298"/>
      <c r="W158" s="299"/>
      <c r="X158" s="301">
        <v>26</v>
      </c>
      <c r="Y158" s="301">
        <v>0</v>
      </c>
      <c r="Z158" s="300">
        <v>1.2300599999999999</v>
      </c>
      <c r="AA158" s="300">
        <v>3595.7220000000002</v>
      </c>
      <c r="AB158" s="297">
        <v>325</v>
      </c>
      <c r="AC158" s="296">
        <v>42577</v>
      </c>
      <c r="AD158" s="296">
        <v>42577.747375381899</v>
      </c>
      <c r="AE158" s="295" t="s">
        <v>2324</v>
      </c>
    </row>
    <row r="159" spans="1:31" hidden="1" collapsed="1">
      <c r="A159" s="302" t="s">
        <v>260</v>
      </c>
      <c r="B159" s="299" t="s">
        <v>1701</v>
      </c>
      <c r="C159" s="299" t="s">
        <v>1701</v>
      </c>
      <c r="D159" s="299" t="s">
        <v>3091</v>
      </c>
      <c r="E159" s="299" t="s">
        <v>1700</v>
      </c>
      <c r="F159" s="299" t="s">
        <v>1700</v>
      </c>
      <c r="G159" s="299" t="s">
        <v>1700</v>
      </c>
      <c r="H159" s="299" t="s">
        <v>1699</v>
      </c>
      <c r="I159" s="299" t="s">
        <v>992</v>
      </c>
      <c r="J159" s="299" t="s">
        <v>448</v>
      </c>
      <c r="K159" s="299" t="s">
        <v>2361</v>
      </c>
      <c r="L159" s="299" t="s">
        <v>278</v>
      </c>
      <c r="M159" s="299" t="s">
        <v>286</v>
      </c>
      <c r="N159" s="299" t="s">
        <v>240</v>
      </c>
      <c r="O159" s="299" t="s">
        <v>361</v>
      </c>
      <c r="P159" s="299"/>
      <c r="Q159" s="299"/>
      <c r="R159" s="299"/>
      <c r="S159" s="299"/>
      <c r="T159" s="299"/>
      <c r="U159" s="298"/>
      <c r="V159" s="298"/>
      <c r="W159" s="299"/>
      <c r="X159" s="301">
        <v>4</v>
      </c>
      <c r="Y159" s="301">
        <v>0</v>
      </c>
      <c r="Z159" s="300">
        <v>0.15348999999999999</v>
      </c>
      <c r="AA159" s="300">
        <v>719.22</v>
      </c>
      <c r="AB159" s="297">
        <v>31.52</v>
      </c>
      <c r="AC159" s="296">
        <v>42592</v>
      </c>
      <c r="AD159" s="296">
        <v>42592.668188576397</v>
      </c>
      <c r="AE159" s="295" t="s">
        <v>2324</v>
      </c>
    </row>
    <row r="160" spans="1:31" hidden="1" collapsed="1">
      <c r="A160" s="302" t="s">
        <v>260</v>
      </c>
      <c r="B160" s="299" t="s">
        <v>1701</v>
      </c>
      <c r="C160" s="299" t="s">
        <v>1701</v>
      </c>
      <c r="D160" s="299" t="s">
        <v>3091</v>
      </c>
      <c r="E160" s="299" t="s">
        <v>1700</v>
      </c>
      <c r="F160" s="299" t="s">
        <v>1700</v>
      </c>
      <c r="G160" s="299" t="s">
        <v>1700</v>
      </c>
      <c r="H160" s="299" t="s">
        <v>1699</v>
      </c>
      <c r="I160" s="299" t="s">
        <v>992</v>
      </c>
      <c r="J160" s="299" t="s">
        <v>448</v>
      </c>
      <c r="K160" s="299" t="s">
        <v>2361</v>
      </c>
      <c r="L160" s="299" t="s">
        <v>278</v>
      </c>
      <c r="M160" s="299" t="s">
        <v>286</v>
      </c>
      <c r="N160" s="299" t="s">
        <v>240</v>
      </c>
      <c r="O160" s="299" t="s">
        <v>361</v>
      </c>
      <c r="P160" s="299"/>
      <c r="Q160" s="299"/>
      <c r="R160" s="299"/>
      <c r="S160" s="299"/>
      <c r="T160" s="299"/>
      <c r="U160" s="298"/>
      <c r="V160" s="298"/>
      <c r="W160" s="299"/>
      <c r="X160" s="301">
        <v>2</v>
      </c>
      <c r="Y160" s="301">
        <v>0</v>
      </c>
      <c r="Z160" s="300">
        <v>7.6744999999999994E-2</v>
      </c>
      <c r="AA160" s="300">
        <v>359.61</v>
      </c>
      <c r="AB160" s="297">
        <v>8.8000000000000007</v>
      </c>
      <c r="AC160" s="296">
        <v>42592</v>
      </c>
      <c r="AD160" s="296">
        <v>42592.668188576397</v>
      </c>
      <c r="AE160" s="295" t="s">
        <v>2324</v>
      </c>
    </row>
    <row r="161" spans="1:31" hidden="1" collapsed="1">
      <c r="A161" s="302" t="s">
        <v>260</v>
      </c>
      <c r="B161" s="299" t="s">
        <v>1677</v>
      </c>
      <c r="C161" s="299" t="s">
        <v>1677</v>
      </c>
      <c r="D161" s="299" t="s">
        <v>3089</v>
      </c>
      <c r="E161" s="299"/>
      <c r="F161" s="299" t="s">
        <v>1676</v>
      </c>
      <c r="G161" s="299" t="s">
        <v>1676</v>
      </c>
      <c r="H161" s="299" t="s">
        <v>1675</v>
      </c>
      <c r="I161" s="299" t="s">
        <v>449</v>
      </c>
      <c r="J161" s="299" t="s">
        <v>448</v>
      </c>
      <c r="K161" s="299" t="s">
        <v>2325</v>
      </c>
      <c r="L161" s="299" t="s">
        <v>278</v>
      </c>
      <c r="M161" s="299" t="s">
        <v>286</v>
      </c>
      <c r="N161" s="299" t="s">
        <v>240</v>
      </c>
      <c r="O161" s="299" t="s">
        <v>361</v>
      </c>
      <c r="P161" s="299"/>
      <c r="Q161" s="299"/>
      <c r="R161" s="299"/>
      <c r="S161" s="299"/>
      <c r="T161" s="299"/>
      <c r="U161" s="298"/>
      <c r="V161" s="298"/>
      <c r="W161" s="299"/>
      <c r="X161" s="301">
        <v>14</v>
      </c>
      <c r="Y161" s="301">
        <v>0</v>
      </c>
      <c r="Z161" s="300">
        <v>0.49507899999999999</v>
      </c>
      <c r="AA161" s="300">
        <v>2201.3739999999998</v>
      </c>
      <c r="AB161" s="297">
        <v>175</v>
      </c>
      <c r="AC161" s="296">
        <v>42599</v>
      </c>
      <c r="AD161" s="296">
        <v>42599.563084027803</v>
      </c>
      <c r="AE161" s="295" t="s">
        <v>2324</v>
      </c>
    </row>
    <row r="162" spans="1:31" hidden="1" collapsed="1">
      <c r="A162" s="302" t="s">
        <v>260</v>
      </c>
      <c r="B162" s="299" t="s">
        <v>1693</v>
      </c>
      <c r="C162" s="299" t="s">
        <v>1693</v>
      </c>
      <c r="D162" s="299" t="s">
        <v>3086</v>
      </c>
      <c r="E162" s="299" t="s">
        <v>1692</v>
      </c>
      <c r="F162" s="299" t="s">
        <v>1692</v>
      </c>
      <c r="G162" s="299" t="s">
        <v>1692</v>
      </c>
      <c r="H162" s="299" t="s">
        <v>1691</v>
      </c>
      <c r="I162" s="299" t="s">
        <v>449</v>
      </c>
      <c r="J162" s="299" t="s">
        <v>448</v>
      </c>
      <c r="K162" s="299" t="s">
        <v>2325</v>
      </c>
      <c r="L162" s="299" t="s">
        <v>278</v>
      </c>
      <c r="M162" s="299" t="s">
        <v>286</v>
      </c>
      <c r="N162" s="299" t="s">
        <v>240</v>
      </c>
      <c r="O162" s="299" t="s">
        <v>361</v>
      </c>
      <c r="P162" s="299"/>
      <c r="Q162" s="299"/>
      <c r="R162" s="299"/>
      <c r="S162" s="299"/>
      <c r="T162" s="299"/>
      <c r="U162" s="298"/>
      <c r="V162" s="298"/>
      <c r="W162" s="299"/>
      <c r="X162" s="301">
        <v>3</v>
      </c>
      <c r="Y162" s="301">
        <v>0</v>
      </c>
      <c r="Z162" s="300">
        <v>0.106088</v>
      </c>
      <c r="AA162" s="300">
        <v>471.72300000000001</v>
      </c>
      <c r="AB162" s="297">
        <v>37.5</v>
      </c>
      <c r="AC162" s="296">
        <v>42606</v>
      </c>
      <c r="AD162" s="296">
        <v>42606.766159108804</v>
      </c>
      <c r="AE162" s="295" t="s">
        <v>2324</v>
      </c>
    </row>
    <row r="163" spans="1:31" hidden="1" collapsed="1">
      <c r="A163" s="302" t="s">
        <v>260</v>
      </c>
      <c r="B163" s="299" t="s">
        <v>1924</v>
      </c>
      <c r="C163" s="299" t="s">
        <v>1924</v>
      </c>
      <c r="D163" s="299" t="s">
        <v>3180</v>
      </c>
      <c r="E163" s="299" t="s">
        <v>1923</v>
      </c>
      <c r="F163" s="299" t="s">
        <v>1923</v>
      </c>
      <c r="G163" s="299" t="s">
        <v>1923</v>
      </c>
      <c r="H163" s="299" t="s">
        <v>1922</v>
      </c>
      <c r="I163" s="299" t="s">
        <v>468</v>
      </c>
      <c r="J163" s="299" t="s">
        <v>448</v>
      </c>
      <c r="K163" s="299" t="s">
        <v>2499</v>
      </c>
      <c r="L163" s="299" t="s">
        <v>278</v>
      </c>
      <c r="M163" s="299" t="s">
        <v>282</v>
      </c>
      <c r="N163" s="299" t="s">
        <v>240</v>
      </c>
      <c r="O163" s="299" t="s">
        <v>361</v>
      </c>
      <c r="P163" s="299"/>
      <c r="Q163" s="299"/>
      <c r="R163" s="299"/>
      <c r="S163" s="299"/>
      <c r="T163" s="299"/>
      <c r="U163" s="298"/>
      <c r="V163" s="298"/>
      <c r="W163" s="299"/>
      <c r="X163" s="301">
        <v>110</v>
      </c>
      <c r="Y163" s="301">
        <v>0</v>
      </c>
      <c r="Z163" s="300">
        <v>2.1911999999999998</v>
      </c>
      <c r="AA163" s="300">
        <v>6405.3</v>
      </c>
      <c r="AB163" s="297">
        <v>550</v>
      </c>
      <c r="AC163" s="296">
        <v>42271</v>
      </c>
      <c r="AD163" s="296">
        <v>42271.785221064798</v>
      </c>
      <c r="AE163" s="295" t="s">
        <v>2324</v>
      </c>
    </row>
    <row r="164" spans="1:31" hidden="1" collapsed="1">
      <c r="A164" s="302" t="s">
        <v>260</v>
      </c>
      <c r="B164" s="299" t="s">
        <v>1913</v>
      </c>
      <c r="C164" s="299" t="s">
        <v>1913</v>
      </c>
      <c r="D164" s="299" t="s">
        <v>3136</v>
      </c>
      <c r="E164" s="299" t="s">
        <v>1912</v>
      </c>
      <c r="F164" s="299" t="s">
        <v>1912</v>
      </c>
      <c r="G164" s="299" t="s">
        <v>1912</v>
      </c>
      <c r="H164" s="299" t="s">
        <v>1911</v>
      </c>
      <c r="I164" s="299" t="s">
        <v>449</v>
      </c>
      <c r="J164" s="299" t="s">
        <v>448</v>
      </c>
      <c r="K164" s="299" t="s">
        <v>2405</v>
      </c>
      <c r="L164" s="299" t="s">
        <v>278</v>
      </c>
      <c r="M164" s="299" t="s">
        <v>282</v>
      </c>
      <c r="N164" s="299" t="s">
        <v>240</v>
      </c>
      <c r="O164" s="299" t="s">
        <v>361</v>
      </c>
      <c r="P164" s="299"/>
      <c r="Q164" s="299"/>
      <c r="R164" s="299"/>
      <c r="S164" s="299"/>
      <c r="T164" s="299"/>
      <c r="U164" s="298"/>
      <c r="V164" s="298"/>
      <c r="W164" s="299"/>
      <c r="X164" s="301">
        <v>6</v>
      </c>
      <c r="Y164" s="301">
        <v>0</v>
      </c>
      <c r="Z164" s="300">
        <v>0.11952</v>
      </c>
      <c r="AA164" s="300">
        <v>349.38</v>
      </c>
      <c r="AB164" s="297">
        <v>17.579999999999998</v>
      </c>
      <c r="AC164" s="296">
        <v>42480</v>
      </c>
      <c r="AD164" s="296">
        <v>42480.463135960701</v>
      </c>
      <c r="AE164" s="295" t="s">
        <v>2324</v>
      </c>
    </row>
    <row r="165" spans="1:31" hidden="1" collapsed="1">
      <c r="A165" s="302" t="s">
        <v>260</v>
      </c>
      <c r="B165" s="299" t="s">
        <v>1830</v>
      </c>
      <c r="C165" s="299" t="s">
        <v>1830</v>
      </c>
      <c r="D165" s="299" t="s">
        <v>3184</v>
      </c>
      <c r="E165" s="299" t="s">
        <v>1829</v>
      </c>
      <c r="F165" s="299" t="s">
        <v>1829</v>
      </c>
      <c r="G165" s="299" t="s">
        <v>1829</v>
      </c>
      <c r="H165" s="299" t="s">
        <v>1828</v>
      </c>
      <c r="I165" s="299" t="s">
        <v>449</v>
      </c>
      <c r="J165" s="299" t="s">
        <v>448</v>
      </c>
      <c r="K165" s="299" t="s">
        <v>2405</v>
      </c>
      <c r="L165" s="299" t="s">
        <v>278</v>
      </c>
      <c r="M165" s="299" t="s">
        <v>280</v>
      </c>
      <c r="N165" s="299" t="s">
        <v>240</v>
      </c>
      <c r="O165" s="299" t="s">
        <v>361</v>
      </c>
      <c r="P165" s="299"/>
      <c r="Q165" s="299"/>
      <c r="R165" s="299"/>
      <c r="S165" s="299"/>
      <c r="T165" s="299"/>
      <c r="U165" s="298"/>
      <c r="V165" s="298"/>
      <c r="W165" s="299"/>
      <c r="X165" s="301">
        <v>4</v>
      </c>
      <c r="Y165" s="301">
        <v>0</v>
      </c>
      <c r="Z165" s="300">
        <v>9.6940999999999999E-2</v>
      </c>
      <c r="AA165" s="300">
        <v>454.24400000000003</v>
      </c>
      <c r="AB165" s="297">
        <v>34</v>
      </c>
      <c r="AC165" s="296">
        <v>42388</v>
      </c>
      <c r="AD165" s="296">
        <v>42230.675554282403</v>
      </c>
      <c r="AE165" s="295" t="s">
        <v>2324</v>
      </c>
    </row>
    <row r="166" spans="1:31" hidden="1" collapsed="1">
      <c r="A166" s="302" t="s">
        <v>260</v>
      </c>
      <c r="B166" s="299" t="s">
        <v>1924</v>
      </c>
      <c r="C166" s="299" t="s">
        <v>1924</v>
      </c>
      <c r="D166" s="299" t="s">
        <v>3180</v>
      </c>
      <c r="E166" s="299" t="s">
        <v>1923</v>
      </c>
      <c r="F166" s="299" t="s">
        <v>1923</v>
      </c>
      <c r="G166" s="299" t="s">
        <v>1923</v>
      </c>
      <c r="H166" s="299" t="s">
        <v>1922</v>
      </c>
      <c r="I166" s="299" t="s">
        <v>468</v>
      </c>
      <c r="J166" s="299" t="s">
        <v>448</v>
      </c>
      <c r="K166" s="299" t="s">
        <v>2499</v>
      </c>
      <c r="L166" s="299" t="s">
        <v>278</v>
      </c>
      <c r="M166" s="299" t="s">
        <v>280</v>
      </c>
      <c r="N166" s="299" t="s">
        <v>240</v>
      </c>
      <c r="O166" s="299" t="s">
        <v>361</v>
      </c>
      <c r="P166" s="299"/>
      <c r="Q166" s="299"/>
      <c r="R166" s="299"/>
      <c r="S166" s="299"/>
      <c r="T166" s="299"/>
      <c r="U166" s="298"/>
      <c r="V166" s="298"/>
      <c r="W166" s="299"/>
      <c r="X166" s="301">
        <v>79</v>
      </c>
      <c r="Y166" s="301">
        <v>0</v>
      </c>
      <c r="Z166" s="300">
        <v>2.3605200000000002</v>
      </c>
      <c r="AA166" s="300">
        <v>6900.3339999999998</v>
      </c>
      <c r="AB166" s="297">
        <v>671.5</v>
      </c>
      <c r="AC166" s="296">
        <v>42271</v>
      </c>
      <c r="AD166" s="296">
        <v>42271.785221064798</v>
      </c>
      <c r="AE166" s="295" t="s">
        <v>2324</v>
      </c>
    </row>
    <row r="167" spans="1:31" hidden="1" collapsed="1">
      <c r="A167" s="302" t="s">
        <v>260</v>
      </c>
      <c r="B167" s="299" t="s">
        <v>1631</v>
      </c>
      <c r="C167" s="299" t="s">
        <v>1631</v>
      </c>
      <c r="D167" s="299" t="s">
        <v>3166</v>
      </c>
      <c r="E167" s="299" t="s">
        <v>1630</v>
      </c>
      <c r="F167" s="299" t="s">
        <v>1629</v>
      </c>
      <c r="G167" s="299" t="s">
        <v>1628</v>
      </c>
      <c r="H167" s="299" t="s">
        <v>1627</v>
      </c>
      <c r="I167" s="299" t="s">
        <v>526</v>
      </c>
      <c r="J167" s="299" t="s">
        <v>448</v>
      </c>
      <c r="K167" s="299" t="s">
        <v>2337</v>
      </c>
      <c r="L167" s="299" t="s">
        <v>278</v>
      </c>
      <c r="M167" s="299" t="s">
        <v>280</v>
      </c>
      <c r="N167" s="299" t="s">
        <v>240</v>
      </c>
      <c r="O167" s="299" t="s">
        <v>361</v>
      </c>
      <c r="P167" s="299"/>
      <c r="Q167" s="299"/>
      <c r="R167" s="299"/>
      <c r="S167" s="299"/>
      <c r="T167" s="299"/>
      <c r="U167" s="298"/>
      <c r="V167" s="298"/>
      <c r="W167" s="299"/>
      <c r="X167" s="301">
        <v>2</v>
      </c>
      <c r="Y167" s="301">
        <v>0</v>
      </c>
      <c r="Z167" s="300">
        <v>4.4669E-2</v>
      </c>
      <c r="AA167" s="300">
        <v>198.62</v>
      </c>
      <c r="AB167" s="297">
        <v>17</v>
      </c>
      <c r="AC167" s="296">
        <v>42488</v>
      </c>
      <c r="AD167" s="296">
        <v>42331.682169213003</v>
      </c>
      <c r="AE167" s="295" t="s">
        <v>2324</v>
      </c>
    </row>
    <row r="168" spans="1:31" hidden="1" collapsed="1">
      <c r="A168" s="302" t="s">
        <v>260</v>
      </c>
      <c r="B168" s="299" t="s">
        <v>1796</v>
      </c>
      <c r="C168" s="299" t="s">
        <v>1796</v>
      </c>
      <c r="D168" s="299" t="s">
        <v>3165</v>
      </c>
      <c r="E168" s="299" t="s">
        <v>1795</v>
      </c>
      <c r="F168" s="299" t="s">
        <v>1795</v>
      </c>
      <c r="G168" s="299" t="s">
        <v>1795</v>
      </c>
      <c r="H168" s="299" t="s">
        <v>1794</v>
      </c>
      <c r="I168" s="299" t="s">
        <v>449</v>
      </c>
      <c r="J168" s="299" t="s">
        <v>448</v>
      </c>
      <c r="K168" s="299" t="s">
        <v>2325</v>
      </c>
      <c r="L168" s="299" t="s">
        <v>278</v>
      </c>
      <c r="M168" s="299" t="s">
        <v>280</v>
      </c>
      <c r="N168" s="299" t="s">
        <v>240</v>
      </c>
      <c r="O168" s="299" t="s">
        <v>361</v>
      </c>
      <c r="P168" s="299"/>
      <c r="Q168" s="299"/>
      <c r="R168" s="299"/>
      <c r="S168" s="299"/>
      <c r="T168" s="299"/>
      <c r="U168" s="298"/>
      <c r="V168" s="298"/>
      <c r="W168" s="299"/>
      <c r="X168" s="301">
        <v>30</v>
      </c>
      <c r="Y168" s="301">
        <v>0</v>
      </c>
      <c r="Z168" s="300">
        <v>0.67003199999999996</v>
      </c>
      <c r="AA168" s="300">
        <v>2979.3</v>
      </c>
      <c r="AB168" s="297">
        <v>255</v>
      </c>
      <c r="AC168" s="296">
        <v>42354</v>
      </c>
      <c r="AD168" s="296">
        <v>42354.477158831003</v>
      </c>
      <c r="AE168" s="295" t="s">
        <v>2324</v>
      </c>
    </row>
    <row r="169" spans="1:31" hidden="1" collapsed="1">
      <c r="A169" s="302" t="s">
        <v>260</v>
      </c>
      <c r="B169" s="299" t="s">
        <v>1778</v>
      </c>
      <c r="C169" s="299" t="s">
        <v>1778</v>
      </c>
      <c r="D169" s="299" t="s">
        <v>3150</v>
      </c>
      <c r="E169" s="299" t="s">
        <v>1777</v>
      </c>
      <c r="F169" s="299" t="s">
        <v>1777</v>
      </c>
      <c r="G169" s="299" t="s">
        <v>1777</v>
      </c>
      <c r="H169" s="299" t="s">
        <v>1776</v>
      </c>
      <c r="I169" s="299" t="s">
        <v>449</v>
      </c>
      <c r="J169" s="299" t="s">
        <v>448</v>
      </c>
      <c r="K169" s="299" t="s">
        <v>2325</v>
      </c>
      <c r="L169" s="299" t="s">
        <v>278</v>
      </c>
      <c r="M169" s="299" t="s">
        <v>280</v>
      </c>
      <c r="N169" s="299" t="s">
        <v>240</v>
      </c>
      <c r="O169" s="299" t="s">
        <v>361</v>
      </c>
      <c r="P169" s="299"/>
      <c r="Q169" s="299"/>
      <c r="R169" s="299"/>
      <c r="S169" s="299"/>
      <c r="T169" s="299"/>
      <c r="U169" s="298"/>
      <c r="V169" s="298"/>
      <c r="W169" s="299"/>
      <c r="X169" s="301">
        <v>1</v>
      </c>
      <c r="Y169" s="301">
        <v>0</v>
      </c>
      <c r="Z169" s="300">
        <v>2.988E-2</v>
      </c>
      <c r="AA169" s="300">
        <v>87.346000000000004</v>
      </c>
      <c r="AB169" s="297">
        <v>8.5</v>
      </c>
      <c r="AC169" s="296">
        <v>42395</v>
      </c>
      <c r="AD169" s="296">
        <v>42395.625304016197</v>
      </c>
      <c r="AE169" s="295" t="s">
        <v>2324</v>
      </c>
    </row>
    <row r="170" spans="1:31" hidden="1" collapsed="1">
      <c r="A170" s="302" t="s">
        <v>260</v>
      </c>
      <c r="B170" s="299" t="s">
        <v>1775</v>
      </c>
      <c r="C170" s="299" t="s">
        <v>1775</v>
      </c>
      <c r="D170" s="299" t="s">
        <v>3148</v>
      </c>
      <c r="E170" s="299" t="s">
        <v>1774</v>
      </c>
      <c r="F170" s="299" t="s">
        <v>1774</v>
      </c>
      <c r="G170" s="299" t="s">
        <v>1774</v>
      </c>
      <c r="H170" s="299" t="s">
        <v>1773</v>
      </c>
      <c r="I170" s="299" t="s">
        <v>526</v>
      </c>
      <c r="J170" s="299" t="s">
        <v>448</v>
      </c>
      <c r="K170" s="299" t="s">
        <v>2337</v>
      </c>
      <c r="L170" s="299" t="s">
        <v>278</v>
      </c>
      <c r="M170" s="299" t="s">
        <v>280</v>
      </c>
      <c r="N170" s="299" t="s">
        <v>240</v>
      </c>
      <c r="O170" s="299" t="s">
        <v>361</v>
      </c>
      <c r="P170" s="299"/>
      <c r="Q170" s="299"/>
      <c r="R170" s="299"/>
      <c r="S170" s="299"/>
      <c r="T170" s="299"/>
      <c r="U170" s="298"/>
      <c r="V170" s="298"/>
      <c r="W170" s="299"/>
      <c r="X170" s="301">
        <v>2</v>
      </c>
      <c r="Y170" s="301">
        <v>0</v>
      </c>
      <c r="Z170" s="300">
        <v>5.9760000000000001E-2</v>
      </c>
      <c r="AA170" s="300">
        <v>174.69200000000001</v>
      </c>
      <c r="AB170" s="297">
        <v>17</v>
      </c>
      <c r="AC170" s="296">
        <v>42405</v>
      </c>
      <c r="AD170" s="296">
        <v>42405.458537152801</v>
      </c>
      <c r="AE170" s="295" t="s">
        <v>2324</v>
      </c>
    </row>
    <row r="171" spans="1:31" hidden="1" collapsed="1">
      <c r="A171" s="302" t="s">
        <v>260</v>
      </c>
      <c r="B171" s="299" t="s">
        <v>1921</v>
      </c>
      <c r="C171" s="299" t="s">
        <v>1921</v>
      </c>
      <c r="D171" s="299" t="s">
        <v>3146</v>
      </c>
      <c r="E171" s="299" t="s">
        <v>1920</v>
      </c>
      <c r="F171" s="299" t="s">
        <v>1919</v>
      </c>
      <c r="G171" s="299" t="s">
        <v>1919</v>
      </c>
      <c r="H171" s="299" t="s">
        <v>1918</v>
      </c>
      <c r="I171" s="299" t="s">
        <v>449</v>
      </c>
      <c r="J171" s="299" t="s">
        <v>448</v>
      </c>
      <c r="K171" s="299" t="s">
        <v>2405</v>
      </c>
      <c r="L171" s="299" t="s">
        <v>278</v>
      </c>
      <c r="M171" s="299" t="s">
        <v>280</v>
      </c>
      <c r="N171" s="299" t="s">
        <v>240</v>
      </c>
      <c r="O171" s="299" t="s">
        <v>361</v>
      </c>
      <c r="P171" s="299"/>
      <c r="Q171" s="299"/>
      <c r="R171" s="299"/>
      <c r="S171" s="299"/>
      <c r="T171" s="299"/>
      <c r="U171" s="298"/>
      <c r="V171" s="298"/>
      <c r="W171" s="299"/>
      <c r="X171" s="301">
        <v>10</v>
      </c>
      <c r="Y171" s="301">
        <v>0</v>
      </c>
      <c r="Z171" s="300">
        <v>0.24235200000000001</v>
      </c>
      <c r="AA171" s="300">
        <v>1135.6099999999999</v>
      </c>
      <c r="AB171" s="297">
        <v>85</v>
      </c>
      <c r="AC171" s="296">
        <v>42409</v>
      </c>
      <c r="AD171" s="296">
        <v>42409.665743518497</v>
      </c>
      <c r="AE171" s="295" t="s">
        <v>2324</v>
      </c>
    </row>
    <row r="172" spans="1:31" hidden="1" collapsed="1">
      <c r="A172" s="302" t="s">
        <v>260</v>
      </c>
      <c r="B172" s="299" t="s">
        <v>1917</v>
      </c>
      <c r="C172" s="299" t="s">
        <v>1917</v>
      </c>
      <c r="D172" s="299" t="s">
        <v>3095</v>
      </c>
      <c r="E172" s="299" t="s">
        <v>1891</v>
      </c>
      <c r="F172" s="299" t="s">
        <v>1891</v>
      </c>
      <c r="G172" s="299" t="s">
        <v>1891</v>
      </c>
      <c r="H172" s="299" t="s">
        <v>1890</v>
      </c>
      <c r="I172" s="299" t="s">
        <v>1347</v>
      </c>
      <c r="J172" s="299" t="s">
        <v>448</v>
      </c>
      <c r="K172" s="299" t="s">
        <v>2621</v>
      </c>
      <c r="L172" s="299" t="s">
        <v>278</v>
      </c>
      <c r="M172" s="299" t="s">
        <v>280</v>
      </c>
      <c r="N172" s="299" t="s">
        <v>240</v>
      </c>
      <c r="O172" s="299" t="s">
        <v>361</v>
      </c>
      <c r="P172" s="299"/>
      <c r="Q172" s="299"/>
      <c r="R172" s="299"/>
      <c r="S172" s="299"/>
      <c r="T172" s="299"/>
      <c r="U172" s="298"/>
      <c r="V172" s="298"/>
      <c r="W172" s="299"/>
      <c r="X172" s="301">
        <v>347</v>
      </c>
      <c r="Y172" s="301">
        <v>0</v>
      </c>
      <c r="Z172" s="300">
        <v>2.728253</v>
      </c>
      <c r="AA172" s="300">
        <v>45391.07</v>
      </c>
      <c r="AB172" s="297">
        <v>2949.5</v>
      </c>
      <c r="AC172" s="296">
        <v>42417</v>
      </c>
      <c r="AD172" s="296">
        <v>42417.454871793998</v>
      </c>
      <c r="AE172" s="295" t="s">
        <v>2324</v>
      </c>
    </row>
    <row r="173" spans="1:31" hidden="1" collapsed="1">
      <c r="A173" s="302" t="s">
        <v>260</v>
      </c>
      <c r="B173" s="299" t="s">
        <v>1669</v>
      </c>
      <c r="C173" s="299" t="s">
        <v>1669</v>
      </c>
      <c r="D173" s="299" t="s">
        <v>3143</v>
      </c>
      <c r="E173" s="299" t="s">
        <v>1668</v>
      </c>
      <c r="F173" s="299" t="s">
        <v>1668</v>
      </c>
      <c r="G173" s="299" t="s">
        <v>1668</v>
      </c>
      <c r="H173" s="299" t="s">
        <v>1667</v>
      </c>
      <c r="I173" s="299" t="s">
        <v>449</v>
      </c>
      <c r="J173" s="299" t="s">
        <v>448</v>
      </c>
      <c r="K173" s="299" t="s">
        <v>2405</v>
      </c>
      <c r="L173" s="299" t="s">
        <v>278</v>
      </c>
      <c r="M173" s="299" t="s">
        <v>280</v>
      </c>
      <c r="N173" s="299" t="s">
        <v>240</v>
      </c>
      <c r="O173" s="299" t="s">
        <v>361</v>
      </c>
      <c r="P173" s="299"/>
      <c r="Q173" s="299"/>
      <c r="R173" s="299"/>
      <c r="S173" s="299"/>
      <c r="T173" s="299"/>
      <c r="U173" s="298"/>
      <c r="V173" s="298"/>
      <c r="W173" s="299"/>
      <c r="X173" s="301">
        <v>18</v>
      </c>
      <c r="Y173" s="301">
        <v>0</v>
      </c>
      <c r="Z173" s="300">
        <v>0.40201900000000002</v>
      </c>
      <c r="AA173" s="300">
        <v>1787.58</v>
      </c>
      <c r="AB173" s="297">
        <v>153</v>
      </c>
      <c r="AC173" s="296">
        <v>42468</v>
      </c>
      <c r="AD173" s="296">
        <v>42450.582855127301</v>
      </c>
      <c r="AE173" s="295" t="s">
        <v>2324</v>
      </c>
    </row>
    <row r="174" spans="1:31" hidden="1" collapsed="1">
      <c r="A174" s="302" t="s">
        <v>260</v>
      </c>
      <c r="B174" s="299" t="s">
        <v>1916</v>
      </c>
      <c r="C174" s="299" t="s">
        <v>1916</v>
      </c>
      <c r="D174" s="299" t="s">
        <v>3140</v>
      </c>
      <c r="E174" s="299" t="s">
        <v>1915</v>
      </c>
      <c r="F174" s="299" t="s">
        <v>1915</v>
      </c>
      <c r="G174" s="299" t="s">
        <v>1915</v>
      </c>
      <c r="H174" s="299" t="s">
        <v>1914</v>
      </c>
      <c r="I174" s="299" t="s">
        <v>478</v>
      </c>
      <c r="J174" s="299" t="s">
        <v>448</v>
      </c>
      <c r="K174" s="299" t="s">
        <v>2345</v>
      </c>
      <c r="L174" s="299" t="s">
        <v>278</v>
      </c>
      <c r="M174" s="299" t="s">
        <v>280</v>
      </c>
      <c r="N174" s="299" t="s">
        <v>240</v>
      </c>
      <c r="O174" s="299" t="s">
        <v>361</v>
      </c>
      <c r="P174" s="299"/>
      <c r="Q174" s="299"/>
      <c r="R174" s="299"/>
      <c r="S174" s="299"/>
      <c r="T174" s="299"/>
      <c r="U174" s="298"/>
      <c r="V174" s="298"/>
      <c r="W174" s="299"/>
      <c r="X174" s="301">
        <v>408</v>
      </c>
      <c r="Y174" s="301">
        <v>0</v>
      </c>
      <c r="Z174" s="300">
        <v>9.8879619999999999</v>
      </c>
      <c r="AA174" s="300">
        <v>46332.887999999999</v>
      </c>
      <c r="AB174" s="297">
        <v>967.72703999999999</v>
      </c>
      <c r="AC174" s="296">
        <v>42474</v>
      </c>
      <c r="AD174" s="296">
        <v>42457.605915856497</v>
      </c>
      <c r="AE174" s="295" t="s">
        <v>2324</v>
      </c>
    </row>
    <row r="175" spans="1:31" hidden="1" collapsed="1">
      <c r="A175" s="302" t="s">
        <v>260</v>
      </c>
      <c r="B175" s="299" t="s">
        <v>1761</v>
      </c>
      <c r="C175" s="299" t="s">
        <v>1761</v>
      </c>
      <c r="D175" s="299" t="s">
        <v>3139</v>
      </c>
      <c r="E175" s="299" t="s">
        <v>1760</v>
      </c>
      <c r="F175" s="299" t="s">
        <v>1760</v>
      </c>
      <c r="G175" s="299" t="s">
        <v>1760</v>
      </c>
      <c r="H175" s="299" t="s">
        <v>1759</v>
      </c>
      <c r="I175" s="299" t="s">
        <v>468</v>
      </c>
      <c r="J175" s="299" t="s">
        <v>448</v>
      </c>
      <c r="K175" s="299" t="s">
        <v>2499</v>
      </c>
      <c r="L175" s="299" t="s">
        <v>278</v>
      </c>
      <c r="M175" s="299" t="s">
        <v>280</v>
      </c>
      <c r="N175" s="299" t="s">
        <v>240</v>
      </c>
      <c r="O175" s="299" t="s">
        <v>361</v>
      </c>
      <c r="P175" s="299"/>
      <c r="Q175" s="299"/>
      <c r="R175" s="299"/>
      <c r="S175" s="299"/>
      <c r="T175" s="299"/>
      <c r="U175" s="298"/>
      <c r="V175" s="298"/>
      <c r="W175" s="299"/>
      <c r="X175" s="301">
        <v>39</v>
      </c>
      <c r="Y175" s="301">
        <v>0</v>
      </c>
      <c r="Z175" s="300">
        <v>0.94517300000000004</v>
      </c>
      <c r="AA175" s="300">
        <v>4428.8789999999999</v>
      </c>
      <c r="AB175" s="297">
        <v>331.5</v>
      </c>
      <c r="AC175" s="296">
        <v>42464</v>
      </c>
      <c r="AD175" s="296">
        <v>42464.473258252299</v>
      </c>
      <c r="AE175" s="295" t="s">
        <v>2324</v>
      </c>
    </row>
    <row r="176" spans="1:31" hidden="1" collapsed="1">
      <c r="A176" s="302" t="s">
        <v>260</v>
      </c>
      <c r="B176" s="299" t="s">
        <v>1913</v>
      </c>
      <c r="C176" s="299" t="s">
        <v>1913</v>
      </c>
      <c r="D176" s="299" t="s">
        <v>3136</v>
      </c>
      <c r="E176" s="299" t="s">
        <v>1912</v>
      </c>
      <c r="F176" s="299" t="s">
        <v>1912</v>
      </c>
      <c r="G176" s="299" t="s">
        <v>1912</v>
      </c>
      <c r="H176" s="299" t="s">
        <v>1911</v>
      </c>
      <c r="I176" s="299" t="s">
        <v>449</v>
      </c>
      <c r="J176" s="299" t="s">
        <v>448</v>
      </c>
      <c r="K176" s="299" t="s">
        <v>2405</v>
      </c>
      <c r="L176" s="299" t="s">
        <v>278</v>
      </c>
      <c r="M176" s="299" t="s">
        <v>280</v>
      </c>
      <c r="N176" s="299" t="s">
        <v>240</v>
      </c>
      <c r="O176" s="299" t="s">
        <v>361</v>
      </c>
      <c r="P176" s="299"/>
      <c r="Q176" s="299"/>
      <c r="R176" s="299"/>
      <c r="S176" s="299"/>
      <c r="T176" s="299"/>
      <c r="U176" s="298"/>
      <c r="V176" s="298"/>
      <c r="W176" s="299"/>
      <c r="X176" s="301">
        <v>120</v>
      </c>
      <c r="Y176" s="301">
        <v>0</v>
      </c>
      <c r="Z176" s="300">
        <v>3.5855999999999999</v>
      </c>
      <c r="AA176" s="300">
        <v>10481.52</v>
      </c>
      <c r="AB176" s="297">
        <v>1020</v>
      </c>
      <c r="AC176" s="296">
        <v>42480</v>
      </c>
      <c r="AD176" s="296">
        <v>42480.463135960701</v>
      </c>
      <c r="AE176" s="295" t="s">
        <v>2324</v>
      </c>
    </row>
    <row r="177" spans="1:31" hidden="1" collapsed="1">
      <c r="A177" s="302" t="s">
        <v>260</v>
      </c>
      <c r="B177" s="299" t="s">
        <v>1910</v>
      </c>
      <c r="C177" s="299" t="s">
        <v>1910</v>
      </c>
      <c r="D177" s="299" t="s">
        <v>3135</v>
      </c>
      <c r="E177" s="299" t="s">
        <v>1909</v>
      </c>
      <c r="F177" s="299" t="s">
        <v>1908</v>
      </c>
      <c r="G177" s="299" t="s">
        <v>1908</v>
      </c>
      <c r="H177" s="299" t="s">
        <v>1907</v>
      </c>
      <c r="I177" s="299" t="s">
        <v>478</v>
      </c>
      <c r="J177" s="299" t="s">
        <v>448</v>
      </c>
      <c r="K177" s="299" t="s">
        <v>2345</v>
      </c>
      <c r="L177" s="299" t="s">
        <v>278</v>
      </c>
      <c r="M177" s="299" t="s">
        <v>280</v>
      </c>
      <c r="N177" s="299" t="s">
        <v>240</v>
      </c>
      <c r="O177" s="299" t="s">
        <v>361</v>
      </c>
      <c r="P177" s="299"/>
      <c r="Q177" s="299"/>
      <c r="R177" s="299"/>
      <c r="S177" s="299"/>
      <c r="T177" s="299"/>
      <c r="U177" s="298"/>
      <c r="V177" s="298"/>
      <c r="W177" s="299"/>
      <c r="X177" s="301">
        <v>6</v>
      </c>
      <c r="Y177" s="301">
        <v>0</v>
      </c>
      <c r="Z177" s="300">
        <v>0.14541100000000001</v>
      </c>
      <c r="AA177" s="300">
        <v>681.36599999999999</v>
      </c>
      <c r="AB177" s="297">
        <v>25.44</v>
      </c>
      <c r="AC177" s="296">
        <v>42487</v>
      </c>
      <c r="AD177" s="296">
        <v>42487.523451967601</v>
      </c>
      <c r="AE177" s="295" t="s">
        <v>2324</v>
      </c>
    </row>
    <row r="178" spans="1:31" hidden="1" collapsed="1">
      <c r="A178" s="302" t="s">
        <v>260</v>
      </c>
      <c r="B178" s="299" t="s">
        <v>1910</v>
      </c>
      <c r="C178" s="299" t="s">
        <v>1910</v>
      </c>
      <c r="D178" s="299" t="s">
        <v>3135</v>
      </c>
      <c r="E178" s="299" t="s">
        <v>1909</v>
      </c>
      <c r="F178" s="299" t="s">
        <v>1908</v>
      </c>
      <c r="G178" s="299" t="s">
        <v>1908</v>
      </c>
      <c r="H178" s="299" t="s">
        <v>1907</v>
      </c>
      <c r="I178" s="299" t="s">
        <v>478</v>
      </c>
      <c r="J178" s="299" t="s">
        <v>448</v>
      </c>
      <c r="K178" s="299" t="s">
        <v>2345</v>
      </c>
      <c r="L178" s="299" t="s">
        <v>278</v>
      </c>
      <c r="M178" s="299" t="s">
        <v>280</v>
      </c>
      <c r="N178" s="299" t="s">
        <v>240</v>
      </c>
      <c r="O178" s="299" t="s">
        <v>361</v>
      </c>
      <c r="P178" s="299"/>
      <c r="Q178" s="299"/>
      <c r="R178" s="299"/>
      <c r="S178" s="299"/>
      <c r="T178" s="299"/>
      <c r="U178" s="298"/>
      <c r="V178" s="298"/>
      <c r="W178" s="299"/>
      <c r="X178" s="301">
        <v>12</v>
      </c>
      <c r="Y178" s="301">
        <v>0</v>
      </c>
      <c r="Z178" s="300">
        <v>0.29082200000000002</v>
      </c>
      <c r="AA178" s="300">
        <v>1362.732</v>
      </c>
      <c r="AB178" s="297">
        <v>71.28</v>
      </c>
      <c r="AC178" s="296">
        <v>42487</v>
      </c>
      <c r="AD178" s="296">
        <v>42487.523451967601</v>
      </c>
      <c r="AE178" s="295" t="s">
        <v>2324</v>
      </c>
    </row>
    <row r="179" spans="1:31" hidden="1" collapsed="1">
      <c r="A179" s="302" t="s">
        <v>260</v>
      </c>
      <c r="B179" s="299" t="s">
        <v>1690</v>
      </c>
      <c r="C179" s="299" t="s">
        <v>1690</v>
      </c>
      <c r="D179" s="299" t="s">
        <v>3130</v>
      </c>
      <c r="E179" s="299" t="s">
        <v>1689</v>
      </c>
      <c r="F179" s="299" t="s">
        <v>1685</v>
      </c>
      <c r="G179" s="299" t="s">
        <v>1685</v>
      </c>
      <c r="H179" s="299" t="s">
        <v>1688</v>
      </c>
      <c r="I179" s="299" t="s">
        <v>473</v>
      </c>
      <c r="J179" s="299" t="s">
        <v>448</v>
      </c>
      <c r="K179" s="299" t="s">
        <v>2538</v>
      </c>
      <c r="L179" s="299" t="s">
        <v>278</v>
      </c>
      <c r="M179" s="299" t="s">
        <v>280</v>
      </c>
      <c r="N179" s="299" t="s">
        <v>240</v>
      </c>
      <c r="O179" s="299" t="s">
        <v>361</v>
      </c>
      <c r="P179" s="299"/>
      <c r="Q179" s="299"/>
      <c r="R179" s="299"/>
      <c r="S179" s="299"/>
      <c r="T179" s="299"/>
      <c r="U179" s="298"/>
      <c r="V179" s="298"/>
      <c r="W179" s="299"/>
      <c r="X179" s="301">
        <v>120</v>
      </c>
      <c r="Y179" s="301">
        <v>0</v>
      </c>
      <c r="Z179" s="300">
        <v>2.9082240000000001</v>
      </c>
      <c r="AA179" s="300">
        <v>13627.32</v>
      </c>
      <c r="AB179" s="297">
        <v>1020</v>
      </c>
      <c r="AC179" s="296">
        <v>42502</v>
      </c>
      <c r="AD179" s="296">
        <v>42502.464885069399</v>
      </c>
      <c r="AE179" s="295" t="s">
        <v>2324</v>
      </c>
    </row>
    <row r="180" spans="1:31" hidden="1" collapsed="1">
      <c r="A180" s="302" t="s">
        <v>260</v>
      </c>
      <c r="B180" s="299" t="s">
        <v>1906</v>
      </c>
      <c r="C180" s="299" t="s">
        <v>1906</v>
      </c>
      <c r="D180" s="299" t="s">
        <v>3129</v>
      </c>
      <c r="E180" s="299" t="s">
        <v>1905</v>
      </c>
      <c r="F180" s="299" t="s">
        <v>1905</v>
      </c>
      <c r="G180" s="299" t="s">
        <v>1905</v>
      </c>
      <c r="H180" s="299" t="s">
        <v>1904</v>
      </c>
      <c r="I180" s="299" t="s">
        <v>449</v>
      </c>
      <c r="J180" s="299" t="s">
        <v>448</v>
      </c>
      <c r="K180" s="299" t="s">
        <v>2405</v>
      </c>
      <c r="L180" s="299" t="s">
        <v>278</v>
      </c>
      <c r="M180" s="299" t="s">
        <v>280</v>
      </c>
      <c r="N180" s="299" t="s">
        <v>240</v>
      </c>
      <c r="O180" s="299" t="s">
        <v>361</v>
      </c>
      <c r="P180" s="299"/>
      <c r="Q180" s="299"/>
      <c r="R180" s="299"/>
      <c r="S180" s="299"/>
      <c r="T180" s="299"/>
      <c r="U180" s="298"/>
      <c r="V180" s="298"/>
      <c r="W180" s="299"/>
      <c r="X180" s="301">
        <v>2</v>
      </c>
      <c r="Y180" s="301">
        <v>0</v>
      </c>
      <c r="Z180" s="300">
        <v>4.8469999999999999E-2</v>
      </c>
      <c r="AA180" s="300">
        <v>227.12200000000001</v>
      </c>
      <c r="AB180" s="297">
        <v>8.48</v>
      </c>
      <c r="AC180" s="296">
        <v>42502</v>
      </c>
      <c r="AD180" s="296">
        <v>42502.692014004599</v>
      </c>
      <c r="AE180" s="295" t="s">
        <v>2324</v>
      </c>
    </row>
    <row r="181" spans="1:31" ht="20.399999999999999" hidden="1" collapsed="1">
      <c r="A181" s="302" t="s">
        <v>260</v>
      </c>
      <c r="B181" s="299" t="s">
        <v>1903</v>
      </c>
      <c r="C181" s="299" t="s">
        <v>1903</v>
      </c>
      <c r="D181" s="299" t="s">
        <v>3125</v>
      </c>
      <c r="E181" s="299" t="s">
        <v>1875</v>
      </c>
      <c r="F181" s="299" t="s">
        <v>1875</v>
      </c>
      <c r="G181" s="299" t="s">
        <v>1875</v>
      </c>
      <c r="H181" s="299" t="s">
        <v>1902</v>
      </c>
      <c r="I181" s="299" t="s">
        <v>508</v>
      </c>
      <c r="J181" s="299" t="s">
        <v>448</v>
      </c>
      <c r="K181" s="299" t="s">
        <v>2331</v>
      </c>
      <c r="L181" s="299" t="s">
        <v>278</v>
      </c>
      <c r="M181" s="299" t="s">
        <v>280</v>
      </c>
      <c r="N181" s="299" t="s">
        <v>240</v>
      </c>
      <c r="O181" s="299" t="s">
        <v>361</v>
      </c>
      <c r="P181" s="299"/>
      <c r="Q181" s="299"/>
      <c r="R181" s="299"/>
      <c r="S181" s="299"/>
      <c r="T181" s="299"/>
      <c r="U181" s="298"/>
      <c r="V181" s="298"/>
      <c r="W181" s="299"/>
      <c r="X181" s="301">
        <v>48</v>
      </c>
      <c r="Y181" s="301">
        <v>0</v>
      </c>
      <c r="Z181" s="300">
        <v>1.2257279999999999</v>
      </c>
      <c r="AA181" s="300">
        <v>7495.2</v>
      </c>
      <c r="AB181" s="297">
        <v>314.88</v>
      </c>
      <c r="AC181" s="296">
        <v>42510</v>
      </c>
      <c r="AD181" s="296">
        <v>42510.733531562502</v>
      </c>
      <c r="AE181" s="295" t="s">
        <v>2324</v>
      </c>
    </row>
    <row r="182" spans="1:31" hidden="1" collapsed="1">
      <c r="A182" s="302" t="s">
        <v>260</v>
      </c>
      <c r="B182" s="299" t="s">
        <v>1680</v>
      </c>
      <c r="C182" s="299" t="s">
        <v>1680</v>
      </c>
      <c r="D182" s="299" t="s">
        <v>3119</v>
      </c>
      <c r="E182" s="299" t="s">
        <v>1679</v>
      </c>
      <c r="F182" s="299" t="s">
        <v>1679</v>
      </c>
      <c r="G182" s="299" t="s">
        <v>1679</v>
      </c>
      <c r="H182" s="299" t="s">
        <v>1678</v>
      </c>
      <c r="I182" s="299" t="s">
        <v>449</v>
      </c>
      <c r="J182" s="299" t="s">
        <v>448</v>
      </c>
      <c r="K182" s="299" t="s">
        <v>2405</v>
      </c>
      <c r="L182" s="299" t="s">
        <v>278</v>
      </c>
      <c r="M182" s="299" t="s">
        <v>280</v>
      </c>
      <c r="N182" s="299" t="s">
        <v>240</v>
      </c>
      <c r="O182" s="299" t="s">
        <v>361</v>
      </c>
      <c r="P182" s="299"/>
      <c r="Q182" s="299"/>
      <c r="R182" s="299"/>
      <c r="S182" s="299"/>
      <c r="T182" s="299"/>
      <c r="U182" s="298"/>
      <c r="V182" s="298"/>
      <c r="W182" s="299"/>
      <c r="X182" s="301">
        <v>8</v>
      </c>
      <c r="Y182" s="301">
        <v>0</v>
      </c>
      <c r="Z182" s="300">
        <v>0.178675</v>
      </c>
      <c r="AA182" s="300">
        <v>794.48</v>
      </c>
      <c r="AB182" s="297">
        <v>68</v>
      </c>
      <c r="AC182" s="296">
        <v>42514</v>
      </c>
      <c r="AD182" s="296">
        <v>42514.760819479197</v>
      </c>
      <c r="AE182" s="295" t="s">
        <v>2324</v>
      </c>
    </row>
    <row r="183" spans="1:31" hidden="1" collapsed="1">
      <c r="A183" s="302" t="s">
        <v>260</v>
      </c>
      <c r="B183" s="299" t="s">
        <v>1876</v>
      </c>
      <c r="C183" s="299" t="s">
        <v>1876</v>
      </c>
      <c r="D183" s="299" t="s">
        <v>3117</v>
      </c>
      <c r="E183" s="299" t="s">
        <v>1875</v>
      </c>
      <c r="F183" s="299" t="s">
        <v>1875</v>
      </c>
      <c r="G183" s="299" t="s">
        <v>1875</v>
      </c>
      <c r="H183" s="299" t="s">
        <v>1874</v>
      </c>
      <c r="I183" s="299" t="s">
        <v>526</v>
      </c>
      <c r="J183" s="299" t="s">
        <v>448</v>
      </c>
      <c r="K183" s="299" t="s">
        <v>2337</v>
      </c>
      <c r="L183" s="299" t="s">
        <v>278</v>
      </c>
      <c r="M183" s="299" t="s">
        <v>280</v>
      </c>
      <c r="N183" s="299" t="s">
        <v>240</v>
      </c>
      <c r="O183" s="299" t="s">
        <v>361</v>
      </c>
      <c r="P183" s="299"/>
      <c r="Q183" s="299"/>
      <c r="R183" s="299"/>
      <c r="S183" s="299"/>
      <c r="T183" s="299"/>
      <c r="U183" s="298"/>
      <c r="V183" s="298"/>
      <c r="W183" s="299"/>
      <c r="X183" s="301">
        <v>36</v>
      </c>
      <c r="Y183" s="301">
        <v>0</v>
      </c>
      <c r="Z183" s="300">
        <v>0.919296</v>
      </c>
      <c r="AA183" s="300">
        <v>5621.4</v>
      </c>
      <c r="AB183" s="297">
        <v>236.16</v>
      </c>
      <c r="AC183" s="296">
        <v>42516</v>
      </c>
      <c r="AD183" s="296">
        <v>42516.725647256899</v>
      </c>
      <c r="AE183" s="295" t="s">
        <v>2324</v>
      </c>
    </row>
    <row r="184" spans="1:31" hidden="1" collapsed="1">
      <c r="A184" s="302" t="s">
        <v>260</v>
      </c>
      <c r="B184" s="299" t="s">
        <v>1670</v>
      </c>
      <c r="C184" s="299" t="s">
        <v>1670</v>
      </c>
      <c r="D184" s="299" t="s">
        <v>3108</v>
      </c>
      <c r="E184" s="299" t="s">
        <v>1652</v>
      </c>
      <c r="F184" s="299" t="s">
        <v>1652</v>
      </c>
      <c r="G184" s="299" t="s">
        <v>1652</v>
      </c>
      <c r="H184" s="299" t="s">
        <v>1651</v>
      </c>
      <c r="I184" s="299" t="s">
        <v>1317</v>
      </c>
      <c r="J184" s="299" t="s">
        <v>448</v>
      </c>
      <c r="K184" s="299" t="s">
        <v>2367</v>
      </c>
      <c r="L184" s="299" t="s">
        <v>278</v>
      </c>
      <c r="M184" s="299" t="s">
        <v>280</v>
      </c>
      <c r="N184" s="299" t="s">
        <v>240</v>
      </c>
      <c r="O184" s="299" t="s">
        <v>361</v>
      </c>
      <c r="P184" s="299"/>
      <c r="Q184" s="299"/>
      <c r="R184" s="299"/>
      <c r="S184" s="299"/>
      <c r="T184" s="299"/>
      <c r="U184" s="298"/>
      <c r="V184" s="298"/>
      <c r="W184" s="299"/>
      <c r="X184" s="301">
        <v>52</v>
      </c>
      <c r="Y184" s="301">
        <v>0</v>
      </c>
      <c r="Z184" s="300">
        <v>1.26023</v>
      </c>
      <c r="AA184" s="300">
        <v>5905.1719999999996</v>
      </c>
      <c r="AB184" s="297">
        <v>51.74</v>
      </c>
      <c r="AC184" s="296">
        <v>42551</v>
      </c>
      <c r="AD184" s="296">
        <v>42551.708383414298</v>
      </c>
      <c r="AE184" s="295" t="s">
        <v>2324</v>
      </c>
    </row>
    <row r="185" spans="1:31" hidden="1" collapsed="1">
      <c r="A185" s="302" t="s">
        <v>260</v>
      </c>
      <c r="B185" s="299" t="s">
        <v>1901</v>
      </c>
      <c r="C185" s="299" t="s">
        <v>1901</v>
      </c>
      <c r="D185" s="299" t="s">
        <v>3106</v>
      </c>
      <c r="E185" s="299" t="s">
        <v>1900</v>
      </c>
      <c r="F185" s="299" t="s">
        <v>1900</v>
      </c>
      <c r="G185" s="299" t="s">
        <v>1900</v>
      </c>
      <c r="H185" s="299" t="s">
        <v>1899</v>
      </c>
      <c r="I185" s="299" t="s">
        <v>449</v>
      </c>
      <c r="J185" s="299" t="s">
        <v>448</v>
      </c>
      <c r="K185" s="299" t="s">
        <v>2325</v>
      </c>
      <c r="L185" s="299" t="s">
        <v>278</v>
      </c>
      <c r="M185" s="299" t="s">
        <v>280</v>
      </c>
      <c r="N185" s="299" t="s">
        <v>240</v>
      </c>
      <c r="O185" s="299" t="s">
        <v>361</v>
      </c>
      <c r="P185" s="299"/>
      <c r="Q185" s="299"/>
      <c r="R185" s="299"/>
      <c r="S185" s="299"/>
      <c r="T185" s="299"/>
      <c r="U185" s="298"/>
      <c r="V185" s="298"/>
      <c r="W185" s="299"/>
      <c r="X185" s="301">
        <v>115</v>
      </c>
      <c r="Y185" s="301">
        <v>0</v>
      </c>
      <c r="Z185" s="300">
        <v>2.787048</v>
      </c>
      <c r="AA185" s="300">
        <v>13059.514999999999</v>
      </c>
      <c r="AB185" s="297">
        <v>977.5</v>
      </c>
      <c r="AC185" s="296">
        <v>42598</v>
      </c>
      <c r="AD185" s="296">
        <v>42556.645659340298</v>
      </c>
      <c r="AE185" s="295" t="s">
        <v>2324</v>
      </c>
    </row>
    <row r="186" spans="1:31" hidden="1" collapsed="1">
      <c r="A186" s="302" t="s">
        <v>260</v>
      </c>
      <c r="B186" s="299" t="s">
        <v>1898</v>
      </c>
      <c r="C186" s="299" t="s">
        <v>1898</v>
      </c>
      <c r="D186" s="299" t="s">
        <v>3102</v>
      </c>
      <c r="E186" s="299" t="s">
        <v>1897</v>
      </c>
      <c r="F186" s="299" t="s">
        <v>1897</v>
      </c>
      <c r="G186" s="299" t="s">
        <v>1897</v>
      </c>
      <c r="H186" s="299" t="s">
        <v>1896</v>
      </c>
      <c r="I186" s="299" t="s">
        <v>449</v>
      </c>
      <c r="J186" s="299" t="s">
        <v>448</v>
      </c>
      <c r="K186" s="299" t="s">
        <v>2325</v>
      </c>
      <c r="L186" s="299" t="s">
        <v>278</v>
      </c>
      <c r="M186" s="299" t="s">
        <v>280</v>
      </c>
      <c r="N186" s="299" t="s">
        <v>240</v>
      </c>
      <c r="O186" s="299" t="s">
        <v>361</v>
      </c>
      <c r="P186" s="299"/>
      <c r="Q186" s="299"/>
      <c r="R186" s="299"/>
      <c r="S186" s="299"/>
      <c r="T186" s="299"/>
      <c r="U186" s="298"/>
      <c r="V186" s="298"/>
      <c r="W186" s="299"/>
      <c r="X186" s="301">
        <v>4</v>
      </c>
      <c r="Y186" s="301">
        <v>0</v>
      </c>
      <c r="Z186" s="300">
        <v>0.11952</v>
      </c>
      <c r="AA186" s="300">
        <v>349.38400000000001</v>
      </c>
      <c r="AB186" s="297">
        <v>27.8</v>
      </c>
      <c r="AC186" s="296">
        <v>42559</v>
      </c>
      <c r="AD186" s="296">
        <v>42559.764241088</v>
      </c>
      <c r="AE186" s="295" t="s">
        <v>2324</v>
      </c>
    </row>
    <row r="187" spans="1:31" hidden="1" collapsed="1">
      <c r="A187" s="302" t="s">
        <v>260</v>
      </c>
      <c r="B187" s="299" t="s">
        <v>1898</v>
      </c>
      <c r="C187" s="299" t="s">
        <v>1898</v>
      </c>
      <c r="D187" s="299" t="s">
        <v>3102</v>
      </c>
      <c r="E187" s="299" t="s">
        <v>1897</v>
      </c>
      <c r="F187" s="299" t="s">
        <v>1897</v>
      </c>
      <c r="G187" s="299" t="s">
        <v>1897</v>
      </c>
      <c r="H187" s="299" t="s">
        <v>1896</v>
      </c>
      <c r="I187" s="299" t="s">
        <v>449</v>
      </c>
      <c r="J187" s="299" t="s">
        <v>448</v>
      </c>
      <c r="K187" s="299" t="s">
        <v>2325</v>
      </c>
      <c r="L187" s="299" t="s">
        <v>278</v>
      </c>
      <c r="M187" s="299" t="s">
        <v>280</v>
      </c>
      <c r="N187" s="299" t="s">
        <v>240</v>
      </c>
      <c r="O187" s="299" t="s">
        <v>361</v>
      </c>
      <c r="P187" s="299"/>
      <c r="Q187" s="299"/>
      <c r="R187" s="299"/>
      <c r="S187" s="299"/>
      <c r="T187" s="299"/>
      <c r="U187" s="298"/>
      <c r="V187" s="298"/>
      <c r="W187" s="299"/>
      <c r="X187" s="301">
        <v>482</v>
      </c>
      <c r="Y187" s="301">
        <v>0</v>
      </c>
      <c r="Z187" s="300">
        <v>14.40216</v>
      </c>
      <c r="AA187" s="300">
        <v>42100.771999999997</v>
      </c>
      <c r="AB187" s="297">
        <v>2463.02</v>
      </c>
      <c r="AC187" s="296">
        <v>42559</v>
      </c>
      <c r="AD187" s="296">
        <v>42559.764241088</v>
      </c>
      <c r="AE187" s="295" t="s">
        <v>2324</v>
      </c>
    </row>
    <row r="188" spans="1:31" hidden="1" collapsed="1">
      <c r="A188" s="302" t="s">
        <v>260</v>
      </c>
      <c r="B188" s="299" t="s">
        <v>1895</v>
      </c>
      <c r="C188" s="299" t="s">
        <v>1895</v>
      </c>
      <c r="D188" s="299" t="s">
        <v>3098</v>
      </c>
      <c r="E188" s="299" t="s">
        <v>1894</v>
      </c>
      <c r="F188" s="299" t="s">
        <v>1803</v>
      </c>
      <c r="G188" s="299" t="s">
        <v>1803</v>
      </c>
      <c r="H188" s="299" t="s">
        <v>1893</v>
      </c>
      <c r="I188" s="299" t="s">
        <v>473</v>
      </c>
      <c r="J188" s="299" t="s">
        <v>448</v>
      </c>
      <c r="K188" s="299" t="s">
        <v>2538</v>
      </c>
      <c r="L188" s="299" t="s">
        <v>278</v>
      </c>
      <c r="M188" s="299" t="s">
        <v>280</v>
      </c>
      <c r="N188" s="299" t="s">
        <v>240</v>
      </c>
      <c r="O188" s="299" t="s">
        <v>361</v>
      </c>
      <c r="P188" s="299"/>
      <c r="Q188" s="299"/>
      <c r="R188" s="299"/>
      <c r="S188" s="299"/>
      <c r="T188" s="299"/>
      <c r="U188" s="298"/>
      <c r="V188" s="298"/>
      <c r="W188" s="299"/>
      <c r="X188" s="301">
        <v>48</v>
      </c>
      <c r="Y188" s="301">
        <v>0</v>
      </c>
      <c r="Z188" s="300">
        <v>0.364954</v>
      </c>
      <c r="AA188" s="300">
        <v>3350.88</v>
      </c>
      <c r="AB188" s="297">
        <v>408</v>
      </c>
      <c r="AC188" s="296">
        <v>42563</v>
      </c>
      <c r="AD188" s="296">
        <v>42563.656905439799</v>
      </c>
      <c r="AE188" s="295" t="s">
        <v>2324</v>
      </c>
    </row>
    <row r="189" spans="1:31" hidden="1" collapsed="1">
      <c r="A189" s="302" t="s">
        <v>260</v>
      </c>
      <c r="B189" s="299" t="s">
        <v>1892</v>
      </c>
      <c r="C189" s="299" t="s">
        <v>1892</v>
      </c>
      <c r="D189" s="299" t="s">
        <v>3095</v>
      </c>
      <c r="E189" s="299" t="s">
        <v>1891</v>
      </c>
      <c r="F189" s="299" t="s">
        <v>1891</v>
      </c>
      <c r="G189" s="299" t="s">
        <v>1891</v>
      </c>
      <c r="H189" s="299" t="s">
        <v>1890</v>
      </c>
      <c r="I189" s="299" t="s">
        <v>1347</v>
      </c>
      <c r="J189" s="299" t="s">
        <v>448</v>
      </c>
      <c r="K189" s="299" t="s">
        <v>2621</v>
      </c>
      <c r="L189" s="299" t="s">
        <v>278</v>
      </c>
      <c r="M189" s="299" t="s">
        <v>280</v>
      </c>
      <c r="N189" s="299" t="s">
        <v>240</v>
      </c>
      <c r="O189" s="299" t="s">
        <v>361</v>
      </c>
      <c r="P189" s="299"/>
      <c r="Q189" s="299"/>
      <c r="R189" s="299"/>
      <c r="S189" s="299"/>
      <c r="T189" s="299"/>
      <c r="U189" s="298"/>
      <c r="V189" s="298"/>
      <c r="W189" s="299"/>
      <c r="X189" s="301">
        <v>96</v>
      </c>
      <c r="Y189" s="301">
        <v>0</v>
      </c>
      <c r="Z189" s="300">
        <v>0.75478999999999996</v>
      </c>
      <c r="AA189" s="300">
        <v>12557.76</v>
      </c>
      <c r="AB189" s="297">
        <v>528</v>
      </c>
      <c r="AC189" s="296">
        <v>42566</v>
      </c>
      <c r="AD189" s="296">
        <v>42566.4709526273</v>
      </c>
      <c r="AE189" s="295" t="s">
        <v>2324</v>
      </c>
    </row>
    <row r="190" spans="1:31" hidden="1" collapsed="1">
      <c r="A190" s="302" t="s">
        <v>260</v>
      </c>
      <c r="B190" s="299" t="s">
        <v>1704</v>
      </c>
      <c r="C190" s="299" t="s">
        <v>1704</v>
      </c>
      <c r="D190" s="299" t="s">
        <v>3092</v>
      </c>
      <c r="E190" s="299" t="s">
        <v>1703</v>
      </c>
      <c r="F190" s="299" t="s">
        <v>1703</v>
      </c>
      <c r="G190" s="299" t="s">
        <v>1703</v>
      </c>
      <c r="H190" s="299" t="s">
        <v>1702</v>
      </c>
      <c r="I190" s="299" t="s">
        <v>449</v>
      </c>
      <c r="J190" s="299" t="s">
        <v>448</v>
      </c>
      <c r="K190" s="299" t="s">
        <v>2405</v>
      </c>
      <c r="L190" s="299" t="s">
        <v>278</v>
      </c>
      <c r="M190" s="299" t="s">
        <v>280</v>
      </c>
      <c r="N190" s="299" t="s">
        <v>240</v>
      </c>
      <c r="O190" s="299" t="s">
        <v>361</v>
      </c>
      <c r="P190" s="299"/>
      <c r="Q190" s="299"/>
      <c r="R190" s="299"/>
      <c r="S190" s="299"/>
      <c r="T190" s="299"/>
      <c r="U190" s="298"/>
      <c r="V190" s="298"/>
      <c r="W190" s="299"/>
      <c r="X190" s="301">
        <v>8</v>
      </c>
      <c r="Y190" s="301">
        <v>0</v>
      </c>
      <c r="Z190" s="300">
        <v>0.19622400000000001</v>
      </c>
      <c r="AA190" s="300">
        <v>898.44</v>
      </c>
      <c r="AB190" s="297">
        <v>68</v>
      </c>
      <c r="AC190" s="296">
        <v>42585</v>
      </c>
      <c r="AD190" s="296">
        <v>42585.660114849503</v>
      </c>
      <c r="AE190" s="295" t="s">
        <v>2324</v>
      </c>
    </row>
    <row r="191" spans="1:31" hidden="1" collapsed="1">
      <c r="A191" s="302" t="s">
        <v>260</v>
      </c>
      <c r="B191" s="299" t="s">
        <v>1693</v>
      </c>
      <c r="C191" s="299" t="s">
        <v>1693</v>
      </c>
      <c r="D191" s="299" t="s">
        <v>3086</v>
      </c>
      <c r="E191" s="299" t="s">
        <v>1692</v>
      </c>
      <c r="F191" s="299" t="s">
        <v>1692</v>
      </c>
      <c r="G191" s="299" t="s">
        <v>1692</v>
      </c>
      <c r="H191" s="299" t="s">
        <v>1691</v>
      </c>
      <c r="I191" s="299" t="s">
        <v>449</v>
      </c>
      <c r="J191" s="299" t="s">
        <v>448</v>
      </c>
      <c r="K191" s="299" t="s">
        <v>2325</v>
      </c>
      <c r="L191" s="299" t="s">
        <v>278</v>
      </c>
      <c r="M191" s="299" t="s">
        <v>280</v>
      </c>
      <c r="N191" s="299" t="s">
        <v>240</v>
      </c>
      <c r="O191" s="299" t="s">
        <v>361</v>
      </c>
      <c r="P191" s="299"/>
      <c r="Q191" s="299"/>
      <c r="R191" s="299"/>
      <c r="S191" s="299"/>
      <c r="T191" s="299"/>
      <c r="U191" s="298"/>
      <c r="V191" s="298"/>
      <c r="W191" s="299"/>
      <c r="X191" s="301">
        <v>5</v>
      </c>
      <c r="Y191" s="301">
        <v>0</v>
      </c>
      <c r="Z191" s="300">
        <v>0.11167199999999999</v>
      </c>
      <c r="AA191" s="300">
        <v>496.55</v>
      </c>
      <c r="AB191" s="297">
        <v>42.5</v>
      </c>
      <c r="AC191" s="296">
        <v>42606</v>
      </c>
      <c r="AD191" s="296">
        <v>42606.766159108804</v>
      </c>
      <c r="AE191" s="295" t="s">
        <v>2324</v>
      </c>
    </row>
    <row r="192" spans="1:31" hidden="1" collapsed="1">
      <c r="A192" s="302" t="s">
        <v>260</v>
      </c>
      <c r="B192" s="299" t="s">
        <v>1660</v>
      </c>
      <c r="C192" s="299" t="s">
        <v>1660</v>
      </c>
      <c r="D192" s="299" t="s">
        <v>3093</v>
      </c>
      <c r="E192" s="299" t="s">
        <v>1659</v>
      </c>
      <c r="F192" s="299" t="s">
        <v>1659</v>
      </c>
      <c r="G192" s="299" t="s">
        <v>1659</v>
      </c>
      <c r="H192" s="299" t="s">
        <v>1658</v>
      </c>
      <c r="I192" s="299" t="s">
        <v>449</v>
      </c>
      <c r="J192" s="299" t="s">
        <v>448</v>
      </c>
      <c r="K192" s="299" t="s">
        <v>2405</v>
      </c>
      <c r="L192" s="299" t="s">
        <v>278</v>
      </c>
      <c r="M192" s="299" t="s">
        <v>301</v>
      </c>
      <c r="N192" s="299" t="s">
        <v>240</v>
      </c>
      <c r="O192" s="299" t="s">
        <v>361</v>
      </c>
      <c r="P192" s="299"/>
      <c r="Q192" s="299"/>
      <c r="R192" s="299"/>
      <c r="S192" s="299"/>
      <c r="T192" s="299"/>
      <c r="U192" s="298"/>
      <c r="V192" s="298"/>
      <c r="W192" s="299"/>
      <c r="X192" s="301">
        <v>6</v>
      </c>
      <c r="Y192" s="301">
        <v>0</v>
      </c>
      <c r="Z192" s="300">
        <v>0.14940000000000001</v>
      </c>
      <c r="AA192" s="300">
        <v>436.72800000000001</v>
      </c>
      <c r="AB192" s="297">
        <v>72</v>
      </c>
      <c r="AC192" s="296">
        <v>42506</v>
      </c>
      <c r="AD192" s="296">
        <v>42506.685402511597</v>
      </c>
      <c r="AE192" s="295" t="s">
        <v>2324</v>
      </c>
    </row>
    <row r="193" spans="1:31" hidden="1" collapsed="1">
      <c r="A193" s="302" t="s">
        <v>260</v>
      </c>
      <c r="B193" s="299" t="s">
        <v>1666</v>
      </c>
      <c r="C193" s="299" t="s">
        <v>1666</v>
      </c>
      <c r="D193" s="299" t="s">
        <v>3142</v>
      </c>
      <c r="E193" s="299"/>
      <c r="F193" s="299"/>
      <c r="G193" s="299" t="s">
        <v>1662</v>
      </c>
      <c r="H193" s="299" t="s">
        <v>1665</v>
      </c>
      <c r="I193" s="299" t="s">
        <v>449</v>
      </c>
      <c r="J193" s="299" t="s">
        <v>448</v>
      </c>
      <c r="K193" s="299" t="s">
        <v>2405</v>
      </c>
      <c r="L193" s="299" t="s">
        <v>278</v>
      </c>
      <c r="M193" s="299" t="s">
        <v>297</v>
      </c>
      <c r="N193" s="299" t="s">
        <v>240</v>
      </c>
      <c r="O193" s="299" t="s">
        <v>361</v>
      </c>
      <c r="P193" s="299"/>
      <c r="Q193" s="299"/>
      <c r="R193" s="299"/>
      <c r="S193" s="299"/>
      <c r="T193" s="299"/>
      <c r="U193" s="298"/>
      <c r="V193" s="298"/>
      <c r="W193" s="299"/>
      <c r="X193" s="301">
        <v>304</v>
      </c>
      <c r="Y193" s="301">
        <v>0</v>
      </c>
      <c r="Z193" s="300">
        <v>3.04</v>
      </c>
      <c r="AA193" s="300">
        <v>12579.216</v>
      </c>
      <c r="AB193" s="297">
        <v>2432</v>
      </c>
      <c r="AC193" s="296">
        <v>42479</v>
      </c>
      <c r="AD193" s="296">
        <v>42453.711103356502</v>
      </c>
      <c r="AE193" s="295" t="s">
        <v>2324</v>
      </c>
    </row>
    <row r="194" spans="1:31" hidden="1" collapsed="1">
      <c r="A194" s="302" t="s">
        <v>260</v>
      </c>
      <c r="B194" s="299" t="s">
        <v>1664</v>
      </c>
      <c r="C194" s="299" t="s">
        <v>1664</v>
      </c>
      <c r="D194" s="299" t="s">
        <v>3141</v>
      </c>
      <c r="E194" s="299" t="s">
        <v>1282</v>
      </c>
      <c r="F194" s="299" t="s">
        <v>1663</v>
      </c>
      <c r="G194" s="299" t="s">
        <v>1662</v>
      </c>
      <c r="H194" s="299" t="s">
        <v>1661</v>
      </c>
      <c r="I194" s="299" t="s">
        <v>449</v>
      </c>
      <c r="J194" s="299" t="s">
        <v>448</v>
      </c>
      <c r="K194" s="299" t="s">
        <v>2405</v>
      </c>
      <c r="L194" s="299" t="s">
        <v>278</v>
      </c>
      <c r="M194" s="299" t="s">
        <v>297</v>
      </c>
      <c r="N194" s="299" t="s">
        <v>240</v>
      </c>
      <c r="O194" s="299" t="s">
        <v>361</v>
      </c>
      <c r="P194" s="299"/>
      <c r="Q194" s="299"/>
      <c r="R194" s="299"/>
      <c r="S194" s="299"/>
      <c r="T194" s="299"/>
      <c r="U194" s="298"/>
      <c r="V194" s="298"/>
      <c r="W194" s="299"/>
      <c r="X194" s="301">
        <v>22</v>
      </c>
      <c r="Y194" s="301">
        <v>0</v>
      </c>
      <c r="Z194" s="300">
        <v>0.22</v>
      </c>
      <c r="AA194" s="300">
        <v>910.33799999999997</v>
      </c>
      <c r="AB194" s="297">
        <v>176</v>
      </c>
      <c r="AC194" s="296">
        <v>42479</v>
      </c>
      <c r="AD194" s="296">
        <v>42453.7612582523</v>
      </c>
      <c r="AE194" s="295" t="s">
        <v>2324</v>
      </c>
    </row>
    <row r="195" spans="1:31" hidden="1" collapsed="1">
      <c r="A195" s="302" t="s">
        <v>260</v>
      </c>
      <c r="B195" s="299" t="s">
        <v>1666</v>
      </c>
      <c r="C195" s="299" t="s">
        <v>1666</v>
      </c>
      <c r="D195" s="299" t="s">
        <v>3142</v>
      </c>
      <c r="E195" s="299"/>
      <c r="F195" s="299"/>
      <c r="G195" s="299" t="s">
        <v>1662</v>
      </c>
      <c r="H195" s="299" t="s">
        <v>1665</v>
      </c>
      <c r="I195" s="299" t="s">
        <v>449</v>
      </c>
      <c r="J195" s="299" t="s">
        <v>448</v>
      </c>
      <c r="K195" s="299" t="s">
        <v>2405</v>
      </c>
      <c r="L195" s="299" t="s">
        <v>278</v>
      </c>
      <c r="M195" s="299" t="s">
        <v>298</v>
      </c>
      <c r="N195" s="299" t="s">
        <v>240</v>
      </c>
      <c r="O195" s="299" t="s">
        <v>361</v>
      </c>
      <c r="P195" s="299"/>
      <c r="Q195" s="299"/>
      <c r="R195" s="299"/>
      <c r="S195" s="299"/>
      <c r="T195" s="299"/>
      <c r="U195" s="298"/>
      <c r="V195" s="298"/>
      <c r="W195" s="299"/>
      <c r="X195" s="301">
        <v>624</v>
      </c>
      <c r="Y195" s="301">
        <v>0</v>
      </c>
      <c r="Z195" s="300">
        <v>9.984</v>
      </c>
      <c r="AA195" s="300">
        <v>41313.167999999998</v>
      </c>
      <c r="AB195" s="297">
        <v>4992</v>
      </c>
      <c r="AC195" s="296">
        <v>42479</v>
      </c>
      <c r="AD195" s="296">
        <v>42453.711103356502</v>
      </c>
      <c r="AE195" s="295" t="s">
        <v>2324</v>
      </c>
    </row>
    <row r="196" spans="1:31" hidden="1" collapsed="1">
      <c r="A196" s="302" t="s">
        <v>260</v>
      </c>
      <c r="B196" s="299" t="s">
        <v>1664</v>
      </c>
      <c r="C196" s="299" t="s">
        <v>1664</v>
      </c>
      <c r="D196" s="299" t="s">
        <v>3141</v>
      </c>
      <c r="E196" s="299" t="s">
        <v>1282</v>
      </c>
      <c r="F196" s="299" t="s">
        <v>1663</v>
      </c>
      <c r="G196" s="299" t="s">
        <v>1662</v>
      </c>
      <c r="H196" s="299" t="s">
        <v>1661</v>
      </c>
      <c r="I196" s="299" t="s">
        <v>449</v>
      </c>
      <c r="J196" s="299" t="s">
        <v>448</v>
      </c>
      <c r="K196" s="299" t="s">
        <v>2405</v>
      </c>
      <c r="L196" s="299" t="s">
        <v>278</v>
      </c>
      <c r="M196" s="299" t="s">
        <v>298</v>
      </c>
      <c r="N196" s="299" t="s">
        <v>240</v>
      </c>
      <c r="O196" s="299" t="s">
        <v>361</v>
      </c>
      <c r="P196" s="299"/>
      <c r="Q196" s="299"/>
      <c r="R196" s="299"/>
      <c r="S196" s="299"/>
      <c r="T196" s="299"/>
      <c r="U196" s="298"/>
      <c r="V196" s="298"/>
      <c r="W196" s="299"/>
      <c r="X196" s="301">
        <v>116</v>
      </c>
      <c r="Y196" s="301">
        <v>0</v>
      </c>
      <c r="Z196" s="300">
        <v>1.8560000000000001</v>
      </c>
      <c r="AA196" s="300">
        <v>7680.0119999999997</v>
      </c>
      <c r="AB196" s="297">
        <v>928</v>
      </c>
      <c r="AC196" s="296">
        <v>42479</v>
      </c>
      <c r="AD196" s="296">
        <v>42453.7612582523</v>
      </c>
      <c r="AE196" s="295" t="s">
        <v>2324</v>
      </c>
    </row>
    <row r="197" spans="1:31" hidden="1" collapsed="1">
      <c r="A197" s="302" t="s">
        <v>260</v>
      </c>
      <c r="B197" s="299" t="s">
        <v>1889</v>
      </c>
      <c r="C197" s="299" t="s">
        <v>1889</v>
      </c>
      <c r="D197" s="299" t="s">
        <v>3107</v>
      </c>
      <c r="E197" s="299"/>
      <c r="F197" s="299" t="s">
        <v>1888</v>
      </c>
      <c r="G197" s="299" t="s">
        <v>1888</v>
      </c>
      <c r="H197" s="299" t="s">
        <v>1887</v>
      </c>
      <c r="I197" s="299" t="s">
        <v>449</v>
      </c>
      <c r="J197" s="299" t="s">
        <v>448</v>
      </c>
      <c r="K197" s="299" t="s">
        <v>2325</v>
      </c>
      <c r="L197" s="299" t="s">
        <v>278</v>
      </c>
      <c r="M197" s="299" t="s">
        <v>208</v>
      </c>
      <c r="N197" s="299" t="s">
        <v>240</v>
      </c>
      <c r="O197" s="299" t="s">
        <v>361</v>
      </c>
      <c r="P197" s="299"/>
      <c r="Q197" s="299"/>
      <c r="R197" s="299"/>
      <c r="S197" s="299"/>
      <c r="T197" s="299"/>
      <c r="U197" s="298"/>
      <c r="V197" s="298"/>
      <c r="W197" s="299"/>
      <c r="X197" s="301">
        <v>22</v>
      </c>
      <c r="Y197" s="301">
        <v>0</v>
      </c>
      <c r="Z197" s="300">
        <v>6.4538070000000003</v>
      </c>
      <c r="AA197" s="300">
        <v>29549.651999999998</v>
      </c>
      <c r="AB197" s="297">
        <v>1650</v>
      </c>
      <c r="AC197" s="296">
        <v>42556</v>
      </c>
      <c r="AD197" s="296">
        <v>42556.491116319397</v>
      </c>
      <c r="AE197" s="295" t="s">
        <v>2324</v>
      </c>
    </row>
    <row r="198" spans="1:31" hidden="1" collapsed="1">
      <c r="A198" s="302" t="s">
        <v>260</v>
      </c>
      <c r="B198" s="299" t="s">
        <v>1886</v>
      </c>
      <c r="C198" s="299" t="s">
        <v>1886</v>
      </c>
      <c r="D198" s="299" t="s">
        <v>3152</v>
      </c>
      <c r="E198" s="299" t="s">
        <v>1655</v>
      </c>
      <c r="F198" s="299" t="s">
        <v>1655</v>
      </c>
      <c r="G198" s="299" t="s">
        <v>1655</v>
      </c>
      <c r="H198" s="299" t="s">
        <v>1885</v>
      </c>
      <c r="I198" s="299" t="s">
        <v>992</v>
      </c>
      <c r="J198" s="299" t="s">
        <v>448</v>
      </c>
      <c r="K198" s="299" t="s">
        <v>2361</v>
      </c>
      <c r="L198" s="299" t="s">
        <v>278</v>
      </c>
      <c r="M198" s="299" t="s">
        <v>294</v>
      </c>
      <c r="N198" s="299" t="s">
        <v>240</v>
      </c>
      <c r="O198" s="299" t="s">
        <v>361</v>
      </c>
      <c r="P198" s="299"/>
      <c r="Q198" s="299"/>
      <c r="R198" s="299"/>
      <c r="S198" s="299"/>
      <c r="T198" s="299"/>
      <c r="U198" s="298"/>
      <c r="V198" s="298"/>
      <c r="W198" s="299"/>
      <c r="X198" s="301">
        <v>106</v>
      </c>
      <c r="Y198" s="301">
        <v>0</v>
      </c>
      <c r="Z198" s="300">
        <v>1.0703879999999999</v>
      </c>
      <c r="AA198" s="300">
        <v>5015.6019999999999</v>
      </c>
      <c r="AB198" s="297">
        <v>954</v>
      </c>
      <c r="AC198" s="296">
        <v>42395</v>
      </c>
      <c r="AD198" s="296">
        <v>42395.607782141196</v>
      </c>
      <c r="AE198" s="295" t="s">
        <v>2324</v>
      </c>
    </row>
    <row r="199" spans="1:31" ht="20.399999999999999" hidden="1" collapsed="1">
      <c r="A199" s="302" t="s">
        <v>260</v>
      </c>
      <c r="B199" s="299" t="s">
        <v>1884</v>
      </c>
      <c r="C199" s="299" t="s">
        <v>1884</v>
      </c>
      <c r="D199" s="299" t="s">
        <v>3151</v>
      </c>
      <c r="E199" s="299" t="s">
        <v>1655</v>
      </c>
      <c r="F199" s="299" t="s">
        <v>1655</v>
      </c>
      <c r="G199" s="299" t="s">
        <v>1655</v>
      </c>
      <c r="H199" s="299" t="s">
        <v>1883</v>
      </c>
      <c r="I199" s="299" t="s">
        <v>508</v>
      </c>
      <c r="J199" s="299" t="s">
        <v>448</v>
      </c>
      <c r="K199" s="299" t="s">
        <v>2331</v>
      </c>
      <c r="L199" s="299" t="s">
        <v>278</v>
      </c>
      <c r="M199" s="299" t="s">
        <v>294</v>
      </c>
      <c r="N199" s="299" t="s">
        <v>240</v>
      </c>
      <c r="O199" s="299" t="s">
        <v>361</v>
      </c>
      <c r="P199" s="299"/>
      <c r="Q199" s="299"/>
      <c r="R199" s="299"/>
      <c r="S199" s="299"/>
      <c r="T199" s="299"/>
      <c r="U199" s="298"/>
      <c r="V199" s="298"/>
      <c r="W199" s="299"/>
      <c r="X199" s="301">
        <v>71</v>
      </c>
      <c r="Y199" s="301">
        <v>0</v>
      </c>
      <c r="Z199" s="300">
        <v>0.71695799999999998</v>
      </c>
      <c r="AA199" s="300">
        <v>3359.5070000000001</v>
      </c>
      <c r="AB199" s="297">
        <v>639</v>
      </c>
      <c r="AC199" s="296">
        <v>42395</v>
      </c>
      <c r="AD199" s="296">
        <v>42395.614278090303</v>
      </c>
      <c r="AE199" s="295" t="s">
        <v>2324</v>
      </c>
    </row>
    <row r="200" spans="1:31" hidden="1" collapsed="1">
      <c r="A200" s="302" t="s">
        <v>260</v>
      </c>
      <c r="B200" s="299" t="s">
        <v>1670</v>
      </c>
      <c r="C200" s="299" t="s">
        <v>1670</v>
      </c>
      <c r="D200" s="299" t="s">
        <v>3108</v>
      </c>
      <c r="E200" s="299" t="s">
        <v>1652</v>
      </c>
      <c r="F200" s="299" t="s">
        <v>1652</v>
      </c>
      <c r="G200" s="299" t="s">
        <v>1652</v>
      </c>
      <c r="H200" s="299" t="s">
        <v>1651</v>
      </c>
      <c r="I200" s="299" t="s">
        <v>1317</v>
      </c>
      <c r="J200" s="299" t="s">
        <v>448</v>
      </c>
      <c r="K200" s="299" t="s">
        <v>2367</v>
      </c>
      <c r="L200" s="299" t="s">
        <v>278</v>
      </c>
      <c r="M200" s="299" t="s">
        <v>294</v>
      </c>
      <c r="N200" s="299" t="s">
        <v>240</v>
      </c>
      <c r="O200" s="299" t="s">
        <v>361</v>
      </c>
      <c r="P200" s="299"/>
      <c r="Q200" s="299"/>
      <c r="R200" s="299"/>
      <c r="S200" s="299"/>
      <c r="T200" s="299"/>
      <c r="U200" s="298"/>
      <c r="V200" s="298"/>
      <c r="W200" s="299"/>
      <c r="X200" s="301">
        <v>28</v>
      </c>
      <c r="Y200" s="301">
        <v>0</v>
      </c>
      <c r="Z200" s="300">
        <v>0.282744</v>
      </c>
      <c r="AA200" s="300">
        <v>1324.876</v>
      </c>
      <c r="AB200" s="297">
        <v>179.06</v>
      </c>
      <c r="AC200" s="296">
        <v>42551</v>
      </c>
      <c r="AD200" s="296">
        <v>42551.708383414298</v>
      </c>
      <c r="AE200" s="295" t="s">
        <v>2324</v>
      </c>
    </row>
    <row r="201" spans="1:31" ht="20.399999999999999" hidden="1" collapsed="1">
      <c r="A201" s="302" t="s">
        <v>260</v>
      </c>
      <c r="B201" s="299" t="s">
        <v>1884</v>
      </c>
      <c r="C201" s="299" t="s">
        <v>1884</v>
      </c>
      <c r="D201" s="299" t="s">
        <v>3151</v>
      </c>
      <c r="E201" s="299" t="s">
        <v>1655</v>
      </c>
      <c r="F201" s="299" t="s">
        <v>1655</v>
      </c>
      <c r="G201" s="299" t="s">
        <v>1655</v>
      </c>
      <c r="H201" s="299" t="s">
        <v>1883</v>
      </c>
      <c r="I201" s="299" t="s">
        <v>508</v>
      </c>
      <c r="J201" s="299" t="s">
        <v>448</v>
      </c>
      <c r="K201" s="299" t="s">
        <v>2331</v>
      </c>
      <c r="L201" s="299" t="s">
        <v>278</v>
      </c>
      <c r="M201" s="299" t="s">
        <v>295</v>
      </c>
      <c r="N201" s="299" t="s">
        <v>240</v>
      </c>
      <c r="O201" s="299" t="s">
        <v>361</v>
      </c>
      <c r="P201" s="299"/>
      <c r="Q201" s="299"/>
      <c r="R201" s="299"/>
      <c r="S201" s="299"/>
      <c r="T201" s="299"/>
      <c r="U201" s="298"/>
      <c r="V201" s="298"/>
      <c r="W201" s="299"/>
      <c r="X201" s="301">
        <v>20</v>
      </c>
      <c r="Y201" s="301">
        <v>0</v>
      </c>
      <c r="Z201" s="300">
        <v>0.20196</v>
      </c>
      <c r="AA201" s="300">
        <v>946.34</v>
      </c>
      <c r="AB201" s="297">
        <v>360</v>
      </c>
      <c r="AC201" s="296">
        <v>42395</v>
      </c>
      <c r="AD201" s="296">
        <v>42395.614278090303</v>
      </c>
      <c r="AE201" s="295" t="s">
        <v>2324</v>
      </c>
    </row>
    <row r="202" spans="1:31" hidden="1" collapsed="1">
      <c r="A202" s="302" t="s">
        <v>260</v>
      </c>
      <c r="B202" s="299" t="s">
        <v>1793</v>
      </c>
      <c r="C202" s="299" t="s">
        <v>1793</v>
      </c>
      <c r="D202" s="299" t="s">
        <v>3164</v>
      </c>
      <c r="E202" s="299" t="s">
        <v>1792</v>
      </c>
      <c r="F202" s="299" t="s">
        <v>1792</v>
      </c>
      <c r="G202" s="299" t="s">
        <v>1792</v>
      </c>
      <c r="H202" s="299" t="s">
        <v>1791</v>
      </c>
      <c r="I202" s="299" t="s">
        <v>1317</v>
      </c>
      <c r="J202" s="299" t="s">
        <v>448</v>
      </c>
      <c r="K202" s="299" t="s">
        <v>2367</v>
      </c>
      <c r="L202" s="299" t="s">
        <v>278</v>
      </c>
      <c r="M202" s="299" t="s">
        <v>292</v>
      </c>
      <c r="N202" s="299" t="s">
        <v>240</v>
      </c>
      <c r="O202" s="299" t="s">
        <v>361</v>
      </c>
      <c r="P202" s="299"/>
      <c r="Q202" s="299"/>
      <c r="R202" s="299"/>
      <c r="S202" s="299"/>
      <c r="T202" s="299"/>
      <c r="U202" s="298"/>
      <c r="V202" s="298"/>
      <c r="W202" s="299"/>
      <c r="X202" s="301">
        <v>2</v>
      </c>
      <c r="Y202" s="301">
        <v>0</v>
      </c>
      <c r="Z202" s="300">
        <v>0.26319300000000001</v>
      </c>
      <c r="AA202" s="300">
        <v>769.37</v>
      </c>
      <c r="AB202" s="297">
        <v>70</v>
      </c>
      <c r="AC202" s="296">
        <v>42373</v>
      </c>
      <c r="AD202" s="296">
        <v>42373.4313566782</v>
      </c>
      <c r="AE202" s="295" t="s">
        <v>2324</v>
      </c>
    </row>
    <row r="203" spans="1:31" hidden="1" collapsed="1">
      <c r="A203" s="302" t="s">
        <v>260</v>
      </c>
      <c r="B203" s="299" t="s">
        <v>1882</v>
      </c>
      <c r="C203" s="299" t="s">
        <v>1882</v>
      </c>
      <c r="D203" s="299" t="s">
        <v>3162</v>
      </c>
      <c r="E203" s="299" t="s">
        <v>1881</v>
      </c>
      <c r="F203" s="299" t="s">
        <v>1881</v>
      </c>
      <c r="G203" s="299" t="s">
        <v>1881</v>
      </c>
      <c r="H203" s="299" t="s">
        <v>1880</v>
      </c>
      <c r="I203" s="299" t="s">
        <v>449</v>
      </c>
      <c r="J203" s="299" t="s">
        <v>448</v>
      </c>
      <c r="K203" s="299" t="s">
        <v>2325</v>
      </c>
      <c r="L203" s="299" t="s">
        <v>278</v>
      </c>
      <c r="M203" s="299" t="s">
        <v>292</v>
      </c>
      <c r="N203" s="299" t="s">
        <v>240</v>
      </c>
      <c r="O203" s="299" t="s">
        <v>361</v>
      </c>
      <c r="P203" s="299"/>
      <c r="Q203" s="299"/>
      <c r="R203" s="299"/>
      <c r="S203" s="299"/>
      <c r="T203" s="299"/>
      <c r="U203" s="298"/>
      <c r="V203" s="298"/>
      <c r="W203" s="299"/>
      <c r="X203" s="301">
        <v>4</v>
      </c>
      <c r="Y203" s="301">
        <v>0</v>
      </c>
      <c r="Z203" s="300">
        <v>0.52638600000000002</v>
      </c>
      <c r="AA203" s="300">
        <v>1538.74</v>
      </c>
      <c r="AB203" s="297">
        <v>140</v>
      </c>
      <c r="AC203" s="296">
        <v>42373</v>
      </c>
      <c r="AD203" s="296">
        <v>42373.804878472198</v>
      </c>
      <c r="AE203" s="295" t="s">
        <v>2324</v>
      </c>
    </row>
    <row r="204" spans="1:31" hidden="1" collapsed="1">
      <c r="A204" s="302" t="s">
        <v>260</v>
      </c>
      <c r="B204" s="299" t="s">
        <v>1775</v>
      </c>
      <c r="C204" s="299" t="s">
        <v>1775</v>
      </c>
      <c r="D204" s="299" t="s">
        <v>3148</v>
      </c>
      <c r="E204" s="299" t="s">
        <v>1774</v>
      </c>
      <c r="F204" s="299" t="s">
        <v>1774</v>
      </c>
      <c r="G204" s="299" t="s">
        <v>1774</v>
      </c>
      <c r="H204" s="299" t="s">
        <v>1773</v>
      </c>
      <c r="I204" s="299" t="s">
        <v>526</v>
      </c>
      <c r="J204" s="299" t="s">
        <v>448</v>
      </c>
      <c r="K204" s="299" t="s">
        <v>2337</v>
      </c>
      <c r="L204" s="299" t="s">
        <v>278</v>
      </c>
      <c r="M204" s="299" t="s">
        <v>292</v>
      </c>
      <c r="N204" s="299" t="s">
        <v>240</v>
      </c>
      <c r="O204" s="299" t="s">
        <v>361</v>
      </c>
      <c r="P204" s="299"/>
      <c r="Q204" s="299"/>
      <c r="R204" s="299"/>
      <c r="S204" s="299"/>
      <c r="T204" s="299"/>
      <c r="U204" s="298"/>
      <c r="V204" s="298"/>
      <c r="W204" s="299"/>
      <c r="X204" s="301">
        <v>1</v>
      </c>
      <c r="Y204" s="301">
        <v>0</v>
      </c>
      <c r="Z204" s="300">
        <v>0.13159699999999999</v>
      </c>
      <c r="AA204" s="300">
        <v>384.685</v>
      </c>
      <c r="AB204" s="297">
        <v>35</v>
      </c>
      <c r="AC204" s="296">
        <v>42405</v>
      </c>
      <c r="AD204" s="296">
        <v>42405.458537152801</v>
      </c>
      <c r="AE204" s="295" t="s">
        <v>2324</v>
      </c>
    </row>
    <row r="205" spans="1:31" hidden="1" collapsed="1">
      <c r="A205" s="302" t="s">
        <v>260</v>
      </c>
      <c r="B205" s="299" t="s">
        <v>1669</v>
      </c>
      <c r="C205" s="299" t="s">
        <v>1669</v>
      </c>
      <c r="D205" s="299" t="s">
        <v>3143</v>
      </c>
      <c r="E205" s="299" t="s">
        <v>1668</v>
      </c>
      <c r="F205" s="299" t="s">
        <v>1668</v>
      </c>
      <c r="G205" s="299" t="s">
        <v>1668</v>
      </c>
      <c r="H205" s="299" t="s">
        <v>1667</v>
      </c>
      <c r="I205" s="299" t="s">
        <v>449</v>
      </c>
      <c r="J205" s="299" t="s">
        <v>448</v>
      </c>
      <c r="K205" s="299" t="s">
        <v>2405</v>
      </c>
      <c r="L205" s="299" t="s">
        <v>278</v>
      </c>
      <c r="M205" s="299" t="s">
        <v>292</v>
      </c>
      <c r="N205" s="299" t="s">
        <v>240</v>
      </c>
      <c r="O205" s="299" t="s">
        <v>361</v>
      </c>
      <c r="P205" s="299"/>
      <c r="Q205" s="299"/>
      <c r="R205" s="299"/>
      <c r="S205" s="299"/>
      <c r="T205" s="299"/>
      <c r="U205" s="298"/>
      <c r="V205" s="298"/>
      <c r="W205" s="299"/>
      <c r="X205" s="301">
        <v>3</v>
      </c>
      <c r="Y205" s="301">
        <v>0</v>
      </c>
      <c r="Z205" s="300">
        <v>0.29509299999999999</v>
      </c>
      <c r="AA205" s="300">
        <v>1312.134</v>
      </c>
      <c r="AB205" s="297">
        <v>105</v>
      </c>
      <c r="AC205" s="296">
        <v>42468</v>
      </c>
      <c r="AD205" s="296">
        <v>42450.582855127301</v>
      </c>
      <c r="AE205" s="295" t="s">
        <v>2324</v>
      </c>
    </row>
    <row r="206" spans="1:31" hidden="1" collapsed="1">
      <c r="A206" s="302" t="s">
        <v>260</v>
      </c>
      <c r="B206" s="299" t="s">
        <v>1879</v>
      </c>
      <c r="C206" s="299" t="s">
        <v>1879</v>
      </c>
      <c r="D206" s="299" t="s">
        <v>3126</v>
      </c>
      <c r="E206" s="299" t="s">
        <v>1765</v>
      </c>
      <c r="F206" s="299" t="s">
        <v>1764</v>
      </c>
      <c r="G206" s="299" t="s">
        <v>1878</v>
      </c>
      <c r="H206" s="299" t="s">
        <v>1877</v>
      </c>
      <c r="I206" s="299" t="s">
        <v>915</v>
      </c>
      <c r="J206" s="299" t="s">
        <v>448</v>
      </c>
      <c r="K206" s="299" t="s">
        <v>2765</v>
      </c>
      <c r="L206" s="299" t="s">
        <v>278</v>
      </c>
      <c r="M206" s="299" t="s">
        <v>292</v>
      </c>
      <c r="N206" s="299" t="s">
        <v>240</v>
      </c>
      <c r="O206" s="299" t="s">
        <v>361</v>
      </c>
      <c r="P206" s="299"/>
      <c r="Q206" s="299"/>
      <c r="R206" s="299"/>
      <c r="S206" s="299"/>
      <c r="T206" s="299"/>
      <c r="U206" s="298"/>
      <c r="V206" s="298"/>
      <c r="W206" s="299"/>
      <c r="X206" s="301">
        <v>2</v>
      </c>
      <c r="Y206" s="301">
        <v>0</v>
      </c>
      <c r="Z206" s="300">
        <v>0.213472</v>
      </c>
      <c r="AA206" s="300">
        <v>1000.2859999999999</v>
      </c>
      <c r="AB206" s="297">
        <v>70</v>
      </c>
      <c r="AC206" s="296">
        <v>42508</v>
      </c>
      <c r="AD206" s="296">
        <v>42508.677836493101</v>
      </c>
      <c r="AE206" s="295" t="s">
        <v>2324</v>
      </c>
    </row>
    <row r="207" spans="1:31" hidden="1" collapsed="1">
      <c r="A207" s="302" t="s">
        <v>260</v>
      </c>
      <c r="B207" s="299" t="s">
        <v>1728</v>
      </c>
      <c r="C207" s="299" t="s">
        <v>1728</v>
      </c>
      <c r="D207" s="299" t="s">
        <v>3124</v>
      </c>
      <c r="E207" s="299" t="s">
        <v>1727</v>
      </c>
      <c r="F207" s="299" t="s">
        <v>1727</v>
      </c>
      <c r="G207" s="299" t="s">
        <v>1727</v>
      </c>
      <c r="H207" s="299" t="s">
        <v>1726</v>
      </c>
      <c r="I207" s="299" t="s">
        <v>468</v>
      </c>
      <c r="J207" s="299" t="s">
        <v>448</v>
      </c>
      <c r="K207" s="299" t="s">
        <v>2499</v>
      </c>
      <c r="L207" s="299" t="s">
        <v>278</v>
      </c>
      <c r="M207" s="299" t="s">
        <v>292</v>
      </c>
      <c r="N207" s="299" t="s">
        <v>240</v>
      </c>
      <c r="O207" s="299" t="s">
        <v>361</v>
      </c>
      <c r="P207" s="299"/>
      <c r="Q207" s="299"/>
      <c r="R207" s="299"/>
      <c r="S207" s="299"/>
      <c r="T207" s="299"/>
      <c r="U207" s="298"/>
      <c r="V207" s="298"/>
      <c r="W207" s="299"/>
      <c r="X207" s="301">
        <v>2</v>
      </c>
      <c r="Y207" s="301">
        <v>0</v>
      </c>
      <c r="Z207" s="300">
        <v>0.19672899999999999</v>
      </c>
      <c r="AA207" s="300">
        <v>874.75599999999997</v>
      </c>
      <c r="AB207" s="297">
        <v>70</v>
      </c>
      <c r="AC207" s="296">
        <v>42513</v>
      </c>
      <c r="AD207" s="296">
        <v>42513.704993599502</v>
      </c>
      <c r="AE207" s="295" t="s">
        <v>2324</v>
      </c>
    </row>
    <row r="208" spans="1:31" hidden="1" collapsed="1">
      <c r="A208" s="302" t="s">
        <v>260</v>
      </c>
      <c r="B208" s="299" t="s">
        <v>1680</v>
      </c>
      <c r="C208" s="299" t="s">
        <v>1680</v>
      </c>
      <c r="D208" s="299" t="s">
        <v>3119</v>
      </c>
      <c r="E208" s="299" t="s">
        <v>1679</v>
      </c>
      <c r="F208" s="299" t="s">
        <v>1679</v>
      </c>
      <c r="G208" s="299" t="s">
        <v>1679</v>
      </c>
      <c r="H208" s="299" t="s">
        <v>1678</v>
      </c>
      <c r="I208" s="299" t="s">
        <v>449</v>
      </c>
      <c r="J208" s="299" t="s">
        <v>448</v>
      </c>
      <c r="K208" s="299" t="s">
        <v>2405</v>
      </c>
      <c r="L208" s="299" t="s">
        <v>278</v>
      </c>
      <c r="M208" s="299" t="s">
        <v>292</v>
      </c>
      <c r="N208" s="299" t="s">
        <v>240</v>
      </c>
      <c r="O208" s="299" t="s">
        <v>361</v>
      </c>
      <c r="P208" s="299"/>
      <c r="Q208" s="299"/>
      <c r="R208" s="299"/>
      <c r="S208" s="299"/>
      <c r="T208" s="299"/>
      <c r="U208" s="298"/>
      <c r="V208" s="298"/>
      <c r="W208" s="299"/>
      <c r="X208" s="301">
        <v>1</v>
      </c>
      <c r="Y208" s="301">
        <v>0</v>
      </c>
      <c r="Z208" s="300">
        <v>9.8363999999999993E-2</v>
      </c>
      <c r="AA208" s="300">
        <v>437.37799999999999</v>
      </c>
      <c r="AB208" s="297">
        <v>35</v>
      </c>
      <c r="AC208" s="296">
        <v>42514</v>
      </c>
      <c r="AD208" s="296">
        <v>42514.760819479197</v>
      </c>
      <c r="AE208" s="295" t="s">
        <v>2324</v>
      </c>
    </row>
    <row r="209" spans="1:31" hidden="1" collapsed="1">
      <c r="A209" s="302" t="s">
        <v>260</v>
      </c>
      <c r="B209" s="299" t="s">
        <v>1876</v>
      </c>
      <c r="C209" s="299" t="s">
        <v>1876</v>
      </c>
      <c r="D209" s="299" t="s">
        <v>3117</v>
      </c>
      <c r="E209" s="299" t="s">
        <v>1875</v>
      </c>
      <c r="F209" s="299" t="s">
        <v>1875</v>
      </c>
      <c r="G209" s="299" t="s">
        <v>1875</v>
      </c>
      <c r="H209" s="299" t="s">
        <v>1874</v>
      </c>
      <c r="I209" s="299" t="s">
        <v>526</v>
      </c>
      <c r="J209" s="299" t="s">
        <v>448</v>
      </c>
      <c r="K209" s="299" t="s">
        <v>2337</v>
      </c>
      <c r="L209" s="299" t="s">
        <v>278</v>
      </c>
      <c r="M209" s="299" t="s">
        <v>292</v>
      </c>
      <c r="N209" s="299" t="s">
        <v>240</v>
      </c>
      <c r="O209" s="299" t="s">
        <v>361</v>
      </c>
      <c r="P209" s="299"/>
      <c r="Q209" s="299"/>
      <c r="R209" s="299"/>
      <c r="S209" s="299"/>
      <c r="T209" s="299"/>
      <c r="U209" s="298"/>
      <c r="V209" s="298"/>
      <c r="W209" s="299"/>
      <c r="X209" s="301">
        <v>1</v>
      </c>
      <c r="Y209" s="301">
        <v>0</v>
      </c>
      <c r="Z209" s="300">
        <v>0.112465</v>
      </c>
      <c r="AA209" s="300">
        <v>687.71</v>
      </c>
      <c r="AB209" s="297">
        <v>35</v>
      </c>
      <c r="AC209" s="296">
        <v>42516</v>
      </c>
      <c r="AD209" s="296">
        <v>42516.725647256899</v>
      </c>
      <c r="AE209" s="295" t="s">
        <v>2324</v>
      </c>
    </row>
    <row r="210" spans="1:31" hidden="1" collapsed="1">
      <c r="A210" s="302" t="s">
        <v>260</v>
      </c>
      <c r="B210" s="299" t="s">
        <v>1860</v>
      </c>
      <c r="C210" s="299" t="s">
        <v>1860</v>
      </c>
      <c r="D210" s="299" t="s">
        <v>3116</v>
      </c>
      <c r="E210" s="299" t="s">
        <v>1859</v>
      </c>
      <c r="F210" s="299" t="s">
        <v>1859</v>
      </c>
      <c r="G210" s="299" t="s">
        <v>1859</v>
      </c>
      <c r="H210" s="299" t="s">
        <v>1858</v>
      </c>
      <c r="I210" s="299" t="s">
        <v>449</v>
      </c>
      <c r="J210" s="299" t="s">
        <v>448</v>
      </c>
      <c r="K210" s="299" t="s">
        <v>2325</v>
      </c>
      <c r="L210" s="299" t="s">
        <v>278</v>
      </c>
      <c r="M210" s="299" t="s">
        <v>292</v>
      </c>
      <c r="N210" s="299" t="s">
        <v>240</v>
      </c>
      <c r="O210" s="299" t="s">
        <v>361</v>
      </c>
      <c r="P210" s="299"/>
      <c r="Q210" s="299"/>
      <c r="R210" s="299"/>
      <c r="S210" s="299"/>
      <c r="T210" s="299"/>
      <c r="U210" s="298"/>
      <c r="V210" s="298"/>
      <c r="W210" s="299"/>
      <c r="X210" s="301">
        <v>1</v>
      </c>
      <c r="Y210" s="301">
        <v>0</v>
      </c>
      <c r="Z210" s="300">
        <v>0.106736</v>
      </c>
      <c r="AA210" s="300">
        <v>500.14299999999997</v>
      </c>
      <c r="AB210" s="297">
        <v>35</v>
      </c>
      <c r="AC210" s="296">
        <v>42531</v>
      </c>
      <c r="AD210" s="296">
        <v>42531.670232905097</v>
      </c>
      <c r="AE210" s="295" t="s">
        <v>2324</v>
      </c>
    </row>
    <row r="211" spans="1:31" hidden="1" collapsed="1">
      <c r="A211" s="302" t="s">
        <v>260</v>
      </c>
      <c r="B211" s="299" t="s">
        <v>1873</v>
      </c>
      <c r="C211" s="299" t="s">
        <v>1873</v>
      </c>
      <c r="D211" s="299" t="s">
        <v>3111</v>
      </c>
      <c r="E211" s="299" t="s">
        <v>1872</v>
      </c>
      <c r="F211" s="299" t="s">
        <v>1872</v>
      </c>
      <c r="G211" s="299" t="s">
        <v>1872</v>
      </c>
      <c r="H211" s="299" t="s">
        <v>1871</v>
      </c>
      <c r="I211" s="299" t="s">
        <v>449</v>
      </c>
      <c r="J211" s="299" t="s">
        <v>448</v>
      </c>
      <c r="K211" s="299" t="s">
        <v>2405</v>
      </c>
      <c r="L211" s="299" t="s">
        <v>278</v>
      </c>
      <c r="M211" s="299" t="s">
        <v>292</v>
      </c>
      <c r="N211" s="299" t="s">
        <v>240</v>
      </c>
      <c r="O211" s="299" t="s">
        <v>361</v>
      </c>
      <c r="P211" s="299"/>
      <c r="Q211" s="299"/>
      <c r="R211" s="299"/>
      <c r="S211" s="299"/>
      <c r="T211" s="299"/>
      <c r="U211" s="298"/>
      <c r="V211" s="298"/>
      <c r="W211" s="299"/>
      <c r="X211" s="301">
        <v>14</v>
      </c>
      <c r="Y211" s="301">
        <v>0</v>
      </c>
      <c r="Z211" s="300">
        <v>1.63148</v>
      </c>
      <c r="AA211" s="300">
        <v>8342.1939999999995</v>
      </c>
      <c r="AB211" s="297">
        <v>245</v>
      </c>
      <c r="AC211" s="296">
        <v>42549</v>
      </c>
      <c r="AD211" s="296">
        <v>42549.7033443287</v>
      </c>
      <c r="AE211" s="295" t="s">
        <v>2324</v>
      </c>
    </row>
    <row r="212" spans="1:31" hidden="1" collapsed="1">
      <c r="A212" s="302" t="s">
        <v>260</v>
      </c>
      <c r="B212" s="299" t="s">
        <v>1693</v>
      </c>
      <c r="C212" s="299" t="s">
        <v>1693</v>
      </c>
      <c r="D212" s="299" t="s">
        <v>3086</v>
      </c>
      <c r="E212" s="299" t="s">
        <v>1692</v>
      </c>
      <c r="F212" s="299" t="s">
        <v>1692</v>
      </c>
      <c r="G212" s="299" t="s">
        <v>1692</v>
      </c>
      <c r="H212" s="299" t="s">
        <v>1691</v>
      </c>
      <c r="I212" s="299" t="s">
        <v>449</v>
      </c>
      <c r="J212" s="299" t="s">
        <v>448</v>
      </c>
      <c r="K212" s="299" t="s">
        <v>2325</v>
      </c>
      <c r="L212" s="299" t="s">
        <v>278</v>
      </c>
      <c r="M212" s="299" t="s">
        <v>292</v>
      </c>
      <c r="N212" s="299" t="s">
        <v>240</v>
      </c>
      <c r="O212" s="299" t="s">
        <v>361</v>
      </c>
      <c r="P212" s="299"/>
      <c r="Q212" s="299"/>
      <c r="R212" s="299"/>
      <c r="S212" s="299"/>
      <c r="T212" s="299"/>
      <c r="U212" s="298"/>
      <c r="V212" s="298"/>
      <c r="W212" s="299"/>
      <c r="X212" s="301">
        <v>2</v>
      </c>
      <c r="Y212" s="301">
        <v>0</v>
      </c>
      <c r="Z212" s="300">
        <v>0.19672899999999999</v>
      </c>
      <c r="AA212" s="300">
        <v>874.75599999999997</v>
      </c>
      <c r="AB212" s="297">
        <v>70</v>
      </c>
      <c r="AC212" s="296">
        <v>42606</v>
      </c>
      <c r="AD212" s="296">
        <v>42606.766159108804</v>
      </c>
      <c r="AE212" s="295" t="s">
        <v>2324</v>
      </c>
    </row>
    <row r="213" spans="1:31" hidden="1" collapsed="1">
      <c r="A213" s="302" t="s">
        <v>260</v>
      </c>
      <c r="B213" s="299" t="s">
        <v>1796</v>
      </c>
      <c r="C213" s="299" t="s">
        <v>1796</v>
      </c>
      <c r="D213" s="299" t="s">
        <v>3165</v>
      </c>
      <c r="E213" s="299" t="s">
        <v>1795</v>
      </c>
      <c r="F213" s="299" t="s">
        <v>1795</v>
      </c>
      <c r="G213" s="299" t="s">
        <v>1795</v>
      </c>
      <c r="H213" s="299" t="s">
        <v>1794</v>
      </c>
      <c r="I213" s="299" t="s">
        <v>449</v>
      </c>
      <c r="J213" s="299" t="s">
        <v>448</v>
      </c>
      <c r="K213" s="299" t="s">
        <v>2325</v>
      </c>
      <c r="L213" s="299" t="s">
        <v>278</v>
      </c>
      <c r="M213" s="299" t="s">
        <v>291</v>
      </c>
      <c r="N213" s="299" t="s">
        <v>240</v>
      </c>
      <c r="O213" s="299" t="s">
        <v>361</v>
      </c>
      <c r="P213" s="299"/>
      <c r="Q213" s="299"/>
      <c r="R213" s="299"/>
      <c r="S213" s="299"/>
      <c r="T213" s="299"/>
      <c r="U213" s="298"/>
      <c r="V213" s="298"/>
      <c r="W213" s="299"/>
      <c r="X213" s="301">
        <v>4</v>
      </c>
      <c r="Y213" s="301">
        <v>0</v>
      </c>
      <c r="Z213" s="300">
        <v>0.48540100000000003</v>
      </c>
      <c r="AA213" s="300">
        <v>2158.34</v>
      </c>
      <c r="AB213" s="297">
        <v>300</v>
      </c>
      <c r="AC213" s="296">
        <v>42354</v>
      </c>
      <c r="AD213" s="296">
        <v>42354.477158831003</v>
      </c>
      <c r="AE213" s="295" t="s">
        <v>2324</v>
      </c>
    </row>
    <row r="214" spans="1:31" hidden="1" collapsed="1">
      <c r="A214" s="302" t="s">
        <v>260</v>
      </c>
      <c r="B214" s="299" t="s">
        <v>1848</v>
      </c>
      <c r="C214" s="299" t="s">
        <v>1848</v>
      </c>
      <c r="D214" s="299" t="s">
        <v>3158</v>
      </c>
      <c r="E214" s="299" t="s">
        <v>1847</v>
      </c>
      <c r="F214" s="299" t="s">
        <v>1844</v>
      </c>
      <c r="G214" s="299" t="s">
        <v>1844</v>
      </c>
      <c r="H214" s="299" t="s">
        <v>1846</v>
      </c>
      <c r="I214" s="299" t="s">
        <v>449</v>
      </c>
      <c r="J214" s="299" t="s">
        <v>448</v>
      </c>
      <c r="K214" s="299" t="s">
        <v>2325</v>
      </c>
      <c r="L214" s="299" t="s">
        <v>278</v>
      </c>
      <c r="M214" s="299" t="s">
        <v>291</v>
      </c>
      <c r="N214" s="299" t="s">
        <v>240</v>
      </c>
      <c r="O214" s="299" t="s">
        <v>361</v>
      </c>
      <c r="P214" s="299"/>
      <c r="Q214" s="299"/>
      <c r="R214" s="299"/>
      <c r="S214" s="299"/>
      <c r="T214" s="299"/>
      <c r="U214" s="298"/>
      <c r="V214" s="298"/>
      <c r="W214" s="299"/>
      <c r="X214" s="301">
        <v>2</v>
      </c>
      <c r="Y214" s="301">
        <v>0</v>
      </c>
      <c r="Z214" s="300">
        <v>0.2427</v>
      </c>
      <c r="AA214" s="300">
        <v>1079.17</v>
      </c>
      <c r="AB214" s="297">
        <v>150</v>
      </c>
      <c r="AC214" s="296">
        <v>42374</v>
      </c>
      <c r="AD214" s="296">
        <v>42374.769155821799</v>
      </c>
      <c r="AE214" s="295" t="s">
        <v>2324</v>
      </c>
    </row>
    <row r="215" spans="1:31" hidden="1" collapsed="1">
      <c r="A215" s="302" t="s">
        <v>260</v>
      </c>
      <c r="B215" s="299" t="s">
        <v>1870</v>
      </c>
      <c r="C215" s="299" t="s">
        <v>1870</v>
      </c>
      <c r="D215" s="299" t="s">
        <v>3156</v>
      </c>
      <c r="E215" s="299" t="s">
        <v>481</v>
      </c>
      <c r="F215" s="299" t="s">
        <v>1869</v>
      </c>
      <c r="G215" s="299" t="s">
        <v>1868</v>
      </c>
      <c r="H215" s="299" t="s">
        <v>1867</v>
      </c>
      <c r="I215" s="299" t="s">
        <v>449</v>
      </c>
      <c r="J215" s="299" t="s">
        <v>448</v>
      </c>
      <c r="K215" s="299" t="s">
        <v>2325</v>
      </c>
      <c r="L215" s="299" t="s">
        <v>278</v>
      </c>
      <c r="M215" s="299" t="s">
        <v>291</v>
      </c>
      <c r="N215" s="299" t="s">
        <v>240</v>
      </c>
      <c r="O215" s="299" t="s">
        <v>361</v>
      </c>
      <c r="P215" s="299"/>
      <c r="Q215" s="299"/>
      <c r="R215" s="299"/>
      <c r="S215" s="299"/>
      <c r="T215" s="299"/>
      <c r="U215" s="298"/>
      <c r="V215" s="298"/>
      <c r="W215" s="299"/>
      <c r="X215" s="301">
        <v>6</v>
      </c>
      <c r="Y215" s="301">
        <v>0</v>
      </c>
      <c r="Z215" s="300">
        <v>0.79006799999999999</v>
      </c>
      <c r="AA215" s="300">
        <v>3702.096</v>
      </c>
      <c r="AB215" s="297">
        <v>450</v>
      </c>
      <c r="AC215" s="296">
        <v>42374</v>
      </c>
      <c r="AD215" s="296">
        <v>42374.793042592602</v>
      </c>
      <c r="AE215" s="295" t="s">
        <v>2324</v>
      </c>
    </row>
    <row r="216" spans="1:31" hidden="1" collapsed="1">
      <c r="A216" s="302" t="s">
        <v>260</v>
      </c>
      <c r="B216" s="299" t="s">
        <v>1866</v>
      </c>
      <c r="C216" s="299" t="s">
        <v>1866</v>
      </c>
      <c r="D216" s="299" t="s">
        <v>3155</v>
      </c>
      <c r="E216" s="299" t="s">
        <v>1865</v>
      </c>
      <c r="F216" s="299" t="s">
        <v>1864</v>
      </c>
      <c r="G216" s="299" t="s">
        <v>1864</v>
      </c>
      <c r="H216" s="299" t="s">
        <v>1864</v>
      </c>
      <c r="I216" s="299" t="s">
        <v>449</v>
      </c>
      <c r="J216" s="299" t="s">
        <v>448</v>
      </c>
      <c r="K216" s="299" t="s">
        <v>2325</v>
      </c>
      <c r="L216" s="299" t="s">
        <v>278</v>
      </c>
      <c r="M216" s="299" t="s">
        <v>291</v>
      </c>
      <c r="N216" s="299" t="s">
        <v>240</v>
      </c>
      <c r="O216" s="299" t="s">
        <v>361</v>
      </c>
      <c r="P216" s="299"/>
      <c r="Q216" s="299"/>
      <c r="R216" s="299"/>
      <c r="S216" s="299"/>
      <c r="T216" s="299"/>
      <c r="U216" s="298"/>
      <c r="V216" s="298"/>
      <c r="W216" s="299"/>
      <c r="X216" s="301">
        <v>6</v>
      </c>
      <c r="Y216" s="301">
        <v>0</v>
      </c>
      <c r="Z216" s="300">
        <v>0.79006799999999999</v>
      </c>
      <c r="AA216" s="300">
        <v>3702.096</v>
      </c>
      <c r="AB216" s="297">
        <v>450</v>
      </c>
      <c r="AC216" s="296">
        <v>42374</v>
      </c>
      <c r="AD216" s="296">
        <v>42374.800515740702</v>
      </c>
      <c r="AE216" s="295" t="s">
        <v>2324</v>
      </c>
    </row>
    <row r="217" spans="1:31" hidden="1" collapsed="1">
      <c r="A217" s="302" t="s">
        <v>260</v>
      </c>
      <c r="B217" s="299" t="s">
        <v>1863</v>
      </c>
      <c r="C217" s="299" t="s">
        <v>1863</v>
      </c>
      <c r="D217" s="299" t="s">
        <v>3154</v>
      </c>
      <c r="E217" s="299" t="s">
        <v>1862</v>
      </c>
      <c r="F217" s="299" t="s">
        <v>1862</v>
      </c>
      <c r="G217" s="299" t="s">
        <v>1862</v>
      </c>
      <c r="H217" s="299" t="s">
        <v>1861</v>
      </c>
      <c r="I217" s="299" t="s">
        <v>449</v>
      </c>
      <c r="J217" s="299" t="s">
        <v>448</v>
      </c>
      <c r="K217" s="299" t="s">
        <v>2325</v>
      </c>
      <c r="L217" s="299" t="s">
        <v>278</v>
      </c>
      <c r="M217" s="299" t="s">
        <v>291</v>
      </c>
      <c r="N217" s="299" t="s">
        <v>240</v>
      </c>
      <c r="O217" s="299" t="s">
        <v>361</v>
      </c>
      <c r="P217" s="299"/>
      <c r="Q217" s="299"/>
      <c r="R217" s="299"/>
      <c r="S217" s="299"/>
      <c r="T217" s="299"/>
      <c r="U217" s="298"/>
      <c r="V217" s="298"/>
      <c r="W217" s="299"/>
      <c r="X217" s="301">
        <v>4</v>
      </c>
      <c r="Y217" s="301">
        <v>0</v>
      </c>
      <c r="Z217" s="300">
        <v>0.52671199999999996</v>
      </c>
      <c r="AA217" s="300">
        <v>2468.0639999999999</v>
      </c>
      <c r="AB217" s="297">
        <v>300</v>
      </c>
      <c r="AC217" s="296">
        <v>42374</v>
      </c>
      <c r="AD217" s="296">
        <v>42374.817366087998</v>
      </c>
      <c r="AE217" s="295" t="s">
        <v>2324</v>
      </c>
    </row>
    <row r="218" spans="1:31" hidden="1" collapsed="1">
      <c r="A218" s="302" t="s">
        <v>260</v>
      </c>
      <c r="B218" s="299" t="s">
        <v>1778</v>
      </c>
      <c r="C218" s="299" t="s">
        <v>1778</v>
      </c>
      <c r="D218" s="299" t="s">
        <v>3150</v>
      </c>
      <c r="E218" s="299" t="s">
        <v>1777</v>
      </c>
      <c r="F218" s="299" t="s">
        <v>1777</v>
      </c>
      <c r="G218" s="299" t="s">
        <v>1777</v>
      </c>
      <c r="H218" s="299" t="s">
        <v>1776</v>
      </c>
      <c r="I218" s="299" t="s">
        <v>449</v>
      </c>
      <c r="J218" s="299" t="s">
        <v>448</v>
      </c>
      <c r="K218" s="299" t="s">
        <v>2325</v>
      </c>
      <c r="L218" s="299" t="s">
        <v>278</v>
      </c>
      <c r="M218" s="299" t="s">
        <v>291</v>
      </c>
      <c r="N218" s="299" t="s">
        <v>240</v>
      </c>
      <c r="O218" s="299" t="s">
        <v>361</v>
      </c>
      <c r="P218" s="299"/>
      <c r="Q218" s="299"/>
      <c r="R218" s="299"/>
      <c r="S218" s="299"/>
      <c r="T218" s="299"/>
      <c r="U218" s="298"/>
      <c r="V218" s="298"/>
      <c r="W218" s="299"/>
      <c r="X218" s="301">
        <v>1</v>
      </c>
      <c r="Y218" s="301">
        <v>0</v>
      </c>
      <c r="Z218" s="300">
        <v>0.16234799999999999</v>
      </c>
      <c r="AA218" s="300">
        <v>474.57799999999997</v>
      </c>
      <c r="AB218" s="297">
        <v>75</v>
      </c>
      <c r="AC218" s="296">
        <v>42395</v>
      </c>
      <c r="AD218" s="296">
        <v>42395.625304016197</v>
      </c>
      <c r="AE218" s="295" t="s">
        <v>2324</v>
      </c>
    </row>
    <row r="219" spans="1:31" hidden="1" collapsed="1">
      <c r="A219" s="302" t="s">
        <v>260</v>
      </c>
      <c r="B219" s="299" t="s">
        <v>1775</v>
      </c>
      <c r="C219" s="299" t="s">
        <v>1775</v>
      </c>
      <c r="D219" s="299" t="s">
        <v>3148</v>
      </c>
      <c r="E219" s="299" t="s">
        <v>1774</v>
      </c>
      <c r="F219" s="299" t="s">
        <v>1774</v>
      </c>
      <c r="G219" s="299" t="s">
        <v>1774</v>
      </c>
      <c r="H219" s="299" t="s">
        <v>1773</v>
      </c>
      <c r="I219" s="299" t="s">
        <v>526</v>
      </c>
      <c r="J219" s="299" t="s">
        <v>448</v>
      </c>
      <c r="K219" s="299" t="s">
        <v>2337</v>
      </c>
      <c r="L219" s="299" t="s">
        <v>278</v>
      </c>
      <c r="M219" s="299" t="s">
        <v>291</v>
      </c>
      <c r="N219" s="299" t="s">
        <v>240</v>
      </c>
      <c r="O219" s="299" t="s">
        <v>361</v>
      </c>
      <c r="P219" s="299"/>
      <c r="Q219" s="299"/>
      <c r="R219" s="299"/>
      <c r="S219" s="299"/>
      <c r="T219" s="299"/>
      <c r="U219" s="298"/>
      <c r="V219" s="298"/>
      <c r="W219" s="299"/>
      <c r="X219" s="301">
        <v>1</v>
      </c>
      <c r="Y219" s="301">
        <v>0</v>
      </c>
      <c r="Z219" s="300">
        <v>0.16234799999999999</v>
      </c>
      <c r="AA219" s="300">
        <v>474.57799999999997</v>
      </c>
      <c r="AB219" s="297">
        <v>75</v>
      </c>
      <c r="AC219" s="296">
        <v>42405</v>
      </c>
      <c r="AD219" s="296">
        <v>42405.458537152801</v>
      </c>
      <c r="AE219" s="295" t="s">
        <v>2324</v>
      </c>
    </row>
    <row r="220" spans="1:31" hidden="1" collapsed="1">
      <c r="A220" s="302" t="s">
        <v>260</v>
      </c>
      <c r="B220" s="299" t="s">
        <v>1669</v>
      </c>
      <c r="C220" s="299" t="s">
        <v>1669</v>
      </c>
      <c r="D220" s="299" t="s">
        <v>3143</v>
      </c>
      <c r="E220" s="299" t="s">
        <v>1668</v>
      </c>
      <c r="F220" s="299" t="s">
        <v>1668</v>
      </c>
      <c r="G220" s="299" t="s">
        <v>1668</v>
      </c>
      <c r="H220" s="299" t="s">
        <v>1667</v>
      </c>
      <c r="I220" s="299" t="s">
        <v>449</v>
      </c>
      <c r="J220" s="299" t="s">
        <v>448</v>
      </c>
      <c r="K220" s="299" t="s">
        <v>2405</v>
      </c>
      <c r="L220" s="299" t="s">
        <v>278</v>
      </c>
      <c r="M220" s="299" t="s">
        <v>291</v>
      </c>
      <c r="N220" s="299" t="s">
        <v>240</v>
      </c>
      <c r="O220" s="299" t="s">
        <v>361</v>
      </c>
      <c r="P220" s="299"/>
      <c r="Q220" s="299"/>
      <c r="R220" s="299"/>
      <c r="S220" s="299"/>
      <c r="T220" s="299"/>
      <c r="U220" s="298"/>
      <c r="V220" s="298"/>
      <c r="W220" s="299"/>
      <c r="X220" s="301">
        <v>3</v>
      </c>
      <c r="Y220" s="301">
        <v>0</v>
      </c>
      <c r="Z220" s="300">
        <v>0.36405100000000001</v>
      </c>
      <c r="AA220" s="300">
        <v>1618.7550000000001</v>
      </c>
      <c r="AB220" s="297">
        <v>225</v>
      </c>
      <c r="AC220" s="296">
        <v>42468</v>
      </c>
      <c r="AD220" s="296">
        <v>42450.582855127301</v>
      </c>
      <c r="AE220" s="295" t="s">
        <v>2324</v>
      </c>
    </row>
    <row r="221" spans="1:31" hidden="1" collapsed="1">
      <c r="A221" s="302" t="s">
        <v>260</v>
      </c>
      <c r="B221" s="299" t="s">
        <v>1749</v>
      </c>
      <c r="C221" s="299" t="s">
        <v>1749</v>
      </c>
      <c r="D221" s="299" t="s">
        <v>2730</v>
      </c>
      <c r="E221" s="299" t="s">
        <v>793</v>
      </c>
      <c r="F221" s="299" t="s">
        <v>793</v>
      </c>
      <c r="G221" s="299" t="s">
        <v>793</v>
      </c>
      <c r="H221" s="299" t="s">
        <v>792</v>
      </c>
      <c r="I221" s="299" t="s">
        <v>449</v>
      </c>
      <c r="J221" s="299" t="s">
        <v>448</v>
      </c>
      <c r="K221" s="299" t="s">
        <v>2405</v>
      </c>
      <c r="L221" s="299" t="s">
        <v>278</v>
      </c>
      <c r="M221" s="299" t="s">
        <v>291</v>
      </c>
      <c r="N221" s="299" t="s">
        <v>240</v>
      </c>
      <c r="O221" s="299" t="s">
        <v>361</v>
      </c>
      <c r="P221" s="299"/>
      <c r="Q221" s="299"/>
      <c r="R221" s="299"/>
      <c r="S221" s="299"/>
      <c r="T221" s="299"/>
      <c r="U221" s="298"/>
      <c r="V221" s="298"/>
      <c r="W221" s="299"/>
      <c r="X221" s="301">
        <v>3</v>
      </c>
      <c r="Y221" s="301">
        <v>0</v>
      </c>
      <c r="Z221" s="300">
        <v>0.395034</v>
      </c>
      <c r="AA221" s="300">
        <v>1851.048</v>
      </c>
      <c r="AB221" s="297">
        <v>225</v>
      </c>
      <c r="AC221" s="296">
        <v>42465</v>
      </c>
      <c r="AD221" s="296">
        <v>42465.437354513902</v>
      </c>
      <c r="AE221" s="295" t="s">
        <v>2324</v>
      </c>
    </row>
    <row r="222" spans="1:31" hidden="1" collapsed="1">
      <c r="A222" s="302" t="s">
        <v>260</v>
      </c>
      <c r="B222" s="299" t="s">
        <v>1690</v>
      </c>
      <c r="C222" s="299" t="s">
        <v>1690</v>
      </c>
      <c r="D222" s="299" t="s">
        <v>3130</v>
      </c>
      <c r="E222" s="299" t="s">
        <v>1689</v>
      </c>
      <c r="F222" s="299" t="s">
        <v>1685</v>
      </c>
      <c r="G222" s="299" t="s">
        <v>1685</v>
      </c>
      <c r="H222" s="299" t="s">
        <v>1688</v>
      </c>
      <c r="I222" s="299" t="s">
        <v>473</v>
      </c>
      <c r="J222" s="299" t="s">
        <v>448</v>
      </c>
      <c r="K222" s="299" t="s">
        <v>2538</v>
      </c>
      <c r="L222" s="299" t="s">
        <v>278</v>
      </c>
      <c r="M222" s="299" t="s">
        <v>291</v>
      </c>
      <c r="N222" s="299" t="s">
        <v>240</v>
      </c>
      <c r="O222" s="299" t="s">
        <v>361</v>
      </c>
      <c r="P222" s="299"/>
      <c r="Q222" s="299"/>
      <c r="R222" s="299"/>
      <c r="S222" s="299"/>
      <c r="T222" s="299"/>
      <c r="U222" s="298"/>
      <c r="V222" s="298"/>
      <c r="W222" s="299"/>
      <c r="X222" s="301">
        <v>5</v>
      </c>
      <c r="Y222" s="301">
        <v>0</v>
      </c>
      <c r="Z222" s="300">
        <v>0.65839000000000003</v>
      </c>
      <c r="AA222" s="300">
        <v>3085.08</v>
      </c>
      <c r="AB222" s="297">
        <v>375</v>
      </c>
      <c r="AC222" s="296">
        <v>42502</v>
      </c>
      <c r="AD222" s="296">
        <v>42502.464885069399</v>
      </c>
      <c r="AE222" s="295" t="s">
        <v>2324</v>
      </c>
    </row>
    <row r="223" spans="1:31" hidden="1" collapsed="1">
      <c r="A223" s="302" t="s">
        <v>260</v>
      </c>
      <c r="B223" s="299" t="s">
        <v>1687</v>
      </c>
      <c r="C223" s="299" t="s">
        <v>1687</v>
      </c>
      <c r="D223" s="299" t="s">
        <v>3128</v>
      </c>
      <c r="E223" s="299" t="s">
        <v>1686</v>
      </c>
      <c r="F223" s="299" t="s">
        <v>1685</v>
      </c>
      <c r="G223" s="299" t="s">
        <v>1685</v>
      </c>
      <c r="H223" s="299" t="s">
        <v>1684</v>
      </c>
      <c r="I223" s="299" t="s">
        <v>473</v>
      </c>
      <c r="J223" s="299" t="s">
        <v>448</v>
      </c>
      <c r="K223" s="299" t="s">
        <v>2538</v>
      </c>
      <c r="L223" s="299" t="s">
        <v>278</v>
      </c>
      <c r="M223" s="299" t="s">
        <v>291</v>
      </c>
      <c r="N223" s="299" t="s">
        <v>240</v>
      </c>
      <c r="O223" s="299" t="s">
        <v>361</v>
      </c>
      <c r="P223" s="299"/>
      <c r="Q223" s="299"/>
      <c r="R223" s="299"/>
      <c r="S223" s="299"/>
      <c r="T223" s="299"/>
      <c r="U223" s="298"/>
      <c r="V223" s="298"/>
      <c r="W223" s="299"/>
      <c r="X223" s="301">
        <v>7</v>
      </c>
      <c r="Y223" s="301">
        <v>0</v>
      </c>
      <c r="Z223" s="300">
        <v>0.92174500000000004</v>
      </c>
      <c r="AA223" s="300">
        <v>4319.1120000000001</v>
      </c>
      <c r="AB223" s="297">
        <v>525</v>
      </c>
      <c r="AC223" s="296">
        <v>42502</v>
      </c>
      <c r="AD223" s="296">
        <v>42502.794673344899</v>
      </c>
      <c r="AE223" s="295" t="s">
        <v>2324</v>
      </c>
    </row>
    <row r="224" spans="1:31" hidden="1" collapsed="1">
      <c r="A224" s="302" t="s">
        <v>260</v>
      </c>
      <c r="B224" s="299" t="s">
        <v>1680</v>
      </c>
      <c r="C224" s="299" t="s">
        <v>1680</v>
      </c>
      <c r="D224" s="299" t="s">
        <v>3119</v>
      </c>
      <c r="E224" s="299" t="s">
        <v>1679</v>
      </c>
      <c r="F224" s="299" t="s">
        <v>1679</v>
      </c>
      <c r="G224" s="299" t="s">
        <v>1679</v>
      </c>
      <c r="H224" s="299" t="s">
        <v>1678</v>
      </c>
      <c r="I224" s="299" t="s">
        <v>449</v>
      </c>
      <c r="J224" s="299" t="s">
        <v>448</v>
      </c>
      <c r="K224" s="299" t="s">
        <v>2405</v>
      </c>
      <c r="L224" s="299" t="s">
        <v>278</v>
      </c>
      <c r="M224" s="299" t="s">
        <v>291</v>
      </c>
      <c r="N224" s="299" t="s">
        <v>240</v>
      </c>
      <c r="O224" s="299" t="s">
        <v>361</v>
      </c>
      <c r="P224" s="299"/>
      <c r="Q224" s="299"/>
      <c r="R224" s="299"/>
      <c r="S224" s="299"/>
      <c r="T224" s="299"/>
      <c r="U224" s="298"/>
      <c r="V224" s="298"/>
      <c r="W224" s="299"/>
      <c r="X224" s="301">
        <v>2</v>
      </c>
      <c r="Y224" s="301">
        <v>0</v>
      </c>
      <c r="Z224" s="300">
        <v>0.2427</v>
      </c>
      <c r="AA224" s="300">
        <v>1079.17</v>
      </c>
      <c r="AB224" s="297">
        <v>150</v>
      </c>
      <c r="AC224" s="296">
        <v>42514</v>
      </c>
      <c r="AD224" s="296">
        <v>42514.760819479197</v>
      </c>
      <c r="AE224" s="295" t="s">
        <v>2324</v>
      </c>
    </row>
    <row r="225" spans="1:31" hidden="1" collapsed="1">
      <c r="A225" s="302" t="s">
        <v>260</v>
      </c>
      <c r="B225" s="299" t="s">
        <v>1860</v>
      </c>
      <c r="C225" s="299" t="s">
        <v>1860</v>
      </c>
      <c r="D225" s="299" t="s">
        <v>3116</v>
      </c>
      <c r="E225" s="299" t="s">
        <v>1859</v>
      </c>
      <c r="F225" s="299" t="s">
        <v>1859</v>
      </c>
      <c r="G225" s="299" t="s">
        <v>1859</v>
      </c>
      <c r="H225" s="299" t="s">
        <v>1858</v>
      </c>
      <c r="I225" s="299" t="s">
        <v>449</v>
      </c>
      <c r="J225" s="299" t="s">
        <v>448</v>
      </c>
      <c r="K225" s="299" t="s">
        <v>2325</v>
      </c>
      <c r="L225" s="299" t="s">
        <v>278</v>
      </c>
      <c r="M225" s="299" t="s">
        <v>291</v>
      </c>
      <c r="N225" s="299" t="s">
        <v>240</v>
      </c>
      <c r="O225" s="299" t="s">
        <v>361</v>
      </c>
      <c r="P225" s="299"/>
      <c r="Q225" s="299"/>
      <c r="R225" s="299"/>
      <c r="S225" s="299"/>
      <c r="T225" s="299"/>
      <c r="U225" s="298"/>
      <c r="V225" s="298"/>
      <c r="W225" s="299"/>
      <c r="X225" s="301">
        <v>14</v>
      </c>
      <c r="Y225" s="301">
        <v>0</v>
      </c>
      <c r="Z225" s="300">
        <v>1.843491</v>
      </c>
      <c r="AA225" s="300">
        <v>8638.2240000000002</v>
      </c>
      <c r="AB225" s="297">
        <v>1050</v>
      </c>
      <c r="AC225" s="296">
        <v>42531</v>
      </c>
      <c r="AD225" s="296">
        <v>42531.670232905097</v>
      </c>
      <c r="AE225" s="295" t="s">
        <v>2324</v>
      </c>
    </row>
    <row r="226" spans="1:31" hidden="1" collapsed="1">
      <c r="A226" s="302" t="s">
        <v>260</v>
      </c>
      <c r="B226" s="299" t="s">
        <v>1857</v>
      </c>
      <c r="C226" s="299" t="s">
        <v>1857</v>
      </c>
      <c r="D226" s="299" t="s">
        <v>3114</v>
      </c>
      <c r="E226" s="299" t="s">
        <v>1851</v>
      </c>
      <c r="F226" s="299" t="s">
        <v>1851</v>
      </c>
      <c r="G226" s="299" t="s">
        <v>1851</v>
      </c>
      <c r="H226" s="299" t="s">
        <v>1856</v>
      </c>
      <c r="I226" s="299" t="s">
        <v>449</v>
      </c>
      <c r="J226" s="299" t="s">
        <v>448</v>
      </c>
      <c r="K226" s="299" t="s">
        <v>2325</v>
      </c>
      <c r="L226" s="299" t="s">
        <v>278</v>
      </c>
      <c r="M226" s="299" t="s">
        <v>291</v>
      </c>
      <c r="N226" s="299" t="s">
        <v>240</v>
      </c>
      <c r="O226" s="299" t="s">
        <v>361</v>
      </c>
      <c r="P226" s="299"/>
      <c r="Q226" s="299"/>
      <c r="R226" s="299"/>
      <c r="S226" s="299"/>
      <c r="T226" s="299"/>
      <c r="U226" s="298"/>
      <c r="V226" s="298"/>
      <c r="W226" s="299"/>
      <c r="X226" s="301">
        <v>7</v>
      </c>
      <c r="Y226" s="301">
        <v>0</v>
      </c>
      <c r="Z226" s="300">
        <v>0.92174500000000004</v>
      </c>
      <c r="AA226" s="300">
        <v>4319.1120000000001</v>
      </c>
      <c r="AB226" s="297">
        <v>525</v>
      </c>
      <c r="AC226" s="296">
        <v>42549</v>
      </c>
      <c r="AD226" s="296">
        <v>42549.613702511597</v>
      </c>
      <c r="AE226" s="295" t="s">
        <v>2324</v>
      </c>
    </row>
    <row r="227" spans="1:31" hidden="1" collapsed="1">
      <c r="A227" s="302" t="s">
        <v>260</v>
      </c>
      <c r="B227" s="299" t="s">
        <v>1855</v>
      </c>
      <c r="C227" s="299" t="s">
        <v>1855</v>
      </c>
      <c r="D227" s="299" t="s">
        <v>3113</v>
      </c>
      <c r="E227" s="299" t="s">
        <v>1854</v>
      </c>
      <c r="F227" s="299" t="s">
        <v>1854</v>
      </c>
      <c r="G227" s="299" t="s">
        <v>1854</v>
      </c>
      <c r="H227" s="299" t="s">
        <v>1853</v>
      </c>
      <c r="I227" s="299" t="s">
        <v>449</v>
      </c>
      <c r="J227" s="299" t="s">
        <v>448</v>
      </c>
      <c r="K227" s="299" t="s">
        <v>2325</v>
      </c>
      <c r="L227" s="299" t="s">
        <v>278</v>
      </c>
      <c r="M227" s="299" t="s">
        <v>291</v>
      </c>
      <c r="N227" s="299" t="s">
        <v>240</v>
      </c>
      <c r="O227" s="299" t="s">
        <v>361</v>
      </c>
      <c r="P227" s="299"/>
      <c r="Q227" s="299"/>
      <c r="R227" s="299"/>
      <c r="S227" s="299"/>
      <c r="T227" s="299"/>
      <c r="U227" s="298"/>
      <c r="V227" s="298"/>
      <c r="W227" s="299"/>
      <c r="X227" s="301">
        <v>8</v>
      </c>
      <c r="Y227" s="301">
        <v>0</v>
      </c>
      <c r="Z227" s="300">
        <v>1.053423</v>
      </c>
      <c r="AA227" s="300">
        <v>4936.1279999999997</v>
      </c>
      <c r="AB227" s="297">
        <v>600</v>
      </c>
      <c r="AC227" s="296">
        <v>42549</v>
      </c>
      <c r="AD227" s="296">
        <v>42549.619548344897</v>
      </c>
      <c r="AE227" s="295" t="s">
        <v>2324</v>
      </c>
    </row>
    <row r="228" spans="1:31" hidden="1" collapsed="1">
      <c r="A228" s="302" t="s">
        <v>260</v>
      </c>
      <c r="B228" s="299" t="s">
        <v>1852</v>
      </c>
      <c r="C228" s="299" t="s">
        <v>1852</v>
      </c>
      <c r="D228" s="299" t="s">
        <v>3112</v>
      </c>
      <c r="E228" s="299" t="s">
        <v>1851</v>
      </c>
      <c r="F228" s="299" t="s">
        <v>1851</v>
      </c>
      <c r="G228" s="299" t="s">
        <v>1851</v>
      </c>
      <c r="H228" s="299" t="s">
        <v>1850</v>
      </c>
      <c r="I228" s="299" t="s">
        <v>449</v>
      </c>
      <c r="J228" s="299" t="s">
        <v>448</v>
      </c>
      <c r="K228" s="299" t="s">
        <v>2325</v>
      </c>
      <c r="L228" s="299" t="s">
        <v>278</v>
      </c>
      <c r="M228" s="299" t="s">
        <v>291</v>
      </c>
      <c r="N228" s="299" t="s">
        <v>240</v>
      </c>
      <c r="O228" s="299" t="s">
        <v>361</v>
      </c>
      <c r="P228" s="299"/>
      <c r="Q228" s="299"/>
      <c r="R228" s="299"/>
      <c r="S228" s="299"/>
      <c r="T228" s="299"/>
      <c r="U228" s="298"/>
      <c r="V228" s="298"/>
      <c r="W228" s="299"/>
      <c r="X228" s="301">
        <v>9</v>
      </c>
      <c r="Y228" s="301">
        <v>0</v>
      </c>
      <c r="Z228" s="300">
        <v>1.185101</v>
      </c>
      <c r="AA228" s="300">
        <v>5553.1440000000002</v>
      </c>
      <c r="AB228" s="297">
        <v>675</v>
      </c>
      <c r="AC228" s="296">
        <v>42549</v>
      </c>
      <c r="AD228" s="296">
        <v>42549.622755555603</v>
      </c>
      <c r="AE228" s="295" t="s">
        <v>2324</v>
      </c>
    </row>
    <row r="229" spans="1:31" hidden="1" collapsed="1">
      <c r="A229" s="302" t="s">
        <v>260</v>
      </c>
      <c r="B229" s="299" t="s">
        <v>1849</v>
      </c>
      <c r="C229" s="299" t="s">
        <v>1849</v>
      </c>
      <c r="D229" s="299" t="s">
        <v>3110</v>
      </c>
      <c r="E229" s="299" t="s">
        <v>1789</v>
      </c>
      <c r="F229" s="299" t="s">
        <v>1789</v>
      </c>
      <c r="G229" s="299" t="s">
        <v>1789</v>
      </c>
      <c r="H229" s="299" t="s">
        <v>1788</v>
      </c>
      <c r="I229" s="299" t="s">
        <v>449</v>
      </c>
      <c r="J229" s="299" t="s">
        <v>448</v>
      </c>
      <c r="K229" s="299" t="s">
        <v>2325</v>
      </c>
      <c r="L229" s="299" t="s">
        <v>278</v>
      </c>
      <c r="M229" s="299" t="s">
        <v>291</v>
      </c>
      <c r="N229" s="299" t="s">
        <v>240</v>
      </c>
      <c r="O229" s="299" t="s">
        <v>361</v>
      </c>
      <c r="P229" s="299"/>
      <c r="Q229" s="299"/>
      <c r="R229" s="299"/>
      <c r="S229" s="299"/>
      <c r="T229" s="299"/>
      <c r="U229" s="298"/>
      <c r="V229" s="298"/>
      <c r="W229" s="299"/>
      <c r="X229" s="301">
        <v>10</v>
      </c>
      <c r="Y229" s="301">
        <v>0</v>
      </c>
      <c r="Z229" s="300">
        <v>1.3167789999999999</v>
      </c>
      <c r="AA229" s="300">
        <v>6170.16</v>
      </c>
      <c r="AB229" s="297">
        <v>750</v>
      </c>
      <c r="AC229" s="296">
        <v>42549</v>
      </c>
      <c r="AD229" s="296">
        <v>42549.7715832986</v>
      </c>
      <c r="AE229" s="295" t="s">
        <v>2324</v>
      </c>
    </row>
    <row r="230" spans="1:31" hidden="1" collapsed="1">
      <c r="A230" s="302" t="s">
        <v>260</v>
      </c>
      <c r="B230" s="299" t="s">
        <v>1704</v>
      </c>
      <c r="C230" s="299" t="s">
        <v>1704</v>
      </c>
      <c r="D230" s="299" t="s">
        <v>3092</v>
      </c>
      <c r="E230" s="299" t="s">
        <v>1703</v>
      </c>
      <c r="F230" s="299" t="s">
        <v>1703</v>
      </c>
      <c r="G230" s="299" t="s">
        <v>1703</v>
      </c>
      <c r="H230" s="299" t="s">
        <v>1702</v>
      </c>
      <c r="I230" s="299" t="s">
        <v>449</v>
      </c>
      <c r="J230" s="299" t="s">
        <v>448</v>
      </c>
      <c r="K230" s="299" t="s">
        <v>2405</v>
      </c>
      <c r="L230" s="299" t="s">
        <v>278</v>
      </c>
      <c r="M230" s="299" t="s">
        <v>291</v>
      </c>
      <c r="N230" s="299" t="s">
        <v>240</v>
      </c>
      <c r="O230" s="299" t="s">
        <v>361</v>
      </c>
      <c r="P230" s="299"/>
      <c r="Q230" s="299"/>
      <c r="R230" s="299"/>
      <c r="S230" s="299"/>
      <c r="T230" s="299"/>
      <c r="U230" s="298"/>
      <c r="V230" s="298"/>
      <c r="W230" s="299"/>
      <c r="X230" s="301">
        <v>6</v>
      </c>
      <c r="Y230" s="301">
        <v>0</v>
      </c>
      <c r="Z230" s="300">
        <v>0.79961300000000002</v>
      </c>
      <c r="AA230" s="300">
        <v>3661.14</v>
      </c>
      <c r="AB230" s="297">
        <v>450</v>
      </c>
      <c r="AC230" s="296">
        <v>42585</v>
      </c>
      <c r="AD230" s="296">
        <v>42585.660114849503</v>
      </c>
      <c r="AE230" s="295" t="s">
        <v>2324</v>
      </c>
    </row>
    <row r="231" spans="1:31" hidden="1" collapsed="1">
      <c r="A231" s="302" t="s">
        <v>260</v>
      </c>
      <c r="B231" s="299" t="s">
        <v>1693</v>
      </c>
      <c r="C231" s="299" t="s">
        <v>1693</v>
      </c>
      <c r="D231" s="299" t="s">
        <v>3086</v>
      </c>
      <c r="E231" s="299" t="s">
        <v>1692</v>
      </c>
      <c r="F231" s="299" t="s">
        <v>1692</v>
      </c>
      <c r="G231" s="299" t="s">
        <v>1692</v>
      </c>
      <c r="H231" s="299" t="s">
        <v>1691</v>
      </c>
      <c r="I231" s="299" t="s">
        <v>449</v>
      </c>
      <c r="J231" s="299" t="s">
        <v>448</v>
      </c>
      <c r="K231" s="299" t="s">
        <v>2325</v>
      </c>
      <c r="L231" s="299" t="s">
        <v>278</v>
      </c>
      <c r="M231" s="299" t="s">
        <v>291</v>
      </c>
      <c r="N231" s="299" t="s">
        <v>240</v>
      </c>
      <c r="O231" s="299" t="s">
        <v>361</v>
      </c>
      <c r="P231" s="299"/>
      <c r="Q231" s="299"/>
      <c r="R231" s="299"/>
      <c r="S231" s="299"/>
      <c r="T231" s="299"/>
      <c r="U231" s="298"/>
      <c r="V231" s="298"/>
      <c r="W231" s="299"/>
      <c r="X231" s="301">
        <v>1</v>
      </c>
      <c r="Y231" s="301">
        <v>0</v>
      </c>
      <c r="Z231" s="300">
        <v>0.12135</v>
      </c>
      <c r="AA231" s="300">
        <v>539.58500000000004</v>
      </c>
      <c r="AB231" s="297">
        <v>75</v>
      </c>
      <c r="AC231" s="296">
        <v>42606</v>
      </c>
      <c r="AD231" s="296">
        <v>42606.766159108804</v>
      </c>
      <c r="AE231" s="295" t="s">
        <v>2324</v>
      </c>
    </row>
    <row r="232" spans="1:31" hidden="1" collapsed="1">
      <c r="A232" s="302" t="s">
        <v>260</v>
      </c>
      <c r="B232" s="299" t="s">
        <v>1848</v>
      </c>
      <c r="C232" s="299" t="s">
        <v>1848</v>
      </c>
      <c r="D232" s="299" t="s">
        <v>3158</v>
      </c>
      <c r="E232" s="299" t="s">
        <v>1847</v>
      </c>
      <c r="F232" s="299" t="s">
        <v>1844</v>
      </c>
      <c r="G232" s="299" t="s">
        <v>1844</v>
      </c>
      <c r="H232" s="299" t="s">
        <v>1846</v>
      </c>
      <c r="I232" s="299" t="s">
        <v>449</v>
      </c>
      <c r="J232" s="299" t="s">
        <v>448</v>
      </c>
      <c r="K232" s="299" t="s">
        <v>2325</v>
      </c>
      <c r="L232" s="299" t="s">
        <v>278</v>
      </c>
      <c r="M232" s="299" t="s">
        <v>293</v>
      </c>
      <c r="N232" s="299" t="s">
        <v>240</v>
      </c>
      <c r="O232" s="299" t="s">
        <v>361</v>
      </c>
      <c r="P232" s="299"/>
      <c r="Q232" s="299"/>
      <c r="R232" s="299"/>
      <c r="S232" s="299"/>
      <c r="T232" s="299"/>
      <c r="U232" s="298"/>
      <c r="V232" s="298"/>
      <c r="W232" s="299"/>
      <c r="X232" s="301">
        <v>1</v>
      </c>
      <c r="Y232" s="301">
        <v>0</v>
      </c>
      <c r="Z232" s="300">
        <v>0.22762499999999999</v>
      </c>
      <c r="AA232" s="300">
        <v>1012.135</v>
      </c>
      <c r="AB232" s="297">
        <v>100</v>
      </c>
      <c r="AC232" s="296">
        <v>42374</v>
      </c>
      <c r="AD232" s="296">
        <v>42374.769155821799</v>
      </c>
      <c r="AE232" s="295" t="s">
        <v>2324</v>
      </c>
    </row>
    <row r="233" spans="1:31" hidden="1" collapsed="1">
      <c r="A233" s="302" t="s">
        <v>260</v>
      </c>
      <c r="B233" s="299" t="s">
        <v>1845</v>
      </c>
      <c r="C233" s="299" t="s">
        <v>1845</v>
      </c>
      <c r="D233" s="299" t="s">
        <v>3157</v>
      </c>
      <c r="E233" s="299" t="s">
        <v>1844</v>
      </c>
      <c r="F233" s="299" t="s">
        <v>1844</v>
      </c>
      <c r="G233" s="299" t="s">
        <v>1844</v>
      </c>
      <c r="H233" s="299" t="s">
        <v>1843</v>
      </c>
      <c r="I233" s="299" t="s">
        <v>449</v>
      </c>
      <c r="J233" s="299" t="s">
        <v>448</v>
      </c>
      <c r="K233" s="299" t="s">
        <v>2325</v>
      </c>
      <c r="L233" s="299" t="s">
        <v>278</v>
      </c>
      <c r="M233" s="299" t="s">
        <v>293</v>
      </c>
      <c r="N233" s="299" t="s">
        <v>240</v>
      </c>
      <c r="O233" s="299" t="s">
        <v>361</v>
      </c>
      <c r="P233" s="299"/>
      <c r="Q233" s="299"/>
      <c r="R233" s="299"/>
      <c r="S233" s="299"/>
      <c r="T233" s="299"/>
      <c r="U233" s="298"/>
      <c r="V233" s="298"/>
      <c r="W233" s="299"/>
      <c r="X233" s="301">
        <v>3</v>
      </c>
      <c r="Y233" s="301">
        <v>0</v>
      </c>
      <c r="Z233" s="300">
        <v>0.68287399999999998</v>
      </c>
      <c r="AA233" s="300">
        <v>3036.4050000000002</v>
      </c>
      <c r="AB233" s="297">
        <v>300</v>
      </c>
      <c r="AC233" s="296">
        <v>42374</v>
      </c>
      <c r="AD233" s="296">
        <v>42374.776287534703</v>
      </c>
      <c r="AE233" s="295" t="s">
        <v>2324</v>
      </c>
    </row>
    <row r="234" spans="1:31" hidden="1" collapsed="1">
      <c r="A234" s="302" t="s">
        <v>260</v>
      </c>
      <c r="B234" s="299" t="s">
        <v>1781</v>
      </c>
      <c r="C234" s="299" t="s">
        <v>1781</v>
      </c>
      <c r="D234" s="299" t="s">
        <v>3153</v>
      </c>
      <c r="E234" s="299" t="s">
        <v>1780</v>
      </c>
      <c r="F234" s="299" t="s">
        <v>1780</v>
      </c>
      <c r="G234" s="299" t="s">
        <v>1780</v>
      </c>
      <c r="H234" s="299" t="s">
        <v>1779</v>
      </c>
      <c r="I234" s="299" t="s">
        <v>478</v>
      </c>
      <c r="J234" s="299" t="s">
        <v>448</v>
      </c>
      <c r="K234" s="299" t="s">
        <v>2345</v>
      </c>
      <c r="L234" s="299" t="s">
        <v>278</v>
      </c>
      <c r="M234" s="299" t="s">
        <v>293</v>
      </c>
      <c r="N234" s="299" t="s">
        <v>240</v>
      </c>
      <c r="O234" s="299" t="s">
        <v>361</v>
      </c>
      <c r="P234" s="299"/>
      <c r="Q234" s="299"/>
      <c r="R234" s="299"/>
      <c r="S234" s="299"/>
      <c r="T234" s="299"/>
      <c r="U234" s="298"/>
      <c r="V234" s="298"/>
      <c r="W234" s="299"/>
      <c r="X234" s="301">
        <v>2</v>
      </c>
      <c r="Y234" s="301">
        <v>0</v>
      </c>
      <c r="Z234" s="300">
        <v>0.60905399999999998</v>
      </c>
      <c r="AA234" s="300">
        <v>1780.394</v>
      </c>
      <c r="AB234" s="297">
        <v>200</v>
      </c>
      <c r="AC234" s="296">
        <v>42405</v>
      </c>
      <c r="AD234" s="296">
        <v>42387.529002164403</v>
      </c>
      <c r="AE234" s="295" t="s">
        <v>2324</v>
      </c>
    </row>
    <row r="235" spans="1:31" hidden="1" collapsed="1">
      <c r="A235" s="302" t="s">
        <v>260</v>
      </c>
      <c r="B235" s="299" t="s">
        <v>1749</v>
      </c>
      <c r="C235" s="299" t="s">
        <v>1749</v>
      </c>
      <c r="D235" s="299" t="s">
        <v>2730</v>
      </c>
      <c r="E235" s="299" t="s">
        <v>793</v>
      </c>
      <c r="F235" s="299" t="s">
        <v>793</v>
      </c>
      <c r="G235" s="299" t="s">
        <v>793</v>
      </c>
      <c r="H235" s="299" t="s">
        <v>792</v>
      </c>
      <c r="I235" s="299" t="s">
        <v>449</v>
      </c>
      <c r="J235" s="299" t="s">
        <v>448</v>
      </c>
      <c r="K235" s="299" t="s">
        <v>2405</v>
      </c>
      <c r="L235" s="299" t="s">
        <v>278</v>
      </c>
      <c r="M235" s="299" t="s">
        <v>293</v>
      </c>
      <c r="N235" s="299" t="s">
        <v>240</v>
      </c>
      <c r="O235" s="299" t="s">
        <v>361</v>
      </c>
      <c r="P235" s="299"/>
      <c r="Q235" s="299"/>
      <c r="R235" s="299"/>
      <c r="S235" s="299"/>
      <c r="T235" s="299"/>
      <c r="U235" s="298"/>
      <c r="V235" s="298"/>
      <c r="W235" s="299"/>
      <c r="X235" s="301">
        <v>2</v>
      </c>
      <c r="Y235" s="301">
        <v>0</v>
      </c>
      <c r="Z235" s="300">
        <v>0.49399399999999999</v>
      </c>
      <c r="AA235" s="300">
        <v>2314.7579999999998</v>
      </c>
      <c r="AB235" s="297">
        <v>200</v>
      </c>
      <c r="AC235" s="296">
        <v>42465</v>
      </c>
      <c r="AD235" s="296">
        <v>42465.437354513902</v>
      </c>
      <c r="AE235" s="295" t="s">
        <v>2324</v>
      </c>
    </row>
    <row r="236" spans="1:31" hidden="1" collapsed="1">
      <c r="A236" s="302" t="s">
        <v>260</v>
      </c>
      <c r="B236" s="299" t="s">
        <v>1842</v>
      </c>
      <c r="C236" s="299" t="s">
        <v>1842</v>
      </c>
      <c r="D236" s="299" t="s">
        <v>3122</v>
      </c>
      <c r="E236" s="299" t="s">
        <v>1841</v>
      </c>
      <c r="F236" s="299" t="s">
        <v>1841</v>
      </c>
      <c r="G236" s="299" t="s">
        <v>1841</v>
      </c>
      <c r="H236" s="299" t="s">
        <v>1840</v>
      </c>
      <c r="I236" s="299" t="s">
        <v>449</v>
      </c>
      <c r="J236" s="299" t="s">
        <v>448</v>
      </c>
      <c r="K236" s="299" t="s">
        <v>2677</v>
      </c>
      <c r="L236" s="299" t="s">
        <v>278</v>
      </c>
      <c r="M236" s="299" t="s">
        <v>293</v>
      </c>
      <c r="N236" s="299" t="s">
        <v>240</v>
      </c>
      <c r="O236" s="299" t="s">
        <v>361</v>
      </c>
      <c r="P236" s="299"/>
      <c r="Q236" s="299"/>
      <c r="R236" s="299"/>
      <c r="S236" s="299"/>
      <c r="T236" s="299"/>
      <c r="U236" s="298"/>
      <c r="V236" s="298"/>
      <c r="W236" s="299"/>
      <c r="X236" s="301">
        <v>7</v>
      </c>
      <c r="Y236" s="301">
        <v>0</v>
      </c>
      <c r="Z236" s="300">
        <v>1.72898</v>
      </c>
      <c r="AA236" s="300">
        <v>8101.6530000000002</v>
      </c>
      <c r="AB236" s="297">
        <v>700</v>
      </c>
      <c r="AC236" s="296">
        <v>42514</v>
      </c>
      <c r="AD236" s="296">
        <v>42514.553839270797</v>
      </c>
      <c r="AE236" s="295" t="s">
        <v>2324</v>
      </c>
    </row>
    <row r="237" spans="1:31" hidden="1" collapsed="1">
      <c r="A237" s="302" t="s">
        <v>260</v>
      </c>
      <c r="B237" s="299" t="s">
        <v>1839</v>
      </c>
      <c r="C237" s="299" t="s">
        <v>1839</v>
      </c>
      <c r="D237" s="299" t="s">
        <v>3121</v>
      </c>
      <c r="E237" s="299" t="s">
        <v>1836</v>
      </c>
      <c r="F237" s="299" t="s">
        <v>1836</v>
      </c>
      <c r="G237" s="299" t="s">
        <v>1836</v>
      </c>
      <c r="H237" s="299" t="s">
        <v>1838</v>
      </c>
      <c r="I237" s="299" t="s">
        <v>449</v>
      </c>
      <c r="J237" s="299" t="s">
        <v>448</v>
      </c>
      <c r="K237" s="299" t="s">
        <v>2405</v>
      </c>
      <c r="L237" s="299" t="s">
        <v>278</v>
      </c>
      <c r="M237" s="299" t="s">
        <v>293</v>
      </c>
      <c r="N237" s="299" t="s">
        <v>240</v>
      </c>
      <c r="O237" s="299" t="s">
        <v>361</v>
      </c>
      <c r="P237" s="299"/>
      <c r="Q237" s="299"/>
      <c r="R237" s="299"/>
      <c r="S237" s="299"/>
      <c r="T237" s="299"/>
      <c r="U237" s="298"/>
      <c r="V237" s="298"/>
      <c r="W237" s="299"/>
      <c r="X237" s="301">
        <v>32</v>
      </c>
      <c r="Y237" s="301">
        <v>0</v>
      </c>
      <c r="Z237" s="300">
        <v>8.2631750000000004</v>
      </c>
      <c r="AA237" s="300">
        <v>38282.847999999998</v>
      </c>
      <c r="AB237" s="297">
        <v>3200</v>
      </c>
      <c r="AC237" s="296">
        <v>42514</v>
      </c>
      <c r="AD237" s="296">
        <v>42514.675169294002</v>
      </c>
      <c r="AE237" s="295" t="s">
        <v>2324</v>
      </c>
    </row>
    <row r="238" spans="1:31" hidden="1" collapsed="1">
      <c r="A238" s="302" t="s">
        <v>260</v>
      </c>
      <c r="B238" s="299" t="s">
        <v>1837</v>
      </c>
      <c r="C238" s="299" t="s">
        <v>1837</v>
      </c>
      <c r="D238" s="299" t="s">
        <v>3120</v>
      </c>
      <c r="E238" s="299" t="s">
        <v>1836</v>
      </c>
      <c r="F238" s="299" t="s">
        <v>1836</v>
      </c>
      <c r="G238" s="299" t="s">
        <v>1836</v>
      </c>
      <c r="H238" s="299" t="s">
        <v>1835</v>
      </c>
      <c r="I238" s="299" t="s">
        <v>449</v>
      </c>
      <c r="J238" s="299" t="s">
        <v>448</v>
      </c>
      <c r="K238" s="299" t="s">
        <v>2677</v>
      </c>
      <c r="L238" s="299" t="s">
        <v>278</v>
      </c>
      <c r="M238" s="299" t="s">
        <v>293</v>
      </c>
      <c r="N238" s="299" t="s">
        <v>240</v>
      </c>
      <c r="O238" s="299" t="s">
        <v>361</v>
      </c>
      <c r="P238" s="299"/>
      <c r="Q238" s="299"/>
      <c r="R238" s="299"/>
      <c r="S238" s="299"/>
      <c r="T238" s="299"/>
      <c r="U238" s="298"/>
      <c r="V238" s="298"/>
      <c r="W238" s="299"/>
      <c r="X238" s="301">
        <v>30</v>
      </c>
      <c r="Y238" s="301">
        <v>0</v>
      </c>
      <c r="Z238" s="300">
        <v>7.7467269999999999</v>
      </c>
      <c r="AA238" s="300">
        <v>35890.17</v>
      </c>
      <c r="AB238" s="297">
        <v>3000</v>
      </c>
      <c r="AC238" s="296">
        <v>42514</v>
      </c>
      <c r="AD238" s="296">
        <v>42514.692502430597</v>
      </c>
      <c r="AE238" s="295" t="s">
        <v>2324</v>
      </c>
    </row>
    <row r="239" spans="1:31" hidden="1" collapsed="1">
      <c r="A239" s="302" t="s">
        <v>260</v>
      </c>
      <c r="B239" s="299" t="s">
        <v>1834</v>
      </c>
      <c r="C239" s="299" t="s">
        <v>1834</v>
      </c>
      <c r="D239" s="299" t="s">
        <v>3115</v>
      </c>
      <c r="E239" s="299" t="s">
        <v>1833</v>
      </c>
      <c r="F239" s="299" t="s">
        <v>1833</v>
      </c>
      <c r="G239" s="299" t="s">
        <v>1833</v>
      </c>
      <c r="H239" s="299" t="s">
        <v>1832</v>
      </c>
      <c r="I239" s="299" t="s">
        <v>449</v>
      </c>
      <c r="J239" s="299" t="s">
        <v>448</v>
      </c>
      <c r="K239" s="299" t="s">
        <v>2405</v>
      </c>
      <c r="L239" s="299" t="s">
        <v>278</v>
      </c>
      <c r="M239" s="299" t="s">
        <v>293</v>
      </c>
      <c r="N239" s="299" t="s">
        <v>240</v>
      </c>
      <c r="O239" s="299" t="s">
        <v>361</v>
      </c>
      <c r="P239" s="299"/>
      <c r="Q239" s="299"/>
      <c r="R239" s="299"/>
      <c r="S239" s="299"/>
      <c r="T239" s="299"/>
      <c r="U239" s="298"/>
      <c r="V239" s="298"/>
      <c r="W239" s="299"/>
      <c r="X239" s="301">
        <v>2</v>
      </c>
      <c r="Y239" s="301">
        <v>0</v>
      </c>
      <c r="Z239" s="300">
        <v>0.45524999999999999</v>
      </c>
      <c r="AA239" s="300">
        <v>2024.27</v>
      </c>
      <c r="AB239" s="297">
        <v>200</v>
      </c>
      <c r="AC239" s="296">
        <v>42538</v>
      </c>
      <c r="AD239" s="296">
        <v>42538.643475463003</v>
      </c>
      <c r="AE239" s="295" t="s">
        <v>2324</v>
      </c>
    </row>
    <row r="240" spans="1:31" hidden="1" collapsed="1">
      <c r="A240" s="302" t="s">
        <v>260</v>
      </c>
      <c r="B240" s="299" t="s">
        <v>1831</v>
      </c>
      <c r="C240" s="299" t="s">
        <v>1831</v>
      </c>
      <c r="D240" s="299" t="s">
        <v>3109</v>
      </c>
      <c r="E240" s="299" t="s">
        <v>1636</v>
      </c>
      <c r="F240" s="299" t="s">
        <v>1636</v>
      </c>
      <c r="G240" s="299" t="s">
        <v>1636</v>
      </c>
      <c r="H240" s="299" t="s">
        <v>1635</v>
      </c>
      <c r="I240" s="299" t="s">
        <v>449</v>
      </c>
      <c r="J240" s="299" t="s">
        <v>448</v>
      </c>
      <c r="K240" s="299" t="s">
        <v>2405</v>
      </c>
      <c r="L240" s="299" t="s">
        <v>278</v>
      </c>
      <c r="M240" s="299" t="s">
        <v>293</v>
      </c>
      <c r="N240" s="299" t="s">
        <v>240</v>
      </c>
      <c r="O240" s="299" t="s">
        <v>361</v>
      </c>
      <c r="P240" s="299"/>
      <c r="Q240" s="299"/>
      <c r="R240" s="299"/>
      <c r="S240" s="299"/>
      <c r="T240" s="299"/>
      <c r="U240" s="298"/>
      <c r="V240" s="298"/>
      <c r="W240" s="299"/>
      <c r="X240" s="301">
        <v>8</v>
      </c>
      <c r="Y240" s="301">
        <v>0</v>
      </c>
      <c r="Z240" s="300">
        <v>0.64104799999999995</v>
      </c>
      <c r="AA240" s="300">
        <v>10665.343999999999</v>
      </c>
      <c r="AB240" s="297">
        <v>800</v>
      </c>
      <c r="AC240" s="296">
        <v>42552</v>
      </c>
      <c r="AD240" s="296">
        <v>42551.420491932899</v>
      </c>
      <c r="AE240" s="295" t="s">
        <v>2324</v>
      </c>
    </row>
    <row r="241" spans="1:31" hidden="1" collapsed="1">
      <c r="A241" s="302" t="s">
        <v>260</v>
      </c>
      <c r="B241" s="299" t="s">
        <v>1704</v>
      </c>
      <c r="C241" s="299" t="s">
        <v>1704</v>
      </c>
      <c r="D241" s="299" t="s">
        <v>3092</v>
      </c>
      <c r="E241" s="299" t="s">
        <v>1703</v>
      </c>
      <c r="F241" s="299" t="s">
        <v>1703</v>
      </c>
      <c r="G241" s="299" t="s">
        <v>1703</v>
      </c>
      <c r="H241" s="299" t="s">
        <v>1702</v>
      </c>
      <c r="I241" s="299" t="s">
        <v>449</v>
      </c>
      <c r="J241" s="299" t="s">
        <v>448</v>
      </c>
      <c r="K241" s="299" t="s">
        <v>2405</v>
      </c>
      <c r="L241" s="299" t="s">
        <v>278</v>
      </c>
      <c r="M241" s="299" t="s">
        <v>293</v>
      </c>
      <c r="N241" s="299" t="s">
        <v>240</v>
      </c>
      <c r="O241" s="299" t="s">
        <v>361</v>
      </c>
      <c r="P241" s="299"/>
      <c r="Q241" s="299"/>
      <c r="R241" s="299"/>
      <c r="S241" s="299"/>
      <c r="T241" s="299"/>
      <c r="U241" s="298"/>
      <c r="V241" s="298"/>
      <c r="W241" s="299"/>
      <c r="X241" s="301">
        <v>1</v>
      </c>
      <c r="Y241" s="301">
        <v>0</v>
      </c>
      <c r="Z241" s="300">
        <v>0.24998100000000001</v>
      </c>
      <c r="AA241" s="300">
        <v>1144.5740000000001</v>
      </c>
      <c r="AB241" s="297">
        <v>100</v>
      </c>
      <c r="AC241" s="296">
        <v>42585</v>
      </c>
      <c r="AD241" s="296">
        <v>42585.660114849503</v>
      </c>
      <c r="AE241" s="295" t="s">
        <v>2324</v>
      </c>
    </row>
    <row r="242" spans="1:31" ht="20.399999999999999" hidden="1" collapsed="1">
      <c r="A242" s="302" t="s">
        <v>260</v>
      </c>
      <c r="B242" s="299" t="s">
        <v>1748</v>
      </c>
      <c r="C242" s="299" t="s">
        <v>1748</v>
      </c>
      <c r="D242" s="299" t="s">
        <v>3088</v>
      </c>
      <c r="E242" s="299" t="s">
        <v>1747</v>
      </c>
      <c r="F242" s="299" t="s">
        <v>1747</v>
      </c>
      <c r="G242" s="299" t="s">
        <v>1747</v>
      </c>
      <c r="H242" s="299" t="s">
        <v>1746</v>
      </c>
      <c r="I242" s="299" t="s">
        <v>508</v>
      </c>
      <c r="J242" s="299" t="s">
        <v>448</v>
      </c>
      <c r="K242" s="299" t="s">
        <v>2331</v>
      </c>
      <c r="L242" s="299" t="s">
        <v>278</v>
      </c>
      <c r="M242" s="299" t="s">
        <v>293</v>
      </c>
      <c r="N242" s="299" t="s">
        <v>240</v>
      </c>
      <c r="O242" s="299" t="s">
        <v>361</v>
      </c>
      <c r="P242" s="299"/>
      <c r="Q242" s="299"/>
      <c r="R242" s="299"/>
      <c r="S242" s="299"/>
      <c r="T242" s="299"/>
      <c r="U242" s="298"/>
      <c r="V242" s="298"/>
      <c r="W242" s="299"/>
      <c r="X242" s="301">
        <v>22</v>
      </c>
      <c r="Y242" s="301">
        <v>0</v>
      </c>
      <c r="Z242" s="300">
        <v>5.4339360000000001</v>
      </c>
      <c r="AA242" s="300">
        <v>25462.338</v>
      </c>
      <c r="AB242" s="297">
        <v>2200</v>
      </c>
      <c r="AC242" s="296">
        <v>42604</v>
      </c>
      <c r="AD242" s="296">
        <v>42604.688483252299</v>
      </c>
      <c r="AE242" s="295" t="s">
        <v>2324</v>
      </c>
    </row>
    <row r="243" spans="1:31" hidden="1" collapsed="1">
      <c r="A243" s="302" t="s">
        <v>260</v>
      </c>
      <c r="B243" s="299" t="s">
        <v>1696</v>
      </c>
      <c r="C243" s="299" t="s">
        <v>1696</v>
      </c>
      <c r="D243" s="299" t="s">
        <v>3087</v>
      </c>
      <c r="E243" s="299" t="s">
        <v>1695</v>
      </c>
      <c r="F243" s="299" t="s">
        <v>1695</v>
      </c>
      <c r="G243" s="299" t="s">
        <v>1695</v>
      </c>
      <c r="H243" s="299" t="s">
        <v>1694</v>
      </c>
      <c r="I243" s="299" t="s">
        <v>449</v>
      </c>
      <c r="J243" s="299" t="s">
        <v>448</v>
      </c>
      <c r="K243" s="299" t="s">
        <v>2325</v>
      </c>
      <c r="L243" s="299" t="s">
        <v>278</v>
      </c>
      <c r="M243" s="299" t="s">
        <v>293</v>
      </c>
      <c r="N243" s="299" t="s">
        <v>240</v>
      </c>
      <c r="O243" s="299" t="s">
        <v>361</v>
      </c>
      <c r="P243" s="299"/>
      <c r="Q243" s="299"/>
      <c r="R243" s="299"/>
      <c r="S243" s="299"/>
      <c r="T243" s="299"/>
      <c r="U243" s="298"/>
      <c r="V243" s="298"/>
      <c r="W243" s="299"/>
      <c r="X243" s="301">
        <v>8</v>
      </c>
      <c r="Y243" s="301">
        <v>0</v>
      </c>
      <c r="Z243" s="300">
        <v>1.9759770000000001</v>
      </c>
      <c r="AA243" s="300">
        <v>9259.0319999999992</v>
      </c>
      <c r="AB243" s="297">
        <v>800</v>
      </c>
      <c r="AC243" s="296">
        <v>42605</v>
      </c>
      <c r="AD243" s="296">
        <v>42605.789835266201</v>
      </c>
      <c r="AE243" s="295" t="s">
        <v>2324</v>
      </c>
    </row>
    <row r="244" spans="1:31" hidden="1" collapsed="1">
      <c r="A244" s="302" t="s">
        <v>260</v>
      </c>
      <c r="B244" s="299" t="s">
        <v>1827</v>
      </c>
      <c r="C244" s="299" t="s">
        <v>1827</v>
      </c>
      <c r="D244" s="299" t="s">
        <v>3183</v>
      </c>
      <c r="E244" s="299" t="s">
        <v>1826</v>
      </c>
      <c r="F244" s="299" t="s">
        <v>1825</v>
      </c>
      <c r="G244" s="299" t="s">
        <v>1825</v>
      </c>
      <c r="H244" s="299" t="s">
        <v>1824</v>
      </c>
      <c r="I244" s="299" t="s">
        <v>449</v>
      </c>
      <c r="J244" s="299" t="s">
        <v>448</v>
      </c>
      <c r="K244" s="299" t="s">
        <v>2325</v>
      </c>
      <c r="L244" s="299" t="s">
        <v>278</v>
      </c>
      <c r="M244" s="299" t="s">
        <v>281</v>
      </c>
      <c r="N244" s="299" t="s">
        <v>240</v>
      </c>
      <c r="O244" s="299" t="s">
        <v>361</v>
      </c>
      <c r="P244" s="299"/>
      <c r="Q244" s="299"/>
      <c r="R244" s="299"/>
      <c r="S244" s="299"/>
      <c r="T244" s="299"/>
      <c r="U244" s="298"/>
      <c r="V244" s="298"/>
      <c r="W244" s="299"/>
      <c r="X244" s="301">
        <v>16</v>
      </c>
      <c r="Y244" s="301">
        <v>0</v>
      </c>
      <c r="Z244" s="300">
        <v>0.655142</v>
      </c>
      <c r="AA244" s="300">
        <v>2913.0880000000002</v>
      </c>
      <c r="AB244" s="297">
        <v>96</v>
      </c>
      <c r="AC244" s="296">
        <v>42319</v>
      </c>
      <c r="AD244" s="296">
        <v>42243.756254131898</v>
      </c>
      <c r="AE244" s="295" t="s">
        <v>2324</v>
      </c>
    </row>
    <row r="245" spans="1:31" hidden="1" collapsed="1">
      <c r="A245" s="302" t="s">
        <v>260</v>
      </c>
      <c r="B245" s="299" t="s">
        <v>1660</v>
      </c>
      <c r="C245" s="299" t="s">
        <v>1660</v>
      </c>
      <c r="D245" s="299" t="s">
        <v>3093</v>
      </c>
      <c r="E245" s="299" t="s">
        <v>1659</v>
      </c>
      <c r="F245" s="299" t="s">
        <v>1659</v>
      </c>
      <c r="G245" s="299" t="s">
        <v>1659</v>
      </c>
      <c r="H245" s="299" t="s">
        <v>1658</v>
      </c>
      <c r="I245" s="299" t="s">
        <v>449</v>
      </c>
      <c r="J245" s="299" t="s">
        <v>448</v>
      </c>
      <c r="K245" s="299" t="s">
        <v>2405</v>
      </c>
      <c r="L245" s="299" t="s">
        <v>278</v>
      </c>
      <c r="M245" s="299" t="s">
        <v>281</v>
      </c>
      <c r="N245" s="299" t="s">
        <v>240</v>
      </c>
      <c r="O245" s="299" t="s">
        <v>361</v>
      </c>
      <c r="P245" s="299"/>
      <c r="Q245" s="299"/>
      <c r="R245" s="299"/>
      <c r="S245" s="299"/>
      <c r="T245" s="299"/>
      <c r="U245" s="298"/>
      <c r="V245" s="298"/>
      <c r="W245" s="299"/>
      <c r="X245" s="301">
        <v>36</v>
      </c>
      <c r="Y245" s="301">
        <v>0</v>
      </c>
      <c r="Z245" s="300">
        <v>1.9720800000000001</v>
      </c>
      <c r="AA245" s="300">
        <v>5764.8239999999996</v>
      </c>
      <c r="AB245" s="297">
        <v>216</v>
      </c>
      <c r="AC245" s="296">
        <v>42506</v>
      </c>
      <c r="AD245" s="296">
        <v>42506.685402511597</v>
      </c>
      <c r="AE245" s="295" t="s">
        <v>2324</v>
      </c>
    </row>
    <row r="246" spans="1:31" hidden="1" collapsed="1">
      <c r="A246" s="302" t="s">
        <v>260</v>
      </c>
      <c r="B246" s="299" t="s">
        <v>1830</v>
      </c>
      <c r="C246" s="299" t="s">
        <v>1830</v>
      </c>
      <c r="D246" s="299" t="s">
        <v>3184</v>
      </c>
      <c r="E246" s="299" t="s">
        <v>1829</v>
      </c>
      <c r="F246" s="299" t="s">
        <v>1829</v>
      </c>
      <c r="G246" s="299" t="s">
        <v>1829</v>
      </c>
      <c r="H246" s="299" t="s">
        <v>1828</v>
      </c>
      <c r="I246" s="299" t="s">
        <v>449</v>
      </c>
      <c r="J246" s="299" t="s">
        <v>448</v>
      </c>
      <c r="K246" s="299" t="s">
        <v>2405</v>
      </c>
      <c r="L246" s="299" t="s">
        <v>278</v>
      </c>
      <c r="M246" s="299" t="s">
        <v>279</v>
      </c>
      <c r="N246" s="299" t="s">
        <v>240</v>
      </c>
      <c r="O246" s="299" t="s">
        <v>361</v>
      </c>
      <c r="P246" s="299"/>
      <c r="Q246" s="299"/>
      <c r="R246" s="299"/>
      <c r="S246" s="299"/>
      <c r="T246" s="299"/>
      <c r="U246" s="298"/>
      <c r="V246" s="298"/>
      <c r="W246" s="299"/>
      <c r="X246" s="301">
        <v>178</v>
      </c>
      <c r="Y246" s="301">
        <v>0</v>
      </c>
      <c r="Z246" s="300">
        <v>8.0884979999999995</v>
      </c>
      <c r="AA246" s="300">
        <v>37901.006000000001</v>
      </c>
      <c r="AB246" s="297">
        <v>2848</v>
      </c>
      <c r="AC246" s="296">
        <v>42388</v>
      </c>
      <c r="AD246" s="296">
        <v>42230.675554282403</v>
      </c>
      <c r="AE246" s="295" t="s">
        <v>2324</v>
      </c>
    </row>
    <row r="247" spans="1:31" hidden="1" collapsed="1">
      <c r="A247" s="302" t="s">
        <v>260</v>
      </c>
      <c r="B247" s="299" t="s">
        <v>1827</v>
      </c>
      <c r="C247" s="299" t="s">
        <v>1827</v>
      </c>
      <c r="D247" s="299" t="s">
        <v>3183</v>
      </c>
      <c r="E247" s="299" t="s">
        <v>1826</v>
      </c>
      <c r="F247" s="299" t="s">
        <v>1825</v>
      </c>
      <c r="G247" s="299" t="s">
        <v>1825</v>
      </c>
      <c r="H247" s="299" t="s">
        <v>1824</v>
      </c>
      <c r="I247" s="299" t="s">
        <v>449</v>
      </c>
      <c r="J247" s="299" t="s">
        <v>448</v>
      </c>
      <c r="K247" s="299" t="s">
        <v>2325</v>
      </c>
      <c r="L247" s="299" t="s">
        <v>278</v>
      </c>
      <c r="M247" s="299" t="s">
        <v>279</v>
      </c>
      <c r="N247" s="299" t="s">
        <v>240</v>
      </c>
      <c r="O247" s="299" t="s">
        <v>361</v>
      </c>
      <c r="P247" s="299"/>
      <c r="Q247" s="299"/>
      <c r="R247" s="299"/>
      <c r="S247" s="299"/>
      <c r="T247" s="299"/>
      <c r="U247" s="298"/>
      <c r="V247" s="298"/>
      <c r="W247" s="299"/>
      <c r="X247" s="301">
        <v>453</v>
      </c>
      <c r="Y247" s="301">
        <v>0</v>
      </c>
      <c r="Z247" s="300">
        <v>18.970281</v>
      </c>
      <c r="AA247" s="300">
        <v>84351.317999999999</v>
      </c>
      <c r="AB247" s="297">
        <v>7248</v>
      </c>
      <c r="AC247" s="296">
        <v>42319</v>
      </c>
      <c r="AD247" s="296">
        <v>42243.756254131898</v>
      </c>
      <c r="AE247" s="295" t="s">
        <v>2324</v>
      </c>
    </row>
    <row r="248" spans="1:31" hidden="1" collapsed="1">
      <c r="A248" s="302" t="s">
        <v>260</v>
      </c>
      <c r="B248" s="299" t="s">
        <v>1823</v>
      </c>
      <c r="C248" s="299" t="s">
        <v>1823</v>
      </c>
      <c r="D248" s="299" t="s">
        <v>3182</v>
      </c>
      <c r="E248" s="299" t="s">
        <v>1822</v>
      </c>
      <c r="F248" s="299" t="s">
        <v>1822</v>
      </c>
      <c r="G248" s="299" t="s">
        <v>1822</v>
      </c>
      <c r="H248" s="299" t="s">
        <v>1821</v>
      </c>
      <c r="I248" s="299" t="s">
        <v>449</v>
      </c>
      <c r="J248" s="299" t="s">
        <v>448</v>
      </c>
      <c r="K248" s="299" t="s">
        <v>2405</v>
      </c>
      <c r="L248" s="299" t="s">
        <v>278</v>
      </c>
      <c r="M248" s="299" t="s">
        <v>279</v>
      </c>
      <c r="N248" s="299" t="s">
        <v>240</v>
      </c>
      <c r="O248" s="299" t="s">
        <v>361</v>
      </c>
      <c r="P248" s="299"/>
      <c r="Q248" s="299"/>
      <c r="R248" s="299"/>
      <c r="S248" s="299"/>
      <c r="T248" s="299"/>
      <c r="U248" s="298"/>
      <c r="V248" s="298"/>
      <c r="W248" s="299"/>
      <c r="X248" s="301">
        <v>124</v>
      </c>
      <c r="Y248" s="301">
        <v>0</v>
      </c>
      <c r="Z248" s="300">
        <v>5.1927479999999999</v>
      </c>
      <c r="AA248" s="300">
        <v>23089.544000000002</v>
      </c>
      <c r="AB248" s="297">
        <v>1984</v>
      </c>
      <c r="AC248" s="296">
        <v>42263</v>
      </c>
      <c r="AD248" s="296">
        <v>42263.804340393501</v>
      </c>
      <c r="AE248" s="295" t="s">
        <v>2324</v>
      </c>
    </row>
    <row r="249" spans="1:31" hidden="1" collapsed="1">
      <c r="A249" s="302" t="s">
        <v>260</v>
      </c>
      <c r="B249" s="299" t="s">
        <v>1820</v>
      </c>
      <c r="C249" s="299" t="s">
        <v>1820</v>
      </c>
      <c r="D249" s="299" t="s">
        <v>3181</v>
      </c>
      <c r="E249" s="299" t="s">
        <v>1819</v>
      </c>
      <c r="F249" s="299" t="s">
        <v>1819</v>
      </c>
      <c r="G249" s="299" t="s">
        <v>1819</v>
      </c>
      <c r="H249" s="299" t="s">
        <v>1818</v>
      </c>
      <c r="I249" s="299" t="s">
        <v>449</v>
      </c>
      <c r="J249" s="299" t="s">
        <v>448</v>
      </c>
      <c r="K249" s="299" t="s">
        <v>2405</v>
      </c>
      <c r="L249" s="299" t="s">
        <v>278</v>
      </c>
      <c r="M249" s="299" t="s">
        <v>279</v>
      </c>
      <c r="N249" s="299" t="s">
        <v>240</v>
      </c>
      <c r="O249" s="299" t="s">
        <v>361</v>
      </c>
      <c r="P249" s="299"/>
      <c r="Q249" s="299"/>
      <c r="R249" s="299"/>
      <c r="S249" s="299"/>
      <c r="T249" s="299"/>
      <c r="U249" s="298"/>
      <c r="V249" s="298"/>
      <c r="W249" s="299"/>
      <c r="X249" s="301">
        <v>36</v>
      </c>
      <c r="Y249" s="301">
        <v>0</v>
      </c>
      <c r="Z249" s="300">
        <v>1.65564</v>
      </c>
      <c r="AA249" s="300">
        <v>7580.5919999999996</v>
      </c>
      <c r="AB249" s="297">
        <v>576</v>
      </c>
      <c r="AC249" s="296">
        <v>42320</v>
      </c>
      <c r="AD249" s="296">
        <v>42269.575777743099</v>
      </c>
      <c r="AE249" s="295" t="s">
        <v>2324</v>
      </c>
    </row>
    <row r="250" spans="1:31" hidden="1" collapsed="1">
      <c r="A250" s="302" t="s">
        <v>260</v>
      </c>
      <c r="B250" s="299" t="s">
        <v>1817</v>
      </c>
      <c r="C250" s="299" t="s">
        <v>1817</v>
      </c>
      <c r="D250" s="299" t="s">
        <v>3175</v>
      </c>
      <c r="E250" s="299" t="s">
        <v>1816</v>
      </c>
      <c r="F250" s="299" t="s">
        <v>1815</v>
      </c>
      <c r="G250" s="299"/>
      <c r="H250" s="299" t="s">
        <v>1814</v>
      </c>
      <c r="I250" s="299" t="s">
        <v>473</v>
      </c>
      <c r="J250" s="299" t="s">
        <v>448</v>
      </c>
      <c r="K250" s="299" t="s">
        <v>2538</v>
      </c>
      <c r="L250" s="299" t="s">
        <v>278</v>
      </c>
      <c r="M250" s="299" t="s">
        <v>279</v>
      </c>
      <c r="N250" s="299" t="s">
        <v>240</v>
      </c>
      <c r="O250" s="299" t="s">
        <v>361</v>
      </c>
      <c r="P250" s="299"/>
      <c r="Q250" s="299"/>
      <c r="R250" s="299"/>
      <c r="S250" s="299"/>
      <c r="T250" s="299"/>
      <c r="U250" s="298"/>
      <c r="V250" s="298"/>
      <c r="W250" s="299"/>
      <c r="X250" s="301">
        <v>88</v>
      </c>
      <c r="Y250" s="301">
        <v>0</v>
      </c>
      <c r="Z250" s="300">
        <v>3.6851759999999998</v>
      </c>
      <c r="AA250" s="300">
        <v>16386.128000000001</v>
      </c>
      <c r="AB250" s="297">
        <v>1408</v>
      </c>
      <c r="AC250" s="296">
        <v>42290</v>
      </c>
      <c r="AD250" s="296">
        <v>42290.661797835703</v>
      </c>
      <c r="AE250" s="295" t="s">
        <v>2324</v>
      </c>
    </row>
    <row r="251" spans="1:31" hidden="1" collapsed="1">
      <c r="A251" s="302" t="s">
        <v>260</v>
      </c>
      <c r="B251" s="299" t="s">
        <v>1813</v>
      </c>
      <c r="C251" s="299" t="s">
        <v>1813</v>
      </c>
      <c r="D251" s="299" t="s">
        <v>3174</v>
      </c>
      <c r="E251" s="299" t="s">
        <v>1812</v>
      </c>
      <c r="F251" s="299" t="s">
        <v>1812</v>
      </c>
      <c r="G251" s="299" t="s">
        <v>1811</v>
      </c>
      <c r="H251" s="299" t="s">
        <v>1810</v>
      </c>
      <c r="I251" s="299" t="s">
        <v>526</v>
      </c>
      <c r="J251" s="299" t="s">
        <v>448</v>
      </c>
      <c r="K251" s="299" t="s">
        <v>2337</v>
      </c>
      <c r="L251" s="299" t="s">
        <v>278</v>
      </c>
      <c r="M251" s="299" t="s">
        <v>279</v>
      </c>
      <c r="N251" s="299" t="s">
        <v>240</v>
      </c>
      <c r="O251" s="299" t="s">
        <v>361</v>
      </c>
      <c r="P251" s="299"/>
      <c r="Q251" s="299"/>
      <c r="R251" s="299"/>
      <c r="S251" s="299"/>
      <c r="T251" s="299"/>
      <c r="U251" s="298"/>
      <c r="V251" s="298"/>
      <c r="W251" s="299"/>
      <c r="X251" s="301">
        <v>24</v>
      </c>
      <c r="Y251" s="301">
        <v>0</v>
      </c>
      <c r="Z251" s="300">
        <v>1.3446</v>
      </c>
      <c r="AA251" s="300">
        <v>3930.5520000000001</v>
      </c>
      <c r="AB251" s="297">
        <v>384</v>
      </c>
      <c r="AC251" s="296">
        <v>42296</v>
      </c>
      <c r="AD251" s="296">
        <v>42296.479085532403</v>
      </c>
      <c r="AE251" s="295" t="s">
        <v>2324</v>
      </c>
    </row>
    <row r="252" spans="1:31" hidden="1" collapsed="1">
      <c r="A252" s="302" t="s">
        <v>260</v>
      </c>
      <c r="B252" s="299" t="s">
        <v>1809</v>
      </c>
      <c r="C252" s="299" t="s">
        <v>1809</v>
      </c>
      <c r="D252" s="299" t="s">
        <v>3172</v>
      </c>
      <c r="E252" s="299" t="s">
        <v>1808</v>
      </c>
      <c r="F252" s="299" t="s">
        <v>1808</v>
      </c>
      <c r="G252" s="299" t="s">
        <v>1808</v>
      </c>
      <c r="H252" s="299" t="s">
        <v>1807</v>
      </c>
      <c r="I252" s="299" t="s">
        <v>449</v>
      </c>
      <c r="J252" s="299" t="s">
        <v>448</v>
      </c>
      <c r="K252" s="299" t="s">
        <v>2325</v>
      </c>
      <c r="L252" s="299" t="s">
        <v>278</v>
      </c>
      <c r="M252" s="299" t="s">
        <v>279</v>
      </c>
      <c r="N252" s="299" t="s">
        <v>240</v>
      </c>
      <c r="O252" s="299" t="s">
        <v>361</v>
      </c>
      <c r="P252" s="299"/>
      <c r="Q252" s="299"/>
      <c r="R252" s="299"/>
      <c r="S252" s="299"/>
      <c r="T252" s="299"/>
      <c r="U252" s="298"/>
      <c r="V252" s="298"/>
      <c r="W252" s="299"/>
      <c r="X252" s="301">
        <v>36</v>
      </c>
      <c r="Y252" s="301">
        <v>0</v>
      </c>
      <c r="Z252" s="300">
        <v>1.5075719999999999</v>
      </c>
      <c r="AA252" s="300">
        <v>6703.4160000000002</v>
      </c>
      <c r="AB252" s="297">
        <v>576</v>
      </c>
      <c r="AC252" s="296">
        <v>42300</v>
      </c>
      <c r="AD252" s="296">
        <v>42300.650351770797</v>
      </c>
      <c r="AE252" s="295" t="s">
        <v>2324</v>
      </c>
    </row>
    <row r="253" spans="1:31" hidden="1" collapsed="1">
      <c r="A253" s="302" t="s">
        <v>260</v>
      </c>
      <c r="B253" s="299" t="s">
        <v>1806</v>
      </c>
      <c r="C253" s="299" t="s">
        <v>1806</v>
      </c>
      <c r="D253" s="299" t="s">
        <v>3169</v>
      </c>
      <c r="E253" s="299" t="s">
        <v>1805</v>
      </c>
      <c r="F253" s="299" t="s">
        <v>1804</v>
      </c>
      <c r="G253" s="299" t="s">
        <v>1803</v>
      </c>
      <c r="H253" s="299" t="s">
        <v>1802</v>
      </c>
      <c r="I253" s="299" t="s">
        <v>473</v>
      </c>
      <c r="J253" s="299" t="s">
        <v>448</v>
      </c>
      <c r="K253" s="299" t="s">
        <v>2538</v>
      </c>
      <c r="L253" s="299" t="s">
        <v>278</v>
      </c>
      <c r="M253" s="299" t="s">
        <v>279</v>
      </c>
      <c r="N253" s="299" t="s">
        <v>240</v>
      </c>
      <c r="O253" s="299" t="s">
        <v>361</v>
      </c>
      <c r="P253" s="299"/>
      <c r="Q253" s="299"/>
      <c r="R253" s="299"/>
      <c r="S253" s="299"/>
      <c r="T253" s="299"/>
      <c r="U253" s="298"/>
      <c r="V253" s="298"/>
      <c r="W253" s="299"/>
      <c r="X253" s="301">
        <v>163</v>
      </c>
      <c r="Y253" s="301">
        <v>0</v>
      </c>
      <c r="Z253" s="300">
        <v>2.323728</v>
      </c>
      <c r="AA253" s="300">
        <v>21335.722000000002</v>
      </c>
      <c r="AB253" s="297">
        <v>2445</v>
      </c>
      <c r="AC253" s="296">
        <v>42318</v>
      </c>
      <c r="AD253" s="296">
        <v>42318.788104861102</v>
      </c>
      <c r="AE253" s="295" t="s">
        <v>2324</v>
      </c>
    </row>
    <row r="254" spans="1:31" hidden="1" collapsed="1">
      <c r="A254" s="302" t="s">
        <v>260</v>
      </c>
      <c r="B254" s="299" t="s">
        <v>1634</v>
      </c>
      <c r="C254" s="299" t="s">
        <v>1634</v>
      </c>
      <c r="D254" s="299" t="s">
        <v>3168</v>
      </c>
      <c r="E254" s="299" t="s">
        <v>1633</v>
      </c>
      <c r="F254" s="299" t="s">
        <v>1633</v>
      </c>
      <c r="G254" s="299" t="s">
        <v>1633</v>
      </c>
      <c r="H254" s="299" t="s">
        <v>1632</v>
      </c>
      <c r="I254" s="299" t="s">
        <v>449</v>
      </c>
      <c r="J254" s="299" t="s">
        <v>448</v>
      </c>
      <c r="K254" s="299" t="s">
        <v>2405</v>
      </c>
      <c r="L254" s="299" t="s">
        <v>278</v>
      </c>
      <c r="M254" s="299" t="s">
        <v>279</v>
      </c>
      <c r="N254" s="299" t="s">
        <v>240</v>
      </c>
      <c r="O254" s="299" t="s">
        <v>361</v>
      </c>
      <c r="P254" s="299"/>
      <c r="Q254" s="299"/>
      <c r="R254" s="299"/>
      <c r="S254" s="299"/>
      <c r="T254" s="299"/>
      <c r="U254" s="298"/>
      <c r="V254" s="298"/>
      <c r="W254" s="299"/>
      <c r="X254" s="301">
        <v>174</v>
      </c>
      <c r="Y254" s="301">
        <v>0</v>
      </c>
      <c r="Z254" s="300">
        <v>7.9067340000000002</v>
      </c>
      <c r="AA254" s="300">
        <v>37049.298000000003</v>
      </c>
      <c r="AB254" s="297">
        <v>2784</v>
      </c>
      <c r="AC254" s="296">
        <v>42328</v>
      </c>
      <c r="AD254" s="296">
        <v>42328.5855085648</v>
      </c>
      <c r="AE254" s="295" t="s">
        <v>2324</v>
      </c>
    </row>
    <row r="255" spans="1:31" hidden="1" collapsed="1">
      <c r="A255" s="302" t="s">
        <v>260</v>
      </c>
      <c r="B255" s="299" t="s">
        <v>1801</v>
      </c>
      <c r="C255" s="299" t="s">
        <v>1801</v>
      </c>
      <c r="D255" s="299" t="s">
        <v>3167</v>
      </c>
      <c r="E255" s="299" t="s">
        <v>1800</v>
      </c>
      <c r="F255" s="299" t="s">
        <v>1799</v>
      </c>
      <c r="G255" s="299" t="s">
        <v>1798</v>
      </c>
      <c r="H255" s="299" t="s">
        <v>1797</v>
      </c>
      <c r="I255" s="299" t="s">
        <v>449</v>
      </c>
      <c r="J255" s="299" t="s">
        <v>448</v>
      </c>
      <c r="K255" s="299" t="s">
        <v>2405</v>
      </c>
      <c r="L255" s="299" t="s">
        <v>278</v>
      </c>
      <c r="M255" s="299" t="s">
        <v>279</v>
      </c>
      <c r="N255" s="299" t="s">
        <v>240</v>
      </c>
      <c r="O255" s="299" t="s">
        <v>361</v>
      </c>
      <c r="P255" s="299"/>
      <c r="Q255" s="299"/>
      <c r="R255" s="299"/>
      <c r="S255" s="299"/>
      <c r="T255" s="299"/>
      <c r="U255" s="298"/>
      <c r="V255" s="298"/>
      <c r="W255" s="299"/>
      <c r="X255" s="301">
        <v>798</v>
      </c>
      <c r="Y255" s="301">
        <v>0</v>
      </c>
      <c r="Z255" s="300">
        <v>38.244149999999998</v>
      </c>
      <c r="AA255" s="300">
        <v>292720.76400000002</v>
      </c>
      <c r="AB255" s="297">
        <v>12768</v>
      </c>
      <c r="AC255" s="296">
        <v>42283</v>
      </c>
      <c r="AD255" s="296">
        <v>42331.560634722198</v>
      </c>
      <c r="AE255" s="295" t="s">
        <v>2324</v>
      </c>
    </row>
    <row r="256" spans="1:31" hidden="1" collapsed="1">
      <c r="A256" s="302" t="s">
        <v>260</v>
      </c>
      <c r="B256" s="299" t="s">
        <v>1631</v>
      </c>
      <c r="C256" s="299" t="s">
        <v>1631</v>
      </c>
      <c r="D256" s="299" t="s">
        <v>3166</v>
      </c>
      <c r="E256" s="299" t="s">
        <v>1630</v>
      </c>
      <c r="F256" s="299" t="s">
        <v>1629</v>
      </c>
      <c r="G256" s="299" t="s">
        <v>1628</v>
      </c>
      <c r="H256" s="299" t="s">
        <v>1627</v>
      </c>
      <c r="I256" s="299" t="s">
        <v>526</v>
      </c>
      <c r="J256" s="299" t="s">
        <v>448</v>
      </c>
      <c r="K256" s="299" t="s">
        <v>2337</v>
      </c>
      <c r="L256" s="299" t="s">
        <v>278</v>
      </c>
      <c r="M256" s="299" t="s">
        <v>279</v>
      </c>
      <c r="N256" s="299" t="s">
        <v>240</v>
      </c>
      <c r="O256" s="299" t="s">
        <v>361</v>
      </c>
      <c r="P256" s="299"/>
      <c r="Q256" s="299"/>
      <c r="R256" s="299"/>
      <c r="S256" s="299"/>
      <c r="T256" s="299"/>
      <c r="U256" s="298"/>
      <c r="V256" s="298"/>
      <c r="W256" s="299"/>
      <c r="X256" s="301">
        <v>188</v>
      </c>
      <c r="Y256" s="301">
        <v>0</v>
      </c>
      <c r="Z256" s="300">
        <v>7.8728759999999998</v>
      </c>
      <c r="AA256" s="300">
        <v>35006.728000000003</v>
      </c>
      <c r="AB256" s="297">
        <v>3008</v>
      </c>
      <c r="AC256" s="296">
        <v>42488</v>
      </c>
      <c r="AD256" s="296">
        <v>42331.682169213003</v>
      </c>
      <c r="AE256" s="295" t="s">
        <v>2324</v>
      </c>
    </row>
    <row r="257" spans="1:31" hidden="1" collapsed="1">
      <c r="A257" s="302" t="s">
        <v>260</v>
      </c>
      <c r="B257" s="299" t="s">
        <v>1796</v>
      </c>
      <c r="C257" s="299" t="s">
        <v>1796</v>
      </c>
      <c r="D257" s="299" t="s">
        <v>3165</v>
      </c>
      <c r="E257" s="299" t="s">
        <v>1795</v>
      </c>
      <c r="F257" s="299" t="s">
        <v>1795</v>
      </c>
      <c r="G257" s="299" t="s">
        <v>1795</v>
      </c>
      <c r="H257" s="299" t="s">
        <v>1794</v>
      </c>
      <c r="I257" s="299" t="s">
        <v>449</v>
      </c>
      <c r="J257" s="299" t="s">
        <v>448</v>
      </c>
      <c r="K257" s="299" t="s">
        <v>2325</v>
      </c>
      <c r="L257" s="299" t="s">
        <v>278</v>
      </c>
      <c r="M257" s="299" t="s">
        <v>279</v>
      </c>
      <c r="N257" s="299" t="s">
        <v>240</v>
      </c>
      <c r="O257" s="299" t="s">
        <v>361</v>
      </c>
      <c r="P257" s="299"/>
      <c r="Q257" s="299"/>
      <c r="R257" s="299"/>
      <c r="S257" s="299"/>
      <c r="T257" s="299"/>
      <c r="U257" s="298"/>
      <c r="V257" s="298"/>
      <c r="W257" s="299"/>
      <c r="X257" s="301">
        <v>577</v>
      </c>
      <c r="Y257" s="301">
        <v>0</v>
      </c>
      <c r="Z257" s="300">
        <v>24.163029000000002</v>
      </c>
      <c r="AA257" s="300">
        <v>107440.86199999999</v>
      </c>
      <c r="AB257" s="297">
        <v>12497.82</v>
      </c>
      <c r="AC257" s="296">
        <v>42354</v>
      </c>
      <c r="AD257" s="296">
        <v>42354.477158831003</v>
      </c>
      <c r="AE257" s="295" t="s">
        <v>2324</v>
      </c>
    </row>
    <row r="258" spans="1:31" hidden="1" collapsed="1">
      <c r="A258" s="302" t="s">
        <v>260</v>
      </c>
      <c r="B258" s="299" t="s">
        <v>1793</v>
      </c>
      <c r="C258" s="299" t="s">
        <v>1793</v>
      </c>
      <c r="D258" s="299" t="s">
        <v>3164</v>
      </c>
      <c r="E258" s="299" t="s">
        <v>1792</v>
      </c>
      <c r="F258" s="299" t="s">
        <v>1792</v>
      </c>
      <c r="G258" s="299" t="s">
        <v>1792</v>
      </c>
      <c r="H258" s="299" t="s">
        <v>1791</v>
      </c>
      <c r="I258" s="299" t="s">
        <v>1317</v>
      </c>
      <c r="J258" s="299" t="s">
        <v>448</v>
      </c>
      <c r="K258" s="299" t="s">
        <v>2367</v>
      </c>
      <c r="L258" s="299" t="s">
        <v>278</v>
      </c>
      <c r="M258" s="299" t="s">
        <v>279</v>
      </c>
      <c r="N258" s="299" t="s">
        <v>240</v>
      </c>
      <c r="O258" s="299" t="s">
        <v>361</v>
      </c>
      <c r="P258" s="299"/>
      <c r="Q258" s="299"/>
      <c r="R258" s="299"/>
      <c r="S258" s="299"/>
      <c r="T258" s="299"/>
      <c r="U258" s="298"/>
      <c r="V258" s="298"/>
      <c r="W258" s="299"/>
      <c r="X258" s="301">
        <v>280</v>
      </c>
      <c r="Y258" s="301">
        <v>0</v>
      </c>
      <c r="Z258" s="300">
        <v>15.686999999999999</v>
      </c>
      <c r="AA258" s="300">
        <v>45856.44</v>
      </c>
      <c r="AB258" s="297">
        <v>4480</v>
      </c>
      <c r="AC258" s="296">
        <v>42373</v>
      </c>
      <c r="AD258" s="296">
        <v>42373.4313566782</v>
      </c>
      <c r="AE258" s="295" t="s">
        <v>2324</v>
      </c>
    </row>
    <row r="259" spans="1:31" hidden="1" collapsed="1">
      <c r="A259" s="302" t="s">
        <v>260</v>
      </c>
      <c r="B259" s="299" t="s">
        <v>1790</v>
      </c>
      <c r="C259" s="299" t="s">
        <v>1790</v>
      </c>
      <c r="D259" s="299" t="s">
        <v>3110</v>
      </c>
      <c r="E259" s="299" t="s">
        <v>1789</v>
      </c>
      <c r="F259" s="299" t="s">
        <v>1789</v>
      </c>
      <c r="G259" s="299" t="s">
        <v>1789</v>
      </c>
      <c r="H259" s="299" t="s">
        <v>1788</v>
      </c>
      <c r="I259" s="299" t="s">
        <v>449</v>
      </c>
      <c r="J259" s="299" t="s">
        <v>448</v>
      </c>
      <c r="K259" s="299" t="s">
        <v>2325</v>
      </c>
      <c r="L259" s="299" t="s">
        <v>278</v>
      </c>
      <c r="M259" s="299" t="s">
        <v>279</v>
      </c>
      <c r="N259" s="299" t="s">
        <v>240</v>
      </c>
      <c r="O259" s="299" t="s">
        <v>361</v>
      </c>
      <c r="P259" s="299"/>
      <c r="Q259" s="299"/>
      <c r="R259" s="299"/>
      <c r="S259" s="299"/>
      <c r="T259" s="299"/>
      <c r="U259" s="298"/>
      <c r="V259" s="298"/>
      <c r="W259" s="299"/>
      <c r="X259" s="301">
        <v>580</v>
      </c>
      <c r="Y259" s="301">
        <v>0</v>
      </c>
      <c r="Z259" s="300">
        <v>32.494500000000002</v>
      </c>
      <c r="AA259" s="300">
        <v>94988.34</v>
      </c>
      <c r="AB259" s="297">
        <v>9280</v>
      </c>
      <c r="AC259" s="296">
        <v>42374</v>
      </c>
      <c r="AD259" s="296">
        <v>42374.438823148201</v>
      </c>
      <c r="AE259" s="295" t="s">
        <v>2324</v>
      </c>
    </row>
    <row r="260" spans="1:31" hidden="1" collapsed="1">
      <c r="A260" s="302" t="s">
        <v>260</v>
      </c>
      <c r="B260" s="299" t="s">
        <v>1755</v>
      </c>
      <c r="C260" s="299" t="s">
        <v>1755</v>
      </c>
      <c r="D260" s="299" t="s">
        <v>3161</v>
      </c>
      <c r="E260" s="299" t="s">
        <v>1754</v>
      </c>
      <c r="F260" s="299" t="s">
        <v>1754</v>
      </c>
      <c r="G260" s="299" t="s">
        <v>1754</v>
      </c>
      <c r="H260" s="299" t="s">
        <v>1753</v>
      </c>
      <c r="I260" s="299" t="s">
        <v>449</v>
      </c>
      <c r="J260" s="299" t="s">
        <v>448</v>
      </c>
      <c r="K260" s="299" t="s">
        <v>2325</v>
      </c>
      <c r="L260" s="299" t="s">
        <v>278</v>
      </c>
      <c r="M260" s="299" t="s">
        <v>279</v>
      </c>
      <c r="N260" s="299" t="s">
        <v>240</v>
      </c>
      <c r="O260" s="299" t="s">
        <v>361</v>
      </c>
      <c r="P260" s="299"/>
      <c r="Q260" s="299"/>
      <c r="R260" s="299"/>
      <c r="S260" s="299"/>
      <c r="T260" s="299"/>
      <c r="U260" s="298"/>
      <c r="V260" s="298"/>
      <c r="W260" s="299"/>
      <c r="X260" s="301">
        <v>24</v>
      </c>
      <c r="Y260" s="301">
        <v>0</v>
      </c>
      <c r="Z260" s="300">
        <v>1.3446</v>
      </c>
      <c r="AA260" s="300">
        <v>3930.5520000000001</v>
      </c>
      <c r="AB260" s="297">
        <v>384</v>
      </c>
      <c r="AC260" s="296">
        <v>42374</v>
      </c>
      <c r="AD260" s="296">
        <v>42374.464659803198</v>
      </c>
      <c r="AE260" s="295" t="s">
        <v>2324</v>
      </c>
    </row>
    <row r="261" spans="1:31" hidden="1" collapsed="1">
      <c r="A261" s="302" t="s">
        <v>260</v>
      </c>
      <c r="B261" s="299" t="s">
        <v>1787</v>
      </c>
      <c r="C261" s="299" t="s">
        <v>1787</v>
      </c>
      <c r="D261" s="299" t="s">
        <v>3160</v>
      </c>
      <c r="E261" s="299" t="s">
        <v>1786</v>
      </c>
      <c r="F261" s="299" t="s">
        <v>1786</v>
      </c>
      <c r="G261" s="299" t="s">
        <v>1786</v>
      </c>
      <c r="H261" s="299" t="s">
        <v>1785</v>
      </c>
      <c r="I261" s="299" t="s">
        <v>449</v>
      </c>
      <c r="J261" s="299" t="s">
        <v>448</v>
      </c>
      <c r="K261" s="299" t="s">
        <v>2405</v>
      </c>
      <c r="L261" s="299" t="s">
        <v>278</v>
      </c>
      <c r="M261" s="299" t="s">
        <v>279</v>
      </c>
      <c r="N261" s="299" t="s">
        <v>240</v>
      </c>
      <c r="O261" s="299" t="s">
        <v>361</v>
      </c>
      <c r="P261" s="299"/>
      <c r="Q261" s="299"/>
      <c r="R261" s="299"/>
      <c r="S261" s="299"/>
      <c r="T261" s="299"/>
      <c r="U261" s="298"/>
      <c r="V261" s="298"/>
      <c r="W261" s="299"/>
      <c r="X261" s="301">
        <v>264</v>
      </c>
      <c r="Y261" s="301">
        <v>0</v>
      </c>
      <c r="Z261" s="300">
        <v>14.7906</v>
      </c>
      <c r="AA261" s="300">
        <v>43236.072</v>
      </c>
      <c r="AB261" s="297">
        <v>4224</v>
      </c>
      <c r="AC261" s="296">
        <v>42374</v>
      </c>
      <c r="AD261" s="296">
        <v>42374.489211226901</v>
      </c>
      <c r="AE261" s="295" t="s">
        <v>2324</v>
      </c>
    </row>
    <row r="262" spans="1:31" hidden="1" collapsed="1">
      <c r="A262" s="302" t="s">
        <v>260</v>
      </c>
      <c r="B262" s="299" t="s">
        <v>1784</v>
      </c>
      <c r="C262" s="299" t="s">
        <v>1784</v>
      </c>
      <c r="D262" s="299" t="s">
        <v>3159</v>
      </c>
      <c r="E262" s="299" t="s">
        <v>1783</v>
      </c>
      <c r="F262" s="299" t="s">
        <v>1783</v>
      </c>
      <c r="G262" s="299" t="s">
        <v>1783</v>
      </c>
      <c r="H262" s="299" t="s">
        <v>1782</v>
      </c>
      <c r="I262" s="299" t="s">
        <v>478</v>
      </c>
      <c r="J262" s="299" t="s">
        <v>448</v>
      </c>
      <c r="K262" s="299" t="s">
        <v>2345</v>
      </c>
      <c r="L262" s="299" t="s">
        <v>278</v>
      </c>
      <c r="M262" s="299" t="s">
        <v>279</v>
      </c>
      <c r="N262" s="299" t="s">
        <v>240</v>
      </c>
      <c r="O262" s="299" t="s">
        <v>361</v>
      </c>
      <c r="P262" s="299"/>
      <c r="Q262" s="299"/>
      <c r="R262" s="299"/>
      <c r="S262" s="299"/>
      <c r="T262" s="299"/>
      <c r="U262" s="298"/>
      <c r="V262" s="298"/>
      <c r="W262" s="299"/>
      <c r="X262" s="301">
        <v>112</v>
      </c>
      <c r="Y262" s="301">
        <v>0</v>
      </c>
      <c r="Z262" s="300">
        <v>6.2747999999999999</v>
      </c>
      <c r="AA262" s="300">
        <v>18342.576000000001</v>
      </c>
      <c r="AB262" s="297">
        <v>1792</v>
      </c>
      <c r="AC262" s="296">
        <v>42374</v>
      </c>
      <c r="AD262" s="296">
        <v>42374.645151041703</v>
      </c>
      <c r="AE262" s="295" t="s">
        <v>2324</v>
      </c>
    </row>
    <row r="263" spans="1:31" hidden="1" collapsed="1">
      <c r="A263" s="302" t="s">
        <v>260</v>
      </c>
      <c r="B263" s="299" t="s">
        <v>1781</v>
      </c>
      <c r="C263" s="299" t="s">
        <v>1781</v>
      </c>
      <c r="D263" s="299" t="s">
        <v>3153</v>
      </c>
      <c r="E263" s="299" t="s">
        <v>1780</v>
      </c>
      <c r="F263" s="299" t="s">
        <v>1780</v>
      </c>
      <c r="G263" s="299" t="s">
        <v>1780</v>
      </c>
      <c r="H263" s="299" t="s">
        <v>1779</v>
      </c>
      <c r="I263" s="299" t="s">
        <v>478</v>
      </c>
      <c r="J263" s="299" t="s">
        <v>448</v>
      </c>
      <c r="K263" s="299" t="s">
        <v>2345</v>
      </c>
      <c r="L263" s="299" t="s">
        <v>278</v>
      </c>
      <c r="M263" s="299" t="s">
        <v>279</v>
      </c>
      <c r="N263" s="299" t="s">
        <v>240</v>
      </c>
      <c r="O263" s="299" t="s">
        <v>361</v>
      </c>
      <c r="P263" s="299"/>
      <c r="Q263" s="299"/>
      <c r="R263" s="299"/>
      <c r="S263" s="299"/>
      <c r="T263" s="299"/>
      <c r="U263" s="298"/>
      <c r="V263" s="298"/>
      <c r="W263" s="299"/>
      <c r="X263" s="301">
        <v>122</v>
      </c>
      <c r="Y263" s="301">
        <v>0</v>
      </c>
      <c r="Z263" s="300">
        <v>6.8350499999999998</v>
      </c>
      <c r="AA263" s="300">
        <v>19980.306</v>
      </c>
      <c r="AB263" s="297">
        <v>1952</v>
      </c>
      <c r="AC263" s="296">
        <v>42405</v>
      </c>
      <c r="AD263" s="296">
        <v>42387.529002164403</v>
      </c>
      <c r="AE263" s="295" t="s">
        <v>2324</v>
      </c>
    </row>
    <row r="264" spans="1:31" hidden="1" collapsed="1">
      <c r="A264" s="302" t="s">
        <v>260</v>
      </c>
      <c r="B264" s="299" t="s">
        <v>1778</v>
      </c>
      <c r="C264" s="299" t="s">
        <v>1778</v>
      </c>
      <c r="D264" s="299" t="s">
        <v>3150</v>
      </c>
      <c r="E264" s="299" t="s">
        <v>1777</v>
      </c>
      <c r="F264" s="299" t="s">
        <v>1777</v>
      </c>
      <c r="G264" s="299" t="s">
        <v>1777</v>
      </c>
      <c r="H264" s="299" t="s">
        <v>1776</v>
      </c>
      <c r="I264" s="299" t="s">
        <v>449</v>
      </c>
      <c r="J264" s="299" t="s">
        <v>448</v>
      </c>
      <c r="K264" s="299" t="s">
        <v>2325</v>
      </c>
      <c r="L264" s="299" t="s">
        <v>278</v>
      </c>
      <c r="M264" s="299" t="s">
        <v>279</v>
      </c>
      <c r="N264" s="299" t="s">
        <v>240</v>
      </c>
      <c r="O264" s="299" t="s">
        <v>361</v>
      </c>
      <c r="P264" s="299"/>
      <c r="Q264" s="299"/>
      <c r="R264" s="299"/>
      <c r="S264" s="299"/>
      <c r="T264" s="299"/>
      <c r="U264" s="298"/>
      <c r="V264" s="298"/>
      <c r="W264" s="299"/>
      <c r="X264" s="301">
        <v>4</v>
      </c>
      <c r="Y264" s="301">
        <v>0</v>
      </c>
      <c r="Z264" s="300">
        <v>0.22409999999999999</v>
      </c>
      <c r="AA264" s="300">
        <v>655.09199999999998</v>
      </c>
      <c r="AB264" s="297">
        <v>64</v>
      </c>
      <c r="AC264" s="296">
        <v>42395</v>
      </c>
      <c r="AD264" s="296">
        <v>42395.625304016197</v>
      </c>
      <c r="AE264" s="295" t="s">
        <v>2324</v>
      </c>
    </row>
    <row r="265" spans="1:31" hidden="1" collapsed="1">
      <c r="A265" s="302" t="s">
        <v>260</v>
      </c>
      <c r="B265" s="299" t="s">
        <v>1752</v>
      </c>
      <c r="C265" s="299" t="s">
        <v>1752</v>
      </c>
      <c r="D265" s="299" t="s">
        <v>3149</v>
      </c>
      <c r="E265" s="299" t="s">
        <v>1751</v>
      </c>
      <c r="F265" s="299" t="s">
        <v>1751</v>
      </c>
      <c r="G265" s="299" t="s">
        <v>1751</v>
      </c>
      <c r="H265" s="299" t="s">
        <v>1750</v>
      </c>
      <c r="I265" s="299" t="s">
        <v>1317</v>
      </c>
      <c r="J265" s="299" t="s">
        <v>448</v>
      </c>
      <c r="K265" s="299" t="s">
        <v>2367</v>
      </c>
      <c r="L265" s="299" t="s">
        <v>278</v>
      </c>
      <c r="M265" s="299" t="s">
        <v>279</v>
      </c>
      <c r="N265" s="299" t="s">
        <v>240</v>
      </c>
      <c r="O265" s="299" t="s">
        <v>361</v>
      </c>
      <c r="P265" s="299"/>
      <c r="Q265" s="299"/>
      <c r="R265" s="299"/>
      <c r="S265" s="299"/>
      <c r="T265" s="299"/>
      <c r="U265" s="298"/>
      <c r="V265" s="298"/>
      <c r="W265" s="299"/>
      <c r="X265" s="301">
        <v>64</v>
      </c>
      <c r="Y265" s="301">
        <v>0</v>
      </c>
      <c r="Z265" s="300">
        <v>2.6827200000000002</v>
      </c>
      <c r="AA265" s="300">
        <v>11983.68</v>
      </c>
      <c r="AB265" s="297">
        <v>1024</v>
      </c>
      <c r="AC265" s="296">
        <v>42402</v>
      </c>
      <c r="AD265" s="296">
        <v>42402.6550347222</v>
      </c>
      <c r="AE265" s="295" t="s">
        <v>2324</v>
      </c>
    </row>
    <row r="266" spans="1:31" hidden="1" collapsed="1">
      <c r="A266" s="302" t="s">
        <v>260</v>
      </c>
      <c r="B266" s="299" t="s">
        <v>1775</v>
      </c>
      <c r="C266" s="299" t="s">
        <v>1775</v>
      </c>
      <c r="D266" s="299" t="s">
        <v>3148</v>
      </c>
      <c r="E266" s="299" t="s">
        <v>1774</v>
      </c>
      <c r="F266" s="299" t="s">
        <v>1774</v>
      </c>
      <c r="G266" s="299" t="s">
        <v>1774</v>
      </c>
      <c r="H266" s="299" t="s">
        <v>1773</v>
      </c>
      <c r="I266" s="299" t="s">
        <v>526</v>
      </c>
      <c r="J266" s="299" t="s">
        <v>448</v>
      </c>
      <c r="K266" s="299" t="s">
        <v>2337</v>
      </c>
      <c r="L266" s="299" t="s">
        <v>278</v>
      </c>
      <c r="M266" s="299" t="s">
        <v>279</v>
      </c>
      <c r="N266" s="299" t="s">
        <v>240</v>
      </c>
      <c r="O266" s="299" t="s">
        <v>361</v>
      </c>
      <c r="P266" s="299"/>
      <c r="Q266" s="299"/>
      <c r="R266" s="299"/>
      <c r="S266" s="299"/>
      <c r="T266" s="299"/>
      <c r="U266" s="298"/>
      <c r="V266" s="298"/>
      <c r="W266" s="299"/>
      <c r="X266" s="301">
        <v>364</v>
      </c>
      <c r="Y266" s="301">
        <v>0</v>
      </c>
      <c r="Z266" s="300">
        <v>20.3931</v>
      </c>
      <c r="AA266" s="300">
        <v>59613.372000000003</v>
      </c>
      <c r="AB266" s="297">
        <v>5824</v>
      </c>
      <c r="AC266" s="296">
        <v>42405</v>
      </c>
      <c r="AD266" s="296">
        <v>42405.458537152801</v>
      </c>
      <c r="AE266" s="295" t="s">
        <v>2324</v>
      </c>
    </row>
    <row r="267" spans="1:31" hidden="1" collapsed="1">
      <c r="A267" s="302" t="s">
        <v>260</v>
      </c>
      <c r="B267" s="299" t="s">
        <v>1772</v>
      </c>
      <c r="C267" s="299" t="s">
        <v>1772</v>
      </c>
      <c r="D267" s="299" t="s">
        <v>3145</v>
      </c>
      <c r="E267" s="299" t="s">
        <v>1771</v>
      </c>
      <c r="F267" s="299" t="s">
        <v>1771</v>
      </c>
      <c r="G267" s="299" t="s">
        <v>1771</v>
      </c>
      <c r="H267" s="299" t="s">
        <v>1770</v>
      </c>
      <c r="I267" s="299" t="s">
        <v>449</v>
      </c>
      <c r="J267" s="299" t="s">
        <v>448</v>
      </c>
      <c r="K267" s="299" t="s">
        <v>2405</v>
      </c>
      <c r="L267" s="299" t="s">
        <v>278</v>
      </c>
      <c r="M267" s="299" t="s">
        <v>279</v>
      </c>
      <c r="N267" s="299" t="s">
        <v>240</v>
      </c>
      <c r="O267" s="299" t="s">
        <v>361</v>
      </c>
      <c r="P267" s="299"/>
      <c r="Q267" s="299"/>
      <c r="R267" s="299"/>
      <c r="S267" s="299"/>
      <c r="T267" s="299"/>
      <c r="U267" s="298"/>
      <c r="V267" s="298"/>
      <c r="W267" s="299"/>
      <c r="X267" s="301">
        <v>64</v>
      </c>
      <c r="Y267" s="301">
        <v>0</v>
      </c>
      <c r="Z267" s="300">
        <v>2.9082240000000001</v>
      </c>
      <c r="AA267" s="300">
        <v>13627.328</v>
      </c>
      <c r="AB267" s="297">
        <v>590.08000000000004</v>
      </c>
      <c r="AC267" s="296">
        <v>42416</v>
      </c>
      <c r="AD267" s="296">
        <v>42416.7412827199</v>
      </c>
      <c r="AE267" s="295" t="s">
        <v>2324</v>
      </c>
    </row>
    <row r="268" spans="1:31" hidden="1" collapsed="1">
      <c r="A268" s="302" t="s">
        <v>260</v>
      </c>
      <c r="B268" s="299" t="s">
        <v>1769</v>
      </c>
      <c r="C268" s="299" t="s">
        <v>1769</v>
      </c>
      <c r="D268" s="299" t="s">
        <v>3144</v>
      </c>
      <c r="E268" s="299" t="s">
        <v>1768</v>
      </c>
      <c r="F268" s="299" t="s">
        <v>1768</v>
      </c>
      <c r="G268" s="299" t="s">
        <v>1768</v>
      </c>
      <c r="H268" s="299" t="s">
        <v>1767</v>
      </c>
      <c r="I268" s="299" t="s">
        <v>992</v>
      </c>
      <c r="J268" s="299" t="s">
        <v>448</v>
      </c>
      <c r="K268" s="299" t="s">
        <v>2361</v>
      </c>
      <c r="L268" s="299" t="s">
        <v>278</v>
      </c>
      <c r="M268" s="299" t="s">
        <v>279</v>
      </c>
      <c r="N268" s="299" t="s">
        <v>240</v>
      </c>
      <c r="O268" s="299" t="s">
        <v>361</v>
      </c>
      <c r="P268" s="299"/>
      <c r="Q268" s="299"/>
      <c r="R268" s="299"/>
      <c r="S268" s="299"/>
      <c r="T268" s="299"/>
      <c r="U268" s="298"/>
      <c r="V268" s="298"/>
      <c r="W268" s="299"/>
      <c r="X268" s="301">
        <v>386</v>
      </c>
      <c r="Y268" s="301">
        <v>0</v>
      </c>
      <c r="Z268" s="300">
        <v>16.180154999999999</v>
      </c>
      <c r="AA268" s="300">
        <v>72276.570000000007</v>
      </c>
      <c r="AB268" s="297">
        <v>6176</v>
      </c>
      <c r="AC268" s="296">
        <v>42416</v>
      </c>
      <c r="AD268" s="296">
        <v>42416.780368715299</v>
      </c>
      <c r="AE268" s="295" t="s">
        <v>2324</v>
      </c>
    </row>
    <row r="269" spans="1:31" hidden="1" collapsed="1">
      <c r="A269" s="302" t="s">
        <v>260</v>
      </c>
      <c r="B269" s="299" t="s">
        <v>1669</v>
      </c>
      <c r="C269" s="299" t="s">
        <v>1669</v>
      </c>
      <c r="D269" s="299" t="s">
        <v>3143</v>
      </c>
      <c r="E269" s="299" t="s">
        <v>1668</v>
      </c>
      <c r="F269" s="299" t="s">
        <v>1668</v>
      </c>
      <c r="G269" s="299" t="s">
        <v>1668</v>
      </c>
      <c r="H269" s="299" t="s">
        <v>1667</v>
      </c>
      <c r="I269" s="299" t="s">
        <v>449</v>
      </c>
      <c r="J269" s="299" t="s">
        <v>448</v>
      </c>
      <c r="K269" s="299" t="s">
        <v>2405</v>
      </c>
      <c r="L269" s="299" t="s">
        <v>278</v>
      </c>
      <c r="M269" s="299" t="s">
        <v>279</v>
      </c>
      <c r="N269" s="299" t="s">
        <v>240</v>
      </c>
      <c r="O269" s="299" t="s">
        <v>361</v>
      </c>
      <c r="P269" s="299"/>
      <c r="Q269" s="299"/>
      <c r="R269" s="299"/>
      <c r="S269" s="299"/>
      <c r="T269" s="299"/>
      <c r="U269" s="298"/>
      <c r="V269" s="298"/>
      <c r="W269" s="299"/>
      <c r="X269" s="301">
        <v>144</v>
      </c>
      <c r="Y269" s="301">
        <v>0</v>
      </c>
      <c r="Z269" s="300">
        <v>6.0302879999999996</v>
      </c>
      <c r="AA269" s="300">
        <v>26813.664000000001</v>
      </c>
      <c r="AB269" s="297">
        <v>2304</v>
      </c>
      <c r="AC269" s="296">
        <v>42468</v>
      </c>
      <c r="AD269" s="296">
        <v>42450.582855127301</v>
      </c>
      <c r="AE269" s="295" t="s">
        <v>2324</v>
      </c>
    </row>
    <row r="270" spans="1:31" hidden="1" collapsed="1">
      <c r="A270" s="302" t="s">
        <v>260</v>
      </c>
      <c r="B270" s="299" t="s">
        <v>1766</v>
      </c>
      <c r="C270" s="299" t="s">
        <v>1766</v>
      </c>
      <c r="D270" s="299" t="s">
        <v>3126</v>
      </c>
      <c r="E270" s="299" t="s">
        <v>1765</v>
      </c>
      <c r="F270" s="299" t="s">
        <v>1764</v>
      </c>
      <c r="G270" s="299" t="s">
        <v>1763</v>
      </c>
      <c r="H270" s="299" t="s">
        <v>1762</v>
      </c>
      <c r="I270" s="299" t="s">
        <v>915</v>
      </c>
      <c r="J270" s="299" t="s">
        <v>448</v>
      </c>
      <c r="K270" s="299" t="s">
        <v>2765</v>
      </c>
      <c r="L270" s="299" t="s">
        <v>278</v>
      </c>
      <c r="M270" s="299" t="s">
        <v>279</v>
      </c>
      <c r="N270" s="299" t="s">
        <v>240</v>
      </c>
      <c r="O270" s="299" t="s">
        <v>361</v>
      </c>
      <c r="P270" s="299"/>
      <c r="Q270" s="299"/>
      <c r="R270" s="299"/>
      <c r="S270" s="299"/>
      <c r="T270" s="299"/>
      <c r="U270" s="298"/>
      <c r="V270" s="298"/>
      <c r="W270" s="299"/>
      <c r="X270" s="301">
        <v>110</v>
      </c>
      <c r="Y270" s="301">
        <v>0</v>
      </c>
      <c r="Z270" s="300">
        <v>6.16275</v>
      </c>
      <c r="AA270" s="300">
        <v>18015.03</v>
      </c>
      <c r="AB270" s="297">
        <v>1553.9997000000001</v>
      </c>
      <c r="AC270" s="296">
        <v>42451</v>
      </c>
      <c r="AD270" s="296">
        <v>42451.644597071798</v>
      </c>
      <c r="AE270" s="295" t="s">
        <v>2324</v>
      </c>
    </row>
    <row r="271" spans="1:31" hidden="1" collapsed="1">
      <c r="A271" s="302" t="s">
        <v>260</v>
      </c>
      <c r="B271" s="299" t="s">
        <v>1761</v>
      </c>
      <c r="C271" s="299" t="s">
        <v>1761</v>
      </c>
      <c r="D271" s="299" t="s">
        <v>3139</v>
      </c>
      <c r="E271" s="299" t="s">
        <v>1760</v>
      </c>
      <c r="F271" s="299" t="s">
        <v>1760</v>
      </c>
      <c r="G271" s="299" t="s">
        <v>1760</v>
      </c>
      <c r="H271" s="299" t="s">
        <v>1759</v>
      </c>
      <c r="I271" s="299" t="s">
        <v>468</v>
      </c>
      <c r="J271" s="299" t="s">
        <v>448</v>
      </c>
      <c r="K271" s="299" t="s">
        <v>2499</v>
      </c>
      <c r="L271" s="299" t="s">
        <v>278</v>
      </c>
      <c r="M271" s="299" t="s">
        <v>279</v>
      </c>
      <c r="N271" s="299" t="s">
        <v>240</v>
      </c>
      <c r="O271" s="299" t="s">
        <v>361</v>
      </c>
      <c r="P271" s="299"/>
      <c r="Q271" s="299"/>
      <c r="R271" s="299"/>
      <c r="S271" s="299"/>
      <c r="T271" s="299"/>
      <c r="U271" s="298"/>
      <c r="V271" s="298"/>
      <c r="W271" s="299"/>
      <c r="X271" s="301">
        <v>144</v>
      </c>
      <c r="Y271" s="301">
        <v>0</v>
      </c>
      <c r="Z271" s="300">
        <v>6.5435040000000004</v>
      </c>
      <c r="AA271" s="300">
        <v>30661.488000000001</v>
      </c>
      <c r="AB271" s="297">
        <v>2304</v>
      </c>
      <c r="AC271" s="296">
        <v>42464</v>
      </c>
      <c r="AD271" s="296">
        <v>42464.473258252299</v>
      </c>
      <c r="AE271" s="295" t="s">
        <v>2324</v>
      </c>
    </row>
    <row r="272" spans="1:31" hidden="1" collapsed="1">
      <c r="A272" s="302" t="s">
        <v>260</v>
      </c>
      <c r="B272" s="299" t="s">
        <v>1749</v>
      </c>
      <c r="C272" s="299" t="s">
        <v>1749</v>
      </c>
      <c r="D272" s="299" t="s">
        <v>2730</v>
      </c>
      <c r="E272" s="299" t="s">
        <v>793</v>
      </c>
      <c r="F272" s="299" t="s">
        <v>793</v>
      </c>
      <c r="G272" s="299" t="s">
        <v>793</v>
      </c>
      <c r="H272" s="299" t="s">
        <v>792</v>
      </c>
      <c r="I272" s="299" t="s">
        <v>449</v>
      </c>
      <c r="J272" s="299" t="s">
        <v>448</v>
      </c>
      <c r="K272" s="299" t="s">
        <v>2405</v>
      </c>
      <c r="L272" s="299" t="s">
        <v>278</v>
      </c>
      <c r="M272" s="299" t="s">
        <v>279</v>
      </c>
      <c r="N272" s="299" t="s">
        <v>240</v>
      </c>
      <c r="O272" s="299" t="s">
        <v>361</v>
      </c>
      <c r="P272" s="299"/>
      <c r="Q272" s="299"/>
      <c r="R272" s="299"/>
      <c r="S272" s="299"/>
      <c r="T272" s="299"/>
      <c r="U272" s="298"/>
      <c r="V272" s="298"/>
      <c r="W272" s="299"/>
      <c r="X272" s="301">
        <v>46</v>
      </c>
      <c r="Y272" s="301">
        <v>0</v>
      </c>
      <c r="Z272" s="300">
        <v>2.0902859999999999</v>
      </c>
      <c r="AA272" s="300">
        <v>9794.6419999999998</v>
      </c>
      <c r="AB272" s="297">
        <v>736</v>
      </c>
      <c r="AC272" s="296">
        <v>42465</v>
      </c>
      <c r="AD272" s="296">
        <v>42465.437354513902</v>
      </c>
      <c r="AE272" s="295" t="s">
        <v>2324</v>
      </c>
    </row>
    <row r="273" spans="1:31" hidden="1" collapsed="1">
      <c r="A273" s="302" t="s">
        <v>260</v>
      </c>
      <c r="B273" s="299" t="s">
        <v>1758</v>
      </c>
      <c r="C273" s="299" t="s">
        <v>1758</v>
      </c>
      <c r="D273" s="299" t="s">
        <v>3138</v>
      </c>
      <c r="E273" s="299" t="s">
        <v>1757</v>
      </c>
      <c r="F273" s="299" t="s">
        <v>1757</v>
      </c>
      <c r="G273" s="299" t="s">
        <v>1757</v>
      </c>
      <c r="H273" s="299" t="s">
        <v>1756</v>
      </c>
      <c r="I273" s="299" t="s">
        <v>449</v>
      </c>
      <c r="J273" s="299" t="s">
        <v>448</v>
      </c>
      <c r="K273" s="299" t="s">
        <v>2405</v>
      </c>
      <c r="L273" s="299" t="s">
        <v>278</v>
      </c>
      <c r="M273" s="299" t="s">
        <v>279</v>
      </c>
      <c r="N273" s="299" t="s">
        <v>240</v>
      </c>
      <c r="O273" s="299" t="s">
        <v>361</v>
      </c>
      <c r="P273" s="299"/>
      <c r="Q273" s="299"/>
      <c r="R273" s="299"/>
      <c r="S273" s="299"/>
      <c r="T273" s="299"/>
      <c r="U273" s="298"/>
      <c r="V273" s="298"/>
      <c r="W273" s="299"/>
      <c r="X273" s="301">
        <v>108</v>
      </c>
      <c r="Y273" s="301">
        <v>0</v>
      </c>
      <c r="Z273" s="300">
        <v>4.9076279999999999</v>
      </c>
      <c r="AA273" s="300">
        <v>22996.116000000002</v>
      </c>
      <c r="AB273" s="297">
        <v>1728</v>
      </c>
      <c r="AC273" s="296">
        <v>42468</v>
      </c>
      <c r="AD273" s="296">
        <v>42468.641943090297</v>
      </c>
      <c r="AE273" s="295" t="s">
        <v>2324</v>
      </c>
    </row>
    <row r="274" spans="1:31" hidden="1" collapsed="1">
      <c r="A274" s="302" t="s">
        <v>260</v>
      </c>
      <c r="B274" s="299" t="s">
        <v>1634</v>
      </c>
      <c r="C274" s="299" t="s">
        <v>1634</v>
      </c>
      <c r="D274" s="299" t="s">
        <v>3168</v>
      </c>
      <c r="E274" s="299" t="s">
        <v>1633</v>
      </c>
      <c r="F274" s="299" t="s">
        <v>1633</v>
      </c>
      <c r="G274" s="299" t="s">
        <v>1633</v>
      </c>
      <c r="H274" s="299" t="s">
        <v>1632</v>
      </c>
      <c r="I274" s="299" t="s">
        <v>449</v>
      </c>
      <c r="J274" s="299" t="s">
        <v>448</v>
      </c>
      <c r="K274" s="299" t="s">
        <v>2405</v>
      </c>
      <c r="L274" s="299" t="s">
        <v>278</v>
      </c>
      <c r="M274" s="299" t="s">
        <v>290</v>
      </c>
      <c r="N274" s="299" t="s">
        <v>240</v>
      </c>
      <c r="O274" s="299" t="s">
        <v>361</v>
      </c>
      <c r="P274" s="299"/>
      <c r="Q274" s="299"/>
      <c r="R274" s="299"/>
      <c r="S274" s="299"/>
      <c r="T274" s="299"/>
      <c r="U274" s="298"/>
      <c r="V274" s="298"/>
      <c r="W274" s="299"/>
      <c r="X274" s="301">
        <v>11</v>
      </c>
      <c r="Y274" s="301">
        <v>0</v>
      </c>
      <c r="Z274" s="300">
        <v>0.41321000000000002</v>
      </c>
      <c r="AA274" s="300">
        <v>1936.22</v>
      </c>
      <c r="AB274" s="297">
        <v>253</v>
      </c>
      <c r="AC274" s="296">
        <v>42328</v>
      </c>
      <c r="AD274" s="296">
        <v>42328.5855085648</v>
      </c>
      <c r="AE274" s="295" t="s">
        <v>2324</v>
      </c>
    </row>
    <row r="275" spans="1:31" hidden="1" collapsed="1">
      <c r="A275" s="302" t="s">
        <v>260</v>
      </c>
      <c r="B275" s="299" t="s">
        <v>1755</v>
      </c>
      <c r="C275" s="299" t="s">
        <v>1755</v>
      </c>
      <c r="D275" s="299" t="s">
        <v>3161</v>
      </c>
      <c r="E275" s="299" t="s">
        <v>1754</v>
      </c>
      <c r="F275" s="299" t="s">
        <v>1754</v>
      </c>
      <c r="G275" s="299" t="s">
        <v>1754</v>
      </c>
      <c r="H275" s="299" t="s">
        <v>1753</v>
      </c>
      <c r="I275" s="299" t="s">
        <v>449</v>
      </c>
      <c r="J275" s="299" t="s">
        <v>448</v>
      </c>
      <c r="K275" s="299" t="s">
        <v>2325</v>
      </c>
      <c r="L275" s="299" t="s">
        <v>278</v>
      </c>
      <c r="M275" s="299" t="s">
        <v>290</v>
      </c>
      <c r="N275" s="299" t="s">
        <v>240</v>
      </c>
      <c r="O275" s="299" t="s">
        <v>361</v>
      </c>
      <c r="P275" s="299"/>
      <c r="Q275" s="299"/>
      <c r="R275" s="299"/>
      <c r="S275" s="299"/>
      <c r="T275" s="299"/>
      <c r="U275" s="298"/>
      <c r="V275" s="298"/>
      <c r="W275" s="299"/>
      <c r="X275" s="301">
        <v>84</v>
      </c>
      <c r="Y275" s="301">
        <v>0</v>
      </c>
      <c r="Z275" s="300">
        <v>3.8903759999999998</v>
      </c>
      <c r="AA275" s="300">
        <v>11372.424000000001</v>
      </c>
      <c r="AB275" s="297">
        <v>1932</v>
      </c>
      <c r="AC275" s="296">
        <v>42374</v>
      </c>
      <c r="AD275" s="296">
        <v>42374.464659803198</v>
      </c>
      <c r="AE275" s="295" t="s">
        <v>2324</v>
      </c>
    </row>
    <row r="276" spans="1:31" hidden="1" collapsed="1">
      <c r="A276" s="302" t="s">
        <v>260</v>
      </c>
      <c r="B276" s="299" t="s">
        <v>1752</v>
      </c>
      <c r="C276" s="299" t="s">
        <v>1752</v>
      </c>
      <c r="D276" s="299" t="s">
        <v>3149</v>
      </c>
      <c r="E276" s="299" t="s">
        <v>1751</v>
      </c>
      <c r="F276" s="299" t="s">
        <v>1751</v>
      </c>
      <c r="G276" s="299" t="s">
        <v>1751</v>
      </c>
      <c r="H276" s="299" t="s">
        <v>1750</v>
      </c>
      <c r="I276" s="299" t="s">
        <v>1317</v>
      </c>
      <c r="J276" s="299" t="s">
        <v>448</v>
      </c>
      <c r="K276" s="299" t="s">
        <v>2367</v>
      </c>
      <c r="L276" s="299" t="s">
        <v>278</v>
      </c>
      <c r="M276" s="299" t="s">
        <v>290</v>
      </c>
      <c r="N276" s="299" t="s">
        <v>240</v>
      </c>
      <c r="O276" s="299" t="s">
        <v>361</v>
      </c>
      <c r="P276" s="299"/>
      <c r="Q276" s="299"/>
      <c r="R276" s="299"/>
      <c r="S276" s="299"/>
      <c r="T276" s="299"/>
      <c r="U276" s="298"/>
      <c r="V276" s="298"/>
      <c r="W276" s="299"/>
      <c r="X276" s="301">
        <v>9</v>
      </c>
      <c r="Y276" s="301">
        <v>0</v>
      </c>
      <c r="Z276" s="300">
        <v>0.31186599999999998</v>
      </c>
      <c r="AA276" s="300">
        <v>1393.1010000000001</v>
      </c>
      <c r="AB276" s="297">
        <v>207</v>
      </c>
      <c r="AC276" s="296">
        <v>42402</v>
      </c>
      <c r="AD276" s="296">
        <v>42402.6550347222</v>
      </c>
      <c r="AE276" s="295" t="s">
        <v>2324</v>
      </c>
    </row>
    <row r="277" spans="1:31" hidden="1" collapsed="1">
      <c r="A277" s="302" t="s">
        <v>260</v>
      </c>
      <c r="B277" s="299" t="s">
        <v>1749</v>
      </c>
      <c r="C277" s="299" t="s">
        <v>1749</v>
      </c>
      <c r="D277" s="299" t="s">
        <v>2730</v>
      </c>
      <c r="E277" s="299" t="s">
        <v>793</v>
      </c>
      <c r="F277" s="299" t="s">
        <v>793</v>
      </c>
      <c r="G277" s="299" t="s">
        <v>793</v>
      </c>
      <c r="H277" s="299" t="s">
        <v>792</v>
      </c>
      <c r="I277" s="299" t="s">
        <v>449</v>
      </c>
      <c r="J277" s="299" t="s">
        <v>448</v>
      </c>
      <c r="K277" s="299" t="s">
        <v>2405</v>
      </c>
      <c r="L277" s="299" t="s">
        <v>278</v>
      </c>
      <c r="M277" s="299" t="s">
        <v>290</v>
      </c>
      <c r="N277" s="299" t="s">
        <v>240</v>
      </c>
      <c r="O277" s="299" t="s">
        <v>361</v>
      </c>
      <c r="P277" s="299"/>
      <c r="Q277" s="299"/>
      <c r="R277" s="299"/>
      <c r="S277" s="299"/>
      <c r="T277" s="299"/>
      <c r="U277" s="298"/>
      <c r="V277" s="298"/>
      <c r="W277" s="299"/>
      <c r="X277" s="301">
        <v>40</v>
      </c>
      <c r="Y277" s="301">
        <v>0</v>
      </c>
      <c r="Z277" s="300">
        <v>1.5025820000000001</v>
      </c>
      <c r="AA277" s="300">
        <v>7040.8</v>
      </c>
      <c r="AB277" s="297">
        <v>920</v>
      </c>
      <c r="AC277" s="296">
        <v>42465</v>
      </c>
      <c r="AD277" s="296">
        <v>42465.437354513902</v>
      </c>
      <c r="AE277" s="295" t="s">
        <v>2324</v>
      </c>
    </row>
    <row r="278" spans="1:31" hidden="1" collapsed="1">
      <c r="A278" s="302" t="s">
        <v>260</v>
      </c>
      <c r="B278" s="299" t="s">
        <v>1704</v>
      </c>
      <c r="C278" s="299" t="s">
        <v>1704</v>
      </c>
      <c r="D278" s="299" t="s">
        <v>3092</v>
      </c>
      <c r="E278" s="299" t="s">
        <v>1703</v>
      </c>
      <c r="F278" s="299" t="s">
        <v>1703</v>
      </c>
      <c r="G278" s="299" t="s">
        <v>1703</v>
      </c>
      <c r="H278" s="299" t="s">
        <v>1702</v>
      </c>
      <c r="I278" s="299" t="s">
        <v>449</v>
      </c>
      <c r="J278" s="299" t="s">
        <v>448</v>
      </c>
      <c r="K278" s="299" t="s">
        <v>2405</v>
      </c>
      <c r="L278" s="299" t="s">
        <v>278</v>
      </c>
      <c r="M278" s="299" t="s">
        <v>290</v>
      </c>
      <c r="N278" s="299" t="s">
        <v>240</v>
      </c>
      <c r="O278" s="299" t="s">
        <v>361</v>
      </c>
      <c r="P278" s="299"/>
      <c r="Q278" s="299"/>
      <c r="R278" s="299"/>
      <c r="S278" s="299"/>
      <c r="T278" s="299"/>
      <c r="U278" s="298"/>
      <c r="V278" s="298"/>
      <c r="W278" s="299"/>
      <c r="X278" s="301">
        <v>146</v>
      </c>
      <c r="Y278" s="301">
        <v>0</v>
      </c>
      <c r="Z278" s="300">
        <v>5.5506859999999998</v>
      </c>
      <c r="AA278" s="300">
        <v>25414.657999999999</v>
      </c>
      <c r="AB278" s="297">
        <v>3358</v>
      </c>
      <c r="AC278" s="296">
        <v>42585</v>
      </c>
      <c r="AD278" s="296">
        <v>42585.660114849503</v>
      </c>
      <c r="AE278" s="295" t="s">
        <v>2324</v>
      </c>
    </row>
    <row r="279" spans="1:31" ht="20.399999999999999" hidden="1" collapsed="1">
      <c r="A279" s="302" t="s">
        <v>260</v>
      </c>
      <c r="B279" s="299" t="s">
        <v>1748</v>
      </c>
      <c r="C279" s="299" t="s">
        <v>1748</v>
      </c>
      <c r="D279" s="299" t="s">
        <v>3088</v>
      </c>
      <c r="E279" s="299" t="s">
        <v>1747</v>
      </c>
      <c r="F279" s="299" t="s">
        <v>1747</v>
      </c>
      <c r="G279" s="299" t="s">
        <v>1747</v>
      </c>
      <c r="H279" s="299" t="s">
        <v>1746</v>
      </c>
      <c r="I279" s="299" t="s">
        <v>508</v>
      </c>
      <c r="J279" s="299" t="s">
        <v>448</v>
      </c>
      <c r="K279" s="299" t="s">
        <v>2331</v>
      </c>
      <c r="L279" s="299" t="s">
        <v>278</v>
      </c>
      <c r="M279" s="299" t="s">
        <v>290</v>
      </c>
      <c r="N279" s="299" t="s">
        <v>240</v>
      </c>
      <c r="O279" s="299" t="s">
        <v>361</v>
      </c>
      <c r="P279" s="299"/>
      <c r="Q279" s="299"/>
      <c r="R279" s="299"/>
      <c r="S279" s="299"/>
      <c r="T279" s="299"/>
      <c r="U279" s="298"/>
      <c r="V279" s="298"/>
      <c r="W279" s="299"/>
      <c r="X279" s="301">
        <v>8</v>
      </c>
      <c r="Y279" s="301">
        <v>0</v>
      </c>
      <c r="Z279" s="300">
        <v>0.30051600000000001</v>
      </c>
      <c r="AA279" s="300">
        <v>1408.16</v>
      </c>
      <c r="AB279" s="297">
        <v>154.80000000000001</v>
      </c>
      <c r="AC279" s="296">
        <v>42604</v>
      </c>
      <c r="AD279" s="296">
        <v>42604.688483252299</v>
      </c>
      <c r="AE279" s="295" t="s">
        <v>2324</v>
      </c>
    </row>
    <row r="280" spans="1:31" hidden="1" collapsed="1">
      <c r="A280" s="302" t="s">
        <v>260</v>
      </c>
      <c r="B280" s="299" t="s">
        <v>1745</v>
      </c>
      <c r="C280" s="299" t="s">
        <v>1745</v>
      </c>
      <c r="D280" s="299" t="s">
        <v>3137</v>
      </c>
      <c r="E280" s="299" t="s">
        <v>1744</v>
      </c>
      <c r="F280" s="299" t="s">
        <v>1744</v>
      </c>
      <c r="G280" s="299" t="s">
        <v>1744</v>
      </c>
      <c r="H280" s="299" t="s">
        <v>1743</v>
      </c>
      <c r="I280" s="299" t="s">
        <v>915</v>
      </c>
      <c r="J280" s="299" t="s">
        <v>448</v>
      </c>
      <c r="K280" s="299" t="s">
        <v>2765</v>
      </c>
      <c r="L280" s="299" t="s">
        <v>278</v>
      </c>
      <c r="M280" s="299" t="s">
        <v>299</v>
      </c>
      <c r="N280" s="299" t="s">
        <v>240</v>
      </c>
      <c r="O280" s="299" t="s">
        <v>361</v>
      </c>
      <c r="P280" s="299"/>
      <c r="Q280" s="299"/>
      <c r="R280" s="299"/>
      <c r="S280" s="299"/>
      <c r="T280" s="299"/>
      <c r="U280" s="298"/>
      <c r="V280" s="298"/>
      <c r="W280" s="299"/>
      <c r="X280" s="301">
        <v>48</v>
      </c>
      <c r="Y280" s="301">
        <v>0</v>
      </c>
      <c r="Z280" s="300">
        <v>1.2257279999999999</v>
      </c>
      <c r="AA280" s="300">
        <v>7495.2</v>
      </c>
      <c r="AB280" s="297">
        <v>768</v>
      </c>
      <c r="AC280" s="296">
        <v>42479</v>
      </c>
      <c r="AD280" s="296">
        <v>42479.757909756903</v>
      </c>
      <c r="AE280" s="295" t="s">
        <v>2324</v>
      </c>
    </row>
    <row r="281" spans="1:31" hidden="1" collapsed="1">
      <c r="A281" s="302" t="s">
        <v>260</v>
      </c>
      <c r="B281" s="299" t="s">
        <v>1742</v>
      </c>
      <c r="C281" s="299" t="s">
        <v>1742</v>
      </c>
      <c r="D281" s="299" t="s">
        <v>3134</v>
      </c>
      <c r="E281" s="299" t="s">
        <v>1741</v>
      </c>
      <c r="F281" s="299" t="s">
        <v>1741</v>
      </c>
      <c r="G281" s="299" t="s">
        <v>1741</v>
      </c>
      <c r="H281" s="299" t="s">
        <v>1740</v>
      </c>
      <c r="I281" s="299" t="s">
        <v>449</v>
      </c>
      <c r="J281" s="299" t="s">
        <v>448</v>
      </c>
      <c r="K281" s="299" t="s">
        <v>2405</v>
      </c>
      <c r="L281" s="299" t="s">
        <v>278</v>
      </c>
      <c r="M281" s="299" t="s">
        <v>299</v>
      </c>
      <c r="N281" s="299" t="s">
        <v>240</v>
      </c>
      <c r="O281" s="299" t="s">
        <v>361</v>
      </c>
      <c r="P281" s="299"/>
      <c r="Q281" s="299"/>
      <c r="R281" s="299"/>
      <c r="S281" s="299"/>
      <c r="T281" s="299"/>
      <c r="U281" s="298"/>
      <c r="V281" s="298"/>
      <c r="W281" s="299"/>
      <c r="X281" s="301">
        <v>85</v>
      </c>
      <c r="Y281" s="301">
        <v>0</v>
      </c>
      <c r="Z281" s="300">
        <v>2.0599919999999998</v>
      </c>
      <c r="AA281" s="300">
        <v>9652.6849999999995</v>
      </c>
      <c r="AB281" s="297">
        <v>1360</v>
      </c>
      <c r="AC281" s="296">
        <v>42499</v>
      </c>
      <c r="AD281" s="296">
        <v>42499.484010532396</v>
      </c>
      <c r="AE281" s="295" t="s">
        <v>2324</v>
      </c>
    </row>
    <row r="282" spans="1:31" hidden="1" collapsed="1">
      <c r="A282" s="302" t="s">
        <v>260</v>
      </c>
      <c r="B282" s="299" t="s">
        <v>1739</v>
      </c>
      <c r="C282" s="299" t="s">
        <v>1739</v>
      </c>
      <c r="D282" s="299" t="s">
        <v>3133</v>
      </c>
      <c r="E282" s="299" t="s">
        <v>1738</v>
      </c>
      <c r="F282" s="299" t="s">
        <v>1738</v>
      </c>
      <c r="G282" s="299" t="s">
        <v>1738</v>
      </c>
      <c r="H282" s="299" t="s">
        <v>1737</v>
      </c>
      <c r="I282" s="299" t="s">
        <v>449</v>
      </c>
      <c r="J282" s="299" t="s">
        <v>448</v>
      </c>
      <c r="K282" s="299" t="s">
        <v>2405</v>
      </c>
      <c r="L282" s="299" t="s">
        <v>278</v>
      </c>
      <c r="M282" s="299" t="s">
        <v>299</v>
      </c>
      <c r="N282" s="299" t="s">
        <v>240</v>
      </c>
      <c r="O282" s="299" t="s">
        <v>361</v>
      </c>
      <c r="P282" s="299"/>
      <c r="Q282" s="299"/>
      <c r="R282" s="299"/>
      <c r="S282" s="299"/>
      <c r="T282" s="299"/>
      <c r="U282" s="298"/>
      <c r="V282" s="298"/>
      <c r="W282" s="299"/>
      <c r="X282" s="301">
        <v>14</v>
      </c>
      <c r="Y282" s="301">
        <v>0</v>
      </c>
      <c r="Z282" s="300">
        <v>0.33929300000000001</v>
      </c>
      <c r="AA282" s="300">
        <v>1589.854</v>
      </c>
      <c r="AB282" s="297">
        <v>224</v>
      </c>
      <c r="AC282" s="296">
        <v>42499</v>
      </c>
      <c r="AD282" s="296">
        <v>42499.489268946803</v>
      </c>
      <c r="AE282" s="295" t="s">
        <v>2324</v>
      </c>
    </row>
    <row r="283" spans="1:31" hidden="1" collapsed="1">
      <c r="A283" s="302" t="s">
        <v>260</v>
      </c>
      <c r="B283" s="299" t="s">
        <v>1736</v>
      </c>
      <c r="C283" s="299" t="s">
        <v>1736</v>
      </c>
      <c r="D283" s="299" t="s">
        <v>3132</v>
      </c>
      <c r="E283" s="299" t="s">
        <v>1733</v>
      </c>
      <c r="F283" s="299" t="s">
        <v>1733</v>
      </c>
      <c r="G283" s="299" t="s">
        <v>1733</v>
      </c>
      <c r="H283" s="299" t="s">
        <v>1735</v>
      </c>
      <c r="I283" s="299" t="s">
        <v>449</v>
      </c>
      <c r="J283" s="299" t="s">
        <v>448</v>
      </c>
      <c r="K283" s="299" t="s">
        <v>2405</v>
      </c>
      <c r="L283" s="299" t="s">
        <v>278</v>
      </c>
      <c r="M283" s="299" t="s">
        <v>299</v>
      </c>
      <c r="N283" s="299" t="s">
        <v>240</v>
      </c>
      <c r="O283" s="299" t="s">
        <v>361</v>
      </c>
      <c r="P283" s="299"/>
      <c r="Q283" s="299"/>
      <c r="R283" s="299"/>
      <c r="S283" s="299"/>
      <c r="T283" s="299"/>
      <c r="U283" s="298"/>
      <c r="V283" s="298"/>
      <c r="W283" s="299"/>
      <c r="X283" s="301">
        <v>58</v>
      </c>
      <c r="Y283" s="301">
        <v>0</v>
      </c>
      <c r="Z283" s="300">
        <v>1.4056420000000001</v>
      </c>
      <c r="AA283" s="300">
        <v>6586.5379999999996</v>
      </c>
      <c r="AB283" s="297">
        <v>928</v>
      </c>
      <c r="AC283" s="296">
        <v>42499</v>
      </c>
      <c r="AD283" s="296">
        <v>42499.493871643499</v>
      </c>
      <c r="AE283" s="295" t="s">
        <v>2324</v>
      </c>
    </row>
    <row r="284" spans="1:31" hidden="1" collapsed="1">
      <c r="A284" s="302" t="s">
        <v>260</v>
      </c>
      <c r="B284" s="299" t="s">
        <v>1734</v>
      </c>
      <c r="C284" s="299" t="s">
        <v>1734</v>
      </c>
      <c r="D284" s="299" t="s">
        <v>3131</v>
      </c>
      <c r="E284" s="299" t="s">
        <v>1733</v>
      </c>
      <c r="F284" s="299" t="s">
        <v>1733</v>
      </c>
      <c r="G284" s="299" t="s">
        <v>1733</v>
      </c>
      <c r="H284" s="299" t="s">
        <v>1732</v>
      </c>
      <c r="I284" s="299" t="s">
        <v>449</v>
      </c>
      <c r="J284" s="299" t="s">
        <v>448</v>
      </c>
      <c r="K284" s="299" t="s">
        <v>2405</v>
      </c>
      <c r="L284" s="299" t="s">
        <v>278</v>
      </c>
      <c r="M284" s="299" t="s">
        <v>299</v>
      </c>
      <c r="N284" s="299" t="s">
        <v>240</v>
      </c>
      <c r="O284" s="299" t="s">
        <v>361</v>
      </c>
      <c r="P284" s="299"/>
      <c r="Q284" s="299"/>
      <c r="R284" s="299"/>
      <c r="S284" s="299"/>
      <c r="T284" s="299"/>
      <c r="U284" s="298"/>
      <c r="V284" s="298"/>
      <c r="W284" s="299"/>
      <c r="X284" s="301">
        <v>54</v>
      </c>
      <c r="Y284" s="301">
        <v>0</v>
      </c>
      <c r="Z284" s="300">
        <v>1.3087009999999999</v>
      </c>
      <c r="AA284" s="300">
        <v>6132.2939999999999</v>
      </c>
      <c r="AB284" s="297">
        <v>864</v>
      </c>
      <c r="AC284" s="296">
        <v>42499</v>
      </c>
      <c r="AD284" s="296">
        <v>42499.497465891203</v>
      </c>
      <c r="AE284" s="295" t="s">
        <v>2324</v>
      </c>
    </row>
    <row r="285" spans="1:31" hidden="1" collapsed="1">
      <c r="A285" s="302" t="s">
        <v>260</v>
      </c>
      <c r="B285" s="299" t="s">
        <v>1731</v>
      </c>
      <c r="C285" s="299" t="s">
        <v>1731</v>
      </c>
      <c r="D285" s="299" t="s">
        <v>3127</v>
      </c>
      <c r="E285" s="299" t="s">
        <v>1730</v>
      </c>
      <c r="F285" s="299" t="s">
        <v>1730</v>
      </c>
      <c r="G285" s="299" t="s">
        <v>1730</v>
      </c>
      <c r="H285" s="299" t="s">
        <v>1729</v>
      </c>
      <c r="I285" s="299" t="s">
        <v>915</v>
      </c>
      <c r="J285" s="299" t="s">
        <v>448</v>
      </c>
      <c r="K285" s="299" t="s">
        <v>2765</v>
      </c>
      <c r="L285" s="299" t="s">
        <v>278</v>
      </c>
      <c r="M285" s="299" t="s">
        <v>299</v>
      </c>
      <c r="N285" s="299" t="s">
        <v>240</v>
      </c>
      <c r="O285" s="299" t="s">
        <v>361</v>
      </c>
      <c r="P285" s="299"/>
      <c r="Q285" s="299"/>
      <c r="R285" s="299"/>
      <c r="S285" s="299"/>
      <c r="T285" s="299"/>
      <c r="U285" s="298"/>
      <c r="V285" s="298"/>
      <c r="W285" s="299"/>
      <c r="X285" s="301">
        <v>118</v>
      </c>
      <c r="Y285" s="301">
        <v>0</v>
      </c>
      <c r="Z285" s="300">
        <v>2.8597540000000001</v>
      </c>
      <c r="AA285" s="300">
        <v>13400.198</v>
      </c>
      <c r="AB285" s="297">
        <v>1888</v>
      </c>
      <c r="AC285" s="296">
        <v>42508</v>
      </c>
      <c r="AD285" s="296">
        <v>42508.652010682898</v>
      </c>
      <c r="AE285" s="295" t="s">
        <v>2324</v>
      </c>
    </row>
    <row r="286" spans="1:31" hidden="1" collapsed="1">
      <c r="A286" s="302" t="s">
        <v>260</v>
      </c>
      <c r="B286" s="299" t="s">
        <v>1728</v>
      </c>
      <c r="C286" s="299" t="s">
        <v>1728</v>
      </c>
      <c r="D286" s="299" t="s">
        <v>3124</v>
      </c>
      <c r="E286" s="299" t="s">
        <v>1727</v>
      </c>
      <c r="F286" s="299" t="s">
        <v>1727</v>
      </c>
      <c r="G286" s="299" t="s">
        <v>1727</v>
      </c>
      <c r="H286" s="299" t="s">
        <v>1726</v>
      </c>
      <c r="I286" s="299" t="s">
        <v>468</v>
      </c>
      <c r="J286" s="299" t="s">
        <v>448</v>
      </c>
      <c r="K286" s="299" t="s">
        <v>2499</v>
      </c>
      <c r="L286" s="299" t="s">
        <v>278</v>
      </c>
      <c r="M286" s="299" t="s">
        <v>299</v>
      </c>
      <c r="N286" s="299" t="s">
        <v>240</v>
      </c>
      <c r="O286" s="299" t="s">
        <v>361</v>
      </c>
      <c r="P286" s="299"/>
      <c r="Q286" s="299"/>
      <c r="R286" s="299"/>
      <c r="S286" s="299"/>
      <c r="T286" s="299"/>
      <c r="U286" s="298"/>
      <c r="V286" s="298"/>
      <c r="W286" s="299"/>
      <c r="X286" s="301">
        <v>78</v>
      </c>
      <c r="Y286" s="301">
        <v>0</v>
      </c>
      <c r="Z286" s="300">
        <v>1.742083</v>
      </c>
      <c r="AA286" s="300">
        <v>7746.18</v>
      </c>
      <c r="AB286" s="297">
        <v>1248</v>
      </c>
      <c r="AC286" s="296">
        <v>42513</v>
      </c>
      <c r="AD286" s="296">
        <v>42513.704993599502</v>
      </c>
      <c r="AE286" s="295" t="s">
        <v>2324</v>
      </c>
    </row>
    <row r="287" spans="1:31" hidden="1" collapsed="1">
      <c r="A287" s="302" t="s">
        <v>260</v>
      </c>
      <c r="B287" s="299" t="s">
        <v>1725</v>
      </c>
      <c r="C287" s="299" t="s">
        <v>1725</v>
      </c>
      <c r="D287" s="299" t="s">
        <v>3118</v>
      </c>
      <c r="E287" s="299" t="s">
        <v>1724</v>
      </c>
      <c r="F287" s="299" t="s">
        <v>1724</v>
      </c>
      <c r="G287" s="299" t="s">
        <v>1724</v>
      </c>
      <c r="H287" s="299" t="s">
        <v>1723</v>
      </c>
      <c r="I287" s="299" t="s">
        <v>449</v>
      </c>
      <c r="J287" s="299" t="s">
        <v>448</v>
      </c>
      <c r="K287" s="299" t="s">
        <v>2325</v>
      </c>
      <c r="L287" s="299" t="s">
        <v>278</v>
      </c>
      <c r="M287" s="299" t="s">
        <v>299</v>
      </c>
      <c r="N287" s="299" t="s">
        <v>240</v>
      </c>
      <c r="O287" s="299" t="s">
        <v>361</v>
      </c>
      <c r="P287" s="299"/>
      <c r="Q287" s="299"/>
      <c r="R287" s="299"/>
      <c r="S287" s="299"/>
      <c r="T287" s="299"/>
      <c r="U287" s="298"/>
      <c r="V287" s="298"/>
      <c r="W287" s="299"/>
      <c r="X287" s="301">
        <v>58</v>
      </c>
      <c r="Y287" s="301">
        <v>0</v>
      </c>
      <c r="Z287" s="300">
        <v>1.4056420000000001</v>
      </c>
      <c r="AA287" s="300">
        <v>6586.5379999999996</v>
      </c>
      <c r="AB287" s="297">
        <v>928</v>
      </c>
      <c r="AC287" s="296">
        <v>42515</v>
      </c>
      <c r="AD287" s="296">
        <v>42515.748007407397</v>
      </c>
      <c r="AE287" s="295" t="s">
        <v>2324</v>
      </c>
    </row>
    <row r="288" spans="1:31" hidden="1" collapsed="1">
      <c r="A288" s="302" t="s">
        <v>260</v>
      </c>
      <c r="B288" s="299" t="s">
        <v>1722</v>
      </c>
      <c r="C288" s="299" t="s">
        <v>1722</v>
      </c>
      <c r="D288" s="299" t="s">
        <v>3101</v>
      </c>
      <c r="E288" s="299" t="s">
        <v>1721</v>
      </c>
      <c r="F288" s="299" t="s">
        <v>1721</v>
      </c>
      <c r="G288" s="299" t="s">
        <v>1721</v>
      </c>
      <c r="H288" s="299" t="s">
        <v>1720</v>
      </c>
      <c r="I288" s="299" t="s">
        <v>526</v>
      </c>
      <c r="J288" s="299" t="s">
        <v>448</v>
      </c>
      <c r="K288" s="299" t="s">
        <v>2337</v>
      </c>
      <c r="L288" s="299" t="s">
        <v>278</v>
      </c>
      <c r="M288" s="299" t="s">
        <v>299</v>
      </c>
      <c r="N288" s="299" t="s">
        <v>240</v>
      </c>
      <c r="O288" s="299" t="s">
        <v>361</v>
      </c>
      <c r="P288" s="299"/>
      <c r="Q288" s="299"/>
      <c r="R288" s="299"/>
      <c r="S288" s="299"/>
      <c r="T288" s="299"/>
      <c r="U288" s="298"/>
      <c r="V288" s="298"/>
      <c r="W288" s="299"/>
      <c r="X288" s="301">
        <v>120</v>
      </c>
      <c r="Y288" s="301">
        <v>0</v>
      </c>
      <c r="Z288" s="300">
        <v>2.9082240000000001</v>
      </c>
      <c r="AA288" s="300">
        <v>13627.32</v>
      </c>
      <c r="AB288" s="297">
        <v>1465.2</v>
      </c>
      <c r="AC288" s="296">
        <v>42562</v>
      </c>
      <c r="AD288" s="296">
        <v>42562.686366238398</v>
      </c>
      <c r="AE288" s="295" t="s">
        <v>2324</v>
      </c>
    </row>
    <row r="289" spans="1:31" ht="20.399999999999999" hidden="1" collapsed="1">
      <c r="A289" s="302" t="s">
        <v>260</v>
      </c>
      <c r="B289" s="299" t="s">
        <v>1719</v>
      </c>
      <c r="C289" s="299" t="s">
        <v>1719</v>
      </c>
      <c r="D289" s="299" t="s">
        <v>3100</v>
      </c>
      <c r="E289" s="299" t="s">
        <v>1718</v>
      </c>
      <c r="F289" s="299" t="s">
        <v>1718</v>
      </c>
      <c r="G289" s="299" t="s">
        <v>1718</v>
      </c>
      <c r="H289" s="299" t="s">
        <v>1717</v>
      </c>
      <c r="I289" s="299" t="s">
        <v>508</v>
      </c>
      <c r="J289" s="299" t="s">
        <v>448</v>
      </c>
      <c r="K289" s="299" t="s">
        <v>2331</v>
      </c>
      <c r="L289" s="299" t="s">
        <v>278</v>
      </c>
      <c r="M289" s="299" t="s">
        <v>299</v>
      </c>
      <c r="N289" s="299" t="s">
        <v>240</v>
      </c>
      <c r="O289" s="299" t="s">
        <v>361</v>
      </c>
      <c r="P289" s="299"/>
      <c r="Q289" s="299"/>
      <c r="R289" s="299"/>
      <c r="S289" s="299"/>
      <c r="T289" s="299"/>
      <c r="U289" s="298"/>
      <c r="V289" s="298"/>
      <c r="W289" s="299"/>
      <c r="X289" s="301">
        <v>106</v>
      </c>
      <c r="Y289" s="301">
        <v>0</v>
      </c>
      <c r="Z289" s="300">
        <v>2.5689310000000001</v>
      </c>
      <c r="AA289" s="300">
        <v>12037.466</v>
      </c>
      <c r="AB289" s="297">
        <v>1294.26</v>
      </c>
      <c r="AC289" s="296">
        <v>42562</v>
      </c>
      <c r="AD289" s="296">
        <v>42562.690282407399</v>
      </c>
      <c r="AE289" s="295" t="s">
        <v>2324</v>
      </c>
    </row>
    <row r="290" spans="1:31" ht="20.399999999999999" hidden="1" collapsed="1">
      <c r="A290" s="302" t="s">
        <v>260</v>
      </c>
      <c r="B290" s="299" t="s">
        <v>1716</v>
      </c>
      <c r="C290" s="299" t="s">
        <v>1716</v>
      </c>
      <c r="D290" s="299" t="s">
        <v>3099</v>
      </c>
      <c r="E290" s="299" t="s">
        <v>1715</v>
      </c>
      <c r="F290" s="299" t="s">
        <v>1715</v>
      </c>
      <c r="G290" s="299" t="s">
        <v>1715</v>
      </c>
      <c r="H290" s="299" t="s">
        <v>1714</v>
      </c>
      <c r="I290" s="299" t="s">
        <v>508</v>
      </c>
      <c r="J290" s="299" t="s">
        <v>448</v>
      </c>
      <c r="K290" s="299" t="s">
        <v>2331</v>
      </c>
      <c r="L290" s="299" t="s">
        <v>278</v>
      </c>
      <c r="M290" s="299" t="s">
        <v>299</v>
      </c>
      <c r="N290" s="299" t="s">
        <v>240</v>
      </c>
      <c r="O290" s="299" t="s">
        <v>361</v>
      </c>
      <c r="P290" s="299"/>
      <c r="Q290" s="299"/>
      <c r="R290" s="299"/>
      <c r="S290" s="299"/>
      <c r="T290" s="299"/>
      <c r="U290" s="298"/>
      <c r="V290" s="298"/>
      <c r="W290" s="299"/>
      <c r="X290" s="301">
        <v>52</v>
      </c>
      <c r="Y290" s="301">
        <v>0</v>
      </c>
      <c r="Z290" s="300">
        <v>1.26023</v>
      </c>
      <c r="AA290" s="300">
        <v>5905.1719999999996</v>
      </c>
      <c r="AB290" s="297">
        <v>634.91999999999996</v>
      </c>
      <c r="AC290" s="296">
        <v>42562</v>
      </c>
      <c r="AD290" s="296">
        <v>42562.692407407398</v>
      </c>
      <c r="AE290" s="295" t="s">
        <v>2324</v>
      </c>
    </row>
    <row r="291" spans="1:31" hidden="1" collapsed="1">
      <c r="A291" s="302" t="s">
        <v>260</v>
      </c>
      <c r="B291" s="299" t="s">
        <v>1713</v>
      </c>
      <c r="C291" s="299" t="s">
        <v>1713</v>
      </c>
      <c r="D291" s="299" t="s">
        <v>3097</v>
      </c>
      <c r="E291" s="299" t="s">
        <v>1712</v>
      </c>
      <c r="F291" s="299" t="s">
        <v>1712</v>
      </c>
      <c r="G291" s="299" t="s">
        <v>1712</v>
      </c>
      <c r="H291" s="299" t="s">
        <v>1711</v>
      </c>
      <c r="I291" s="299" t="s">
        <v>449</v>
      </c>
      <c r="J291" s="299" t="s">
        <v>448</v>
      </c>
      <c r="K291" s="299" t="s">
        <v>2325</v>
      </c>
      <c r="L291" s="299" t="s">
        <v>278</v>
      </c>
      <c r="M291" s="299" t="s">
        <v>299</v>
      </c>
      <c r="N291" s="299" t="s">
        <v>240</v>
      </c>
      <c r="O291" s="299" t="s">
        <v>361</v>
      </c>
      <c r="P291" s="299"/>
      <c r="Q291" s="299"/>
      <c r="R291" s="299"/>
      <c r="S291" s="299"/>
      <c r="T291" s="299"/>
      <c r="U291" s="298"/>
      <c r="V291" s="298"/>
      <c r="W291" s="299"/>
      <c r="X291" s="301">
        <v>133</v>
      </c>
      <c r="Y291" s="301">
        <v>0</v>
      </c>
      <c r="Z291" s="300">
        <v>2.970475</v>
      </c>
      <c r="AA291" s="300">
        <v>13208.23</v>
      </c>
      <c r="AB291" s="297">
        <v>2128</v>
      </c>
      <c r="AC291" s="296">
        <v>42563</v>
      </c>
      <c r="AD291" s="296">
        <v>42563.751698645799</v>
      </c>
      <c r="AE291" s="295" t="s">
        <v>2324</v>
      </c>
    </row>
    <row r="292" spans="1:31" hidden="1" collapsed="1">
      <c r="A292" s="302" t="s">
        <v>260</v>
      </c>
      <c r="B292" s="299" t="s">
        <v>1710</v>
      </c>
      <c r="C292" s="299" t="s">
        <v>1710</v>
      </c>
      <c r="D292" s="299" t="s">
        <v>3096</v>
      </c>
      <c r="E292" s="299" t="s">
        <v>1709</v>
      </c>
      <c r="F292" s="299" t="s">
        <v>1709</v>
      </c>
      <c r="G292" s="299" t="s">
        <v>1709</v>
      </c>
      <c r="H292" s="299" t="s">
        <v>1708</v>
      </c>
      <c r="I292" s="299" t="s">
        <v>449</v>
      </c>
      <c r="J292" s="299" t="s">
        <v>448</v>
      </c>
      <c r="K292" s="299" t="s">
        <v>2677</v>
      </c>
      <c r="L292" s="299" t="s">
        <v>278</v>
      </c>
      <c r="M292" s="299" t="s">
        <v>299</v>
      </c>
      <c r="N292" s="299" t="s">
        <v>240</v>
      </c>
      <c r="O292" s="299" t="s">
        <v>361</v>
      </c>
      <c r="P292" s="299"/>
      <c r="Q292" s="299"/>
      <c r="R292" s="299"/>
      <c r="S292" s="299"/>
      <c r="T292" s="299"/>
      <c r="U292" s="298"/>
      <c r="V292" s="298"/>
      <c r="W292" s="299"/>
      <c r="X292" s="301">
        <v>95</v>
      </c>
      <c r="Y292" s="301">
        <v>0</v>
      </c>
      <c r="Z292" s="300">
        <v>2.3023440000000002</v>
      </c>
      <c r="AA292" s="300">
        <v>10788.295</v>
      </c>
      <c r="AB292" s="297">
        <v>1520</v>
      </c>
      <c r="AC292" s="296">
        <v>42564</v>
      </c>
      <c r="AD292" s="296">
        <v>42564.466226307901</v>
      </c>
      <c r="AE292" s="295" t="s">
        <v>2324</v>
      </c>
    </row>
    <row r="293" spans="1:31" hidden="1" collapsed="1">
      <c r="A293" s="302" t="s">
        <v>260</v>
      </c>
      <c r="B293" s="299" t="s">
        <v>1707</v>
      </c>
      <c r="C293" s="299" t="s">
        <v>1707</v>
      </c>
      <c r="D293" s="299" t="s">
        <v>3094</v>
      </c>
      <c r="E293" s="299" t="s">
        <v>1706</v>
      </c>
      <c r="F293" s="299" t="s">
        <v>1706</v>
      </c>
      <c r="G293" s="299" t="s">
        <v>1706</v>
      </c>
      <c r="H293" s="299" t="s">
        <v>1705</v>
      </c>
      <c r="I293" s="299" t="s">
        <v>449</v>
      </c>
      <c r="J293" s="299" t="s">
        <v>448</v>
      </c>
      <c r="K293" s="299" t="s">
        <v>2405</v>
      </c>
      <c r="L293" s="299" t="s">
        <v>278</v>
      </c>
      <c r="M293" s="299" t="s">
        <v>299</v>
      </c>
      <c r="N293" s="299" t="s">
        <v>240</v>
      </c>
      <c r="O293" s="299" t="s">
        <v>361</v>
      </c>
      <c r="P293" s="299"/>
      <c r="Q293" s="299"/>
      <c r="R293" s="299"/>
      <c r="S293" s="299"/>
      <c r="T293" s="299"/>
      <c r="U293" s="298"/>
      <c r="V293" s="298"/>
      <c r="W293" s="299"/>
      <c r="X293" s="301">
        <v>118</v>
      </c>
      <c r="Y293" s="301">
        <v>0</v>
      </c>
      <c r="Z293" s="300">
        <v>3.5258400000000001</v>
      </c>
      <c r="AA293" s="300">
        <v>10306.828</v>
      </c>
      <c r="AB293" s="297">
        <v>1888</v>
      </c>
      <c r="AC293" s="296">
        <v>42572</v>
      </c>
      <c r="AD293" s="296">
        <v>42572.770853506903</v>
      </c>
      <c r="AE293" s="295" t="s">
        <v>2324</v>
      </c>
    </row>
    <row r="294" spans="1:31" hidden="1" collapsed="1">
      <c r="A294" s="302" t="s">
        <v>260</v>
      </c>
      <c r="B294" s="299" t="s">
        <v>1704</v>
      </c>
      <c r="C294" s="299" t="s">
        <v>1704</v>
      </c>
      <c r="D294" s="299" t="s">
        <v>3092</v>
      </c>
      <c r="E294" s="299" t="s">
        <v>1703</v>
      </c>
      <c r="F294" s="299" t="s">
        <v>1703</v>
      </c>
      <c r="G294" s="299" t="s">
        <v>1703</v>
      </c>
      <c r="H294" s="299" t="s">
        <v>1702</v>
      </c>
      <c r="I294" s="299" t="s">
        <v>449</v>
      </c>
      <c r="J294" s="299" t="s">
        <v>448</v>
      </c>
      <c r="K294" s="299" t="s">
        <v>2405</v>
      </c>
      <c r="L294" s="299" t="s">
        <v>278</v>
      </c>
      <c r="M294" s="299" t="s">
        <v>299</v>
      </c>
      <c r="N294" s="299" t="s">
        <v>240</v>
      </c>
      <c r="O294" s="299" t="s">
        <v>361</v>
      </c>
      <c r="P294" s="299"/>
      <c r="Q294" s="299"/>
      <c r="R294" s="299"/>
      <c r="S294" s="299"/>
      <c r="T294" s="299"/>
      <c r="U294" s="298"/>
      <c r="V294" s="298"/>
      <c r="W294" s="299"/>
      <c r="X294" s="301">
        <v>132</v>
      </c>
      <c r="Y294" s="301">
        <v>0</v>
      </c>
      <c r="Z294" s="300">
        <v>3.2376960000000001</v>
      </c>
      <c r="AA294" s="300">
        <v>14824.26</v>
      </c>
      <c r="AB294" s="297">
        <v>2112</v>
      </c>
      <c r="AC294" s="296">
        <v>42585</v>
      </c>
      <c r="AD294" s="296">
        <v>42585.660114849503</v>
      </c>
      <c r="AE294" s="295" t="s">
        <v>2324</v>
      </c>
    </row>
    <row r="295" spans="1:31" hidden="1" collapsed="1">
      <c r="A295" s="302" t="s">
        <v>260</v>
      </c>
      <c r="B295" s="299" t="s">
        <v>1701</v>
      </c>
      <c r="C295" s="299" t="s">
        <v>1701</v>
      </c>
      <c r="D295" s="299" t="s">
        <v>3091</v>
      </c>
      <c r="E295" s="299" t="s">
        <v>1700</v>
      </c>
      <c r="F295" s="299" t="s">
        <v>1700</v>
      </c>
      <c r="G295" s="299" t="s">
        <v>1700</v>
      </c>
      <c r="H295" s="299" t="s">
        <v>1699</v>
      </c>
      <c r="I295" s="299" t="s">
        <v>992</v>
      </c>
      <c r="J295" s="299" t="s">
        <v>448</v>
      </c>
      <c r="K295" s="299" t="s">
        <v>2361</v>
      </c>
      <c r="L295" s="299" t="s">
        <v>278</v>
      </c>
      <c r="M295" s="299" t="s">
        <v>299</v>
      </c>
      <c r="N295" s="299" t="s">
        <v>240</v>
      </c>
      <c r="O295" s="299" t="s">
        <v>361</v>
      </c>
      <c r="P295" s="299"/>
      <c r="Q295" s="299"/>
      <c r="R295" s="299"/>
      <c r="S295" s="299"/>
      <c r="T295" s="299"/>
      <c r="U295" s="298"/>
      <c r="V295" s="298"/>
      <c r="W295" s="299"/>
      <c r="X295" s="301">
        <v>48</v>
      </c>
      <c r="Y295" s="301">
        <v>0</v>
      </c>
      <c r="Z295" s="300">
        <v>1.1632899999999999</v>
      </c>
      <c r="AA295" s="300">
        <v>5450.9279999999999</v>
      </c>
      <c r="AB295" s="297">
        <v>768</v>
      </c>
      <c r="AC295" s="296">
        <v>42592</v>
      </c>
      <c r="AD295" s="296">
        <v>42592.668188576397</v>
      </c>
      <c r="AE295" s="295" t="s">
        <v>2324</v>
      </c>
    </row>
    <row r="296" spans="1:31" hidden="1" collapsed="1">
      <c r="A296" s="302" t="s">
        <v>260</v>
      </c>
      <c r="B296" s="299" t="s">
        <v>1698</v>
      </c>
      <c r="C296" s="299" t="s">
        <v>1698</v>
      </c>
      <c r="D296" s="299" t="s">
        <v>3090</v>
      </c>
      <c r="E296" s="299" t="s">
        <v>1414</v>
      </c>
      <c r="F296" s="299" t="s">
        <v>1414</v>
      </c>
      <c r="G296" s="299" t="s">
        <v>1414</v>
      </c>
      <c r="H296" s="299" t="s">
        <v>1697</v>
      </c>
      <c r="I296" s="299" t="s">
        <v>478</v>
      </c>
      <c r="J296" s="299" t="s">
        <v>448</v>
      </c>
      <c r="K296" s="299" t="s">
        <v>2345</v>
      </c>
      <c r="L296" s="299" t="s">
        <v>278</v>
      </c>
      <c r="M296" s="299" t="s">
        <v>299</v>
      </c>
      <c r="N296" s="299" t="s">
        <v>240</v>
      </c>
      <c r="O296" s="299" t="s">
        <v>361</v>
      </c>
      <c r="P296" s="299"/>
      <c r="Q296" s="299"/>
      <c r="R296" s="299"/>
      <c r="S296" s="299"/>
      <c r="T296" s="299"/>
      <c r="U296" s="298"/>
      <c r="V296" s="298"/>
      <c r="W296" s="299"/>
      <c r="X296" s="301">
        <v>16</v>
      </c>
      <c r="Y296" s="301">
        <v>0</v>
      </c>
      <c r="Z296" s="300">
        <v>0.12579799999999999</v>
      </c>
      <c r="AA296" s="300">
        <v>2092.96</v>
      </c>
      <c r="AB296" s="297">
        <v>234.08</v>
      </c>
      <c r="AC296" s="296">
        <v>42597</v>
      </c>
      <c r="AD296" s="296">
        <v>42597.652437268502</v>
      </c>
      <c r="AE296" s="295" t="s">
        <v>2324</v>
      </c>
    </row>
    <row r="297" spans="1:31" hidden="1" collapsed="1">
      <c r="A297" s="302" t="s">
        <v>260</v>
      </c>
      <c r="B297" s="299" t="s">
        <v>1677</v>
      </c>
      <c r="C297" s="299" t="s">
        <v>1677</v>
      </c>
      <c r="D297" s="299" t="s">
        <v>3089</v>
      </c>
      <c r="E297" s="299"/>
      <c r="F297" s="299" t="s">
        <v>1676</v>
      </c>
      <c r="G297" s="299" t="s">
        <v>1676</v>
      </c>
      <c r="H297" s="299" t="s">
        <v>1675</v>
      </c>
      <c r="I297" s="299" t="s">
        <v>449</v>
      </c>
      <c r="J297" s="299" t="s">
        <v>448</v>
      </c>
      <c r="K297" s="299" t="s">
        <v>2325</v>
      </c>
      <c r="L297" s="299" t="s">
        <v>278</v>
      </c>
      <c r="M297" s="299" t="s">
        <v>299</v>
      </c>
      <c r="N297" s="299" t="s">
        <v>240</v>
      </c>
      <c r="O297" s="299" t="s">
        <v>361</v>
      </c>
      <c r="P297" s="299"/>
      <c r="Q297" s="299"/>
      <c r="R297" s="299"/>
      <c r="S297" s="299"/>
      <c r="T297" s="299"/>
      <c r="U297" s="298"/>
      <c r="V297" s="298"/>
      <c r="W297" s="299"/>
      <c r="X297" s="301">
        <v>1282</v>
      </c>
      <c r="Y297" s="301">
        <v>0</v>
      </c>
      <c r="Z297" s="300">
        <v>28.632701000000001</v>
      </c>
      <c r="AA297" s="300">
        <v>127315.42</v>
      </c>
      <c r="AB297" s="297">
        <v>15384</v>
      </c>
      <c r="AC297" s="296">
        <v>42599</v>
      </c>
      <c r="AD297" s="296">
        <v>42599.563084027803</v>
      </c>
      <c r="AE297" s="295" t="s">
        <v>2324</v>
      </c>
    </row>
    <row r="298" spans="1:31" hidden="1" collapsed="1">
      <c r="A298" s="302" t="s">
        <v>260</v>
      </c>
      <c r="B298" s="299" t="s">
        <v>1696</v>
      </c>
      <c r="C298" s="299" t="s">
        <v>1696</v>
      </c>
      <c r="D298" s="299" t="s">
        <v>3087</v>
      </c>
      <c r="E298" s="299" t="s">
        <v>1695</v>
      </c>
      <c r="F298" s="299" t="s">
        <v>1695</v>
      </c>
      <c r="G298" s="299" t="s">
        <v>1695</v>
      </c>
      <c r="H298" s="299" t="s">
        <v>1694</v>
      </c>
      <c r="I298" s="299" t="s">
        <v>449</v>
      </c>
      <c r="J298" s="299" t="s">
        <v>448</v>
      </c>
      <c r="K298" s="299" t="s">
        <v>2325</v>
      </c>
      <c r="L298" s="299" t="s">
        <v>278</v>
      </c>
      <c r="M298" s="299" t="s">
        <v>299</v>
      </c>
      <c r="N298" s="299" t="s">
        <v>240</v>
      </c>
      <c r="O298" s="299" t="s">
        <v>361</v>
      </c>
      <c r="P298" s="299"/>
      <c r="Q298" s="299"/>
      <c r="R298" s="299"/>
      <c r="S298" s="299"/>
      <c r="T298" s="299"/>
      <c r="U298" s="298"/>
      <c r="V298" s="298"/>
      <c r="W298" s="299"/>
      <c r="X298" s="301">
        <v>144</v>
      </c>
      <c r="Y298" s="301">
        <v>0</v>
      </c>
      <c r="Z298" s="300">
        <v>3.4898690000000001</v>
      </c>
      <c r="AA298" s="300">
        <v>16352.784</v>
      </c>
      <c r="AB298" s="297">
        <v>1123.2</v>
      </c>
      <c r="AC298" s="296">
        <v>42605</v>
      </c>
      <c r="AD298" s="296">
        <v>42605.789835266201</v>
      </c>
      <c r="AE298" s="295" t="s">
        <v>2324</v>
      </c>
    </row>
    <row r="299" spans="1:31" hidden="1" collapsed="1">
      <c r="A299" s="302" t="s">
        <v>260</v>
      </c>
      <c r="B299" s="299" t="s">
        <v>1693</v>
      </c>
      <c r="C299" s="299" t="s">
        <v>1693</v>
      </c>
      <c r="D299" s="299" t="s">
        <v>3086</v>
      </c>
      <c r="E299" s="299" t="s">
        <v>1692</v>
      </c>
      <c r="F299" s="299" t="s">
        <v>1692</v>
      </c>
      <c r="G299" s="299" t="s">
        <v>1692</v>
      </c>
      <c r="H299" s="299" t="s">
        <v>1691</v>
      </c>
      <c r="I299" s="299" t="s">
        <v>449</v>
      </c>
      <c r="J299" s="299" t="s">
        <v>448</v>
      </c>
      <c r="K299" s="299" t="s">
        <v>2325</v>
      </c>
      <c r="L299" s="299" t="s">
        <v>278</v>
      </c>
      <c r="M299" s="299" t="s">
        <v>299</v>
      </c>
      <c r="N299" s="299" t="s">
        <v>240</v>
      </c>
      <c r="O299" s="299" t="s">
        <v>361</v>
      </c>
      <c r="P299" s="299"/>
      <c r="Q299" s="299"/>
      <c r="R299" s="299"/>
      <c r="S299" s="299"/>
      <c r="T299" s="299"/>
      <c r="U299" s="298"/>
      <c r="V299" s="298"/>
      <c r="W299" s="299"/>
      <c r="X299" s="301">
        <v>64</v>
      </c>
      <c r="Y299" s="301">
        <v>0</v>
      </c>
      <c r="Z299" s="300">
        <v>1.4294020000000001</v>
      </c>
      <c r="AA299" s="300">
        <v>6355.84</v>
      </c>
      <c r="AB299" s="297">
        <v>750.72</v>
      </c>
      <c r="AC299" s="296">
        <v>42606</v>
      </c>
      <c r="AD299" s="296">
        <v>42606.766159108804</v>
      </c>
      <c r="AE299" s="295" t="s">
        <v>2324</v>
      </c>
    </row>
    <row r="300" spans="1:31" hidden="1" collapsed="1">
      <c r="A300" s="302" t="s">
        <v>260</v>
      </c>
      <c r="B300" s="299" t="s">
        <v>1690</v>
      </c>
      <c r="C300" s="299" t="s">
        <v>1690</v>
      </c>
      <c r="D300" s="299" t="s">
        <v>3130</v>
      </c>
      <c r="E300" s="299" t="s">
        <v>1689</v>
      </c>
      <c r="F300" s="299" t="s">
        <v>1685</v>
      </c>
      <c r="G300" s="299" t="s">
        <v>1685</v>
      </c>
      <c r="H300" s="299" t="s">
        <v>1688</v>
      </c>
      <c r="I300" s="299" t="s">
        <v>473</v>
      </c>
      <c r="J300" s="299" t="s">
        <v>448</v>
      </c>
      <c r="K300" s="299" t="s">
        <v>2538</v>
      </c>
      <c r="L300" s="299" t="s">
        <v>278</v>
      </c>
      <c r="M300" s="299" t="s">
        <v>300</v>
      </c>
      <c r="N300" s="299" t="s">
        <v>240</v>
      </c>
      <c r="O300" s="299" t="s">
        <v>361</v>
      </c>
      <c r="P300" s="299"/>
      <c r="Q300" s="299"/>
      <c r="R300" s="299"/>
      <c r="S300" s="299"/>
      <c r="T300" s="299"/>
      <c r="U300" s="298"/>
      <c r="V300" s="298"/>
      <c r="W300" s="299"/>
      <c r="X300" s="301">
        <v>586</v>
      </c>
      <c r="Y300" s="301">
        <v>0</v>
      </c>
      <c r="Z300" s="300">
        <v>7.1009140000000004</v>
      </c>
      <c r="AA300" s="300">
        <v>33273.665999999997</v>
      </c>
      <c r="AB300" s="297">
        <v>4688</v>
      </c>
      <c r="AC300" s="296">
        <v>42502</v>
      </c>
      <c r="AD300" s="296">
        <v>42502.464885069399</v>
      </c>
      <c r="AE300" s="295" t="s">
        <v>2324</v>
      </c>
    </row>
    <row r="301" spans="1:31" hidden="1" collapsed="1">
      <c r="A301" s="302" t="s">
        <v>260</v>
      </c>
      <c r="B301" s="299" t="s">
        <v>1687</v>
      </c>
      <c r="C301" s="299" t="s">
        <v>1687</v>
      </c>
      <c r="D301" s="299" t="s">
        <v>3128</v>
      </c>
      <c r="E301" s="299" t="s">
        <v>1686</v>
      </c>
      <c r="F301" s="299" t="s">
        <v>1685</v>
      </c>
      <c r="G301" s="299" t="s">
        <v>1685</v>
      </c>
      <c r="H301" s="299" t="s">
        <v>1684</v>
      </c>
      <c r="I301" s="299" t="s">
        <v>473</v>
      </c>
      <c r="J301" s="299" t="s">
        <v>448</v>
      </c>
      <c r="K301" s="299" t="s">
        <v>2538</v>
      </c>
      <c r="L301" s="299" t="s">
        <v>278</v>
      </c>
      <c r="M301" s="299" t="s">
        <v>300</v>
      </c>
      <c r="N301" s="299" t="s">
        <v>240</v>
      </c>
      <c r="O301" s="299" t="s">
        <v>361</v>
      </c>
      <c r="P301" s="299"/>
      <c r="Q301" s="299"/>
      <c r="R301" s="299"/>
      <c r="S301" s="299"/>
      <c r="T301" s="299"/>
      <c r="U301" s="298"/>
      <c r="V301" s="298"/>
      <c r="W301" s="299"/>
      <c r="X301" s="301">
        <v>78</v>
      </c>
      <c r="Y301" s="301">
        <v>0</v>
      </c>
      <c r="Z301" s="300">
        <v>0.94517300000000004</v>
      </c>
      <c r="AA301" s="300">
        <v>4428.9179999999997</v>
      </c>
      <c r="AB301" s="297">
        <v>624</v>
      </c>
      <c r="AC301" s="296">
        <v>42502</v>
      </c>
      <c r="AD301" s="296">
        <v>42502.794673344899</v>
      </c>
      <c r="AE301" s="295" t="s">
        <v>2324</v>
      </c>
    </row>
    <row r="302" spans="1:31" hidden="1" collapsed="1">
      <c r="A302" s="302" t="s">
        <v>260</v>
      </c>
      <c r="B302" s="299" t="s">
        <v>1683</v>
      </c>
      <c r="C302" s="299" t="s">
        <v>1683</v>
      </c>
      <c r="D302" s="299" t="s">
        <v>3123</v>
      </c>
      <c r="E302" s="299" t="s">
        <v>1682</v>
      </c>
      <c r="F302" s="299" t="s">
        <v>1682</v>
      </c>
      <c r="G302" s="299" t="s">
        <v>1682</v>
      </c>
      <c r="H302" s="299" t="s">
        <v>1681</v>
      </c>
      <c r="I302" s="299" t="s">
        <v>449</v>
      </c>
      <c r="J302" s="299" t="s">
        <v>448</v>
      </c>
      <c r="K302" s="299" t="s">
        <v>2405</v>
      </c>
      <c r="L302" s="299" t="s">
        <v>278</v>
      </c>
      <c r="M302" s="299" t="s">
        <v>300</v>
      </c>
      <c r="N302" s="299" t="s">
        <v>240</v>
      </c>
      <c r="O302" s="299" t="s">
        <v>361</v>
      </c>
      <c r="P302" s="299"/>
      <c r="Q302" s="299"/>
      <c r="R302" s="299"/>
      <c r="S302" s="299"/>
      <c r="T302" s="299"/>
      <c r="U302" s="298"/>
      <c r="V302" s="298"/>
      <c r="W302" s="299"/>
      <c r="X302" s="301">
        <v>1388</v>
      </c>
      <c r="Y302" s="301">
        <v>0</v>
      </c>
      <c r="Z302" s="300">
        <v>17.022431999999998</v>
      </c>
      <c r="AA302" s="300">
        <v>77938.975999999995</v>
      </c>
      <c r="AB302" s="297">
        <v>18900.00736</v>
      </c>
      <c r="AC302" s="296">
        <v>42513</v>
      </c>
      <c r="AD302" s="296">
        <v>42513.761251886601</v>
      </c>
      <c r="AE302" s="295" t="s">
        <v>2324</v>
      </c>
    </row>
    <row r="303" spans="1:31" hidden="1" collapsed="1">
      <c r="A303" s="302" t="s">
        <v>260</v>
      </c>
      <c r="B303" s="299" t="s">
        <v>1680</v>
      </c>
      <c r="C303" s="299" t="s">
        <v>1680</v>
      </c>
      <c r="D303" s="299" t="s">
        <v>3119</v>
      </c>
      <c r="E303" s="299" t="s">
        <v>1679</v>
      </c>
      <c r="F303" s="299" t="s">
        <v>1679</v>
      </c>
      <c r="G303" s="299" t="s">
        <v>1679</v>
      </c>
      <c r="H303" s="299" t="s">
        <v>1678</v>
      </c>
      <c r="I303" s="299" t="s">
        <v>449</v>
      </c>
      <c r="J303" s="299" t="s">
        <v>448</v>
      </c>
      <c r="K303" s="299" t="s">
        <v>2405</v>
      </c>
      <c r="L303" s="299" t="s">
        <v>278</v>
      </c>
      <c r="M303" s="299" t="s">
        <v>300</v>
      </c>
      <c r="N303" s="299" t="s">
        <v>240</v>
      </c>
      <c r="O303" s="299" t="s">
        <v>361</v>
      </c>
      <c r="P303" s="299"/>
      <c r="Q303" s="299"/>
      <c r="R303" s="299"/>
      <c r="S303" s="299"/>
      <c r="T303" s="299"/>
      <c r="U303" s="298"/>
      <c r="V303" s="298"/>
      <c r="W303" s="299"/>
      <c r="X303" s="301">
        <v>657</v>
      </c>
      <c r="Y303" s="301">
        <v>0</v>
      </c>
      <c r="Z303" s="300">
        <v>7.3368500000000001</v>
      </c>
      <c r="AA303" s="300">
        <v>32623.334999999999</v>
      </c>
      <c r="AB303" s="297">
        <v>10512</v>
      </c>
      <c r="AC303" s="296">
        <v>42514</v>
      </c>
      <c r="AD303" s="296">
        <v>42514.760819479197</v>
      </c>
      <c r="AE303" s="295" t="s">
        <v>2324</v>
      </c>
    </row>
    <row r="304" spans="1:31" hidden="1" collapsed="1">
      <c r="A304" s="302" t="s">
        <v>260</v>
      </c>
      <c r="B304" s="299" t="s">
        <v>1677</v>
      </c>
      <c r="C304" s="299" t="s">
        <v>1677</v>
      </c>
      <c r="D304" s="299" t="s">
        <v>3089</v>
      </c>
      <c r="E304" s="299"/>
      <c r="F304" s="299" t="s">
        <v>1676</v>
      </c>
      <c r="G304" s="299" t="s">
        <v>1676</v>
      </c>
      <c r="H304" s="299" t="s">
        <v>1675</v>
      </c>
      <c r="I304" s="299" t="s">
        <v>449</v>
      </c>
      <c r="J304" s="299" t="s">
        <v>448</v>
      </c>
      <c r="K304" s="299" t="s">
        <v>2325</v>
      </c>
      <c r="L304" s="299" t="s">
        <v>278</v>
      </c>
      <c r="M304" s="299" t="s">
        <v>300</v>
      </c>
      <c r="N304" s="299" t="s">
        <v>240</v>
      </c>
      <c r="O304" s="299" t="s">
        <v>361</v>
      </c>
      <c r="P304" s="299"/>
      <c r="Q304" s="299"/>
      <c r="R304" s="299"/>
      <c r="S304" s="299"/>
      <c r="T304" s="299"/>
      <c r="U304" s="298"/>
      <c r="V304" s="298"/>
      <c r="W304" s="299"/>
      <c r="X304" s="301">
        <v>320</v>
      </c>
      <c r="Y304" s="301">
        <v>0</v>
      </c>
      <c r="Z304" s="300">
        <v>3.5735039999999998</v>
      </c>
      <c r="AA304" s="300">
        <v>15889.6</v>
      </c>
      <c r="AB304" s="297">
        <v>2560</v>
      </c>
      <c r="AC304" s="296">
        <v>42599</v>
      </c>
      <c r="AD304" s="296">
        <v>42599.563084027803</v>
      </c>
      <c r="AE304" s="295" t="s">
        <v>2324</v>
      </c>
    </row>
    <row r="305" spans="1:31" hidden="1" collapsed="1">
      <c r="A305" s="302" t="s">
        <v>260</v>
      </c>
      <c r="B305" s="299" t="s">
        <v>1674</v>
      </c>
      <c r="C305" s="299" t="s">
        <v>1674</v>
      </c>
      <c r="D305" s="299" t="s">
        <v>3176</v>
      </c>
      <c r="E305" s="299" t="s">
        <v>557</v>
      </c>
      <c r="F305" s="299" t="s">
        <v>1673</v>
      </c>
      <c r="G305" s="299" t="s">
        <v>1672</v>
      </c>
      <c r="H305" s="299" t="s">
        <v>1671</v>
      </c>
      <c r="I305" s="299" t="s">
        <v>915</v>
      </c>
      <c r="J305" s="299" t="s">
        <v>448</v>
      </c>
      <c r="K305" s="299" t="s">
        <v>2765</v>
      </c>
      <c r="L305" s="299" t="s">
        <v>278</v>
      </c>
      <c r="M305" s="299" t="s">
        <v>284</v>
      </c>
      <c r="N305" s="299" t="s">
        <v>240</v>
      </c>
      <c r="O305" s="299" t="s">
        <v>361</v>
      </c>
      <c r="P305" s="299"/>
      <c r="Q305" s="299"/>
      <c r="R305" s="299"/>
      <c r="S305" s="299"/>
      <c r="T305" s="299"/>
      <c r="U305" s="298"/>
      <c r="V305" s="298"/>
      <c r="W305" s="299"/>
      <c r="X305" s="301">
        <v>30</v>
      </c>
      <c r="Y305" s="301">
        <v>0</v>
      </c>
      <c r="Z305" s="300">
        <v>0.19152</v>
      </c>
      <c r="AA305" s="300">
        <v>1171.1099999999999</v>
      </c>
      <c r="AB305" s="297">
        <v>15</v>
      </c>
      <c r="AC305" s="296">
        <v>42289</v>
      </c>
      <c r="AD305" s="296">
        <v>42289.658552743102</v>
      </c>
      <c r="AE305" s="295" t="s">
        <v>2324</v>
      </c>
    </row>
    <row r="306" spans="1:31" hidden="1" collapsed="1">
      <c r="A306" s="302" t="s">
        <v>260</v>
      </c>
      <c r="B306" s="299" t="s">
        <v>1653</v>
      </c>
      <c r="C306" s="299" t="s">
        <v>1653</v>
      </c>
      <c r="D306" s="299" t="s">
        <v>3108</v>
      </c>
      <c r="E306" s="299" t="s">
        <v>1652</v>
      </c>
      <c r="F306" s="299" t="s">
        <v>1652</v>
      </c>
      <c r="G306" s="299" t="s">
        <v>1652</v>
      </c>
      <c r="H306" s="299" t="s">
        <v>1651</v>
      </c>
      <c r="I306" s="299" t="s">
        <v>1317</v>
      </c>
      <c r="J306" s="299" t="s">
        <v>448</v>
      </c>
      <c r="K306" s="299" t="s">
        <v>2367</v>
      </c>
      <c r="L306" s="299" t="s">
        <v>278</v>
      </c>
      <c r="M306" s="299" t="s">
        <v>284</v>
      </c>
      <c r="N306" s="299" t="s">
        <v>240</v>
      </c>
      <c r="O306" s="299" t="s">
        <v>361</v>
      </c>
      <c r="P306" s="299"/>
      <c r="Q306" s="299"/>
      <c r="R306" s="299"/>
      <c r="S306" s="299"/>
      <c r="T306" s="299"/>
      <c r="U306" s="298"/>
      <c r="V306" s="298"/>
      <c r="W306" s="299"/>
      <c r="X306" s="301">
        <v>106</v>
      </c>
      <c r="Y306" s="301">
        <v>0</v>
      </c>
      <c r="Z306" s="300">
        <v>0.64223300000000005</v>
      </c>
      <c r="AA306" s="300">
        <v>3009.34</v>
      </c>
      <c r="AB306" s="297">
        <v>53</v>
      </c>
      <c r="AC306" s="296">
        <v>42479</v>
      </c>
      <c r="AD306" s="296">
        <v>42479.551195057902</v>
      </c>
      <c r="AE306" s="295" t="s">
        <v>2324</v>
      </c>
    </row>
    <row r="307" spans="1:31" hidden="1" collapsed="1">
      <c r="A307" s="302" t="s">
        <v>260</v>
      </c>
      <c r="B307" s="299" t="s">
        <v>1670</v>
      </c>
      <c r="C307" s="299" t="s">
        <v>1670</v>
      </c>
      <c r="D307" s="299" t="s">
        <v>3108</v>
      </c>
      <c r="E307" s="299" t="s">
        <v>1652</v>
      </c>
      <c r="F307" s="299" t="s">
        <v>1652</v>
      </c>
      <c r="G307" s="299" t="s">
        <v>1652</v>
      </c>
      <c r="H307" s="299" t="s">
        <v>1651</v>
      </c>
      <c r="I307" s="299" t="s">
        <v>1317</v>
      </c>
      <c r="J307" s="299" t="s">
        <v>448</v>
      </c>
      <c r="K307" s="299" t="s">
        <v>2367</v>
      </c>
      <c r="L307" s="299" t="s">
        <v>278</v>
      </c>
      <c r="M307" s="299" t="s">
        <v>284</v>
      </c>
      <c r="N307" s="299" t="s">
        <v>240</v>
      </c>
      <c r="O307" s="299" t="s">
        <v>361</v>
      </c>
      <c r="P307" s="299"/>
      <c r="Q307" s="299"/>
      <c r="R307" s="299"/>
      <c r="S307" s="299"/>
      <c r="T307" s="299"/>
      <c r="U307" s="298"/>
      <c r="V307" s="298"/>
      <c r="W307" s="299"/>
      <c r="X307" s="301">
        <v>56</v>
      </c>
      <c r="Y307" s="301">
        <v>0</v>
      </c>
      <c r="Z307" s="300">
        <v>0.33929300000000001</v>
      </c>
      <c r="AA307" s="300">
        <v>1589.84</v>
      </c>
      <c r="AB307" s="297">
        <v>28</v>
      </c>
      <c r="AC307" s="296">
        <v>42551</v>
      </c>
      <c r="AD307" s="296">
        <v>42551.708383414298</v>
      </c>
      <c r="AE307" s="295" t="s">
        <v>2324</v>
      </c>
    </row>
    <row r="308" spans="1:31" hidden="1" collapsed="1">
      <c r="A308" s="302" t="s">
        <v>260</v>
      </c>
      <c r="B308" s="299" t="s">
        <v>1650</v>
      </c>
      <c r="C308" s="299" t="s">
        <v>1650</v>
      </c>
      <c r="D308" s="299" t="s">
        <v>3185</v>
      </c>
      <c r="E308" s="299" t="s">
        <v>1649</v>
      </c>
      <c r="F308" s="299" t="s">
        <v>1649</v>
      </c>
      <c r="G308" s="299" t="s">
        <v>1649</v>
      </c>
      <c r="H308" s="299" t="s">
        <v>1648</v>
      </c>
      <c r="I308" s="299" t="s">
        <v>449</v>
      </c>
      <c r="J308" s="299" t="s">
        <v>448</v>
      </c>
      <c r="K308" s="299" t="s">
        <v>2405</v>
      </c>
      <c r="L308" s="299" t="s">
        <v>275</v>
      </c>
      <c r="M308" s="299" t="s">
        <v>276</v>
      </c>
      <c r="N308" s="299" t="s">
        <v>240</v>
      </c>
      <c r="O308" s="299" t="s">
        <v>362</v>
      </c>
      <c r="P308" s="299"/>
      <c r="Q308" s="299"/>
      <c r="R308" s="299"/>
      <c r="S308" s="299"/>
      <c r="T308" s="299" t="s">
        <v>3186</v>
      </c>
      <c r="U308" s="298"/>
      <c r="V308" s="298"/>
      <c r="W308" s="299"/>
      <c r="X308" s="301">
        <v>1</v>
      </c>
      <c r="Y308" s="301">
        <v>0</v>
      </c>
      <c r="Z308" s="300">
        <v>0.107</v>
      </c>
      <c r="AA308" s="300">
        <v>481.5</v>
      </c>
      <c r="AB308" s="297">
        <v>50</v>
      </c>
      <c r="AC308" s="296">
        <v>42272</v>
      </c>
      <c r="AD308" s="296">
        <v>41774.6831830671</v>
      </c>
      <c r="AE308" s="295" t="s">
        <v>2324</v>
      </c>
    </row>
    <row r="309" spans="1:31" hidden="1" collapsed="1">
      <c r="A309" s="302" t="s">
        <v>260</v>
      </c>
      <c r="B309" s="299" t="s">
        <v>1669</v>
      </c>
      <c r="C309" s="299" t="s">
        <v>1669</v>
      </c>
      <c r="D309" s="299" t="s">
        <v>3143</v>
      </c>
      <c r="E309" s="299" t="s">
        <v>1668</v>
      </c>
      <c r="F309" s="299" t="s">
        <v>1668</v>
      </c>
      <c r="G309" s="299" t="s">
        <v>1668</v>
      </c>
      <c r="H309" s="299" t="s">
        <v>1667</v>
      </c>
      <c r="I309" s="299" t="s">
        <v>449</v>
      </c>
      <c r="J309" s="299" t="s">
        <v>448</v>
      </c>
      <c r="K309" s="299" t="s">
        <v>2405</v>
      </c>
      <c r="L309" s="299" t="s">
        <v>278</v>
      </c>
      <c r="M309" s="299" t="s">
        <v>296</v>
      </c>
      <c r="N309" s="299" t="s">
        <v>240</v>
      </c>
      <c r="O309" s="299" t="s">
        <v>361</v>
      </c>
      <c r="P309" s="299"/>
      <c r="Q309" s="299"/>
      <c r="R309" s="299"/>
      <c r="S309" s="299"/>
      <c r="T309" s="299"/>
      <c r="U309" s="298"/>
      <c r="V309" s="298"/>
      <c r="W309" s="299"/>
      <c r="X309" s="301">
        <v>18</v>
      </c>
      <c r="Y309" s="301">
        <v>0</v>
      </c>
      <c r="Z309" s="300">
        <v>1.3903160000000001</v>
      </c>
      <c r="AA309" s="300">
        <v>6182.0460000000003</v>
      </c>
      <c r="AB309" s="297">
        <v>216</v>
      </c>
      <c r="AC309" s="296">
        <v>42468</v>
      </c>
      <c r="AD309" s="296">
        <v>42450.582855127301</v>
      </c>
      <c r="AE309" s="295" t="s">
        <v>2324</v>
      </c>
    </row>
    <row r="310" spans="1:31" hidden="1" collapsed="1">
      <c r="A310" s="302" t="s">
        <v>260</v>
      </c>
      <c r="B310" s="299" t="s">
        <v>1666</v>
      </c>
      <c r="C310" s="299" t="s">
        <v>1666</v>
      </c>
      <c r="D310" s="299" t="s">
        <v>3142</v>
      </c>
      <c r="E310" s="299"/>
      <c r="F310" s="299"/>
      <c r="G310" s="299" t="s">
        <v>1662</v>
      </c>
      <c r="H310" s="299" t="s">
        <v>1665</v>
      </c>
      <c r="I310" s="299" t="s">
        <v>449</v>
      </c>
      <c r="J310" s="299" t="s">
        <v>448</v>
      </c>
      <c r="K310" s="299" t="s">
        <v>2405</v>
      </c>
      <c r="L310" s="299" t="s">
        <v>278</v>
      </c>
      <c r="M310" s="299" t="s">
        <v>296</v>
      </c>
      <c r="N310" s="299" t="s">
        <v>240</v>
      </c>
      <c r="O310" s="299" t="s">
        <v>361</v>
      </c>
      <c r="P310" s="299"/>
      <c r="Q310" s="299"/>
      <c r="R310" s="299"/>
      <c r="S310" s="299"/>
      <c r="T310" s="299"/>
      <c r="U310" s="298"/>
      <c r="V310" s="298"/>
      <c r="W310" s="299"/>
      <c r="X310" s="301">
        <v>191</v>
      </c>
      <c r="Y310" s="301">
        <v>0</v>
      </c>
      <c r="Z310" s="300">
        <v>14.752802000000001</v>
      </c>
      <c r="AA310" s="300">
        <v>65598.376999999993</v>
      </c>
      <c r="AB310" s="297">
        <v>2292</v>
      </c>
      <c r="AC310" s="296">
        <v>42479</v>
      </c>
      <c r="AD310" s="296">
        <v>42453.711103356502</v>
      </c>
      <c r="AE310" s="295" t="s">
        <v>2324</v>
      </c>
    </row>
    <row r="311" spans="1:31" hidden="1" collapsed="1">
      <c r="A311" s="302" t="s">
        <v>260</v>
      </c>
      <c r="B311" s="299" t="s">
        <v>1664</v>
      </c>
      <c r="C311" s="299" t="s">
        <v>1664</v>
      </c>
      <c r="D311" s="299" t="s">
        <v>3141</v>
      </c>
      <c r="E311" s="299" t="s">
        <v>1282</v>
      </c>
      <c r="F311" s="299" t="s">
        <v>1663</v>
      </c>
      <c r="G311" s="299" t="s">
        <v>1662</v>
      </c>
      <c r="H311" s="299" t="s">
        <v>1661</v>
      </c>
      <c r="I311" s="299" t="s">
        <v>449</v>
      </c>
      <c r="J311" s="299" t="s">
        <v>448</v>
      </c>
      <c r="K311" s="299" t="s">
        <v>2405</v>
      </c>
      <c r="L311" s="299" t="s">
        <v>278</v>
      </c>
      <c r="M311" s="299" t="s">
        <v>296</v>
      </c>
      <c r="N311" s="299" t="s">
        <v>240</v>
      </c>
      <c r="O311" s="299" t="s">
        <v>361</v>
      </c>
      <c r="P311" s="299"/>
      <c r="Q311" s="299"/>
      <c r="R311" s="299"/>
      <c r="S311" s="299"/>
      <c r="T311" s="299"/>
      <c r="U311" s="298"/>
      <c r="V311" s="298"/>
      <c r="W311" s="299"/>
      <c r="X311" s="301">
        <v>22</v>
      </c>
      <c r="Y311" s="301">
        <v>0</v>
      </c>
      <c r="Z311" s="300">
        <v>1.699276</v>
      </c>
      <c r="AA311" s="300">
        <v>7555.8339999999998</v>
      </c>
      <c r="AB311" s="297">
        <v>264</v>
      </c>
      <c r="AC311" s="296">
        <v>42479</v>
      </c>
      <c r="AD311" s="296">
        <v>42453.7612582523</v>
      </c>
      <c r="AE311" s="295" t="s">
        <v>2324</v>
      </c>
    </row>
    <row r="312" spans="1:31" hidden="1" collapsed="1">
      <c r="A312" s="302" t="s">
        <v>260</v>
      </c>
      <c r="B312" s="299" t="s">
        <v>1657</v>
      </c>
      <c r="C312" s="299" t="s">
        <v>1657</v>
      </c>
      <c r="D312" s="299" t="s">
        <v>3170</v>
      </c>
      <c r="E312" s="299" t="s">
        <v>1656</v>
      </c>
      <c r="F312" s="299" t="s">
        <v>1655</v>
      </c>
      <c r="G312" s="299" t="s">
        <v>1655</v>
      </c>
      <c r="H312" s="299" t="s">
        <v>1654</v>
      </c>
      <c r="I312" s="299" t="s">
        <v>449</v>
      </c>
      <c r="J312" s="299" t="s">
        <v>448</v>
      </c>
      <c r="K312" s="299" t="s">
        <v>2325</v>
      </c>
      <c r="L312" s="299" t="s">
        <v>278</v>
      </c>
      <c r="M312" s="299" t="s">
        <v>287</v>
      </c>
      <c r="N312" s="299" t="s">
        <v>240</v>
      </c>
      <c r="O312" s="299" t="s">
        <v>361</v>
      </c>
      <c r="P312" s="299"/>
      <c r="Q312" s="299"/>
      <c r="R312" s="299"/>
      <c r="S312" s="299"/>
      <c r="T312" s="299"/>
      <c r="U312" s="298"/>
      <c r="V312" s="298"/>
      <c r="W312" s="299"/>
      <c r="X312" s="301">
        <v>142</v>
      </c>
      <c r="Y312" s="301">
        <v>0</v>
      </c>
      <c r="Z312" s="300">
        <v>5.8790560000000003</v>
      </c>
      <c r="AA312" s="300">
        <v>27548.142</v>
      </c>
      <c r="AB312" s="297">
        <v>710</v>
      </c>
      <c r="AC312" s="296">
        <v>42395</v>
      </c>
      <c r="AD312" s="296">
        <v>42305.741210104199</v>
      </c>
      <c r="AE312" s="295" t="s">
        <v>2324</v>
      </c>
    </row>
    <row r="313" spans="1:31" hidden="1" collapsed="1">
      <c r="A313" s="302" t="s">
        <v>260</v>
      </c>
      <c r="B313" s="299" t="s">
        <v>1653</v>
      </c>
      <c r="C313" s="299" t="s">
        <v>1653</v>
      </c>
      <c r="D313" s="299" t="s">
        <v>3108</v>
      </c>
      <c r="E313" s="299" t="s">
        <v>1652</v>
      </c>
      <c r="F313" s="299" t="s">
        <v>1652</v>
      </c>
      <c r="G313" s="299" t="s">
        <v>1652</v>
      </c>
      <c r="H313" s="299" t="s">
        <v>1651</v>
      </c>
      <c r="I313" s="299" t="s">
        <v>1317</v>
      </c>
      <c r="J313" s="299" t="s">
        <v>448</v>
      </c>
      <c r="K313" s="299" t="s">
        <v>2367</v>
      </c>
      <c r="L313" s="299" t="s">
        <v>278</v>
      </c>
      <c r="M313" s="299" t="s">
        <v>287</v>
      </c>
      <c r="N313" s="299" t="s">
        <v>240</v>
      </c>
      <c r="O313" s="299" t="s">
        <v>361</v>
      </c>
      <c r="P313" s="299"/>
      <c r="Q313" s="299"/>
      <c r="R313" s="299"/>
      <c r="S313" s="299"/>
      <c r="T313" s="299"/>
      <c r="U313" s="298"/>
      <c r="V313" s="298"/>
      <c r="W313" s="299"/>
      <c r="X313" s="301">
        <v>52</v>
      </c>
      <c r="Y313" s="301">
        <v>0</v>
      </c>
      <c r="Z313" s="300">
        <v>2.1528939999999999</v>
      </c>
      <c r="AA313" s="300">
        <v>10088.052</v>
      </c>
      <c r="AB313" s="297">
        <v>260</v>
      </c>
      <c r="AC313" s="296">
        <v>42479</v>
      </c>
      <c r="AD313" s="296">
        <v>42479.551195057902</v>
      </c>
      <c r="AE313" s="295" t="s">
        <v>2324</v>
      </c>
    </row>
    <row r="314" spans="1:31" hidden="1" collapsed="1">
      <c r="A314" s="302" t="s">
        <v>260</v>
      </c>
      <c r="B314" s="299" t="s">
        <v>1660</v>
      </c>
      <c r="C314" s="299" t="s">
        <v>1660</v>
      </c>
      <c r="D314" s="299" t="s">
        <v>3093</v>
      </c>
      <c r="E314" s="299" t="s">
        <v>1659</v>
      </c>
      <c r="F314" s="299" t="s">
        <v>1659</v>
      </c>
      <c r="G314" s="299" t="s">
        <v>1659</v>
      </c>
      <c r="H314" s="299" t="s">
        <v>1658</v>
      </c>
      <c r="I314" s="299" t="s">
        <v>449</v>
      </c>
      <c r="J314" s="299" t="s">
        <v>448</v>
      </c>
      <c r="K314" s="299" t="s">
        <v>2405</v>
      </c>
      <c r="L314" s="299" t="s">
        <v>278</v>
      </c>
      <c r="M314" s="299" t="s">
        <v>287</v>
      </c>
      <c r="N314" s="299" t="s">
        <v>240</v>
      </c>
      <c r="O314" s="299" t="s">
        <v>361</v>
      </c>
      <c r="P314" s="299"/>
      <c r="Q314" s="299"/>
      <c r="R314" s="299"/>
      <c r="S314" s="299"/>
      <c r="T314" s="299"/>
      <c r="U314" s="298"/>
      <c r="V314" s="298"/>
      <c r="W314" s="299"/>
      <c r="X314" s="301">
        <v>129</v>
      </c>
      <c r="Y314" s="301">
        <v>0</v>
      </c>
      <c r="Z314" s="300">
        <v>6.5848050000000002</v>
      </c>
      <c r="AA314" s="300">
        <v>19248.735000000001</v>
      </c>
      <c r="AB314" s="297">
        <v>645</v>
      </c>
      <c r="AC314" s="296">
        <v>42506</v>
      </c>
      <c r="AD314" s="296">
        <v>42506.685402511597</v>
      </c>
      <c r="AE314" s="295" t="s">
        <v>2324</v>
      </c>
    </row>
    <row r="315" spans="1:31" hidden="1" collapsed="1">
      <c r="A315" s="302" t="s">
        <v>260</v>
      </c>
      <c r="B315" s="299" t="s">
        <v>1657</v>
      </c>
      <c r="C315" s="299" t="s">
        <v>1657</v>
      </c>
      <c r="D315" s="299" t="s">
        <v>3170</v>
      </c>
      <c r="E315" s="299" t="s">
        <v>1656</v>
      </c>
      <c r="F315" s="299" t="s">
        <v>1655</v>
      </c>
      <c r="G315" s="299" t="s">
        <v>1655</v>
      </c>
      <c r="H315" s="299" t="s">
        <v>1654</v>
      </c>
      <c r="I315" s="299" t="s">
        <v>449</v>
      </c>
      <c r="J315" s="299" t="s">
        <v>448</v>
      </c>
      <c r="K315" s="299" t="s">
        <v>2325</v>
      </c>
      <c r="L315" s="299" t="s">
        <v>278</v>
      </c>
      <c r="M315" s="299" t="s">
        <v>288</v>
      </c>
      <c r="N315" s="299" t="s">
        <v>240</v>
      </c>
      <c r="O315" s="299" t="s">
        <v>361</v>
      </c>
      <c r="P315" s="299"/>
      <c r="Q315" s="299"/>
      <c r="R315" s="299"/>
      <c r="S315" s="299"/>
      <c r="T315" s="299"/>
      <c r="U315" s="298"/>
      <c r="V315" s="298"/>
      <c r="W315" s="299"/>
      <c r="X315" s="301">
        <v>10</v>
      </c>
      <c r="Y315" s="301">
        <v>0</v>
      </c>
      <c r="Z315" s="300">
        <v>0.63617400000000002</v>
      </c>
      <c r="AA315" s="300">
        <v>2980.98</v>
      </c>
      <c r="AB315" s="297">
        <v>90</v>
      </c>
      <c r="AC315" s="296">
        <v>42395</v>
      </c>
      <c r="AD315" s="296">
        <v>42305.741210104199</v>
      </c>
      <c r="AE315" s="295" t="s">
        <v>2324</v>
      </c>
    </row>
    <row r="316" spans="1:31" hidden="1" collapsed="1">
      <c r="A316" s="302" t="s">
        <v>260</v>
      </c>
      <c r="B316" s="299" t="s">
        <v>1653</v>
      </c>
      <c r="C316" s="299" t="s">
        <v>1653</v>
      </c>
      <c r="D316" s="299" t="s">
        <v>3108</v>
      </c>
      <c r="E316" s="299" t="s">
        <v>1652</v>
      </c>
      <c r="F316" s="299" t="s">
        <v>1652</v>
      </c>
      <c r="G316" s="299" t="s">
        <v>1652</v>
      </c>
      <c r="H316" s="299" t="s">
        <v>1651</v>
      </c>
      <c r="I316" s="299" t="s">
        <v>1317</v>
      </c>
      <c r="J316" s="299" t="s">
        <v>448</v>
      </c>
      <c r="K316" s="299" t="s">
        <v>2367</v>
      </c>
      <c r="L316" s="299" t="s">
        <v>278</v>
      </c>
      <c r="M316" s="299" t="s">
        <v>288</v>
      </c>
      <c r="N316" s="299" t="s">
        <v>240</v>
      </c>
      <c r="O316" s="299" t="s">
        <v>361</v>
      </c>
      <c r="P316" s="299"/>
      <c r="Q316" s="299"/>
      <c r="R316" s="299"/>
      <c r="S316" s="299"/>
      <c r="T316" s="299"/>
      <c r="U316" s="298"/>
      <c r="V316" s="298"/>
      <c r="W316" s="299"/>
      <c r="X316" s="301">
        <v>2</v>
      </c>
      <c r="Y316" s="301">
        <v>0</v>
      </c>
      <c r="Z316" s="300">
        <v>0.12723499999999999</v>
      </c>
      <c r="AA316" s="300">
        <v>596.19600000000003</v>
      </c>
      <c r="AB316" s="297">
        <v>18</v>
      </c>
      <c r="AC316" s="296">
        <v>42479</v>
      </c>
      <c r="AD316" s="296">
        <v>42479.551195057902</v>
      </c>
      <c r="AE316" s="295" t="s">
        <v>2324</v>
      </c>
    </row>
    <row r="317" spans="1:31" hidden="1" collapsed="1">
      <c r="A317" s="302" t="s">
        <v>260</v>
      </c>
      <c r="B317" s="299" t="s">
        <v>1650</v>
      </c>
      <c r="C317" s="299" t="s">
        <v>1650</v>
      </c>
      <c r="D317" s="299" t="s">
        <v>3185</v>
      </c>
      <c r="E317" s="299" t="s">
        <v>1649</v>
      </c>
      <c r="F317" s="299" t="s">
        <v>1649</v>
      </c>
      <c r="G317" s="299" t="s">
        <v>1649</v>
      </c>
      <c r="H317" s="299" t="s">
        <v>1648</v>
      </c>
      <c r="I317" s="299" t="s">
        <v>449</v>
      </c>
      <c r="J317" s="299" t="s">
        <v>448</v>
      </c>
      <c r="K317" s="299" t="s">
        <v>2405</v>
      </c>
      <c r="L317" s="299" t="s">
        <v>277</v>
      </c>
      <c r="M317" s="299" t="s">
        <v>120</v>
      </c>
      <c r="N317" s="299" t="s">
        <v>240</v>
      </c>
      <c r="O317" s="299" t="s">
        <v>362</v>
      </c>
      <c r="P317" s="299"/>
      <c r="Q317" s="299"/>
      <c r="R317" s="299"/>
      <c r="S317" s="299"/>
      <c r="T317" s="299"/>
      <c r="U317" s="298"/>
      <c r="V317" s="298"/>
      <c r="W317" s="299"/>
      <c r="X317" s="301">
        <v>1</v>
      </c>
      <c r="Y317" s="301">
        <v>0</v>
      </c>
      <c r="Z317" s="300">
        <v>4.9530000000000003</v>
      </c>
      <c r="AA317" s="300">
        <v>50827.466999999997</v>
      </c>
      <c r="AB317" s="297">
        <v>600</v>
      </c>
      <c r="AC317" s="296">
        <v>42272</v>
      </c>
      <c r="AD317" s="296">
        <v>41774.6831830671</v>
      </c>
      <c r="AE317" s="295" t="s">
        <v>2324</v>
      </c>
    </row>
    <row r="318" spans="1:31" hidden="1" collapsed="1">
      <c r="A318" s="302" t="s">
        <v>260</v>
      </c>
      <c r="B318" s="299" t="s">
        <v>1634</v>
      </c>
      <c r="C318" s="299" t="s">
        <v>1634</v>
      </c>
      <c r="D318" s="299" t="s">
        <v>3168</v>
      </c>
      <c r="E318" s="299" t="s">
        <v>1633</v>
      </c>
      <c r="F318" s="299" t="s">
        <v>1633</v>
      </c>
      <c r="G318" s="299" t="s">
        <v>1633</v>
      </c>
      <c r="H318" s="299" t="s">
        <v>1632</v>
      </c>
      <c r="I318" s="299" t="s">
        <v>449</v>
      </c>
      <c r="J318" s="299" t="s">
        <v>448</v>
      </c>
      <c r="K318" s="299" t="s">
        <v>2405</v>
      </c>
      <c r="L318" s="299" t="s">
        <v>278</v>
      </c>
      <c r="M318" s="299" t="s">
        <v>289</v>
      </c>
      <c r="N318" s="299" t="s">
        <v>240</v>
      </c>
      <c r="O318" s="299" t="s">
        <v>361</v>
      </c>
      <c r="P318" s="299"/>
      <c r="Q318" s="299"/>
      <c r="R318" s="299"/>
      <c r="S318" s="299"/>
      <c r="T318" s="299"/>
      <c r="U318" s="298"/>
      <c r="V318" s="298"/>
      <c r="W318" s="299"/>
      <c r="X318" s="301">
        <v>1</v>
      </c>
      <c r="Y318" s="301">
        <v>0</v>
      </c>
      <c r="Z318" s="300">
        <v>0.11</v>
      </c>
      <c r="AA318" s="300">
        <v>396</v>
      </c>
      <c r="AB318" s="297">
        <v>35</v>
      </c>
      <c r="AC318" s="296">
        <v>42328</v>
      </c>
      <c r="AD318" s="296">
        <v>42328.5855085648</v>
      </c>
      <c r="AE318" s="295" t="s">
        <v>2324</v>
      </c>
    </row>
    <row r="319" spans="1:31" ht="20.399999999999999" hidden="1" collapsed="1">
      <c r="A319" s="302" t="s">
        <v>260</v>
      </c>
      <c r="B319" s="299" t="s">
        <v>1647</v>
      </c>
      <c r="C319" s="299" t="s">
        <v>1647</v>
      </c>
      <c r="D319" s="299" t="s">
        <v>3173</v>
      </c>
      <c r="E319" s="299"/>
      <c r="F319" s="299" t="s">
        <v>1646</v>
      </c>
      <c r="G319" s="299" t="s">
        <v>1646</v>
      </c>
      <c r="H319" s="299" t="s">
        <v>1645</v>
      </c>
      <c r="I319" s="299" t="s">
        <v>508</v>
      </c>
      <c r="J319" s="299" t="s">
        <v>448</v>
      </c>
      <c r="K319" s="299" t="s">
        <v>2331</v>
      </c>
      <c r="L319" s="299" t="s">
        <v>278</v>
      </c>
      <c r="M319" s="299" t="s">
        <v>285</v>
      </c>
      <c r="N319" s="299" t="s">
        <v>240</v>
      </c>
      <c r="O319" s="299" t="s">
        <v>361</v>
      </c>
      <c r="P319" s="299"/>
      <c r="Q319" s="299"/>
      <c r="R319" s="299"/>
      <c r="S319" s="299"/>
      <c r="T319" s="299"/>
      <c r="U319" s="298"/>
      <c r="V319" s="298"/>
      <c r="W319" s="299"/>
      <c r="X319" s="301">
        <v>4</v>
      </c>
      <c r="Y319" s="301">
        <v>0</v>
      </c>
      <c r="Z319" s="300">
        <v>0.52</v>
      </c>
      <c r="AA319" s="300">
        <v>2028</v>
      </c>
      <c r="AB319" s="297">
        <v>300</v>
      </c>
      <c r="AC319" s="296">
        <v>42300</v>
      </c>
      <c r="AD319" s="296">
        <v>42300.640073692099</v>
      </c>
      <c r="AE319" s="295" t="s">
        <v>2324</v>
      </c>
    </row>
    <row r="320" spans="1:31" hidden="1" collapsed="1">
      <c r="A320" s="302" t="s">
        <v>260</v>
      </c>
      <c r="B320" s="299" t="s">
        <v>1637</v>
      </c>
      <c r="C320" s="299" t="s">
        <v>1637</v>
      </c>
      <c r="D320" s="299" t="s">
        <v>3109</v>
      </c>
      <c r="E320" s="299"/>
      <c r="F320" s="299" t="s">
        <v>1636</v>
      </c>
      <c r="G320" s="299" t="s">
        <v>1636</v>
      </c>
      <c r="H320" s="299" t="s">
        <v>1635</v>
      </c>
      <c r="I320" s="299" t="s">
        <v>449</v>
      </c>
      <c r="J320" s="299" t="s">
        <v>448</v>
      </c>
      <c r="K320" s="299" t="s">
        <v>2405</v>
      </c>
      <c r="L320" s="299" t="s">
        <v>278</v>
      </c>
      <c r="M320" s="299" t="s">
        <v>285</v>
      </c>
      <c r="N320" s="299" t="s">
        <v>240</v>
      </c>
      <c r="O320" s="299" t="s">
        <v>361</v>
      </c>
      <c r="P320" s="299"/>
      <c r="Q320" s="299"/>
      <c r="R320" s="299"/>
      <c r="S320" s="299"/>
      <c r="T320" s="299"/>
      <c r="U320" s="298"/>
      <c r="V320" s="298"/>
      <c r="W320" s="299"/>
      <c r="X320" s="301">
        <v>2</v>
      </c>
      <c r="Y320" s="301">
        <v>0</v>
      </c>
      <c r="Z320" s="300">
        <v>0.26</v>
      </c>
      <c r="AA320" s="300">
        <v>1248</v>
      </c>
      <c r="AB320" s="297">
        <v>150</v>
      </c>
      <c r="AC320" s="296">
        <v>42318</v>
      </c>
      <c r="AD320" s="296">
        <v>42318.731903703701</v>
      </c>
      <c r="AE320" s="295" t="s">
        <v>2324</v>
      </c>
    </row>
    <row r="321" spans="1:31" hidden="1" collapsed="1">
      <c r="A321" s="302" t="s">
        <v>260</v>
      </c>
      <c r="B321" s="299" t="s">
        <v>1634</v>
      </c>
      <c r="C321" s="299" t="s">
        <v>1634</v>
      </c>
      <c r="D321" s="299" t="s">
        <v>3168</v>
      </c>
      <c r="E321" s="299" t="s">
        <v>1633</v>
      </c>
      <c r="F321" s="299" t="s">
        <v>1633</v>
      </c>
      <c r="G321" s="299" t="s">
        <v>1633</v>
      </c>
      <c r="H321" s="299" t="s">
        <v>1632</v>
      </c>
      <c r="I321" s="299" t="s">
        <v>449</v>
      </c>
      <c r="J321" s="299" t="s">
        <v>448</v>
      </c>
      <c r="K321" s="299" t="s">
        <v>2405</v>
      </c>
      <c r="L321" s="299" t="s">
        <v>278</v>
      </c>
      <c r="M321" s="299" t="s">
        <v>285</v>
      </c>
      <c r="N321" s="299" t="s">
        <v>240</v>
      </c>
      <c r="O321" s="299" t="s">
        <v>361</v>
      </c>
      <c r="P321" s="299"/>
      <c r="Q321" s="299"/>
      <c r="R321" s="299"/>
      <c r="S321" s="299"/>
      <c r="T321" s="299"/>
      <c r="U321" s="298"/>
      <c r="V321" s="298"/>
      <c r="W321" s="299"/>
      <c r="X321" s="301">
        <v>10</v>
      </c>
      <c r="Y321" s="301">
        <v>0</v>
      </c>
      <c r="Z321" s="300">
        <v>1.3</v>
      </c>
      <c r="AA321" s="300">
        <v>4680</v>
      </c>
      <c r="AB321" s="297">
        <v>750</v>
      </c>
      <c r="AC321" s="296">
        <v>42328</v>
      </c>
      <c r="AD321" s="296">
        <v>42328.5855085648</v>
      </c>
      <c r="AE321" s="295" t="s">
        <v>2324</v>
      </c>
    </row>
    <row r="322" spans="1:31" hidden="1" collapsed="1">
      <c r="A322" s="302" t="s">
        <v>260</v>
      </c>
      <c r="B322" s="299" t="s">
        <v>1644</v>
      </c>
      <c r="C322" s="299" t="s">
        <v>1644</v>
      </c>
      <c r="D322" s="299" t="s">
        <v>3179</v>
      </c>
      <c r="E322" s="299" t="s">
        <v>1639</v>
      </c>
      <c r="F322" s="299" t="s">
        <v>1639</v>
      </c>
      <c r="G322" s="299" t="s">
        <v>1639</v>
      </c>
      <c r="H322" s="299" t="s">
        <v>1643</v>
      </c>
      <c r="I322" s="299" t="s">
        <v>526</v>
      </c>
      <c r="J322" s="299" t="s">
        <v>448</v>
      </c>
      <c r="K322" s="299" t="s">
        <v>2337</v>
      </c>
      <c r="L322" s="299" t="s">
        <v>278</v>
      </c>
      <c r="M322" s="299" t="s">
        <v>283</v>
      </c>
      <c r="N322" s="299" t="s">
        <v>240</v>
      </c>
      <c r="O322" s="299" t="s">
        <v>361</v>
      </c>
      <c r="P322" s="299"/>
      <c r="Q322" s="299"/>
      <c r="R322" s="299"/>
      <c r="S322" s="299"/>
      <c r="T322" s="299"/>
      <c r="U322" s="298"/>
      <c r="V322" s="298"/>
      <c r="W322" s="299"/>
      <c r="X322" s="301">
        <v>16</v>
      </c>
      <c r="Y322" s="301">
        <v>0</v>
      </c>
      <c r="Z322" s="300">
        <v>3.84</v>
      </c>
      <c r="AA322" s="300">
        <v>11904</v>
      </c>
      <c r="AB322" s="297">
        <v>1600</v>
      </c>
      <c r="AC322" s="296">
        <v>42275</v>
      </c>
      <c r="AD322" s="296">
        <v>42275.644436342598</v>
      </c>
      <c r="AE322" s="295" t="s">
        <v>2324</v>
      </c>
    </row>
    <row r="323" spans="1:31" hidden="1" collapsed="1">
      <c r="A323" s="302" t="s">
        <v>260</v>
      </c>
      <c r="B323" s="299" t="s">
        <v>1642</v>
      </c>
      <c r="C323" s="299" t="s">
        <v>1642</v>
      </c>
      <c r="D323" s="299" t="s">
        <v>3178</v>
      </c>
      <c r="E323" s="299" t="s">
        <v>1639</v>
      </c>
      <c r="F323" s="299" t="s">
        <v>1639</v>
      </c>
      <c r="G323" s="299" t="s">
        <v>1639</v>
      </c>
      <c r="H323" s="299" t="s">
        <v>1641</v>
      </c>
      <c r="I323" s="299" t="s">
        <v>478</v>
      </c>
      <c r="J323" s="299" t="s">
        <v>448</v>
      </c>
      <c r="K323" s="299" t="s">
        <v>2345</v>
      </c>
      <c r="L323" s="299" t="s">
        <v>278</v>
      </c>
      <c r="M323" s="299" t="s">
        <v>283</v>
      </c>
      <c r="N323" s="299" t="s">
        <v>240</v>
      </c>
      <c r="O323" s="299" t="s">
        <v>361</v>
      </c>
      <c r="P323" s="299"/>
      <c r="Q323" s="299"/>
      <c r="R323" s="299"/>
      <c r="S323" s="299"/>
      <c r="T323" s="299"/>
      <c r="U323" s="298"/>
      <c r="V323" s="298"/>
      <c r="W323" s="299"/>
      <c r="X323" s="301">
        <v>16</v>
      </c>
      <c r="Y323" s="301">
        <v>0</v>
      </c>
      <c r="Z323" s="300">
        <v>3.84</v>
      </c>
      <c r="AA323" s="300">
        <v>11904</v>
      </c>
      <c r="AB323" s="297">
        <v>1600</v>
      </c>
      <c r="AC323" s="296">
        <v>42275</v>
      </c>
      <c r="AD323" s="296">
        <v>42275.648614386599</v>
      </c>
      <c r="AE323" s="295" t="s">
        <v>2324</v>
      </c>
    </row>
    <row r="324" spans="1:31" ht="20.399999999999999" hidden="1" collapsed="1">
      <c r="A324" s="302" t="s">
        <v>260</v>
      </c>
      <c r="B324" s="299" t="s">
        <v>1640</v>
      </c>
      <c r="C324" s="299" t="s">
        <v>1640</v>
      </c>
      <c r="D324" s="299" t="s">
        <v>3177</v>
      </c>
      <c r="E324" s="299" t="s">
        <v>1639</v>
      </c>
      <c r="F324" s="299" t="s">
        <v>1639</v>
      </c>
      <c r="G324" s="299" t="s">
        <v>1639</v>
      </c>
      <c r="H324" s="299" t="s">
        <v>1638</v>
      </c>
      <c r="I324" s="299" t="s">
        <v>508</v>
      </c>
      <c r="J324" s="299" t="s">
        <v>448</v>
      </c>
      <c r="K324" s="299" t="s">
        <v>2331</v>
      </c>
      <c r="L324" s="299" t="s">
        <v>278</v>
      </c>
      <c r="M324" s="299" t="s">
        <v>283</v>
      </c>
      <c r="N324" s="299" t="s">
        <v>240</v>
      </c>
      <c r="O324" s="299" t="s">
        <v>361</v>
      </c>
      <c r="P324" s="299"/>
      <c r="Q324" s="299"/>
      <c r="R324" s="299"/>
      <c r="S324" s="299"/>
      <c r="T324" s="299"/>
      <c r="U324" s="298"/>
      <c r="V324" s="298"/>
      <c r="W324" s="299"/>
      <c r="X324" s="301">
        <v>16</v>
      </c>
      <c r="Y324" s="301">
        <v>0</v>
      </c>
      <c r="Z324" s="300">
        <v>3.84</v>
      </c>
      <c r="AA324" s="300">
        <v>11904</v>
      </c>
      <c r="AB324" s="297">
        <v>1600</v>
      </c>
      <c r="AC324" s="296">
        <v>42275</v>
      </c>
      <c r="AD324" s="296">
        <v>42275.652636724502</v>
      </c>
      <c r="AE324" s="295" t="s">
        <v>2324</v>
      </c>
    </row>
    <row r="325" spans="1:31" hidden="1" collapsed="1">
      <c r="A325" s="302" t="s">
        <v>260</v>
      </c>
      <c r="B325" s="299" t="s">
        <v>1637</v>
      </c>
      <c r="C325" s="299" t="s">
        <v>1637</v>
      </c>
      <c r="D325" s="299" t="s">
        <v>3109</v>
      </c>
      <c r="E325" s="299"/>
      <c r="F325" s="299" t="s">
        <v>1636</v>
      </c>
      <c r="G325" s="299" t="s">
        <v>1636</v>
      </c>
      <c r="H325" s="299" t="s">
        <v>1635</v>
      </c>
      <c r="I325" s="299" t="s">
        <v>449</v>
      </c>
      <c r="J325" s="299" t="s">
        <v>448</v>
      </c>
      <c r="K325" s="299" t="s">
        <v>2405</v>
      </c>
      <c r="L325" s="299" t="s">
        <v>278</v>
      </c>
      <c r="M325" s="299" t="s">
        <v>283</v>
      </c>
      <c r="N325" s="299" t="s">
        <v>240</v>
      </c>
      <c r="O325" s="299" t="s">
        <v>361</v>
      </c>
      <c r="P325" s="299"/>
      <c r="Q325" s="299"/>
      <c r="R325" s="299"/>
      <c r="S325" s="299"/>
      <c r="T325" s="299"/>
      <c r="U325" s="298"/>
      <c r="V325" s="298"/>
      <c r="W325" s="299"/>
      <c r="X325" s="301">
        <v>1</v>
      </c>
      <c r="Y325" s="301">
        <v>0</v>
      </c>
      <c r="Z325" s="300">
        <v>0.24</v>
      </c>
      <c r="AA325" s="300">
        <v>1152</v>
      </c>
      <c r="AB325" s="297">
        <v>100</v>
      </c>
      <c r="AC325" s="296">
        <v>42318</v>
      </c>
      <c r="AD325" s="296">
        <v>42318.731903703701</v>
      </c>
      <c r="AE325" s="295" t="s">
        <v>2324</v>
      </c>
    </row>
    <row r="326" spans="1:31" hidden="1" collapsed="1">
      <c r="A326" s="302" t="s">
        <v>260</v>
      </c>
      <c r="B326" s="299" t="s">
        <v>1634</v>
      </c>
      <c r="C326" s="299" t="s">
        <v>1634</v>
      </c>
      <c r="D326" s="299" t="s">
        <v>3168</v>
      </c>
      <c r="E326" s="299" t="s">
        <v>1633</v>
      </c>
      <c r="F326" s="299" t="s">
        <v>1633</v>
      </c>
      <c r="G326" s="299" t="s">
        <v>1633</v>
      </c>
      <c r="H326" s="299" t="s">
        <v>1632</v>
      </c>
      <c r="I326" s="299" t="s">
        <v>449</v>
      </c>
      <c r="J326" s="299" t="s">
        <v>448</v>
      </c>
      <c r="K326" s="299" t="s">
        <v>2405</v>
      </c>
      <c r="L326" s="299" t="s">
        <v>278</v>
      </c>
      <c r="M326" s="299" t="s">
        <v>283</v>
      </c>
      <c r="N326" s="299" t="s">
        <v>240</v>
      </c>
      <c r="O326" s="299" t="s">
        <v>361</v>
      </c>
      <c r="P326" s="299"/>
      <c r="Q326" s="299"/>
      <c r="R326" s="299"/>
      <c r="S326" s="299"/>
      <c r="T326" s="299"/>
      <c r="U326" s="298"/>
      <c r="V326" s="298"/>
      <c r="W326" s="299"/>
      <c r="X326" s="301">
        <v>22</v>
      </c>
      <c r="Y326" s="301">
        <v>0</v>
      </c>
      <c r="Z326" s="300">
        <v>5.28</v>
      </c>
      <c r="AA326" s="300">
        <v>19008</v>
      </c>
      <c r="AB326" s="297">
        <v>2200</v>
      </c>
      <c r="AC326" s="296">
        <v>42328</v>
      </c>
      <c r="AD326" s="296">
        <v>42328.5855085648</v>
      </c>
      <c r="AE326" s="295" t="s">
        <v>2324</v>
      </c>
    </row>
    <row r="327" spans="1:31" hidden="1" collapsed="1">
      <c r="A327" s="302" t="s">
        <v>260</v>
      </c>
      <c r="B327" s="299" t="s">
        <v>1631</v>
      </c>
      <c r="C327" s="299" t="s">
        <v>1631</v>
      </c>
      <c r="D327" s="299" t="s">
        <v>3166</v>
      </c>
      <c r="E327" s="299" t="s">
        <v>1630</v>
      </c>
      <c r="F327" s="299" t="s">
        <v>1629</v>
      </c>
      <c r="G327" s="299" t="s">
        <v>1628</v>
      </c>
      <c r="H327" s="299" t="s">
        <v>1627</v>
      </c>
      <c r="I327" s="299" t="s">
        <v>526</v>
      </c>
      <c r="J327" s="299" t="s">
        <v>448</v>
      </c>
      <c r="K327" s="299" t="s">
        <v>2337</v>
      </c>
      <c r="L327" s="299" t="s">
        <v>278</v>
      </c>
      <c r="M327" s="299" t="s">
        <v>283</v>
      </c>
      <c r="N327" s="299" t="s">
        <v>240</v>
      </c>
      <c r="O327" s="299" t="s">
        <v>361</v>
      </c>
      <c r="P327" s="299"/>
      <c r="Q327" s="299"/>
      <c r="R327" s="299"/>
      <c r="S327" s="299"/>
      <c r="T327" s="299"/>
      <c r="U327" s="298"/>
      <c r="V327" s="298"/>
      <c r="W327" s="299"/>
      <c r="X327" s="301">
        <v>1</v>
      </c>
      <c r="Y327" s="301">
        <v>0</v>
      </c>
      <c r="Z327" s="300">
        <v>0.16500000000000001</v>
      </c>
      <c r="AA327" s="300">
        <v>709</v>
      </c>
      <c r="AB327" s="297">
        <v>100</v>
      </c>
      <c r="AC327" s="296">
        <v>42488</v>
      </c>
      <c r="AD327" s="296">
        <v>42331.682169213003</v>
      </c>
      <c r="AE327" s="295" t="s">
        <v>2324</v>
      </c>
    </row>
    <row r="328" spans="1:31" hidden="1" collapsed="1">
      <c r="A328" s="302" t="s">
        <v>261</v>
      </c>
      <c r="B328" s="299" t="s">
        <v>1626</v>
      </c>
      <c r="C328" s="299" t="s">
        <v>1626</v>
      </c>
      <c r="D328" s="299" t="s">
        <v>3082</v>
      </c>
      <c r="E328" s="299" t="s">
        <v>1625</v>
      </c>
      <c r="F328" s="299" t="s">
        <v>1624</v>
      </c>
      <c r="G328" s="299"/>
      <c r="H328" s="299" t="s">
        <v>1623</v>
      </c>
      <c r="I328" s="299" t="s">
        <v>449</v>
      </c>
      <c r="J328" s="299" t="s">
        <v>448</v>
      </c>
      <c r="K328" s="299" t="s">
        <v>2405</v>
      </c>
      <c r="L328" s="299" t="s">
        <v>302</v>
      </c>
      <c r="M328" s="299" t="s">
        <v>303</v>
      </c>
      <c r="N328" s="299" t="s">
        <v>234</v>
      </c>
      <c r="O328" s="299" t="s">
        <v>224</v>
      </c>
      <c r="P328" s="299"/>
      <c r="Q328" s="299"/>
      <c r="R328" s="299"/>
      <c r="S328" s="299"/>
      <c r="T328" s="299" t="s">
        <v>3083</v>
      </c>
      <c r="U328" s="298"/>
      <c r="V328" s="298"/>
      <c r="W328" s="299"/>
      <c r="X328" s="301">
        <v>1</v>
      </c>
      <c r="Y328" s="301">
        <v>0</v>
      </c>
      <c r="Z328" s="300">
        <v>0.83799999999999997</v>
      </c>
      <c r="AA328" s="300">
        <v>1549.8209999999999</v>
      </c>
      <c r="AB328" s="297">
        <v>150</v>
      </c>
      <c r="AC328" s="296">
        <v>42255</v>
      </c>
      <c r="AD328" s="296">
        <v>42255.477768946803</v>
      </c>
      <c r="AE328" s="295" t="s">
        <v>2324</v>
      </c>
    </row>
    <row r="329" spans="1:31" hidden="1" collapsed="1">
      <c r="A329" s="302" t="s">
        <v>261</v>
      </c>
      <c r="B329" s="299" t="s">
        <v>1626</v>
      </c>
      <c r="C329" s="299" t="s">
        <v>1626</v>
      </c>
      <c r="D329" s="299" t="s">
        <v>3082</v>
      </c>
      <c r="E329" s="299" t="s">
        <v>1625</v>
      </c>
      <c r="F329" s="299" t="s">
        <v>1624</v>
      </c>
      <c r="G329" s="299"/>
      <c r="H329" s="299" t="s">
        <v>1623</v>
      </c>
      <c r="I329" s="299" t="s">
        <v>449</v>
      </c>
      <c r="J329" s="299" t="s">
        <v>448</v>
      </c>
      <c r="K329" s="299" t="s">
        <v>2405</v>
      </c>
      <c r="L329" s="299" t="s">
        <v>302</v>
      </c>
      <c r="M329" s="299" t="s">
        <v>303</v>
      </c>
      <c r="N329" s="299" t="s">
        <v>234</v>
      </c>
      <c r="O329" s="299" t="s">
        <v>224</v>
      </c>
      <c r="P329" s="299"/>
      <c r="Q329" s="299"/>
      <c r="R329" s="299"/>
      <c r="S329" s="299"/>
      <c r="T329" s="299" t="s">
        <v>3081</v>
      </c>
      <c r="U329" s="298"/>
      <c r="V329" s="298"/>
      <c r="W329" s="299"/>
      <c r="X329" s="301">
        <v>1</v>
      </c>
      <c r="Y329" s="301">
        <v>0</v>
      </c>
      <c r="Z329" s="300">
        <v>0.76200000000000001</v>
      </c>
      <c r="AA329" s="300">
        <v>1288.7819999999999</v>
      </c>
      <c r="AB329" s="297">
        <v>144</v>
      </c>
      <c r="AC329" s="296">
        <v>42255</v>
      </c>
      <c r="AD329" s="296">
        <v>42255.477768946803</v>
      </c>
      <c r="AE329" s="295" t="s">
        <v>2324</v>
      </c>
    </row>
    <row r="330" spans="1:31" hidden="1" collapsed="1">
      <c r="A330" s="302" t="s">
        <v>261</v>
      </c>
      <c r="B330" s="299" t="s">
        <v>1622</v>
      </c>
      <c r="C330" s="299" t="s">
        <v>1622</v>
      </c>
      <c r="D330" s="299" t="s">
        <v>2873</v>
      </c>
      <c r="E330" s="299" t="s">
        <v>1163</v>
      </c>
      <c r="F330" s="299" t="s">
        <v>1162</v>
      </c>
      <c r="G330" s="299"/>
      <c r="H330" s="299" t="s">
        <v>1161</v>
      </c>
      <c r="I330" s="299" t="s">
        <v>992</v>
      </c>
      <c r="J330" s="299" t="s">
        <v>448</v>
      </c>
      <c r="K330" s="299" t="s">
        <v>2361</v>
      </c>
      <c r="L330" s="299" t="s">
        <v>302</v>
      </c>
      <c r="M330" s="299" t="s">
        <v>303</v>
      </c>
      <c r="N330" s="299" t="s">
        <v>234</v>
      </c>
      <c r="O330" s="299" t="s">
        <v>224</v>
      </c>
      <c r="P330" s="299"/>
      <c r="Q330" s="299"/>
      <c r="R330" s="299"/>
      <c r="S330" s="299"/>
      <c r="T330" s="299" t="s">
        <v>3079</v>
      </c>
      <c r="U330" s="298"/>
      <c r="V330" s="298"/>
      <c r="W330" s="299"/>
      <c r="X330" s="301">
        <v>1</v>
      </c>
      <c r="Y330" s="301">
        <v>0</v>
      </c>
      <c r="Z330" s="300">
        <v>0.52500000000000002</v>
      </c>
      <c r="AA330" s="300">
        <v>414.60899999999998</v>
      </c>
      <c r="AB330" s="297">
        <v>187.5</v>
      </c>
      <c r="AC330" s="296">
        <v>42265</v>
      </c>
      <c r="AD330" s="296">
        <v>42265.458073958303</v>
      </c>
      <c r="AE330" s="295" t="s">
        <v>2324</v>
      </c>
    </row>
    <row r="331" spans="1:31" hidden="1" collapsed="1">
      <c r="A331" s="302" t="s">
        <v>261</v>
      </c>
      <c r="B331" s="299" t="s">
        <v>1621</v>
      </c>
      <c r="C331" s="299" t="s">
        <v>1621</v>
      </c>
      <c r="D331" s="299" t="s">
        <v>3077</v>
      </c>
      <c r="E331" s="299" t="s">
        <v>537</v>
      </c>
      <c r="F331" s="299" t="s">
        <v>1620</v>
      </c>
      <c r="G331" s="299"/>
      <c r="H331" s="299" t="s">
        <v>1619</v>
      </c>
      <c r="I331" s="299" t="s">
        <v>575</v>
      </c>
      <c r="J331" s="299" t="s">
        <v>448</v>
      </c>
      <c r="K331" s="299" t="s">
        <v>2431</v>
      </c>
      <c r="L331" s="299" t="s">
        <v>302</v>
      </c>
      <c r="M331" s="299" t="s">
        <v>303</v>
      </c>
      <c r="N331" s="299" t="s">
        <v>234</v>
      </c>
      <c r="O331" s="299" t="s">
        <v>224</v>
      </c>
      <c r="P331" s="299"/>
      <c r="Q331" s="299"/>
      <c r="R331" s="299"/>
      <c r="S331" s="299"/>
      <c r="T331" s="299" t="s">
        <v>3076</v>
      </c>
      <c r="U331" s="298"/>
      <c r="V331" s="298"/>
      <c r="W331" s="299"/>
      <c r="X331" s="301">
        <v>1</v>
      </c>
      <c r="Y331" s="301">
        <v>0</v>
      </c>
      <c r="Z331" s="300">
        <v>0.53200000000000003</v>
      </c>
      <c r="AA331" s="300">
        <v>1103.473</v>
      </c>
      <c r="AB331" s="297">
        <v>112.5</v>
      </c>
      <c r="AC331" s="296">
        <v>42278</v>
      </c>
      <c r="AD331" s="296">
        <v>42278.503326423597</v>
      </c>
      <c r="AE331" s="295" t="s">
        <v>2324</v>
      </c>
    </row>
    <row r="332" spans="1:31" hidden="1" collapsed="1">
      <c r="A332" s="302" t="s">
        <v>261</v>
      </c>
      <c r="B332" s="299" t="s">
        <v>1618</v>
      </c>
      <c r="C332" s="299" t="s">
        <v>1618</v>
      </c>
      <c r="D332" s="299" t="s">
        <v>3070</v>
      </c>
      <c r="E332" s="299" t="s">
        <v>1617</v>
      </c>
      <c r="F332" s="299" t="s">
        <v>1616</v>
      </c>
      <c r="G332" s="299"/>
      <c r="H332" s="299" t="s">
        <v>1615</v>
      </c>
      <c r="I332" s="299" t="s">
        <v>1322</v>
      </c>
      <c r="J332" s="299" t="s">
        <v>448</v>
      </c>
      <c r="K332" s="299" t="s">
        <v>2361</v>
      </c>
      <c r="L332" s="299" t="s">
        <v>302</v>
      </c>
      <c r="M332" s="299" t="s">
        <v>303</v>
      </c>
      <c r="N332" s="299" t="s">
        <v>234</v>
      </c>
      <c r="O332" s="299" t="s">
        <v>224</v>
      </c>
      <c r="P332" s="299"/>
      <c r="Q332" s="299"/>
      <c r="R332" s="299"/>
      <c r="S332" s="299"/>
      <c r="T332" s="299" t="s">
        <v>3069</v>
      </c>
      <c r="U332" s="298"/>
      <c r="V332" s="298"/>
      <c r="W332" s="299"/>
      <c r="X332" s="301">
        <v>1</v>
      </c>
      <c r="Y332" s="301">
        <v>0</v>
      </c>
      <c r="Z332" s="300">
        <v>1.7929999999999999</v>
      </c>
      <c r="AA332" s="300">
        <v>2549.0770000000002</v>
      </c>
      <c r="AB332" s="297">
        <v>187.5</v>
      </c>
      <c r="AC332" s="296">
        <v>42300</v>
      </c>
      <c r="AD332" s="296">
        <v>42300.997153391203</v>
      </c>
      <c r="AE332" s="295" t="s">
        <v>2324</v>
      </c>
    </row>
    <row r="333" spans="1:31" hidden="1" collapsed="1">
      <c r="A333" s="302" t="s">
        <v>261</v>
      </c>
      <c r="B333" s="299" t="s">
        <v>1614</v>
      </c>
      <c r="C333" s="299" t="s">
        <v>1614</v>
      </c>
      <c r="D333" s="299" t="s">
        <v>3062</v>
      </c>
      <c r="E333" s="299" t="s">
        <v>1613</v>
      </c>
      <c r="F333" s="299" t="s">
        <v>1612</v>
      </c>
      <c r="G333" s="299"/>
      <c r="H333" s="299" t="s">
        <v>1611</v>
      </c>
      <c r="I333" s="299" t="s">
        <v>526</v>
      </c>
      <c r="J333" s="299" t="s">
        <v>448</v>
      </c>
      <c r="K333" s="299" t="s">
        <v>2337</v>
      </c>
      <c r="L333" s="299" t="s">
        <v>302</v>
      </c>
      <c r="M333" s="299" t="s">
        <v>303</v>
      </c>
      <c r="N333" s="299" t="s">
        <v>234</v>
      </c>
      <c r="O333" s="299" t="s">
        <v>224</v>
      </c>
      <c r="P333" s="299"/>
      <c r="Q333" s="299"/>
      <c r="R333" s="299"/>
      <c r="S333" s="299"/>
      <c r="T333" s="299" t="s">
        <v>3061</v>
      </c>
      <c r="U333" s="298"/>
      <c r="V333" s="298"/>
      <c r="W333" s="299"/>
      <c r="X333" s="301">
        <v>1</v>
      </c>
      <c r="Y333" s="301">
        <v>0</v>
      </c>
      <c r="Z333" s="300">
        <v>1.23</v>
      </c>
      <c r="AA333" s="300">
        <v>2594.5189999999998</v>
      </c>
      <c r="AB333" s="297">
        <v>237.75</v>
      </c>
      <c r="AC333" s="296">
        <v>42338</v>
      </c>
      <c r="AD333" s="296">
        <v>42338.453358368097</v>
      </c>
      <c r="AE333" s="295" t="s">
        <v>2324</v>
      </c>
    </row>
    <row r="334" spans="1:31" ht="20.399999999999999" hidden="1" collapsed="1">
      <c r="A334" s="302" t="s">
        <v>261</v>
      </c>
      <c r="B334" s="299" t="s">
        <v>1610</v>
      </c>
      <c r="C334" s="299" t="s">
        <v>1610</v>
      </c>
      <c r="D334" s="299" t="s">
        <v>3060</v>
      </c>
      <c r="E334" s="299" t="s">
        <v>1609</v>
      </c>
      <c r="F334" s="299" t="s">
        <v>1608</v>
      </c>
      <c r="G334" s="299"/>
      <c r="H334" s="299" t="s">
        <v>1607</v>
      </c>
      <c r="I334" s="299" t="s">
        <v>508</v>
      </c>
      <c r="J334" s="299" t="s">
        <v>448</v>
      </c>
      <c r="K334" s="299" t="s">
        <v>2331</v>
      </c>
      <c r="L334" s="299" t="s">
        <v>302</v>
      </c>
      <c r="M334" s="299" t="s">
        <v>303</v>
      </c>
      <c r="N334" s="299" t="s">
        <v>234</v>
      </c>
      <c r="O334" s="299" t="s">
        <v>224</v>
      </c>
      <c r="P334" s="299"/>
      <c r="Q334" s="299"/>
      <c r="R334" s="299"/>
      <c r="S334" s="299"/>
      <c r="T334" s="299" t="s">
        <v>3059</v>
      </c>
      <c r="U334" s="298"/>
      <c r="V334" s="298"/>
      <c r="W334" s="299"/>
      <c r="X334" s="301">
        <v>1</v>
      </c>
      <c r="Y334" s="301">
        <v>0</v>
      </c>
      <c r="Z334" s="300">
        <v>0.877</v>
      </c>
      <c r="AA334" s="300">
        <v>1719.9649999999999</v>
      </c>
      <c r="AB334" s="297">
        <v>150</v>
      </c>
      <c r="AC334" s="296">
        <v>42342</v>
      </c>
      <c r="AD334" s="296">
        <v>42342.704203969901</v>
      </c>
      <c r="AE334" s="295" t="s">
        <v>2324</v>
      </c>
    </row>
    <row r="335" spans="1:31" hidden="1" collapsed="1">
      <c r="A335" s="302" t="s">
        <v>261</v>
      </c>
      <c r="B335" s="299" t="s">
        <v>1606</v>
      </c>
      <c r="C335" s="299" t="s">
        <v>1606</v>
      </c>
      <c r="D335" s="299" t="s">
        <v>3052</v>
      </c>
      <c r="E335" s="299" t="s">
        <v>1605</v>
      </c>
      <c r="F335" s="299" t="s">
        <v>1604</v>
      </c>
      <c r="G335" s="299"/>
      <c r="H335" s="299" t="s">
        <v>1603</v>
      </c>
      <c r="I335" s="299" t="s">
        <v>449</v>
      </c>
      <c r="J335" s="299" t="s">
        <v>448</v>
      </c>
      <c r="K335" s="299" t="s">
        <v>2325</v>
      </c>
      <c r="L335" s="299" t="s">
        <v>302</v>
      </c>
      <c r="M335" s="299" t="s">
        <v>303</v>
      </c>
      <c r="N335" s="299" t="s">
        <v>234</v>
      </c>
      <c r="O335" s="299" t="s">
        <v>224</v>
      </c>
      <c r="P335" s="299"/>
      <c r="Q335" s="299"/>
      <c r="R335" s="299"/>
      <c r="S335" s="299"/>
      <c r="T335" s="299" t="s">
        <v>3051</v>
      </c>
      <c r="U335" s="298"/>
      <c r="V335" s="298"/>
      <c r="W335" s="299"/>
      <c r="X335" s="301">
        <v>1</v>
      </c>
      <c r="Y335" s="301">
        <v>0</v>
      </c>
      <c r="Z335" s="300">
        <v>0.41</v>
      </c>
      <c r="AA335" s="300">
        <v>801.38800000000003</v>
      </c>
      <c r="AB335" s="297">
        <v>112.5</v>
      </c>
      <c r="AC335" s="296">
        <v>42401</v>
      </c>
      <c r="AD335" s="296">
        <v>42375.708971909698</v>
      </c>
      <c r="AE335" s="295" t="s">
        <v>2324</v>
      </c>
    </row>
    <row r="336" spans="1:31" hidden="1" collapsed="1">
      <c r="A336" s="302" t="s">
        <v>261</v>
      </c>
      <c r="B336" s="299" t="s">
        <v>1602</v>
      </c>
      <c r="C336" s="299" t="s">
        <v>1602</v>
      </c>
      <c r="D336" s="299" t="s">
        <v>3042</v>
      </c>
      <c r="E336" s="299" t="s">
        <v>1601</v>
      </c>
      <c r="F336" s="299" t="s">
        <v>1600</v>
      </c>
      <c r="G336" s="299"/>
      <c r="H336" s="299" t="s">
        <v>1599</v>
      </c>
      <c r="I336" s="299" t="s">
        <v>992</v>
      </c>
      <c r="J336" s="299" t="s">
        <v>448</v>
      </c>
      <c r="K336" s="299" t="s">
        <v>2361</v>
      </c>
      <c r="L336" s="299" t="s">
        <v>302</v>
      </c>
      <c r="M336" s="299" t="s">
        <v>303</v>
      </c>
      <c r="N336" s="299" t="s">
        <v>234</v>
      </c>
      <c r="O336" s="299" t="s">
        <v>224</v>
      </c>
      <c r="P336" s="299"/>
      <c r="Q336" s="299"/>
      <c r="R336" s="299"/>
      <c r="S336" s="299"/>
      <c r="T336" s="299" t="s">
        <v>3041</v>
      </c>
      <c r="U336" s="298"/>
      <c r="V336" s="298"/>
      <c r="W336" s="299"/>
      <c r="X336" s="301">
        <v>1</v>
      </c>
      <c r="Y336" s="301">
        <v>0</v>
      </c>
      <c r="Z336" s="300">
        <v>0.39500000000000002</v>
      </c>
      <c r="AA336" s="300">
        <v>378.50299999999999</v>
      </c>
      <c r="AB336" s="297">
        <v>150</v>
      </c>
      <c r="AC336" s="296">
        <v>42401</v>
      </c>
      <c r="AD336" s="296">
        <v>42394.738764236099</v>
      </c>
      <c r="AE336" s="295" t="s">
        <v>2324</v>
      </c>
    </row>
    <row r="337" spans="1:31" hidden="1" collapsed="1">
      <c r="A337" s="302" t="s">
        <v>261</v>
      </c>
      <c r="B337" s="299" t="s">
        <v>1598</v>
      </c>
      <c r="C337" s="299" t="s">
        <v>1598</v>
      </c>
      <c r="D337" s="299" t="s">
        <v>3035</v>
      </c>
      <c r="E337" s="299" t="s">
        <v>1597</v>
      </c>
      <c r="F337" s="299" t="s">
        <v>1596</v>
      </c>
      <c r="G337" s="299"/>
      <c r="H337" s="299" t="s">
        <v>1595</v>
      </c>
      <c r="I337" s="299" t="s">
        <v>473</v>
      </c>
      <c r="J337" s="299" t="s">
        <v>448</v>
      </c>
      <c r="K337" s="299" t="s">
        <v>2538</v>
      </c>
      <c r="L337" s="299" t="s">
        <v>302</v>
      </c>
      <c r="M337" s="299" t="s">
        <v>303</v>
      </c>
      <c r="N337" s="299" t="s">
        <v>234</v>
      </c>
      <c r="O337" s="299" t="s">
        <v>224</v>
      </c>
      <c r="P337" s="299"/>
      <c r="Q337" s="299"/>
      <c r="R337" s="299"/>
      <c r="S337" s="299"/>
      <c r="T337" s="299" t="s">
        <v>3034</v>
      </c>
      <c r="U337" s="298"/>
      <c r="V337" s="298"/>
      <c r="W337" s="299"/>
      <c r="X337" s="301">
        <v>1</v>
      </c>
      <c r="Y337" s="301">
        <v>0</v>
      </c>
      <c r="Z337" s="300">
        <v>0.41099999999999998</v>
      </c>
      <c r="AA337" s="300">
        <v>399.00400000000002</v>
      </c>
      <c r="AB337" s="297">
        <v>187.5</v>
      </c>
      <c r="AC337" s="296">
        <v>42401</v>
      </c>
      <c r="AD337" s="296">
        <v>42394.796571956002</v>
      </c>
      <c r="AE337" s="295" t="s">
        <v>2324</v>
      </c>
    </row>
    <row r="338" spans="1:31" hidden="1" collapsed="1">
      <c r="A338" s="302" t="s">
        <v>261</v>
      </c>
      <c r="B338" s="299" t="s">
        <v>1594</v>
      </c>
      <c r="C338" s="299" t="s">
        <v>1594</v>
      </c>
      <c r="D338" s="299" t="s">
        <v>3025</v>
      </c>
      <c r="E338" s="299" t="s">
        <v>1593</v>
      </c>
      <c r="F338" s="299" t="s">
        <v>585</v>
      </c>
      <c r="G338" s="299"/>
      <c r="H338" s="299" t="s">
        <v>1592</v>
      </c>
      <c r="I338" s="299" t="s">
        <v>473</v>
      </c>
      <c r="J338" s="299" t="s">
        <v>448</v>
      </c>
      <c r="K338" s="299" t="s">
        <v>2538</v>
      </c>
      <c r="L338" s="299" t="s">
        <v>302</v>
      </c>
      <c r="M338" s="299" t="s">
        <v>303</v>
      </c>
      <c r="N338" s="299" t="s">
        <v>234</v>
      </c>
      <c r="O338" s="299" t="s">
        <v>224</v>
      </c>
      <c r="P338" s="299"/>
      <c r="Q338" s="299"/>
      <c r="R338" s="299"/>
      <c r="S338" s="299"/>
      <c r="T338" s="299" t="s">
        <v>3024</v>
      </c>
      <c r="U338" s="298"/>
      <c r="V338" s="298"/>
      <c r="W338" s="299"/>
      <c r="X338" s="301">
        <v>1</v>
      </c>
      <c r="Y338" s="301">
        <v>0</v>
      </c>
      <c r="Z338" s="300">
        <v>0.78300000000000003</v>
      </c>
      <c r="AA338" s="300">
        <v>1352.1130000000001</v>
      </c>
      <c r="AB338" s="297">
        <v>225</v>
      </c>
      <c r="AC338" s="296">
        <v>42401</v>
      </c>
      <c r="AD338" s="296">
        <v>42395.679862268502</v>
      </c>
      <c r="AE338" s="295" t="s">
        <v>2324</v>
      </c>
    </row>
    <row r="339" spans="1:31" hidden="1" collapsed="1">
      <c r="A339" s="302" t="s">
        <v>261</v>
      </c>
      <c r="B339" s="299" t="s">
        <v>1591</v>
      </c>
      <c r="C339" s="299" t="s">
        <v>1591</v>
      </c>
      <c r="D339" s="299" t="s">
        <v>2959</v>
      </c>
      <c r="E339" s="299" t="s">
        <v>1590</v>
      </c>
      <c r="F339" s="299" t="s">
        <v>1589</v>
      </c>
      <c r="G339" s="299"/>
      <c r="H339" s="299" t="s">
        <v>1588</v>
      </c>
      <c r="I339" s="299" t="s">
        <v>1322</v>
      </c>
      <c r="J339" s="299" t="s">
        <v>448</v>
      </c>
      <c r="K339" s="299" t="s">
        <v>2361</v>
      </c>
      <c r="L339" s="299" t="s">
        <v>302</v>
      </c>
      <c r="M339" s="299" t="s">
        <v>303</v>
      </c>
      <c r="N339" s="299" t="s">
        <v>234</v>
      </c>
      <c r="O339" s="299" t="s">
        <v>224</v>
      </c>
      <c r="P339" s="299"/>
      <c r="Q339" s="299"/>
      <c r="R339" s="299"/>
      <c r="S339" s="299"/>
      <c r="T339" s="299" t="s">
        <v>2958</v>
      </c>
      <c r="U339" s="298"/>
      <c r="V339" s="298"/>
      <c r="W339" s="299"/>
      <c r="X339" s="301">
        <v>1</v>
      </c>
      <c r="Y339" s="301">
        <v>0</v>
      </c>
      <c r="Z339" s="300">
        <v>1.1739999999999999</v>
      </c>
      <c r="AA339" s="300">
        <v>1900.768</v>
      </c>
      <c r="AB339" s="297">
        <v>375</v>
      </c>
      <c r="AC339" s="296">
        <v>42485</v>
      </c>
      <c r="AD339" s="296">
        <v>42485.585783252303</v>
      </c>
      <c r="AE339" s="295" t="s">
        <v>2324</v>
      </c>
    </row>
    <row r="340" spans="1:31" hidden="1" collapsed="1">
      <c r="A340" s="302" t="s">
        <v>261</v>
      </c>
      <c r="B340" s="299" t="s">
        <v>1587</v>
      </c>
      <c r="C340" s="299" t="s">
        <v>1587</v>
      </c>
      <c r="D340" s="299" t="s">
        <v>2938</v>
      </c>
      <c r="E340" s="299" t="s">
        <v>1586</v>
      </c>
      <c r="F340" s="299" t="s">
        <v>1463</v>
      </c>
      <c r="G340" s="299"/>
      <c r="H340" s="299" t="s">
        <v>1585</v>
      </c>
      <c r="I340" s="299" t="s">
        <v>992</v>
      </c>
      <c r="J340" s="299" t="s">
        <v>448</v>
      </c>
      <c r="K340" s="299" t="s">
        <v>2361</v>
      </c>
      <c r="L340" s="299" t="s">
        <v>302</v>
      </c>
      <c r="M340" s="299" t="s">
        <v>303</v>
      </c>
      <c r="N340" s="299" t="s">
        <v>234</v>
      </c>
      <c r="O340" s="299" t="s">
        <v>224</v>
      </c>
      <c r="P340" s="299"/>
      <c r="Q340" s="299"/>
      <c r="R340" s="299"/>
      <c r="S340" s="299"/>
      <c r="T340" s="299" t="s">
        <v>2937</v>
      </c>
      <c r="U340" s="298"/>
      <c r="V340" s="298"/>
      <c r="W340" s="299"/>
      <c r="X340" s="301">
        <v>1</v>
      </c>
      <c r="Y340" s="301">
        <v>0</v>
      </c>
      <c r="Z340" s="300">
        <v>0.57499999999999996</v>
      </c>
      <c r="AA340" s="300">
        <v>558.60599999999999</v>
      </c>
      <c r="AB340" s="297">
        <v>262.5</v>
      </c>
      <c r="AC340" s="296">
        <v>42524</v>
      </c>
      <c r="AD340" s="296">
        <v>42524.640128009298</v>
      </c>
      <c r="AE340" s="295" t="s">
        <v>2324</v>
      </c>
    </row>
    <row r="341" spans="1:31" hidden="1" collapsed="1">
      <c r="A341" s="302" t="s">
        <v>261</v>
      </c>
      <c r="B341" s="299" t="s">
        <v>1584</v>
      </c>
      <c r="C341" s="299" t="s">
        <v>1584</v>
      </c>
      <c r="D341" s="299" t="s">
        <v>2930</v>
      </c>
      <c r="E341" s="299" t="s">
        <v>1583</v>
      </c>
      <c r="F341" s="299" t="s">
        <v>1582</v>
      </c>
      <c r="G341" s="299"/>
      <c r="H341" s="299" t="s">
        <v>1581</v>
      </c>
      <c r="I341" s="299" t="s">
        <v>526</v>
      </c>
      <c r="J341" s="299" t="s">
        <v>448</v>
      </c>
      <c r="K341" s="299" t="s">
        <v>2337</v>
      </c>
      <c r="L341" s="299" t="s">
        <v>304</v>
      </c>
      <c r="M341" s="299" t="s">
        <v>305</v>
      </c>
      <c r="N341" s="299" t="s">
        <v>234</v>
      </c>
      <c r="O341" s="299" t="s">
        <v>417</v>
      </c>
      <c r="P341" s="299"/>
      <c r="Q341" s="299"/>
      <c r="R341" s="299"/>
      <c r="S341" s="299"/>
      <c r="T341" s="299" t="s">
        <v>2918</v>
      </c>
      <c r="U341" s="298"/>
      <c r="V341" s="298"/>
      <c r="W341" s="299" t="s">
        <v>2929</v>
      </c>
      <c r="X341" s="301">
        <v>1</v>
      </c>
      <c r="Y341" s="301">
        <v>0</v>
      </c>
      <c r="Z341" s="300">
        <v>0.86599999999999999</v>
      </c>
      <c r="AA341" s="300">
        <v>2260.306</v>
      </c>
      <c r="AB341" s="297">
        <v>100</v>
      </c>
      <c r="AC341" s="296">
        <v>42548</v>
      </c>
      <c r="AD341" s="296">
        <v>42548.569606053199</v>
      </c>
      <c r="AE341" s="295" t="s">
        <v>2324</v>
      </c>
    </row>
    <row r="342" spans="1:31" hidden="1" collapsed="1">
      <c r="A342" s="302" t="s">
        <v>261</v>
      </c>
      <c r="B342" s="299" t="s">
        <v>1580</v>
      </c>
      <c r="C342" s="299" t="s">
        <v>1580</v>
      </c>
      <c r="D342" s="299" t="s">
        <v>2919</v>
      </c>
      <c r="E342" s="299" t="s">
        <v>1579</v>
      </c>
      <c r="F342" s="299" t="s">
        <v>1578</v>
      </c>
      <c r="G342" s="299"/>
      <c r="H342" s="299" t="s">
        <v>1577</v>
      </c>
      <c r="I342" s="299" t="s">
        <v>526</v>
      </c>
      <c r="J342" s="299" t="s">
        <v>448</v>
      </c>
      <c r="K342" s="299" t="s">
        <v>2337</v>
      </c>
      <c r="L342" s="299" t="s">
        <v>304</v>
      </c>
      <c r="M342" s="299" t="s">
        <v>305</v>
      </c>
      <c r="N342" s="299" t="s">
        <v>234</v>
      </c>
      <c r="O342" s="299" t="s">
        <v>417</v>
      </c>
      <c r="P342" s="299"/>
      <c r="Q342" s="299"/>
      <c r="R342" s="299"/>
      <c r="S342" s="299"/>
      <c r="T342" s="299" t="s">
        <v>2918</v>
      </c>
      <c r="U342" s="298"/>
      <c r="V342" s="298"/>
      <c r="W342" s="299" t="s">
        <v>2917</v>
      </c>
      <c r="X342" s="301">
        <v>1</v>
      </c>
      <c r="Y342" s="301">
        <v>0</v>
      </c>
      <c r="Z342" s="300">
        <v>0.98399999999999999</v>
      </c>
      <c r="AA342" s="300">
        <v>2568.529</v>
      </c>
      <c r="AB342" s="297">
        <v>100</v>
      </c>
      <c r="AC342" s="296">
        <v>42559</v>
      </c>
      <c r="AD342" s="296">
        <v>42559.662348460603</v>
      </c>
      <c r="AE342" s="295" t="s">
        <v>2324</v>
      </c>
    </row>
    <row r="343" spans="1:31" hidden="1" collapsed="1">
      <c r="A343" s="302" t="s">
        <v>261</v>
      </c>
      <c r="B343" s="299" t="s">
        <v>1331</v>
      </c>
      <c r="C343" s="299" t="s">
        <v>1331</v>
      </c>
      <c r="D343" s="299" t="s">
        <v>2914</v>
      </c>
      <c r="E343" s="299" t="s">
        <v>1330</v>
      </c>
      <c r="F343" s="299" t="s">
        <v>1329</v>
      </c>
      <c r="G343" s="299"/>
      <c r="H343" s="299" t="s">
        <v>1328</v>
      </c>
      <c r="I343" s="299" t="s">
        <v>1327</v>
      </c>
      <c r="J343" s="299" t="s">
        <v>448</v>
      </c>
      <c r="K343" s="299" t="s">
        <v>2416</v>
      </c>
      <c r="L343" s="299" t="s">
        <v>304</v>
      </c>
      <c r="M343" s="299" t="s">
        <v>305</v>
      </c>
      <c r="N343" s="299" t="s">
        <v>234</v>
      </c>
      <c r="O343" s="299" t="s">
        <v>417</v>
      </c>
      <c r="P343" s="299"/>
      <c r="Q343" s="299"/>
      <c r="R343" s="299"/>
      <c r="S343" s="299"/>
      <c r="T343" s="299" t="s">
        <v>2913</v>
      </c>
      <c r="U343" s="298"/>
      <c r="V343" s="298"/>
      <c r="W343" s="299" t="s">
        <v>2891</v>
      </c>
      <c r="X343" s="301">
        <v>1</v>
      </c>
      <c r="Y343" s="301">
        <v>0</v>
      </c>
      <c r="Z343" s="300">
        <v>1.22</v>
      </c>
      <c r="AA343" s="300">
        <v>3231.2669999999998</v>
      </c>
      <c r="AB343" s="297">
        <v>150</v>
      </c>
      <c r="AC343" s="296">
        <v>42565</v>
      </c>
      <c r="AD343" s="296">
        <v>42565.443493402803</v>
      </c>
      <c r="AE343" s="295" t="s">
        <v>2324</v>
      </c>
    </row>
    <row r="344" spans="1:31" hidden="1" collapsed="1">
      <c r="A344" s="302" t="s">
        <v>261</v>
      </c>
      <c r="B344" s="299" t="s">
        <v>1576</v>
      </c>
      <c r="C344" s="299" t="s">
        <v>1576</v>
      </c>
      <c r="D344" s="299" t="s">
        <v>2911</v>
      </c>
      <c r="E344" s="299" t="s">
        <v>1575</v>
      </c>
      <c r="F344" s="299" t="s">
        <v>1574</v>
      </c>
      <c r="G344" s="299" t="s">
        <v>1573</v>
      </c>
      <c r="H344" s="299" t="s">
        <v>1572</v>
      </c>
      <c r="I344" s="299" t="s">
        <v>449</v>
      </c>
      <c r="J344" s="299" t="s">
        <v>448</v>
      </c>
      <c r="K344" s="299" t="s">
        <v>2405</v>
      </c>
      <c r="L344" s="299" t="s">
        <v>304</v>
      </c>
      <c r="M344" s="299" t="s">
        <v>305</v>
      </c>
      <c r="N344" s="299" t="s">
        <v>234</v>
      </c>
      <c r="O344" s="299" t="s">
        <v>417</v>
      </c>
      <c r="P344" s="299"/>
      <c r="Q344" s="299"/>
      <c r="R344" s="299"/>
      <c r="S344" s="299"/>
      <c r="T344" s="299" t="s">
        <v>2912</v>
      </c>
      <c r="U344" s="298"/>
      <c r="V344" s="298"/>
      <c r="W344" s="299" t="s">
        <v>2897</v>
      </c>
      <c r="X344" s="301">
        <v>1</v>
      </c>
      <c r="Y344" s="301">
        <v>0</v>
      </c>
      <c r="Z344" s="300">
        <v>0.43099999999999999</v>
      </c>
      <c r="AA344" s="300">
        <v>1404.192</v>
      </c>
      <c r="AB344" s="297">
        <v>50</v>
      </c>
      <c r="AC344" s="296">
        <v>42565</v>
      </c>
      <c r="AD344" s="296">
        <v>42565.500262766203</v>
      </c>
      <c r="AE344" s="295" t="s">
        <v>2324</v>
      </c>
    </row>
    <row r="345" spans="1:31" hidden="1" collapsed="1">
      <c r="A345" s="302" t="s">
        <v>261</v>
      </c>
      <c r="B345" s="299" t="s">
        <v>1576</v>
      </c>
      <c r="C345" s="299" t="s">
        <v>1576</v>
      </c>
      <c r="D345" s="299" t="s">
        <v>2911</v>
      </c>
      <c r="E345" s="299" t="s">
        <v>1575</v>
      </c>
      <c r="F345" s="299" t="s">
        <v>1574</v>
      </c>
      <c r="G345" s="299" t="s">
        <v>1573</v>
      </c>
      <c r="H345" s="299" t="s">
        <v>1572</v>
      </c>
      <c r="I345" s="299" t="s">
        <v>449</v>
      </c>
      <c r="J345" s="299" t="s">
        <v>448</v>
      </c>
      <c r="K345" s="299" t="s">
        <v>2405</v>
      </c>
      <c r="L345" s="299" t="s">
        <v>304</v>
      </c>
      <c r="M345" s="299" t="s">
        <v>305</v>
      </c>
      <c r="N345" s="299" t="s">
        <v>234</v>
      </c>
      <c r="O345" s="299" t="s">
        <v>417</v>
      </c>
      <c r="P345" s="299"/>
      <c r="Q345" s="299"/>
      <c r="R345" s="299"/>
      <c r="S345" s="299"/>
      <c r="T345" s="299" t="s">
        <v>2910</v>
      </c>
      <c r="U345" s="298"/>
      <c r="V345" s="298"/>
      <c r="W345" s="299" t="s">
        <v>2909</v>
      </c>
      <c r="X345" s="301">
        <v>2</v>
      </c>
      <c r="Y345" s="301">
        <v>0</v>
      </c>
      <c r="Z345" s="300">
        <v>0.79</v>
      </c>
      <c r="AA345" s="300">
        <v>2022.21</v>
      </c>
      <c r="AB345" s="297">
        <v>75</v>
      </c>
      <c r="AC345" s="296">
        <v>42565</v>
      </c>
      <c r="AD345" s="296">
        <v>42565.500262766203</v>
      </c>
      <c r="AE345" s="295" t="s">
        <v>2324</v>
      </c>
    </row>
    <row r="346" spans="1:31" hidden="1" collapsed="1">
      <c r="A346" s="302" t="s">
        <v>261</v>
      </c>
      <c r="B346" s="299" t="s">
        <v>1571</v>
      </c>
      <c r="C346" s="299" t="s">
        <v>1571</v>
      </c>
      <c r="D346" s="299" t="s">
        <v>2899</v>
      </c>
      <c r="E346" s="299" t="s">
        <v>1570</v>
      </c>
      <c r="F346" s="299" t="s">
        <v>1569</v>
      </c>
      <c r="G346" s="299" t="s">
        <v>1568</v>
      </c>
      <c r="H346" s="299" t="s">
        <v>1567</v>
      </c>
      <c r="I346" s="299" t="s">
        <v>449</v>
      </c>
      <c r="J346" s="299" t="s">
        <v>448</v>
      </c>
      <c r="K346" s="299" t="s">
        <v>2405</v>
      </c>
      <c r="L346" s="299" t="s">
        <v>304</v>
      </c>
      <c r="M346" s="299" t="s">
        <v>305</v>
      </c>
      <c r="N346" s="299" t="s">
        <v>234</v>
      </c>
      <c r="O346" s="299" t="s">
        <v>417</v>
      </c>
      <c r="P346" s="299"/>
      <c r="Q346" s="299"/>
      <c r="R346" s="299"/>
      <c r="S346" s="299"/>
      <c r="T346" s="299" t="s">
        <v>2898</v>
      </c>
      <c r="U346" s="298"/>
      <c r="V346" s="298"/>
      <c r="W346" s="299" t="s">
        <v>2897</v>
      </c>
      <c r="X346" s="301">
        <v>1</v>
      </c>
      <c r="Y346" s="301">
        <v>0</v>
      </c>
      <c r="Z346" s="300">
        <v>0.25800000000000001</v>
      </c>
      <c r="AA346" s="300">
        <v>1066.2449999999999</v>
      </c>
      <c r="AB346" s="297">
        <v>50</v>
      </c>
      <c r="AC346" s="296">
        <v>42578</v>
      </c>
      <c r="AD346" s="296">
        <v>42578.781487233799</v>
      </c>
      <c r="AE346" s="295" t="s">
        <v>2324</v>
      </c>
    </row>
    <row r="347" spans="1:31" hidden="1" collapsed="1">
      <c r="A347" s="302" t="s">
        <v>261</v>
      </c>
      <c r="B347" s="299" t="s">
        <v>1566</v>
      </c>
      <c r="C347" s="299" t="s">
        <v>1566</v>
      </c>
      <c r="D347" s="299" t="s">
        <v>2893</v>
      </c>
      <c r="E347" s="299" t="s">
        <v>1565</v>
      </c>
      <c r="F347" s="299" t="s">
        <v>1564</v>
      </c>
      <c r="G347" s="299"/>
      <c r="H347" s="299" t="s">
        <v>1563</v>
      </c>
      <c r="I347" s="299" t="s">
        <v>575</v>
      </c>
      <c r="J347" s="299" t="s">
        <v>448</v>
      </c>
      <c r="K347" s="299" t="s">
        <v>2431</v>
      </c>
      <c r="L347" s="299" t="s">
        <v>304</v>
      </c>
      <c r="M347" s="299" t="s">
        <v>305</v>
      </c>
      <c r="N347" s="299" t="s">
        <v>234</v>
      </c>
      <c r="O347" s="299" t="s">
        <v>417</v>
      </c>
      <c r="P347" s="299"/>
      <c r="Q347" s="299"/>
      <c r="R347" s="299"/>
      <c r="S347" s="299"/>
      <c r="T347" s="299" t="s">
        <v>2892</v>
      </c>
      <c r="U347" s="298"/>
      <c r="V347" s="298"/>
      <c r="W347" s="299" t="s">
        <v>2891</v>
      </c>
      <c r="X347" s="301">
        <v>1</v>
      </c>
      <c r="Y347" s="301">
        <v>0</v>
      </c>
      <c r="Z347" s="300">
        <v>1.149</v>
      </c>
      <c r="AA347" s="300">
        <v>3104.7339999999999</v>
      </c>
      <c r="AB347" s="297">
        <v>125</v>
      </c>
      <c r="AC347" s="296">
        <v>42592</v>
      </c>
      <c r="AD347" s="296">
        <v>42592.632578588004</v>
      </c>
      <c r="AE347" s="295" t="s">
        <v>2324</v>
      </c>
    </row>
    <row r="348" spans="1:31" hidden="1" collapsed="1">
      <c r="A348" s="302" t="s">
        <v>261</v>
      </c>
      <c r="B348" s="299" t="s">
        <v>1562</v>
      </c>
      <c r="C348" s="299" t="s">
        <v>1562</v>
      </c>
      <c r="D348" s="299" t="s">
        <v>3050</v>
      </c>
      <c r="E348" s="299" t="s">
        <v>737</v>
      </c>
      <c r="F348" s="299" t="s">
        <v>1561</v>
      </c>
      <c r="G348" s="299"/>
      <c r="H348" s="299" t="s">
        <v>1560</v>
      </c>
      <c r="I348" s="299" t="s">
        <v>1317</v>
      </c>
      <c r="J348" s="299" t="s">
        <v>448</v>
      </c>
      <c r="K348" s="299" t="s">
        <v>2367</v>
      </c>
      <c r="L348" s="299" t="s">
        <v>306</v>
      </c>
      <c r="M348" s="299" t="s">
        <v>307</v>
      </c>
      <c r="N348" s="299" t="s">
        <v>234</v>
      </c>
      <c r="O348" s="299" t="s">
        <v>253</v>
      </c>
      <c r="P348" s="299"/>
      <c r="Q348" s="299"/>
      <c r="R348" s="299"/>
      <c r="S348" s="299"/>
      <c r="T348" s="299" t="s">
        <v>3049</v>
      </c>
      <c r="U348" s="298"/>
      <c r="V348" s="298"/>
      <c r="W348" s="299"/>
      <c r="X348" s="301">
        <v>1</v>
      </c>
      <c r="Y348" s="301">
        <v>0</v>
      </c>
      <c r="Z348" s="300">
        <v>3.7570000000000001</v>
      </c>
      <c r="AA348" s="300">
        <v>18621.166000000001</v>
      </c>
      <c r="AB348" s="297">
        <v>1500</v>
      </c>
      <c r="AC348" s="296">
        <v>42401</v>
      </c>
      <c r="AD348" s="296">
        <v>42375.763902349499</v>
      </c>
      <c r="AE348" s="295" t="s">
        <v>2324</v>
      </c>
    </row>
    <row r="349" spans="1:31" hidden="1" collapsed="1">
      <c r="A349" s="302" t="s">
        <v>261</v>
      </c>
      <c r="B349" s="299" t="s">
        <v>1559</v>
      </c>
      <c r="C349" s="299" t="s">
        <v>1559</v>
      </c>
      <c r="D349" s="299" t="s">
        <v>3078</v>
      </c>
      <c r="E349" s="299" t="s">
        <v>1558</v>
      </c>
      <c r="F349" s="299" t="s">
        <v>1557</v>
      </c>
      <c r="G349" s="299"/>
      <c r="H349" s="299" t="s">
        <v>1556</v>
      </c>
      <c r="I349" s="299" t="s">
        <v>449</v>
      </c>
      <c r="J349" s="299" t="s">
        <v>448</v>
      </c>
      <c r="K349" s="299" t="s">
        <v>2325</v>
      </c>
      <c r="L349" s="299" t="s">
        <v>308</v>
      </c>
      <c r="M349" s="299" t="s">
        <v>309</v>
      </c>
      <c r="N349" s="299" t="s">
        <v>234</v>
      </c>
      <c r="O349" s="299" t="s">
        <v>249</v>
      </c>
      <c r="P349" s="299"/>
      <c r="Q349" s="299"/>
      <c r="R349" s="299"/>
      <c r="S349" s="299"/>
      <c r="T349" s="299"/>
      <c r="U349" s="298"/>
      <c r="V349" s="298"/>
      <c r="W349" s="299"/>
      <c r="X349" s="301">
        <v>1</v>
      </c>
      <c r="Y349" s="301">
        <v>0</v>
      </c>
      <c r="Z349" s="300">
        <v>2.1349999999999998</v>
      </c>
      <c r="AA349" s="300">
        <v>3880.2089999999998</v>
      </c>
      <c r="AB349" s="297">
        <v>600</v>
      </c>
      <c r="AC349" s="296">
        <v>42275</v>
      </c>
      <c r="AD349" s="296">
        <v>42275.561240474497</v>
      </c>
      <c r="AE349" s="295" t="s">
        <v>2324</v>
      </c>
    </row>
    <row r="350" spans="1:31" hidden="1" collapsed="1">
      <c r="A350" s="302" t="s">
        <v>261</v>
      </c>
      <c r="B350" s="299" t="s">
        <v>1555</v>
      </c>
      <c r="C350" s="299" t="s">
        <v>1555</v>
      </c>
      <c r="D350" s="299" t="s">
        <v>3057</v>
      </c>
      <c r="E350" s="299" t="s">
        <v>1554</v>
      </c>
      <c r="F350" s="299" t="s">
        <v>1553</v>
      </c>
      <c r="G350" s="299"/>
      <c r="H350" s="299" t="s">
        <v>1552</v>
      </c>
      <c r="I350" s="299" t="s">
        <v>449</v>
      </c>
      <c r="J350" s="299" t="s">
        <v>448</v>
      </c>
      <c r="K350" s="299" t="s">
        <v>2325</v>
      </c>
      <c r="L350" s="299" t="s">
        <v>308</v>
      </c>
      <c r="M350" s="299" t="s">
        <v>309</v>
      </c>
      <c r="N350" s="299" t="s">
        <v>234</v>
      </c>
      <c r="O350" s="299" t="s">
        <v>249</v>
      </c>
      <c r="P350" s="299"/>
      <c r="Q350" s="299"/>
      <c r="R350" s="299"/>
      <c r="S350" s="299"/>
      <c r="T350" s="299"/>
      <c r="U350" s="298"/>
      <c r="V350" s="298"/>
      <c r="W350" s="299"/>
      <c r="X350" s="301">
        <v>1</v>
      </c>
      <c r="Y350" s="301">
        <v>0</v>
      </c>
      <c r="Z350" s="300">
        <v>2.194</v>
      </c>
      <c r="AA350" s="300">
        <v>3950.4319999999998</v>
      </c>
      <c r="AB350" s="297">
        <v>600</v>
      </c>
      <c r="AC350" s="296">
        <v>42347</v>
      </c>
      <c r="AD350" s="296">
        <v>42347.500567511597</v>
      </c>
      <c r="AE350" s="295" t="s">
        <v>2324</v>
      </c>
    </row>
    <row r="351" spans="1:31" ht="20.399999999999999" hidden="1" collapsed="1">
      <c r="A351" s="302" t="s">
        <v>261</v>
      </c>
      <c r="B351" s="299" t="s">
        <v>1551</v>
      </c>
      <c r="C351" s="299" t="s">
        <v>1551</v>
      </c>
      <c r="D351" s="299" t="s">
        <v>3006</v>
      </c>
      <c r="E351" s="299" t="s">
        <v>1550</v>
      </c>
      <c r="F351" s="299" t="s">
        <v>1549</v>
      </c>
      <c r="G351" s="299"/>
      <c r="H351" s="299" t="s">
        <v>1548</v>
      </c>
      <c r="I351" s="299" t="s">
        <v>508</v>
      </c>
      <c r="J351" s="299" t="s">
        <v>448</v>
      </c>
      <c r="K351" s="299" t="s">
        <v>2331</v>
      </c>
      <c r="L351" s="299" t="s">
        <v>308</v>
      </c>
      <c r="M351" s="299" t="s">
        <v>309</v>
      </c>
      <c r="N351" s="299" t="s">
        <v>234</v>
      </c>
      <c r="O351" s="299" t="s">
        <v>249</v>
      </c>
      <c r="P351" s="299"/>
      <c r="Q351" s="299"/>
      <c r="R351" s="299"/>
      <c r="S351" s="299"/>
      <c r="T351" s="299"/>
      <c r="U351" s="298"/>
      <c r="V351" s="298"/>
      <c r="W351" s="299"/>
      <c r="X351" s="301">
        <v>1</v>
      </c>
      <c r="Y351" s="301">
        <v>0</v>
      </c>
      <c r="Z351" s="300">
        <v>1.569</v>
      </c>
      <c r="AA351" s="300">
        <v>2740.6469999999999</v>
      </c>
      <c r="AB351" s="297">
        <v>500</v>
      </c>
      <c r="AC351" s="296">
        <v>42419</v>
      </c>
      <c r="AD351" s="296">
        <v>42419.429822106496</v>
      </c>
      <c r="AE351" s="295" t="s">
        <v>2324</v>
      </c>
    </row>
    <row r="352" spans="1:31" hidden="1" collapsed="1">
      <c r="A352" s="302" t="s">
        <v>261</v>
      </c>
      <c r="B352" s="299" t="s">
        <v>3031</v>
      </c>
      <c r="C352" s="299" t="s">
        <v>3031</v>
      </c>
      <c r="D352" s="299" t="s">
        <v>3030</v>
      </c>
      <c r="E352" s="299" t="s">
        <v>3029</v>
      </c>
      <c r="F352" s="299" t="s">
        <v>3028</v>
      </c>
      <c r="G352" s="299"/>
      <c r="H352" s="299" t="s">
        <v>3027</v>
      </c>
      <c r="I352" s="299" t="s">
        <v>449</v>
      </c>
      <c r="J352" s="299" t="s">
        <v>448</v>
      </c>
      <c r="K352" s="299" t="s">
        <v>2405</v>
      </c>
      <c r="L352" s="299" t="s">
        <v>310</v>
      </c>
      <c r="M352" s="299" t="s">
        <v>251</v>
      </c>
      <c r="N352" s="299" t="s">
        <v>234</v>
      </c>
      <c r="O352" s="299" t="s">
        <v>3348</v>
      </c>
      <c r="P352" s="299" t="s">
        <v>2902</v>
      </c>
      <c r="Q352" s="299"/>
      <c r="R352" s="299"/>
      <c r="S352" s="299"/>
      <c r="T352" s="299" t="s">
        <v>3026</v>
      </c>
      <c r="U352" s="298"/>
      <c r="V352" s="298" t="s">
        <v>2887</v>
      </c>
      <c r="W352" s="299"/>
      <c r="X352" s="301">
        <v>1</v>
      </c>
      <c r="Y352" s="301">
        <v>0</v>
      </c>
      <c r="Z352" s="300">
        <v>2.0420000000000001E-2</v>
      </c>
      <c r="AA352" s="300">
        <v>178.89402999999999</v>
      </c>
      <c r="AB352" s="297">
        <v>0</v>
      </c>
      <c r="AC352" s="296">
        <v>42402</v>
      </c>
      <c r="AD352" s="296">
        <v>42394.799189467602</v>
      </c>
      <c r="AE352" s="295" t="s">
        <v>2324</v>
      </c>
    </row>
    <row r="353" spans="1:31" hidden="1" collapsed="1">
      <c r="A353" s="302" t="s">
        <v>261</v>
      </c>
      <c r="B353" s="299" t="s">
        <v>2994</v>
      </c>
      <c r="C353" s="299" t="s">
        <v>2994</v>
      </c>
      <c r="D353" s="299" t="s">
        <v>2993</v>
      </c>
      <c r="E353" s="299" t="s">
        <v>2992</v>
      </c>
      <c r="F353" s="299" t="s">
        <v>2991</v>
      </c>
      <c r="G353" s="299"/>
      <c r="H353" s="299" t="s">
        <v>2990</v>
      </c>
      <c r="I353" s="299" t="s">
        <v>575</v>
      </c>
      <c r="J353" s="299" t="s">
        <v>448</v>
      </c>
      <c r="K353" s="299" t="s">
        <v>2431</v>
      </c>
      <c r="L353" s="299" t="s">
        <v>310</v>
      </c>
      <c r="M353" s="299" t="s">
        <v>251</v>
      </c>
      <c r="N353" s="299" t="s">
        <v>234</v>
      </c>
      <c r="O353" s="299" t="s">
        <v>3348</v>
      </c>
      <c r="P353" s="299" t="s">
        <v>2989</v>
      </c>
      <c r="Q353" s="299"/>
      <c r="R353" s="299"/>
      <c r="S353" s="299"/>
      <c r="T353" s="299" t="s">
        <v>2988</v>
      </c>
      <c r="U353" s="298"/>
      <c r="V353" s="298" t="s">
        <v>2987</v>
      </c>
      <c r="W353" s="299"/>
      <c r="X353" s="301">
        <v>1</v>
      </c>
      <c r="Y353" s="301">
        <v>0</v>
      </c>
      <c r="Z353" s="300">
        <v>0</v>
      </c>
      <c r="AA353" s="300">
        <v>0</v>
      </c>
      <c r="AB353" s="297">
        <v>0</v>
      </c>
      <c r="AC353" s="296">
        <v>42440</v>
      </c>
      <c r="AD353" s="296">
        <v>42440.641813275499</v>
      </c>
      <c r="AE353" s="295" t="s">
        <v>2324</v>
      </c>
    </row>
    <row r="354" spans="1:31" hidden="1" collapsed="1">
      <c r="A354" s="302" t="s">
        <v>261</v>
      </c>
      <c r="B354" s="299" t="s">
        <v>2984</v>
      </c>
      <c r="C354" s="299" t="s">
        <v>2984</v>
      </c>
      <c r="D354" s="299" t="s">
        <v>2983</v>
      </c>
      <c r="E354" s="299" t="s">
        <v>2982</v>
      </c>
      <c r="F354" s="299" t="s">
        <v>2981</v>
      </c>
      <c r="G354" s="299"/>
      <c r="H354" s="299" t="s">
        <v>2980</v>
      </c>
      <c r="I354" s="299" t="s">
        <v>992</v>
      </c>
      <c r="J354" s="299" t="s">
        <v>448</v>
      </c>
      <c r="K354" s="299" t="s">
        <v>2361</v>
      </c>
      <c r="L354" s="299" t="s">
        <v>310</v>
      </c>
      <c r="M354" s="299" t="s">
        <v>251</v>
      </c>
      <c r="N354" s="299" t="s">
        <v>234</v>
      </c>
      <c r="O354" s="299" t="s">
        <v>3348</v>
      </c>
      <c r="P354" s="299" t="s">
        <v>2902</v>
      </c>
      <c r="Q354" s="299"/>
      <c r="R354" s="299"/>
      <c r="S354" s="299"/>
      <c r="T354" s="299" t="s">
        <v>2979</v>
      </c>
      <c r="U354" s="298"/>
      <c r="V354" s="298" t="s">
        <v>2887</v>
      </c>
      <c r="W354" s="299"/>
      <c r="X354" s="301">
        <v>1</v>
      </c>
      <c r="Y354" s="301">
        <v>0</v>
      </c>
      <c r="Z354" s="300">
        <v>2.0420000000000001E-2</v>
      </c>
      <c r="AA354" s="300">
        <v>178.89402999999999</v>
      </c>
      <c r="AB354" s="297">
        <v>0</v>
      </c>
      <c r="AC354" s="296">
        <v>42452</v>
      </c>
      <c r="AD354" s="296">
        <v>42452.518214155098</v>
      </c>
      <c r="AE354" s="295" t="s">
        <v>2324</v>
      </c>
    </row>
    <row r="355" spans="1:31" hidden="1" collapsed="1">
      <c r="A355" s="302" t="s">
        <v>261</v>
      </c>
      <c r="B355" s="299" t="s">
        <v>1547</v>
      </c>
      <c r="C355" s="299" t="s">
        <v>1547</v>
      </c>
      <c r="D355" s="299" t="s">
        <v>2954</v>
      </c>
      <c r="E355" s="299" t="s">
        <v>1546</v>
      </c>
      <c r="F355" s="299" t="s">
        <v>1545</v>
      </c>
      <c r="G355" s="299"/>
      <c r="H355" s="299" t="s">
        <v>1544</v>
      </c>
      <c r="I355" s="299" t="s">
        <v>449</v>
      </c>
      <c r="J355" s="299" t="s">
        <v>448</v>
      </c>
      <c r="K355" s="299" t="s">
        <v>2325</v>
      </c>
      <c r="L355" s="299" t="s">
        <v>310</v>
      </c>
      <c r="M355" s="299" t="s">
        <v>251</v>
      </c>
      <c r="N355" s="299" t="s">
        <v>234</v>
      </c>
      <c r="O355" s="299" t="s">
        <v>3348</v>
      </c>
      <c r="P355" s="299" t="s">
        <v>2946</v>
      </c>
      <c r="Q355" s="299"/>
      <c r="R355" s="299"/>
      <c r="S355" s="299"/>
      <c r="T355" s="299" t="s">
        <v>2953</v>
      </c>
      <c r="U355" s="298"/>
      <c r="V355" s="298" t="s">
        <v>2900</v>
      </c>
      <c r="W355" s="299"/>
      <c r="X355" s="301">
        <v>1</v>
      </c>
      <c r="Y355" s="301">
        <v>0</v>
      </c>
      <c r="Z355" s="300">
        <v>1.7389999999999999E-2</v>
      </c>
      <c r="AA355" s="300">
        <v>152.31442000000001</v>
      </c>
      <c r="AB355" s="297">
        <v>65</v>
      </c>
      <c r="AC355" s="296">
        <v>42485</v>
      </c>
      <c r="AD355" s="296">
        <v>42485.694839814802</v>
      </c>
      <c r="AE355" s="295" t="s">
        <v>2324</v>
      </c>
    </row>
    <row r="356" spans="1:31" hidden="1" collapsed="1">
      <c r="A356" s="302" t="s">
        <v>261</v>
      </c>
      <c r="B356" s="299" t="s">
        <v>1543</v>
      </c>
      <c r="C356" s="299" t="s">
        <v>1543</v>
      </c>
      <c r="D356" s="299" t="s">
        <v>2952</v>
      </c>
      <c r="E356" s="299" t="s">
        <v>1542</v>
      </c>
      <c r="F356" s="299" t="s">
        <v>1541</v>
      </c>
      <c r="G356" s="299"/>
      <c r="H356" s="299" t="s">
        <v>1540</v>
      </c>
      <c r="I356" s="299" t="s">
        <v>992</v>
      </c>
      <c r="J356" s="299" t="s">
        <v>448</v>
      </c>
      <c r="K356" s="299" t="s">
        <v>2361</v>
      </c>
      <c r="L356" s="299" t="s">
        <v>310</v>
      </c>
      <c r="M356" s="299" t="s">
        <v>251</v>
      </c>
      <c r="N356" s="299" t="s">
        <v>234</v>
      </c>
      <c r="O356" s="299" t="s">
        <v>3348</v>
      </c>
      <c r="P356" s="299" t="s">
        <v>2951</v>
      </c>
      <c r="Q356" s="299"/>
      <c r="R356" s="299"/>
      <c r="S356" s="299"/>
      <c r="T356" s="299" t="s">
        <v>2950</v>
      </c>
      <c r="U356" s="298"/>
      <c r="V356" s="298" t="s">
        <v>2900</v>
      </c>
      <c r="W356" s="299"/>
      <c r="X356" s="301">
        <v>1</v>
      </c>
      <c r="Y356" s="301">
        <v>0</v>
      </c>
      <c r="Z356" s="300">
        <v>3.5470000000000002E-2</v>
      </c>
      <c r="AA356" s="300">
        <v>310.74864000000002</v>
      </c>
      <c r="AB356" s="297">
        <v>100</v>
      </c>
      <c r="AC356" s="296">
        <v>42485</v>
      </c>
      <c r="AD356" s="296">
        <v>42485.711206713</v>
      </c>
      <c r="AE356" s="295" t="s">
        <v>2324</v>
      </c>
    </row>
    <row r="357" spans="1:31" hidden="1" collapsed="1">
      <c r="A357" s="302" t="s">
        <v>261</v>
      </c>
      <c r="B357" s="299" t="s">
        <v>1539</v>
      </c>
      <c r="C357" s="299" t="s">
        <v>1539</v>
      </c>
      <c r="D357" s="299" t="s">
        <v>2947</v>
      </c>
      <c r="E357" s="299" t="s">
        <v>1538</v>
      </c>
      <c r="F357" s="299" t="s">
        <v>1537</v>
      </c>
      <c r="G357" s="299"/>
      <c r="H357" s="299" t="s">
        <v>1536</v>
      </c>
      <c r="I357" s="299" t="s">
        <v>449</v>
      </c>
      <c r="J357" s="299" t="s">
        <v>448</v>
      </c>
      <c r="K357" s="299" t="s">
        <v>2325</v>
      </c>
      <c r="L357" s="299" t="s">
        <v>310</v>
      </c>
      <c r="M357" s="299" t="s">
        <v>251</v>
      </c>
      <c r="N357" s="299" t="s">
        <v>234</v>
      </c>
      <c r="O357" s="299" t="s">
        <v>3348</v>
      </c>
      <c r="P357" s="299" t="s">
        <v>2946</v>
      </c>
      <c r="Q357" s="299"/>
      <c r="R357" s="299"/>
      <c r="S357" s="299"/>
      <c r="T357" s="299" t="s">
        <v>2945</v>
      </c>
      <c r="U357" s="298"/>
      <c r="V357" s="298" t="s">
        <v>2900</v>
      </c>
      <c r="W357" s="299"/>
      <c r="X357" s="301">
        <v>1</v>
      </c>
      <c r="Y357" s="301">
        <v>0</v>
      </c>
      <c r="Z357" s="300">
        <v>1.7389999999999999E-2</v>
      </c>
      <c r="AA357" s="300">
        <v>152.31442000000001</v>
      </c>
      <c r="AB357" s="297">
        <v>65</v>
      </c>
      <c r="AC357" s="296">
        <v>42492</v>
      </c>
      <c r="AD357" s="296">
        <v>42492.567620833302</v>
      </c>
      <c r="AE357" s="295" t="s">
        <v>2324</v>
      </c>
    </row>
    <row r="358" spans="1:31" hidden="1" collapsed="1">
      <c r="A358" s="302" t="s">
        <v>261</v>
      </c>
      <c r="B358" s="299" t="s">
        <v>1535</v>
      </c>
      <c r="C358" s="299" t="s">
        <v>1535</v>
      </c>
      <c r="D358" s="299" t="s">
        <v>2928</v>
      </c>
      <c r="E358" s="299" t="s">
        <v>1534</v>
      </c>
      <c r="F358" s="299" t="s">
        <v>1533</v>
      </c>
      <c r="G358" s="299"/>
      <c r="H358" s="299" t="s">
        <v>1532</v>
      </c>
      <c r="I358" s="299" t="s">
        <v>1322</v>
      </c>
      <c r="J358" s="299" t="s">
        <v>448</v>
      </c>
      <c r="K358" s="299" t="s">
        <v>2361</v>
      </c>
      <c r="L358" s="299" t="s">
        <v>310</v>
      </c>
      <c r="M358" s="299" t="s">
        <v>251</v>
      </c>
      <c r="N358" s="299" t="s">
        <v>234</v>
      </c>
      <c r="O358" s="299" t="s">
        <v>3348</v>
      </c>
      <c r="P358" s="299" t="s">
        <v>2902</v>
      </c>
      <c r="Q358" s="299"/>
      <c r="R358" s="299"/>
      <c r="S358" s="299"/>
      <c r="T358" s="299" t="s">
        <v>2927</v>
      </c>
      <c r="U358" s="298"/>
      <c r="V358" s="298" t="s">
        <v>2887</v>
      </c>
      <c r="W358" s="299"/>
      <c r="X358" s="301">
        <v>1</v>
      </c>
      <c r="Y358" s="301">
        <v>0</v>
      </c>
      <c r="Z358" s="300">
        <v>2.0420000000000001E-2</v>
      </c>
      <c r="AA358" s="300">
        <v>178.89402999999999</v>
      </c>
      <c r="AB358" s="297">
        <v>87.5</v>
      </c>
      <c r="AC358" s="296">
        <v>42548</v>
      </c>
      <c r="AD358" s="296">
        <v>42548.713785648099</v>
      </c>
      <c r="AE358" s="295" t="s">
        <v>2324</v>
      </c>
    </row>
    <row r="359" spans="1:31" hidden="1" collapsed="1">
      <c r="A359" s="302" t="s">
        <v>261</v>
      </c>
      <c r="B359" s="299" t="s">
        <v>1531</v>
      </c>
      <c r="C359" s="299" t="s">
        <v>1531</v>
      </c>
      <c r="D359" s="299" t="s">
        <v>2924</v>
      </c>
      <c r="E359" s="299" t="s">
        <v>850</v>
      </c>
      <c r="F359" s="299" t="s">
        <v>1530</v>
      </c>
      <c r="G359" s="299" t="s">
        <v>1529</v>
      </c>
      <c r="H359" s="299" t="s">
        <v>1528</v>
      </c>
      <c r="I359" s="299" t="s">
        <v>1527</v>
      </c>
      <c r="J359" s="299" t="s">
        <v>448</v>
      </c>
      <c r="K359" s="299" t="s">
        <v>2923</v>
      </c>
      <c r="L359" s="299" t="s">
        <v>310</v>
      </c>
      <c r="M359" s="299" t="s">
        <v>251</v>
      </c>
      <c r="N359" s="299" t="s">
        <v>234</v>
      </c>
      <c r="O359" s="299" t="s">
        <v>3348</v>
      </c>
      <c r="P359" s="299" t="s">
        <v>2889</v>
      </c>
      <c r="Q359" s="299"/>
      <c r="R359" s="299"/>
      <c r="S359" s="299"/>
      <c r="T359" s="299" t="s">
        <v>2922</v>
      </c>
      <c r="U359" s="298"/>
      <c r="V359" s="298" t="s">
        <v>2894</v>
      </c>
      <c r="W359" s="299"/>
      <c r="X359" s="301">
        <v>1</v>
      </c>
      <c r="Y359" s="301">
        <v>0</v>
      </c>
      <c r="Z359" s="300">
        <v>1.2700000000000001E-3</v>
      </c>
      <c r="AA359" s="300">
        <v>11.082459999999999</v>
      </c>
      <c r="AB359" s="297">
        <v>50</v>
      </c>
      <c r="AC359" s="296">
        <v>42557</v>
      </c>
      <c r="AD359" s="296">
        <v>42557.771216932902</v>
      </c>
      <c r="AE359" s="295" t="s">
        <v>2324</v>
      </c>
    </row>
    <row r="360" spans="1:31" hidden="1" collapsed="1">
      <c r="A360" s="302" t="s">
        <v>261</v>
      </c>
      <c r="B360" s="299" t="s">
        <v>1526</v>
      </c>
      <c r="C360" s="299" t="s">
        <v>1526</v>
      </c>
      <c r="D360" s="299" t="s">
        <v>2903</v>
      </c>
      <c r="E360" s="299" t="s">
        <v>1525</v>
      </c>
      <c r="F360" s="299" t="s">
        <v>1524</v>
      </c>
      <c r="G360" s="299"/>
      <c r="H360" s="299" t="s">
        <v>1523</v>
      </c>
      <c r="I360" s="299" t="s">
        <v>575</v>
      </c>
      <c r="J360" s="299" t="s">
        <v>448</v>
      </c>
      <c r="K360" s="299" t="s">
        <v>2431</v>
      </c>
      <c r="L360" s="299" t="s">
        <v>310</v>
      </c>
      <c r="M360" s="299" t="s">
        <v>251</v>
      </c>
      <c r="N360" s="299" t="s">
        <v>234</v>
      </c>
      <c r="O360" s="299" t="s">
        <v>3348</v>
      </c>
      <c r="P360" s="299" t="s">
        <v>2902</v>
      </c>
      <c r="Q360" s="299"/>
      <c r="R360" s="299"/>
      <c r="S360" s="299"/>
      <c r="T360" s="299" t="s">
        <v>2901</v>
      </c>
      <c r="U360" s="298"/>
      <c r="V360" s="298" t="s">
        <v>2900</v>
      </c>
      <c r="W360" s="299"/>
      <c r="X360" s="301">
        <v>1</v>
      </c>
      <c r="Y360" s="301">
        <v>0</v>
      </c>
      <c r="Z360" s="300">
        <v>1.6150000000000001E-2</v>
      </c>
      <c r="AA360" s="300">
        <v>141.49342999999999</v>
      </c>
      <c r="AB360" s="297">
        <v>62.5</v>
      </c>
      <c r="AC360" s="296">
        <v>42578</v>
      </c>
      <c r="AD360" s="296">
        <v>42578.753775196798</v>
      </c>
      <c r="AE360" s="295" t="s">
        <v>2324</v>
      </c>
    </row>
    <row r="361" spans="1:31" hidden="1" collapsed="1">
      <c r="A361" s="302" t="s">
        <v>261</v>
      </c>
      <c r="B361" s="299" t="s">
        <v>1522</v>
      </c>
      <c r="C361" s="299" t="s">
        <v>1522</v>
      </c>
      <c r="D361" s="299" t="s">
        <v>2896</v>
      </c>
      <c r="E361" s="299" t="s">
        <v>1521</v>
      </c>
      <c r="F361" s="299" t="s">
        <v>1520</v>
      </c>
      <c r="G361" s="299"/>
      <c r="H361" s="299" t="s">
        <v>1519</v>
      </c>
      <c r="I361" s="299" t="s">
        <v>449</v>
      </c>
      <c r="J361" s="299" t="s">
        <v>448</v>
      </c>
      <c r="K361" s="299" t="s">
        <v>2325</v>
      </c>
      <c r="L361" s="299" t="s">
        <v>310</v>
      </c>
      <c r="M361" s="299" t="s">
        <v>251</v>
      </c>
      <c r="N361" s="299" t="s">
        <v>234</v>
      </c>
      <c r="O361" s="299" t="s">
        <v>3348</v>
      </c>
      <c r="P361" s="299" t="s">
        <v>2889</v>
      </c>
      <c r="Q361" s="299"/>
      <c r="R361" s="299"/>
      <c r="S361" s="299"/>
      <c r="T361" s="299" t="s">
        <v>2895</v>
      </c>
      <c r="U361" s="298"/>
      <c r="V361" s="298" t="s">
        <v>2894</v>
      </c>
      <c r="W361" s="299"/>
      <c r="X361" s="301">
        <v>2</v>
      </c>
      <c r="Y361" s="301">
        <v>0</v>
      </c>
      <c r="Z361" s="300">
        <v>2.5400000000000002E-3</v>
      </c>
      <c r="AA361" s="300">
        <v>22.164919999999999</v>
      </c>
      <c r="AB361" s="297">
        <v>100</v>
      </c>
      <c r="AC361" s="296">
        <v>42583</v>
      </c>
      <c r="AD361" s="296">
        <v>42583.437419247697</v>
      </c>
      <c r="AE361" s="295" t="s">
        <v>2324</v>
      </c>
    </row>
    <row r="362" spans="1:31" hidden="1" collapsed="1">
      <c r="A362" s="302" t="s">
        <v>261</v>
      </c>
      <c r="B362" s="299" t="s">
        <v>1518</v>
      </c>
      <c r="C362" s="299" t="s">
        <v>1518</v>
      </c>
      <c r="D362" s="299" t="s">
        <v>3085</v>
      </c>
      <c r="E362" s="299" t="s">
        <v>1517</v>
      </c>
      <c r="F362" s="299" t="s">
        <v>1516</v>
      </c>
      <c r="G362" s="299"/>
      <c r="H362" s="299" t="s">
        <v>1515</v>
      </c>
      <c r="I362" s="299" t="s">
        <v>449</v>
      </c>
      <c r="J362" s="299" t="s">
        <v>448</v>
      </c>
      <c r="K362" s="299" t="s">
        <v>2325</v>
      </c>
      <c r="L362" s="299" t="s">
        <v>310</v>
      </c>
      <c r="M362" s="299" t="s">
        <v>250</v>
      </c>
      <c r="N362" s="299" t="s">
        <v>234</v>
      </c>
      <c r="O362" s="299" t="s">
        <v>3350</v>
      </c>
      <c r="P362" s="299" t="s">
        <v>2889</v>
      </c>
      <c r="Q362" s="299"/>
      <c r="R362" s="299"/>
      <c r="S362" s="299"/>
      <c r="T362" s="299" t="s">
        <v>3084</v>
      </c>
      <c r="U362" s="298"/>
      <c r="V362" s="298" t="s">
        <v>2905</v>
      </c>
      <c r="W362" s="299" t="s">
        <v>2886</v>
      </c>
      <c r="X362" s="301">
        <v>1</v>
      </c>
      <c r="Y362" s="301">
        <v>0</v>
      </c>
      <c r="Z362" s="300">
        <v>1.435E-2</v>
      </c>
      <c r="AA362" s="300">
        <v>125.72344</v>
      </c>
      <c r="AB362" s="297">
        <v>70</v>
      </c>
      <c r="AC362" s="296">
        <v>42249</v>
      </c>
      <c r="AD362" s="296">
        <v>42249.675226817097</v>
      </c>
      <c r="AE362" s="295" t="s">
        <v>2324</v>
      </c>
    </row>
    <row r="363" spans="1:31" hidden="1" collapsed="1">
      <c r="A363" s="302" t="s">
        <v>261</v>
      </c>
      <c r="B363" s="299" t="s">
        <v>1514</v>
      </c>
      <c r="C363" s="299" t="s">
        <v>1514</v>
      </c>
      <c r="D363" s="299" t="s">
        <v>3080</v>
      </c>
      <c r="E363" s="299" t="s">
        <v>1513</v>
      </c>
      <c r="F363" s="299" t="s">
        <v>1512</v>
      </c>
      <c r="G363" s="299"/>
      <c r="H363" s="299" t="s">
        <v>1511</v>
      </c>
      <c r="I363" s="299" t="s">
        <v>491</v>
      </c>
      <c r="J363" s="299" t="s">
        <v>448</v>
      </c>
      <c r="K363" s="299" t="s">
        <v>2431</v>
      </c>
      <c r="L363" s="299" t="s">
        <v>310</v>
      </c>
      <c r="M363" s="299" t="s">
        <v>250</v>
      </c>
      <c r="N363" s="299" t="s">
        <v>234</v>
      </c>
      <c r="O363" s="299" t="s">
        <v>3350</v>
      </c>
      <c r="P363" s="299" t="s">
        <v>2902</v>
      </c>
      <c r="Q363" s="299"/>
      <c r="R363" s="299"/>
      <c r="S363" s="299"/>
      <c r="T363" s="299" t="s">
        <v>2974</v>
      </c>
      <c r="U363" s="298"/>
      <c r="V363" s="298" t="s">
        <v>2905</v>
      </c>
      <c r="W363" s="299" t="s">
        <v>2886</v>
      </c>
      <c r="X363" s="301">
        <v>1</v>
      </c>
      <c r="Y363" s="301">
        <v>0</v>
      </c>
      <c r="Z363" s="300">
        <v>2.0420000000000001E-2</v>
      </c>
      <c r="AA363" s="300">
        <v>178.89402999999999</v>
      </c>
      <c r="AB363" s="297">
        <v>87.5</v>
      </c>
      <c r="AC363" s="296">
        <v>42262</v>
      </c>
      <c r="AD363" s="296">
        <v>42262.552421412001</v>
      </c>
      <c r="AE363" s="295" t="s">
        <v>2324</v>
      </c>
    </row>
    <row r="364" spans="1:31" hidden="1" collapsed="1">
      <c r="A364" s="302" t="s">
        <v>261</v>
      </c>
      <c r="B364" s="299" t="s">
        <v>1510</v>
      </c>
      <c r="C364" s="299" t="s">
        <v>1510</v>
      </c>
      <c r="D364" s="299" t="s">
        <v>3075</v>
      </c>
      <c r="E364" s="299" t="s">
        <v>1509</v>
      </c>
      <c r="F364" s="299" t="s">
        <v>1508</v>
      </c>
      <c r="G364" s="299"/>
      <c r="H364" s="299" t="s">
        <v>1507</v>
      </c>
      <c r="I364" s="299" t="s">
        <v>1322</v>
      </c>
      <c r="J364" s="299" t="s">
        <v>448</v>
      </c>
      <c r="K364" s="299" t="s">
        <v>2361</v>
      </c>
      <c r="L364" s="299" t="s">
        <v>310</v>
      </c>
      <c r="M364" s="299" t="s">
        <v>250</v>
      </c>
      <c r="N364" s="299" t="s">
        <v>234</v>
      </c>
      <c r="O364" s="299" t="s">
        <v>3350</v>
      </c>
      <c r="P364" s="299" t="s">
        <v>2902</v>
      </c>
      <c r="Q364" s="299"/>
      <c r="R364" s="299"/>
      <c r="S364" s="299"/>
      <c r="T364" s="299" t="s">
        <v>3053</v>
      </c>
      <c r="U364" s="298"/>
      <c r="V364" s="298" t="s">
        <v>2905</v>
      </c>
      <c r="W364" s="299" t="s">
        <v>2886</v>
      </c>
      <c r="X364" s="301">
        <v>1</v>
      </c>
      <c r="Y364" s="301">
        <v>0</v>
      </c>
      <c r="Z364" s="300">
        <v>2.0420000000000001E-2</v>
      </c>
      <c r="AA364" s="300">
        <v>178.89402999999999</v>
      </c>
      <c r="AB364" s="297">
        <v>87.5</v>
      </c>
      <c r="AC364" s="296">
        <v>42283</v>
      </c>
      <c r="AD364" s="296">
        <v>42283.844995636602</v>
      </c>
      <c r="AE364" s="295" t="s">
        <v>2324</v>
      </c>
    </row>
    <row r="365" spans="1:31" hidden="1" collapsed="1">
      <c r="A365" s="302" t="s">
        <v>261</v>
      </c>
      <c r="B365" s="299" t="s">
        <v>1506</v>
      </c>
      <c r="C365" s="299" t="s">
        <v>1506</v>
      </c>
      <c r="D365" s="299" t="s">
        <v>3072</v>
      </c>
      <c r="E365" s="299" t="s">
        <v>1505</v>
      </c>
      <c r="F365" s="299" t="s">
        <v>1504</v>
      </c>
      <c r="G365" s="299"/>
      <c r="H365" s="299" t="s">
        <v>1503</v>
      </c>
      <c r="I365" s="299" t="s">
        <v>992</v>
      </c>
      <c r="J365" s="299" t="s">
        <v>448</v>
      </c>
      <c r="K365" s="299" t="s">
        <v>2361</v>
      </c>
      <c r="L365" s="299" t="s">
        <v>310</v>
      </c>
      <c r="M365" s="299" t="s">
        <v>250</v>
      </c>
      <c r="N365" s="299" t="s">
        <v>234</v>
      </c>
      <c r="O365" s="299" t="s">
        <v>3350</v>
      </c>
      <c r="P365" s="299" t="s">
        <v>2902</v>
      </c>
      <c r="Q365" s="299"/>
      <c r="R365" s="299"/>
      <c r="S365" s="299"/>
      <c r="T365" s="299" t="s">
        <v>3071</v>
      </c>
      <c r="U365" s="298"/>
      <c r="V365" s="298" t="s">
        <v>2905</v>
      </c>
      <c r="W365" s="299" t="s">
        <v>2886</v>
      </c>
      <c r="X365" s="301">
        <v>1</v>
      </c>
      <c r="Y365" s="301">
        <v>0</v>
      </c>
      <c r="Z365" s="300">
        <v>2.0420000000000001E-2</v>
      </c>
      <c r="AA365" s="300">
        <v>178.89402999999999</v>
      </c>
      <c r="AB365" s="297">
        <v>87.5</v>
      </c>
      <c r="AC365" s="296">
        <v>42296</v>
      </c>
      <c r="AD365" s="296">
        <v>42296.7203335995</v>
      </c>
      <c r="AE365" s="295" t="s">
        <v>2324</v>
      </c>
    </row>
    <row r="366" spans="1:31" hidden="1" collapsed="1">
      <c r="A366" s="302" t="s">
        <v>261</v>
      </c>
      <c r="B366" s="299" t="s">
        <v>1502</v>
      </c>
      <c r="C366" s="299" t="s">
        <v>1502</v>
      </c>
      <c r="D366" s="299" t="s">
        <v>3068</v>
      </c>
      <c r="E366" s="299" t="s">
        <v>1501</v>
      </c>
      <c r="F366" s="299" t="s">
        <v>1500</v>
      </c>
      <c r="G366" s="299"/>
      <c r="H366" s="299" t="s">
        <v>1499</v>
      </c>
      <c r="I366" s="299" t="s">
        <v>992</v>
      </c>
      <c r="J366" s="299" t="s">
        <v>448</v>
      </c>
      <c r="K366" s="299" t="s">
        <v>2361</v>
      </c>
      <c r="L366" s="299" t="s">
        <v>310</v>
      </c>
      <c r="M366" s="299" t="s">
        <v>250</v>
      </c>
      <c r="N366" s="299" t="s">
        <v>234</v>
      </c>
      <c r="O366" s="299" t="s">
        <v>3350</v>
      </c>
      <c r="P366" s="299" t="s">
        <v>2902</v>
      </c>
      <c r="Q366" s="299"/>
      <c r="R366" s="299"/>
      <c r="S366" s="299"/>
      <c r="T366" s="299" t="s">
        <v>3067</v>
      </c>
      <c r="U366" s="298"/>
      <c r="V366" s="298" t="s">
        <v>2905</v>
      </c>
      <c r="W366" s="299" t="s">
        <v>2886</v>
      </c>
      <c r="X366" s="301">
        <v>1</v>
      </c>
      <c r="Y366" s="301">
        <v>0</v>
      </c>
      <c r="Z366" s="300">
        <v>2.0420000000000001E-2</v>
      </c>
      <c r="AA366" s="300">
        <v>178.89402999999999</v>
      </c>
      <c r="AB366" s="297">
        <v>87.5</v>
      </c>
      <c r="AC366" s="296">
        <v>42306</v>
      </c>
      <c r="AD366" s="296">
        <v>42306.688730868103</v>
      </c>
      <c r="AE366" s="295" t="s">
        <v>2324</v>
      </c>
    </row>
    <row r="367" spans="1:31" hidden="1" collapsed="1">
      <c r="A367" s="302" t="s">
        <v>261</v>
      </c>
      <c r="B367" s="299" t="s">
        <v>1498</v>
      </c>
      <c r="C367" s="299" t="s">
        <v>1498</v>
      </c>
      <c r="D367" s="299" t="s">
        <v>3066</v>
      </c>
      <c r="E367" s="299" t="s">
        <v>1497</v>
      </c>
      <c r="F367" s="299" t="s">
        <v>1497</v>
      </c>
      <c r="G367" s="299" t="s">
        <v>1497</v>
      </c>
      <c r="H367" s="299" t="s">
        <v>1496</v>
      </c>
      <c r="I367" s="299" t="s">
        <v>992</v>
      </c>
      <c r="J367" s="299" t="s">
        <v>448</v>
      </c>
      <c r="K367" s="299" t="s">
        <v>2361</v>
      </c>
      <c r="L367" s="299" t="s">
        <v>310</v>
      </c>
      <c r="M367" s="299" t="s">
        <v>250</v>
      </c>
      <c r="N367" s="299" t="s">
        <v>234</v>
      </c>
      <c r="O367" s="299" t="s">
        <v>3350</v>
      </c>
      <c r="P367" s="299" t="s">
        <v>2889</v>
      </c>
      <c r="Q367" s="299"/>
      <c r="R367" s="299"/>
      <c r="S367" s="299"/>
      <c r="T367" s="299" t="s">
        <v>3065</v>
      </c>
      <c r="U367" s="298"/>
      <c r="V367" s="298" t="s">
        <v>2905</v>
      </c>
      <c r="W367" s="299" t="s">
        <v>2886</v>
      </c>
      <c r="X367" s="301">
        <v>1</v>
      </c>
      <c r="Y367" s="301">
        <v>0</v>
      </c>
      <c r="Z367" s="300">
        <v>1.435E-2</v>
      </c>
      <c r="AA367" s="300">
        <v>125.72344</v>
      </c>
      <c r="AB367" s="297">
        <v>70</v>
      </c>
      <c r="AC367" s="296">
        <v>42310</v>
      </c>
      <c r="AD367" s="296">
        <v>42310.441963969897</v>
      </c>
      <c r="AE367" s="295" t="s">
        <v>2324</v>
      </c>
    </row>
    <row r="368" spans="1:31" hidden="1" collapsed="1">
      <c r="A368" s="302" t="s">
        <v>261</v>
      </c>
      <c r="B368" s="299" t="s">
        <v>1495</v>
      </c>
      <c r="C368" s="299" t="s">
        <v>1495</v>
      </c>
      <c r="D368" s="299" t="s">
        <v>2811</v>
      </c>
      <c r="E368" s="299" t="s">
        <v>972</v>
      </c>
      <c r="F368" s="299" t="s">
        <v>971</v>
      </c>
      <c r="G368" s="299"/>
      <c r="H368" s="299" t="s">
        <v>970</v>
      </c>
      <c r="I368" s="299" t="s">
        <v>478</v>
      </c>
      <c r="J368" s="299" t="s">
        <v>448</v>
      </c>
      <c r="K368" s="299" t="s">
        <v>2345</v>
      </c>
      <c r="L368" s="299" t="s">
        <v>310</v>
      </c>
      <c r="M368" s="299" t="s">
        <v>250</v>
      </c>
      <c r="N368" s="299" t="s">
        <v>234</v>
      </c>
      <c r="O368" s="299" t="s">
        <v>3350</v>
      </c>
      <c r="P368" s="299" t="s">
        <v>3046</v>
      </c>
      <c r="Q368" s="299"/>
      <c r="R368" s="299"/>
      <c r="S368" s="299"/>
      <c r="T368" s="299" t="s">
        <v>2974</v>
      </c>
      <c r="U368" s="298"/>
      <c r="V368" s="298" t="s">
        <v>2905</v>
      </c>
      <c r="W368" s="299" t="s">
        <v>2886</v>
      </c>
      <c r="X368" s="301">
        <v>1</v>
      </c>
      <c r="Y368" s="301">
        <v>0</v>
      </c>
      <c r="Z368" s="300">
        <v>2.0420000000000001E-2</v>
      </c>
      <c r="AA368" s="300">
        <v>178.89402999999999</v>
      </c>
      <c r="AB368" s="297">
        <v>87.5</v>
      </c>
      <c r="AC368" s="296">
        <v>42327</v>
      </c>
      <c r="AD368" s="296">
        <v>42327.739481481498</v>
      </c>
      <c r="AE368" s="295" t="s">
        <v>2324</v>
      </c>
    </row>
    <row r="369" spans="1:31" hidden="1" collapsed="1">
      <c r="A369" s="302" t="s">
        <v>261</v>
      </c>
      <c r="B369" s="299" t="s">
        <v>1494</v>
      </c>
      <c r="C369" s="299" t="s">
        <v>1494</v>
      </c>
      <c r="D369" s="299" t="s">
        <v>3064</v>
      </c>
      <c r="E369" s="299" t="s">
        <v>1493</v>
      </c>
      <c r="F369" s="299" t="s">
        <v>1492</v>
      </c>
      <c r="G369" s="299"/>
      <c r="H369" s="299" t="s">
        <v>1491</v>
      </c>
      <c r="I369" s="299" t="s">
        <v>449</v>
      </c>
      <c r="J369" s="299" t="s">
        <v>448</v>
      </c>
      <c r="K369" s="299" t="s">
        <v>2325</v>
      </c>
      <c r="L369" s="299" t="s">
        <v>310</v>
      </c>
      <c r="M369" s="299" t="s">
        <v>250</v>
      </c>
      <c r="N369" s="299" t="s">
        <v>234</v>
      </c>
      <c r="O369" s="299" t="s">
        <v>3350</v>
      </c>
      <c r="P369" s="299" t="s">
        <v>2902</v>
      </c>
      <c r="Q369" s="299"/>
      <c r="R369" s="299"/>
      <c r="S369" s="299"/>
      <c r="T369" s="299" t="s">
        <v>2906</v>
      </c>
      <c r="U369" s="298"/>
      <c r="V369" s="298" t="s">
        <v>2905</v>
      </c>
      <c r="W369" s="299" t="s">
        <v>2886</v>
      </c>
      <c r="X369" s="301">
        <v>1</v>
      </c>
      <c r="Y369" s="301">
        <v>0</v>
      </c>
      <c r="Z369" s="300">
        <v>2.0420000000000001E-2</v>
      </c>
      <c r="AA369" s="300">
        <v>178.89402999999999</v>
      </c>
      <c r="AB369" s="297">
        <v>87.5</v>
      </c>
      <c r="AC369" s="296">
        <v>42328</v>
      </c>
      <c r="AD369" s="296">
        <v>42328.594283645798</v>
      </c>
      <c r="AE369" s="295" t="s">
        <v>2324</v>
      </c>
    </row>
    <row r="370" spans="1:31" hidden="1" collapsed="1">
      <c r="A370" s="302" t="s">
        <v>261</v>
      </c>
      <c r="B370" s="299" t="s">
        <v>1490</v>
      </c>
      <c r="C370" s="299" t="s">
        <v>1490</v>
      </c>
      <c r="D370" s="299" t="s">
        <v>3063</v>
      </c>
      <c r="E370" s="299" t="s">
        <v>1489</v>
      </c>
      <c r="F370" s="299" t="s">
        <v>1184</v>
      </c>
      <c r="G370" s="299"/>
      <c r="H370" s="299" t="s">
        <v>1488</v>
      </c>
      <c r="I370" s="299" t="s">
        <v>575</v>
      </c>
      <c r="J370" s="299" t="s">
        <v>448</v>
      </c>
      <c r="K370" s="299" t="s">
        <v>2431</v>
      </c>
      <c r="L370" s="299" t="s">
        <v>310</v>
      </c>
      <c r="M370" s="299" t="s">
        <v>250</v>
      </c>
      <c r="N370" s="299" t="s">
        <v>234</v>
      </c>
      <c r="O370" s="299" t="s">
        <v>3350</v>
      </c>
      <c r="P370" s="299" t="s">
        <v>2902</v>
      </c>
      <c r="Q370" s="299"/>
      <c r="R370" s="299"/>
      <c r="S370" s="299"/>
      <c r="T370" s="299" t="s">
        <v>2970</v>
      </c>
      <c r="U370" s="298"/>
      <c r="V370" s="298" t="s">
        <v>2905</v>
      </c>
      <c r="W370" s="299" t="s">
        <v>2886</v>
      </c>
      <c r="X370" s="301">
        <v>1</v>
      </c>
      <c r="Y370" s="301">
        <v>0</v>
      </c>
      <c r="Z370" s="300">
        <v>2.0420000000000001E-2</v>
      </c>
      <c r="AA370" s="300">
        <v>178.89402999999999</v>
      </c>
      <c r="AB370" s="297">
        <v>87.5</v>
      </c>
      <c r="AC370" s="296">
        <v>42331</v>
      </c>
      <c r="AD370" s="296">
        <v>42331.683784375004</v>
      </c>
      <c r="AE370" s="295" t="s">
        <v>2324</v>
      </c>
    </row>
    <row r="371" spans="1:31" hidden="1" collapsed="1">
      <c r="A371" s="302" t="s">
        <v>261</v>
      </c>
      <c r="B371" s="299" t="s">
        <v>1487</v>
      </c>
      <c r="C371" s="299" t="s">
        <v>1487</v>
      </c>
      <c r="D371" s="299" t="s">
        <v>3056</v>
      </c>
      <c r="E371" s="299" t="s">
        <v>1486</v>
      </c>
      <c r="F371" s="299" t="s">
        <v>1485</v>
      </c>
      <c r="G371" s="299"/>
      <c r="H371" s="299" t="s">
        <v>1484</v>
      </c>
      <c r="I371" s="299" t="s">
        <v>478</v>
      </c>
      <c r="J371" s="299" t="s">
        <v>448</v>
      </c>
      <c r="K371" s="299" t="s">
        <v>2345</v>
      </c>
      <c r="L371" s="299" t="s">
        <v>310</v>
      </c>
      <c r="M371" s="299" t="s">
        <v>250</v>
      </c>
      <c r="N371" s="299" t="s">
        <v>234</v>
      </c>
      <c r="O371" s="299" t="s">
        <v>3350</v>
      </c>
      <c r="P371" s="299" t="s">
        <v>2902</v>
      </c>
      <c r="Q371" s="299"/>
      <c r="R371" s="299"/>
      <c r="S371" s="299"/>
      <c r="T371" s="299" t="s">
        <v>3055</v>
      </c>
      <c r="U371" s="298"/>
      <c r="V371" s="298" t="s">
        <v>2905</v>
      </c>
      <c r="W371" s="299" t="s">
        <v>2886</v>
      </c>
      <c r="X371" s="301">
        <v>1</v>
      </c>
      <c r="Y371" s="301">
        <v>0</v>
      </c>
      <c r="Z371" s="300">
        <v>2.0420000000000001E-2</v>
      </c>
      <c r="AA371" s="300">
        <v>178.89402999999999</v>
      </c>
      <c r="AB371" s="297">
        <v>87.5</v>
      </c>
      <c r="AC371" s="296">
        <v>42374</v>
      </c>
      <c r="AD371" s="296">
        <v>42348.427337499998</v>
      </c>
      <c r="AE371" s="295" t="s">
        <v>2324</v>
      </c>
    </row>
    <row r="372" spans="1:31" ht="20.399999999999999" hidden="1" collapsed="1">
      <c r="A372" s="302" t="s">
        <v>261</v>
      </c>
      <c r="B372" s="299" t="s">
        <v>1483</v>
      </c>
      <c r="C372" s="299" t="s">
        <v>1483</v>
      </c>
      <c r="D372" s="299" t="s">
        <v>3054</v>
      </c>
      <c r="E372" s="299" t="s">
        <v>1482</v>
      </c>
      <c r="F372" s="299" t="s">
        <v>1481</v>
      </c>
      <c r="G372" s="299"/>
      <c r="H372" s="299" t="s">
        <v>1480</v>
      </c>
      <c r="I372" s="299" t="s">
        <v>508</v>
      </c>
      <c r="J372" s="299" t="s">
        <v>448</v>
      </c>
      <c r="K372" s="299" t="s">
        <v>2331</v>
      </c>
      <c r="L372" s="299" t="s">
        <v>310</v>
      </c>
      <c r="M372" s="299" t="s">
        <v>250</v>
      </c>
      <c r="N372" s="299" t="s">
        <v>234</v>
      </c>
      <c r="O372" s="299" t="s">
        <v>3350</v>
      </c>
      <c r="P372" s="299" t="s">
        <v>2902</v>
      </c>
      <c r="Q372" s="299"/>
      <c r="R372" s="299"/>
      <c r="S372" s="299"/>
      <c r="T372" s="299" t="s">
        <v>3053</v>
      </c>
      <c r="U372" s="298"/>
      <c r="V372" s="298" t="s">
        <v>2905</v>
      </c>
      <c r="W372" s="299" t="s">
        <v>2886</v>
      </c>
      <c r="X372" s="301">
        <v>1</v>
      </c>
      <c r="Y372" s="301">
        <v>0</v>
      </c>
      <c r="Z372" s="300">
        <v>2.0420000000000001E-2</v>
      </c>
      <c r="AA372" s="300">
        <v>178.89402999999999</v>
      </c>
      <c r="AB372" s="297">
        <v>87.5</v>
      </c>
      <c r="AC372" s="296">
        <v>42402</v>
      </c>
      <c r="AD372" s="296">
        <v>42353.582117905098</v>
      </c>
      <c r="AE372" s="295" t="s">
        <v>2324</v>
      </c>
    </row>
    <row r="373" spans="1:31" hidden="1" collapsed="1">
      <c r="A373" s="302" t="s">
        <v>261</v>
      </c>
      <c r="B373" s="299" t="s">
        <v>1479</v>
      </c>
      <c r="C373" s="299" t="s">
        <v>1479</v>
      </c>
      <c r="D373" s="299" t="s">
        <v>3048</v>
      </c>
      <c r="E373" s="299" t="s">
        <v>1478</v>
      </c>
      <c r="F373" s="299" t="s">
        <v>1477</v>
      </c>
      <c r="G373" s="299"/>
      <c r="H373" s="299" t="s">
        <v>1476</v>
      </c>
      <c r="I373" s="299" t="s">
        <v>449</v>
      </c>
      <c r="J373" s="299" t="s">
        <v>448</v>
      </c>
      <c r="K373" s="299" t="s">
        <v>2325</v>
      </c>
      <c r="L373" s="299" t="s">
        <v>310</v>
      </c>
      <c r="M373" s="299" t="s">
        <v>250</v>
      </c>
      <c r="N373" s="299" t="s">
        <v>234</v>
      </c>
      <c r="O373" s="299" t="s">
        <v>3350</v>
      </c>
      <c r="P373" s="299" t="s">
        <v>3046</v>
      </c>
      <c r="Q373" s="299"/>
      <c r="R373" s="299"/>
      <c r="S373" s="299"/>
      <c r="T373" s="299" t="s">
        <v>2970</v>
      </c>
      <c r="U373" s="298"/>
      <c r="V373" s="298" t="s">
        <v>2905</v>
      </c>
      <c r="W373" s="299" t="s">
        <v>2886</v>
      </c>
      <c r="X373" s="301">
        <v>1</v>
      </c>
      <c r="Y373" s="301">
        <v>0</v>
      </c>
      <c r="Z373" s="300">
        <v>2.0420000000000001E-2</v>
      </c>
      <c r="AA373" s="300">
        <v>178.89402999999999</v>
      </c>
      <c r="AB373" s="297">
        <v>87.5</v>
      </c>
      <c r="AC373" s="296">
        <v>42402</v>
      </c>
      <c r="AD373" s="296">
        <v>42375.786806712997</v>
      </c>
      <c r="AE373" s="295" t="s">
        <v>2324</v>
      </c>
    </row>
    <row r="374" spans="1:31" hidden="1" collapsed="1">
      <c r="A374" s="302" t="s">
        <v>261</v>
      </c>
      <c r="B374" s="299" t="s">
        <v>1475</v>
      </c>
      <c r="C374" s="299" t="s">
        <v>1475</v>
      </c>
      <c r="D374" s="299" t="s">
        <v>3047</v>
      </c>
      <c r="E374" s="299" t="s">
        <v>1474</v>
      </c>
      <c r="F374" s="299" t="s">
        <v>1473</v>
      </c>
      <c r="G374" s="299"/>
      <c r="H374" s="299" t="s">
        <v>1472</v>
      </c>
      <c r="I374" s="299" t="s">
        <v>1471</v>
      </c>
      <c r="J374" s="299" t="s">
        <v>448</v>
      </c>
      <c r="K374" s="299" t="s">
        <v>2538</v>
      </c>
      <c r="L374" s="299" t="s">
        <v>310</v>
      </c>
      <c r="M374" s="299" t="s">
        <v>250</v>
      </c>
      <c r="N374" s="299" t="s">
        <v>234</v>
      </c>
      <c r="O374" s="299" t="s">
        <v>3350</v>
      </c>
      <c r="P374" s="299" t="s">
        <v>3046</v>
      </c>
      <c r="Q374" s="299"/>
      <c r="R374" s="299"/>
      <c r="S374" s="299"/>
      <c r="T374" s="299" t="s">
        <v>3045</v>
      </c>
      <c r="U374" s="298"/>
      <c r="V374" s="298" t="s">
        <v>2905</v>
      </c>
      <c r="W374" s="299" t="s">
        <v>2886</v>
      </c>
      <c r="X374" s="301">
        <v>1</v>
      </c>
      <c r="Y374" s="301">
        <v>0</v>
      </c>
      <c r="Z374" s="300">
        <v>2.0420000000000001E-2</v>
      </c>
      <c r="AA374" s="300">
        <v>178.89402999999999</v>
      </c>
      <c r="AB374" s="297">
        <v>87.5</v>
      </c>
      <c r="AC374" s="296">
        <v>42402</v>
      </c>
      <c r="AD374" s="296">
        <v>42387.794994525502</v>
      </c>
      <c r="AE374" s="295" t="s">
        <v>2324</v>
      </c>
    </row>
    <row r="375" spans="1:31" hidden="1" collapsed="1">
      <c r="A375" s="302" t="s">
        <v>261</v>
      </c>
      <c r="B375" s="299" t="s">
        <v>1470</v>
      </c>
      <c r="C375" s="299" t="s">
        <v>1470</v>
      </c>
      <c r="D375" s="299" t="s">
        <v>3044</v>
      </c>
      <c r="E375" s="299" t="s">
        <v>1469</v>
      </c>
      <c r="F375" s="299" t="s">
        <v>1468</v>
      </c>
      <c r="G375" s="299"/>
      <c r="H375" s="299" t="s">
        <v>1467</v>
      </c>
      <c r="I375" s="299" t="s">
        <v>1466</v>
      </c>
      <c r="J375" s="299" t="s">
        <v>448</v>
      </c>
      <c r="K375" s="299" t="s">
        <v>2602</v>
      </c>
      <c r="L375" s="299" t="s">
        <v>310</v>
      </c>
      <c r="M375" s="299" t="s">
        <v>250</v>
      </c>
      <c r="N375" s="299" t="s">
        <v>234</v>
      </c>
      <c r="O375" s="299" t="s">
        <v>3350</v>
      </c>
      <c r="P375" s="299" t="s">
        <v>2902</v>
      </c>
      <c r="Q375" s="299"/>
      <c r="R375" s="299"/>
      <c r="S375" s="299"/>
      <c r="T375" s="299" t="s">
        <v>3043</v>
      </c>
      <c r="U375" s="298"/>
      <c r="V375" s="298" t="s">
        <v>2905</v>
      </c>
      <c r="W375" s="299" t="s">
        <v>2886</v>
      </c>
      <c r="X375" s="301">
        <v>1</v>
      </c>
      <c r="Y375" s="301">
        <v>0</v>
      </c>
      <c r="Z375" s="300">
        <v>2.0420000000000001E-2</v>
      </c>
      <c r="AA375" s="300">
        <v>178.89402999999999</v>
      </c>
      <c r="AB375" s="297">
        <v>87.5</v>
      </c>
      <c r="AC375" s="296">
        <v>42402</v>
      </c>
      <c r="AD375" s="296">
        <v>42392.787429317097</v>
      </c>
      <c r="AE375" s="295" t="s">
        <v>2324</v>
      </c>
    </row>
    <row r="376" spans="1:31" hidden="1" collapsed="1">
      <c r="A376" s="302" t="s">
        <v>261</v>
      </c>
      <c r="B376" s="299" t="s">
        <v>1465</v>
      </c>
      <c r="C376" s="299" t="s">
        <v>1465</v>
      </c>
      <c r="D376" s="299" t="s">
        <v>3038</v>
      </c>
      <c r="E376" s="299" t="s">
        <v>1464</v>
      </c>
      <c r="F376" s="299" t="s">
        <v>1463</v>
      </c>
      <c r="G376" s="299"/>
      <c r="H376" s="299" t="s">
        <v>1462</v>
      </c>
      <c r="I376" s="299" t="s">
        <v>992</v>
      </c>
      <c r="J376" s="299" t="s">
        <v>448</v>
      </c>
      <c r="K376" s="299" t="s">
        <v>2361</v>
      </c>
      <c r="L376" s="299" t="s">
        <v>310</v>
      </c>
      <c r="M376" s="299" t="s">
        <v>250</v>
      </c>
      <c r="N376" s="299" t="s">
        <v>234</v>
      </c>
      <c r="O376" s="299" t="s">
        <v>3350</v>
      </c>
      <c r="P376" s="299" t="s">
        <v>2902</v>
      </c>
      <c r="Q376" s="299"/>
      <c r="R376" s="299"/>
      <c r="S376" s="299"/>
      <c r="T376" s="299" t="s">
        <v>3037</v>
      </c>
      <c r="U376" s="298"/>
      <c r="V376" s="298" t="s">
        <v>2905</v>
      </c>
      <c r="W376" s="299" t="s">
        <v>2886</v>
      </c>
      <c r="X376" s="301">
        <v>1</v>
      </c>
      <c r="Y376" s="301">
        <v>0</v>
      </c>
      <c r="Z376" s="300">
        <v>2.0420000000000001E-2</v>
      </c>
      <c r="AA376" s="300">
        <v>178.89402999999999</v>
      </c>
      <c r="AB376" s="297">
        <v>87.5</v>
      </c>
      <c r="AC376" s="296">
        <v>42402</v>
      </c>
      <c r="AD376" s="296">
        <v>42394.783746990703</v>
      </c>
      <c r="AE376" s="295" t="s">
        <v>2324</v>
      </c>
    </row>
    <row r="377" spans="1:31" hidden="1" collapsed="1">
      <c r="A377" s="302" t="s">
        <v>261</v>
      </c>
      <c r="B377" s="299" t="s">
        <v>1461</v>
      </c>
      <c r="C377" s="299" t="s">
        <v>1461</v>
      </c>
      <c r="D377" s="299" t="s">
        <v>3036</v>
      </c>
      <c r="E377" s="299" t="s">
        <v>1460</v>
      </c>
      <c r="F377" s="299" t="s">
        <v>1459</v>
      </c>
      <c r="G377" s="299"/>
      <c r="H377" s="299" t="s">
        <v>1458</v>
      </c>
      <c r="I377" s="299" t="s">
        <v>992</v>
      </c>
      <c r="J377" s="299" t="s">
        <v>448</v>
      </c>
      <c r="K377" s="299" t="s">
        <v>2361</v>
      </c>
      <c r="L377" s="299" t="s">
        <v>310</v>
      </c>
      <c r="M377" s="299" t="s">
        <v>250</v>
      </c>
      <c r="N377" s="299" t="s">
        <v>234</v>
      </c>
      <c r="O377" s="299" t="s">
        <v>3350</v>
      </c>
      <c r="P377" s="299" t="s">
        <v>2902</v>
      </c>
      <c r="Q377" s="299"/>
      <c r="R377" s="299"/>
      <c r="S377" s="299"/>
      <c r="T377" s="299" t="s">
        <v>3013</v>
      </c>
      <c r="U377" s="298"/>
      <c r="V377" s="298" t="s">
        <v>2905</v>
      </c>
      <c r="W377" s="299" t="s">
        <v>2886</v>
      </c>
      <c r="X377" s="301">
        <v>1</v>
      </c>
      <c r="Y377" s="301">
        <v>0</v>
      </c>
      <c r="Z377" s="300">
        <v>2.0420000000000001E-2</v>
      </c>
      <c r="AA377" s="300">
        <v>178.89402999999999</v>
      </c>
      <c r="AB377" s="297">
        <v>87.5</v>
      </c>
      <c r="AC377" s="296">
        <v>42402</v>
      </c>
      <c r="AD377" s="296">
        <v>42394.788289236101</v>
      </c>
      <c r="AE377" s="295" t="s">
        <v>2324</v>
      </c>
    </row>
    <row r="378" spans="1:31" hidden="1" collapsed="1">
      <c r="A378" s="302" t="s">
        <v>261</v>
      </c>
      <c r="B378" s="299" t="s">
        <v>1457</v>
      </c>
      <c r="C378" s="299" t="s">
        <v>1457</v>
      </c>
      <c r="D378" s="299" t="s">
        <v>3033</v>
      </c>
      <c r="E378" s="299" t="s">
        <v>1456</v>
      </c>
      <c r="F378" s="299" t="s">
        <v>1220</v>
      </c>
      <c r="G378" s="299"/>
      <c r="H378" s="299" t="s">
        <v>1455</v>
      </c>
      <c r="I378" s="299" t="s">
        <v>992</v>
      </c>
      <c r="J378" s="299" t="s">
        <v>448</v>
      </c>
      <c r="K378" s="299" t="s">
        <v>2361</v>
      </c>
      <c r="L378" s="299" t="s">
        <v>310</v>
      </c>
      <c r="M378" s="299" t="s">
        <v>250</v>
      </c>
      <c r="N378" s="299" t="s">
        <v>234</v>
      </c>
      <c r="O378" s="299" t="s">
        <v>3350</v>
      </c>
      <c r="P378" s="299" t="s">
        <v>2902</v>
      </c>
      <c r="Q378" s="299"/>
      <c r="R378" s="299"/>
      <c r="S378" s="299"/>
      <c r="T378" s="299" t="s">
        <v>3032</v>
      </c>
      <c r="U378" s="298"/>
      <c r="V378" s="298" t="s">
        <v>2905</v>
      </c>
      <c r="W378" s="299" t="s">
        <v>2886</v>
      </c>
      <c r="X378" s="301">
        <v>1</v>
      </c>
      <c r="Y378" s="301">
        <v>0</v>
      </c>
      <c r="Z378" s="300">
        <v>2.0420000000000001E-2</v>
      </c>
      <c r="AA378" s="300">
        <v>178.89402999999999</v>
      </c>
      <c r="AB378" s="297">
        <v>87.5</v>
      </c>
      <c r="AC378" s="296">
        <v>42415</v>
      </c>
      <c r="AD378" s="296">
        <v>42394.798088923599</v>
      </c>
      <c r="AE378" s="295" t="s">
        <v>2324</v>
      </c>
    </row>
    <row r="379" spans="1:31" hidden="1" collapsed="1">
      <c r="A379" s="302" t="s">
        <v>261</v>
      </c>
      <c r="B379" s="299" t="s">
        <v>1454</v>
      </c>
      <c r="C379" s="299" t="s">
        <v>1454</v>
      </c>
      <c r="D379" s="299" t="s">
        <v>3021</v>
      </c>
      <c r="E379" s="299" t="s">
        <v>1453</v>
      </c>
      <c r="F379" s="299" t="s">
        <v>1452</v>
      </c>
      <c r="G379" s="299"/>
      <c r="H379" s="299" t="s">
        <v>1451</v>
      </c>
      <c r="I379" s="299" t="s">
        <v>992</v>
      </c>
      <c r="J379" s="299" t="s">
        <v>448</v>
      </c>
      <c r="K379" s="299" t="s">
        <v>2361</v>
      </c>
      <c r="L379" s="299" t="s">
        <v>310</v>
      </c>
      <c r="M379" s="299" t="s">
        <v>250</v>
      </c>
      <c r="N379" s="299" t="s">
        <v>234</v>
      </c>
      <c r="O379" s="299" t="s">
        <v>3350</v>
      </c>
      <c r="P379" s="299" t="s">
        <v>2889</v>
      </c>
      <c r="Q379" s="299"/>
      <c r="R379" s="299"/>
      <c r="S379" s="299"/>
      <c r="T379" s="299" t="s">
        <v>3020</v>
      </c>
      <c r="U379" s="298"/>
      <c r="V379" s="298" t="s">
        <v>2905</v>
      </c>
      <c r="W379" s="299" t="s">
        <v>2886</v>
      </c>
      <c r="X379" s="301">
        <v>1</v>
      </c>
      <c r="Y379" s="301">
        <v>0</v>
      </c>
      <c r="Z379" s="300">
        <v>1.435E-2</v>
      </c>
      <c r="AA379" s="300">
        <v>125.72344</v>
      </c>
      <c r="AB379" s="297">
        <v>70</v>
      </c>
      <c r="AC379" s="296">
        <v>42403</v>
      </c>
      <c r="AD379" s="296">
        <v>42403.422789467601</v>
      </c>
      <c r="AE379" s="295" t="s">
        <v>2324</v>
      </c>
    </row>
    <row r="380" spans="1:31" hidden="1" collapsed="1">
      <c r="A380" s="302" t="s">
        <v>261</v>
      </c>
      <c r="B380" s="299" t="s">
        <v>1450</v>
      </c>
      <c r="C380" s="299" t="s">
        <v>1450</v>
      </c>
      <c r="D380" s="299" t="s">
        <v>3017</v>
      </c>
      <c r="E380" s="299" t="s">
        <v>1449</v>
      </c>
      <c r="F380" s="299" t="s">
        <v>1448</v>
      </c>
      <c r="G380" s="299"/>
      <c r="H380" s="299" t="s">
        <v>1447</v>
      </c>
      <c r="I380" s="299" t="s">
        <v>478</v>
      </c>
      <c r="J380" s="299" t="s">
        <v>448</v>
      </c>
      <c r="K380" s="299" t="s">
        <v>2345</v>
      </c>
      <c r="L380" s="299" t="s">
        <v>310</v>
      </c>
      <c r="M380" s="299" t="s">
        <v>250</v>
      </c>
      <c r="N380" s="299" t="s">
        <v>234</v>
      </c>
      <c r="O380" s="299" t="s">
        <v>3350</v>
      </c>
      <c r="P380" s="299" t="s">
        <v>2902</v>
      </c>
      <c r="Q380" s="299"/>
      <c r="R380" s="299"/>
      <c r="S380" s="299"/>
      <c r="T380" s="299" t="s">
        <v>2925</v>
      </c>
      <c r="U380" s="298"/>
      <c r="V380" s="298" t="s">
        <v>2905</v>
      </c>
      <c r="W380" s="299" t="s">
        <v>2886</v>
      </c>
      <c r="X380" s="301">
        <v>1</v>
      </c>
      <c r="Y380" s="301">
        <v>0</v>
      </c>
      <c r="Z380" s="300">
        <v>2.0420000000000001E-2</v>
      </c>
      <c r="AA380" s="300">
        <v>178.89402999999999</v>
      </c>
      <c r="AB380" s="297">
        <v>87.5</v>
      </c>
      <c r="AC380" s="296">
        <v>42410</v>
      </c>
      <c r="AD380" s="296">
        <v>42410.7257215278</v>
      </c>
      <c r="AE380" s="295" t="s">
        <v>2324</v>
      </c>
    </row>
    <row r="381" spans="1:31" hidden="1" collapsed="1">
      <c r="A381" s="302" t="s">
        <v>261</v>
      </c>
      <c r="B381" s="299" t="s">
        <v>1446</v>
      </c>
      <c r="C381" s="299" t="s">
        <v>1446</v>
      </c>
      <c r="D381" s="299" t="s">
        <v>3016</v>
      </c>
      <c r="E381" s="299" t="s">
        <v>1445</v>
      </c>
      <c r="F381" s="299" t="s">
        <v>1444</v>
      </c>
      <c r="G381" s="299"/>
      <c r="H381" s="299" t="s">
        <v>1443</v>
      </c>
      <c r="I381" s="299" t="s">
        <v>449</v>
      </c>
      <c r="J381" s="299" t="s">
        <v>448</v>
      </c>
      <c r="K381" s="299" t="s">
        <v>2405</v>
      </c>
      <c r="L381" s="299" t="s">
        <v>310</v>
      </c>
      <c r="M381" s="299" t="s">
        <v>250</v>
      </c>
      <c r="N381" s="299" t="s">
        <v>234</v>
      </c>
      <c r="O381" s="299" t="s">
        <v>3350</v>
      </c>
      <c r="P381" s="299" t="s">
        <v>2989</v>
      </c>
      <c r="Q381" s="299"/>
      <c r="R381" s="299"/>
      <c r="S381" s="299"/>
      <c r="T381" s="299" t="s">
        <v>3015</v>
      </c>
      <c r="U381" s="298"/>
      <c r="V381" s="298" t="s">
        <v>2905</v>
      </c>
      <c r="W381" s="299" t="s">
        <v>2886</v>
      </c>
      <c r="X381" s="301">
        <v>1</v>
      </c>
      <c r="Y381" s="301">
        <v>0</v>
      </c>
      <c r="Z381" s="300">
        <v>8.4499999999999992E-3</v>
      </c>
      <c r="AA381" s="300">
        <v>74.061549999999997</v>
      </c>
      <c r="AB381" s="297">
        <v>52.5</v>
      </c>
      <c r="AC381" s="296">
        <v>42412</v>
      </c>
      <c r="AD381" s="296">
        <v>42412.528407523103</v>
      </c>
      <c r="AE381" s="295" t="s">
        <v>2324</v>
      </c>
    </row>
    <row r="382" spans="1:31" hidden="1" collapsed="1">
      <c r="A382" s="302" t="s">
        <v>261</v>
      </c>
      <c r="B382" s="299" t="s">
        <v>1442</v>
      </c>
      <c r="C382" s="299" t="s">
        <v>1442</v>
      </c>
      <c r="D382" s="299" t="s">
        <v>3014</v>
      </c>
      <c r="E382" s="299" t="s">
        <v>1441</v>
      </c>
      <c r="F382" s="299" t="s">
        <v>1440</v>
      </c>
      <c r="G382" s="299"/>
      <c r="H382" s="299" t="s">
        <v>1439</v>
      </c>
      <c r="I382" s="299" t="s">
        <v>992</v>
      </c>
      <c r="J382" s="299" t="s">
        <v>448</v>
      </c>
      <c r="K382" s="299" t="s">
        <v>2361</v>
      </c>
      <c r="L382" s="299" t="s">
        <v>310</v>
      </c>
      <c r="M382" s="299" t="s">
        <v>250</v>
      </c>
      <c r="N382" s="299" t="s">
        <v>234</v>
      </c>
      <c r="O382" s="299" t="s">
        <v>3350</v>
      </c>
      <c r="P382" s="299" t="s">
        <v>2902</v>
      </c>
      <c r="Q382" s="299"/>
      <c r="R382" s="299"/>
      <c r="S382" s="299"/>
      <c r="T382" s="299" t="s">
        <v>3013</v>
      </c>
      <c r="U382" s="298"/>
      <c r="V382" s="298" t="s">
        <v>2905</v>
      </c>
      <c r="W382" s="299" t="s">
        <v>2886</v>
      </c>
      <c r="X382" s="301">
        <v>1</v>
      </c>
      <c r="Y382" s="301">
        <v>0</v>
      </c>
      <c r="Z382" s="300">
        <v>2.0420000000000001E-2</v>
      </c>
      <c r="AA382" s="300">
        <v>178.89402999999999</v>
      </c>
      <c r="AB382" s="297">
        <v>87.5</v>
      </c>
      <c r="AC382" s="296">
        <v>42412</v>
      </c>
      <c r="AD382" s="296">
        <v>42412.544553321801</v>
      </c>
      <c r="AE382" s="295" t="s">
        <v>2324</v>
      </c>
    </row>
    <row r="383" spans="1:31" hidden="1" collapsed="1">
      <c r="A383" s="302" t="s">
        <v>261</v>
      </c>
      <c r="B383" s="299" t="s">
        <v>1438</v>
      </c>
      <c r="C383" s="299" t="s">
        <v>1438</v>
      </c>
      <c r="D383" s="299" t="s">
        <v>3012</v>
      </c>
      <c r="E383" s="299" t="s">
        <v>1437</v>
      </c>
      <c r="F383" s="299" t="s">
        <v>1436</v>
      </c>
      <c r="G383" s="299"/>
      <c r="H383" s="299" t="s">
        <v>1435</v>
      </c>
      <c r="I383" s="299" t="s">
        <v>449</v>
      </c>
      <c r="J383" s="299" t="s">
        <v>448</v>
      </c>
      <c r="K383" s="299" t="s">
        <v>2405</v>
      </c>
      <c r="L383" s="299" t="s">
        <v>310</v>
      </c>
      <c r="M383" s="299" t="s">
        <v>250</v>
      </c>
      <c r="N383" s="299" t="s">
        <v>234</v>
      </c>
      <c r="O383" s="299" t="s">
        <v>3350</v>
      </c>
      <c r="P383" s="299" t="s">
        <v>2902</v>
      </c>
      <c r="Q383" s="299"/>
      <c r="R383" s="299"/>
      <c r="S383" s="299"/>
      <c r="T383" s="299" t="s">
        <v>2906</v>
      </c>
      <c r="U383" s="298"/>
      <c r="V383" s="298" t="s">
        <v>2905</v>
      </c>
      <c r="W383" s="299" t="s">
        <v>2886</v>
      </c>
      <c r="X383" s="301">
        <v>1</v>
      </c>
      <c r="Y383" s="301">
        <v>0</v>
      </c>
      <c r="Z383" s="300">
        <v>2.0420000000000001E-2</v>
      </c>
      <c r="AA383" s="300">
        <v>178.89402999999999</v>
      </c>
      <c r="AB383" s="297">
        <v>87.5</v>
      </c>
      <c r="AC383" s="296">
        <v>42412</v>
      </c>
      <c r="AD383" s="296">
        <v>42412.947110763896</v>
      </c>
      <c r="AE383" s="295" t="s">
        <v>2324</v>
      </c>
    </row>
    <row r="384" spans="1:31" hidden="1" collapsed="1">
      <c r="A384" s="302" t="s">
        <v>261</v>
      </c>
      <c r="B384" s="299" t="s">
        <v>1434</v>
      </c>
      <c r="C384" s="299" t="s">
        <v>1434</v>
      </c>
      <c r="D384" s="299" t="s">
        <v>3011</v>
      </c>
      <c r="E384" s="299" t="s">
        <v>1433</v>
      </c>
      <c r="F384" s="299" t="s">
        <v>1432</v>
      </c>
      <c r="G384" s="299"/>
      <c r="H384" s="299" t="s">
        <v>1431</v>
      </c>
      <c r="I384" s="299" t="s">
        <v>575</v>
      </c>
      <c r="J384" s="299" t="s">
        <v>448</v>
      </c>
      <c r="K384" s="299" t="s">
        <v>2431</v>
      </c>
      <c r="L384" s="299" t="s">
        <v>310</v>
      </c>
      <c r="M384" s="299" t="s">
        <v>250</v>
      </c>
      <c r="N384" s="299" t="s">
        <v>234</v>
      </c>
      <c r="O384" s="299" t="s">
        <v>3350</v>
      </c>
      <c r="P384" s="299" t="s">
        <v>2902</v>
      </c>
      <c r="Q384" s="299"/>
      <c r="R384" s="299"/>
      <c r="S384" s="299"/>
      <c r="T384" s="299" t="s">
        <v>3010</v>
      </c>
      <c r="U384" s="298"/>
      <c r="V384" s="298" t="s">
        <v>2905</v>
      </c>
      <c r="W384" s="299" t="s">
        <v>2886</v>
      </c>
      <c r="X384" s="301">
        <v>1</v>
      </c>
      <c r="Y384" s="301">
        <v>0</v>
      </c>
      <c r="Z384" s="300">
        <v>2.0420000000000001E-2</v>
      </c>
      <c r="AA384" s="300">
        <v>178.89402999999999</v>
      </c>
      <c r="AB384" s="297">
        <v>87.5</v>
      </c>
      <c r="AC384" s="296">
        <v>42415</v>
      </c>
      <c r="AD384" s="296">
        <v>42415.670674456</v>
      </c>
      <c r="AE384" s="295" t="s">
        <v>2324</v>
      </c>
    </row>
    <row r="385" spans="1:31" hidden="1" collapsed="1">
      <c r="A385" s="302" t="s">
        <v>261</v>
      </c>
      <c r="B385" s="299" t="s">
        <v>1430</v>
      </c>
      <c r="C385" s="299" t="s">
        <v>1430</v>
      </c>
      <c r="D385" s="299" t="s">
        <v>3009</v>
      </c>
      <c r="E385" s="299" t="s">
        <v>1429</v>
      </c>
      <c r="F385" s="299" t="s">
        <v>1428</v>
      </c>
      <c r="G385" s="299"/>
      <c r="H385" s="299" t="s">
        <v>1427</v>
      </c>
      <c r="I385" s="299" t="s">
        <v>478</v>
      </c>
      <c r="J385" s="299" t="s">
        <v>448</v>
      </c>
      <c r="K385" s="299" t="s">
        <v>2345</v>
      </c>
      <c r="L385" s="299" t="s">
        <v>310</v>
      </c>
      <c r="M385" s="299" t="s">
        <v>250</v>
      </c>
      <c r="N385" s="299" t="s">
        <v>234</v>
      </c>
      <c r="O385" s="299" t="s">
        <v>3350</v>
      </c>
      <c r="P385" s="299" t="s">
        <v>2902</v>
      </c>
      <c r="Q385" s="299"/>
      <c r="R385" s="299"/>
      <c r="S385" s="299"/>
      <c r="T385" s="299" t="s">
        <v>2931</v>
      </c>
      <c r="U385" s="298"/>
      <c r="V385" s="298" t="s">
        <v>2905</v>
      </c>
      <c r="W385" s="299" t="s">
        <v>2886</v>
      </c>
      <c r="X385" s="301">
        <v>1</v>
      </c>
      <c r="Y385" s="301">
        <v>0</v>
      </c>
      <c r="Z385" s="300">
        <v>2.0420000000000001E-2</v>
      </c>
      <c r="AA385" s="300">
        <v>178.89402999999999</v>
      </c>
      <c r="AB385" s="297">
        <v>87.5</v>
      </c>
      <c r="AC385" s="296">
        <v>42415</v>
      </c>
      <c r="AD385" s="296">
        <v>42415.674930671303</v>
      </c>
      <c r="AE385" s="295" t="s">
        <v>2324</v>
      </c>
    </row>
    <row r="386" spans="1:31" hidden="1" collapsed="1">
      <c r="A386" s="302" t="s">
        <v>261</v>
      </c>
      <c r="B386" s="299" t="s">
        <v>1426</v>
      </c>
      <c r="C386" s="299" t="s">
        <v>1426</v>
      </c>
      <c r="D386" s="299" t="s">
        <v>3005</v>
      </c>
      <c r="E386" s="299" t="s">
        <v>1425</v>
      </c>
      <c r="F386" s="299" t="s">
        <v>1424</v>
      </c>
      <c r="G386" s="299"/>
      <c r="H386" s="299" t="s">
        <v>1423</v>
      </c>
      <c r="I386" s="299" t="s">
        <v>992</v>
      </c>
      <c r="J386" s="299" t="s">
        <v>448</v>
      </c>
      <c r="K386" s="299" t="s">
        <v>2361</v>
      </c>
      <c r="L386" s="299" t="s">
        <v>310</v>
      </c>
      <c r="M386" s="299" t="s">
        <v>250</v>
      </c>
      <c r="N386" s="299" t="s">
        <v>234</v>
      </c>
      <c r="O386" s="299" t="s">
        <v>3350</v>
      </c>
      <c r="P386" s="299" t="s">
        <v>2902</v>
      </c>
      <c r="Q386" s="299"/>
      <c r="R386" s="299"/>
      <c r="S386" s="299"/>
      <c r="T386" s="299" t="s">
        <v>3004</v>
      </c>
      <c r="U386" s="298"/>
      <c r="V386" s="298" t="s">
        <v>2905</v>
      </c>
      <c r="W386" s="299" t="s">
        <v>2886</v>
      </c>
      <c r="X386" s="301">
        <v>1</v>
      </c>
      <c r="Y386" s="301">
        <v>0</v>
      </c>
      <c r="Z386" s="300">
        <v>2.0420000000000001E-2</v>
      </c>
      <c r="AA386" s="300">
        <v>178.89402999999999</v>
      </c>
      <c r="AB386" s="297">
        <v>87.5</v>
      </c>
      <c r="AC386" s="296">
        <v>42422</v>
      </c>
      <c r="AD386" s="296">
        <v>42422.600631053203</v>
      </c>
      <c r="AE386" s="295" t="s">
        <v>2324</v>
      </c>
    </row>
    <row r="387" spans="1:31" hidden="1" collapsed="1">
      <c r="A387" s="302" t="s">
        <v>261</v>
      </c>
      <c r="B387" s="299" t="s">
        <v>1422</v>
      </c>
      <c r="C387" s="299" t="s">
        <v>1422</v>
      </c>
      <c r="D387" s="299" t="s">
        <v>3003</v>
      </c>
      <c r="E387" s="299" t="s">
        <v>1421</v>
      </c>
      <c r="F387" s="299" t="s">
        <v>785</v>
      </c>
      <c r="G387" s="299"/>
      <c r="H387" s="299" t="s">
        <v>1420</v>
      </c>
      <c r="I387" s="299" t="s">
        <v>992</v>
      </c>
      <c r="J387" s="299" t="s">
        <v>448</v>
      </c>
      <c r="K387" s="299" t="s">
        <v>2361</v>
      </c>
      <c r="L387" s="299" t="s">
        <v>310</v>
      </c>
      <c r="M387" s="299" t="s">
        <v>250</v>
      </c>
      <c r="N387" s="299" t="s">
        <v>234</v>
      </c>
      <c r="O387" s="299" t="s">
        <v>3350</v>
      </c>
      <c r="P387" s="299" t="s">
        <v>2902</v>
      </c>
      <c r="Q387" s="299"/>
      <c r="R387" s="299"/>
      <c r="S387" s="299"/>
      <c r="T387" s="299" t="s">
        <v>3002</v>
      </c>
      <c r="U387" s="298"/>
      <c r="V387" s="298" t="s">
        <v>2905</v>
      </c>
      <c r="W387" s="299" t="s">
        <v>2886</v>
      </c>
      <c r="X387" s="301">
        <v>1</v>
      </c>
      <c r="Y387" s="301">
        <v>0</v>
      </c>
      <c r="Z387" s="300">
        <v>2.0420000000000001E-2</v>
      </c>
      <c r="AA387" s="300">
        <v>178.89402999999999</v>
      </c>
      <c r="AB387" s="297">
        <v>87.5</v>
      </c>
      <c r="AC387" s="296">
        <v>42430</v>
      </c>
      <c r="AD387" s="296">
        <v>42430.489790856504</v>
      </c>
      <c r="AE387" s="295" t="s">
        <v>2324</v>
      </c>
    </row>
    <row r="388" spans="1:31" hidden="1" collapsed="1">
      <c r="A388" s="302" t="s">
        <v>261</v>
      </c>
      <c r="B388" s="299" t="s">
        <v>1419</v>
      </c>
      <c r="C388" s="299" t="s">
        <v>1419</v>
      </c>
      <c r="D388" s="299" t="s">
        <v>3001</v>
      </c>
      <c r="E388" s="299" t="s">
        <v>1418</v>
      </c>
      <c r="F388" s="299" t="s">
        <v>1417</v>
      </c>
      <c r="G388" s="299"/>
      <c r="H388" s="299" t="s">
        <v>1416</v>
      </c>
      <c r="I388" s="299" t="s">
        <v>992</v>
      </c>
      <c r="J388" s="299" t="s">
        <v>448</v>
      </c>
      <c r="K388" s="299" t="s">
        <v>2361</v>
      </c>
      <c r="L388" s="299" t="s">
        <v>310</v>
      </c>
      <c r="M388" s="299" t="s">
        <v>250</v>
      </c>
      <c r="N388" s="299" t="s">
        <v>234</v>
      </c>
      <c r="O388" s="299" t="s">
        <v>3350</v>
      </c>
      <c r="P388" s="299" t="s">
        <v>2902</v>
      </c>
      <c r="Q388" s="299"/>
      <c r="R388" s="299"/>
      <c r="S388" s="299"/>
      <c r="T388" s="299" t="s">
        <v>3000</v>
      </c>
      <c r="U388" s="298"/>
      <c r="V388" s="298" t="s">
        <v>2905</v>
      </c>
      <c r="W388" s="299" t="s">
        <v>2886</v>
      </c>
      <c r="X388" s="301">
        <v>1</v>
      </c>
      <c r="Y388" s="301">
        <v>0</v>
      </c>
      <c r="Z388" s="300">
        <v>2.0420000000000001E-2</v>
      </c>
      <c r="AA388" s="300">
        <v>178.89402999999999</v>
      </c>
      <c r="AB388" s="297">
        <v>87.5</v>
      </c>
      <c r="AC388" s="296">
        <v>42430</v>
      </c>
      <c r="AD388" s="296">
        <v>42430.493748726898</v>
      </c>
      <c r="AE388" s="295" t="s">
        <v>2324</v>
      </c>
    </row>
    <row r="389" spans="1:31" hidden="1" collapsed="1">
      <c r="A389" s="302" t="s">
        <v>261</v>
      </c>
      <c r="B389" s="299" t="s">
        <v>1415</v>
      </c>
      <c r="C389" s="299" t="s">
        <v>1415</v>
      </c>
      <c r="D389" s="299" t="s">
        <v>2999</v>
      </c>
      <c r="E389" s="299" t="s">
        <v>1414</v>
      </c>
      <c r="F389" s="299" t="s">
        <v>1414</v>
      </c>
      <c r="G389" s="299" t="s">
        <v>1414</v>
      </c>
      <c r="H389" s="299" t="s">
        <v>1413</v>
      </c>
      <c r="I389" s="299" t="s">
        <v>478</v>
      </c>
      <c r="J389" s="299" t="s">
        <v>448</v>
      </c>
      <c r="K389" s="299" t="s">
        <v>2345</v>
      </c>
      <c r="L389" s="299" t="s">
        <v>310</v>
      </c>
      <c r="M389" s="299" t="s">
        <v>250</v>
      </c>
      <c r="N389" s="299" t="s">
        <v>234</v>
      </c>
      <c r="O389" s="299" t="s">
        <v>3350</v>
      </c>
      <c r="P389" s="299" t="s">
        <v>2902</v>
      </c>
      <c r="Q389" s="299"/>
      <c r="R389" s="299"/>
      <c r="S389" s="299"/>
      <c r="T389" s="299" t="s">
        <v>2998</v>
      </c>
      <c r="U389" s="298"/>
      <c r="V389" s="298" t="s">
        <v>2905</v>
      </c>
      <c r="W389" s="299" t="s">
        <v>2886</v>
      </c>
      <c r="X389" s="301">
        <v>1</v>
      </c>
      <c r="Y389" s="301">
        <v>0</v>
      </c>
      <c r="Z389" s="300">
        <v>2.0420000000000001E-2</v>
      </c>
      <c r="AA389" s="300">
        <v>178.89402999999999</v>
      </c>
      <c r="AB389" s="297">
        <v>87.5</v>
      </c>
      <c r="AC389" s="296">
        <v>42430</v>
      </c>
      <c r="AD389" s="296">
        <v>42430.567756828699</v>
      </c>
      <c r="AE389" s="295" t="s">
        <v>2324</v>
      </c>
    </row>
    <row r="390" spans="1:31" hidden="1" collapsed="1">
      <c r="A390" s="302" t="s">
        <v>261</v>
      </c>
      <c r="B390" s="299" t="s">
        <v>1412</v>
      </c>
      <c r="C390" s="299" t="s">
        <v>1412</v>
      </c>
      <c r="D390" s="299" t="s">
        <v>2997</v>
      </c>
      <c r="E390" s="299" t="s">
        <v>1411</v>
      </c>
      <c r="F390" s="299" t="s">
        <v>1410</v>
      </c>
      <c r="G390" s="299"/>
      <c r="H390" s="299" t="s">
        <v>1409</v>
      </c>
      <c r="I390" s="299" t="s">
        <v>992</v>
      </c>
      <c r="J390" s="299" t="s">
        <v>448</v>
      </c>
      <c r="K390" s="299" t="s">
        <v>2361</v>
      </c>
      <c r="L390" s="299" t="s">
        <v>310</v>
      </c>
      <c r="M390" s="299" t="s">
        <v>250</v>
      </c>
      <c r="N390" s="299" t="s">
        <v>234</v>
      </c>
      <c r="O390" s="299" t="s">
        <v>3350</v>
      </c>
      <c r="P390" s="299" t="s">
        <v>2902</v>
      </c>
      <c r="Q390" s="299"/>
      <c r="R390" s="299"/>
      <c r="S390" s="299"/>
      <c r="T390" s="299" t="s">
        <v>2996</v>
      </c>
      <c r="U390" s="298"/>
      <c r="V390" s="298" t="s">
        <v>2905</v>
      </c>
      <c r="W390" s="299" t="s">
        <v>2886</v>
      </c>
      <c r="X390" s="301">
        <v>1</v>
      </c>
      <c r="Y390" s="301">
        <v>0</v>
      </c>
      <c r="Z390" s="300">
        <v>2.0420000000000001E-2</v>
      </c>
      <c r="AA390" s="300">
        <v>178.89402999999999</v>
      </c>
      <c r="AB390" s="297">
        <v>87.5</v>
      </c>
      <c r="AC390" s="296">
        <v>42432</v>
      </c>
      <c r="AD390" s="296">
        <v>42432.771894293997</v>
      </c>
      <c r="AE390" s="295" t="s">
        <v>2324</v>
      </c>
    </row>
    <row r="391" spans="1:31" hidden="1" collapsed="1">
      <c r="A391" s="302" t="s">
        <v>261</v>
      </c>
      <c r="B391" s="299" t="s">
        <v>1408</v>
      </c>
      <c r="C391" s="299" t="s">
        <v>1408</v>
      </c>
      <c r="D391" s="299" t="s">
        <v>2995</v>
      </c>
      <c r="E391" s="299" t="s">
        <v>1407</v>
      </c>
      <c r="F391" s="299" t="s">
        <v>1406</v>
      </c>
      <c r="G391" s="299"/>
      <c r="H391" s="299" t="s">
        <v>1405</v>
      </c>
      <c r="I391" s="299" t="s">
        <v>478</v>
      </c>
      <c r="J391" s="299" t="s">
        <v>448</v>
      </c>
      <c r="K391" s="299" t="s">
        <v>2345</v>
      </c>
      <c r="L391" s="299" t="s">
        <v>310</v>
      </c>
      <c r="M391" s="299" t="s">
        <v>250</v>
      </c>
      <c r="N391" s="299" t="s">
        <v>234</v>
      </c>
      <c r="O391" s="299" t="s">
        <v>3350</v>
      </c>
      <c r="P391" s="299" t="s">
        <v>2902</v>
      </c>
      <c r="Q391" s="299"/>
      <c r="R391" s="299"/>
      <c r="S391" s="299"/>
      <c r="T391" s="299" t="s">
        <v>2931</v>
      </c>
      <c r="U391" s="298"/>
      <c r="V391" s="298" t="s">
        <v>2905</v>
      </c>
      <c r="W391" s="299" t="s">
        <v>2886</v>
      </c>
      <c r="X391" s="301">
        <v>1</v>
      </c>
      <c r="Y391" s="301">
        <v>0</v>
      </c>
      <c r="Z391" s="300">
        <v>2.0420000000000001E-2</v>
      </c>
      <c r="AA391" s="300">
        <v>178.89402999999999</v>
      </c>
      <c r="AB391" s="297">
        <v>87.5</v>
      </c>
      <c r="AC391" s="296">
        <v>42440</v>
      </c>
      <c r="AD391" s="296">
        <v>42440.63519375</v>
      </c>
      <c r="AE391" s="295" t="s">
        <v>2324</v>
      </c>
    </row>
    <row r="392" spans="1:31" hidden="1" collapsed="1">
      <c r="A392" s="302" t="s">
        <v>261</v>
      </c>
      <c r="B392" s="299" t="s">
        <v>1404</v>
      </c>
      <c r="C392" s="299" t="s">
        <v>1404</v>
      </c>
      <c r="D392" s="299" t="s">
        <v>2986</v>
      </c>
      <c r="E392" s="299" t="s">
        <v>1403</v>
      </c>
      <c r="F392" s="299" t="s">
        <v>1402</v>
      </c>
      <c r="G392" s="299"/>
      <c r="H392" s="299" t="s">
        <v>1401</v>
      </c>
      <c r="I392" s="299" t="s">
        <v>449</v>
      </c>
      <c r="J392" s="299" t="s">
        <v>448</v>
      </c>
      <c r="K392" s="299" t="s">
        <v>2325</v>
      </c>
      <c r="L392" s="299" t="s">
        <v>310</v>
      </c>
      <c r="M392" s="299" t="s">
        <v>250</v>
      </c>
      <c r="N392" s="299" t="s">
        <v>234</v>
      </c>
      <c r="O392" s="299" t="s">
        <v>3350</v>
      </c>
      <c r="P392" s="299" t="s">
        <v>2902</v>
      </c>
      <c r="Q392" s="299"/>
      <c r="R392" s="299"/>
      <c r="S392" s="299"/>
      <c r="T392" s="299" t="s">
        <v>2985</v>
      </c>
      <c r="U392" s="298"/>
      <c r="V392" s="298" t="s">
        <v>2905</v>
      </c>
      <c r="W392" s="299" t="s">
        <v>2886</v>
      </c>
      <c r="X392" s="301">
        <v>1</v>
      </c>
      <c r="Y392" s="301">
        <v>0</v>
      </c>
      <c r="Z392" s="300">
        <v>2.0420000000000001E-2</v>
      </c>
      <c r="AA392" s="300">
        <v>178.89402999999999</v>
      </c>
      <c r="AB392" s="297">
        <v>87.5</v>
      </c>
      <c r="AC392" s="296">
        <v>42447</v>
      </c>
      <c r="AD392" s="296">
        <v>42447.663035844897</v>
      </c>
      <c r="AE392" s="295" t="s">
        <v>2324</v>
      </c>
    </row>
    <row r="393" spans="1:31" hidden="1" collapsed="1">
      <c r="A393" s="302" t="s">
        <v>261</v>
      </c>
      <c r="B393" s="299" t="s">
        <v>1400</v>
      </c>
      <c r="C393" s="299" t="s">
        <v>1400</v>
      </c>
      <c r="D393" s="299" t="s">
        <v>2978</v>
      </c>
      <c r="E393" s="299" t="s">
        <v>1075</v>
      </c>
      <c r="F393" s="299" t="s">
        <v>1399</v>
      </c>
      <c r="G393" s="299"/>
      <c r="H393" s="299" t="s">
        <v>1398</v>
      </c>
      <c r="I393" s="299" t="s">
        <v>478</v>
      </c>
      <c r="J393" s="299" t="s">
        <v>448</v>
      </c>
      <c r="K393" s="299" t="s">
        <v>2345</v>
      </c>
      <c r="L393" s="299" t="s">
        <v>310</v>
      </c>
      <c r="M393" s="299" t="s">
        <v>250</v>
      </c>
      <c r="N393" s="299" t="s">
        <v>234</v>
      </c>
      <c r="O393" s="299" t="s">
        <v>3350</v>
      </c>
      <c r="P393" s="299" t="s">
        <v>2902</v>
      </c>
      <c r="Q393" s="299"/>
      <c r="R393" s="299"/>
      <c r="S393" s="299"/>
      <c r="T393" s="299" t="s">
        <v>2970</v>
      </c>
      <c r="U393" s="298"/>
      <c r="V393" s="298" t="s">
        <v>2905</v>
      </c>
      <c r="W393" s="299" t="s">
        <v>2886</v>
      </c>
      <c r="X393" s="301">
        <v>1</v>
      </c>
      <c r="Y393" s="301">
        <v>0</v>
      </c>
      <c r="Z393" s="300">
        <v>2.0420000000000001E-2</v>
      </c>
      <c r="AA393" s="300">
        <v>178.89402999999999</v>
      </c>
      <c r="AB393" s="297">
        <v>87.5</v>
      </c>
      <c r="AC393" s="296">
        <v>42461</v>
      </c>
      <c r="AD393" s="296">
        <v>42460.731875428202</v>
      </c>
      <c r="AE393" s="295" t="s">
        <v>2324</v>
      </c>
    </row>
    <row r="394" spans="1:31" hidden="1" collapsed="1">
      <c r="A394" s="302" t="s">
        <v>261</v>
      </c>
      <c r="B394" s="299" t="s">
        <v>1397</v>
      </c>
      <c r="C394" s="299" t="s">
        <v>1397</v>
      </c>
      <c r="D394" s="299" t="s">
        <v>2975</v>
      </c>
      <c r="E394" s="299" t="s">
        <v>1396</v>
      </c>
      <c r="F394" s="299" t="s">
        <v>1395</v>
      </c>
      <c r="G394" s="299"/>
      <c r="H394" s="299" t="s">
        <v>1394</v>
      </c>
      <c r="I394" s="299" t="s">
        <v>478</v>
      </c>
      <c r="J394" s="299" t="s">
        <v>448</v>
      </c>
      <c r="K394" s="299" t="s">
        <v>2345</v>
      </c>
      <c r="L394" s="299" t="s">
        <v>310</v>
      </c>
      <c r="M394" s="299" t="s">
        <v>250</v>
      </c>
      <c r="N394" s="299" t="s">
        <v>234</v>
      </c>
      <c r="O394" s="299" t="s">
        <v>3350</v>
      </c>
      <c r="P394" s="299" t="s">
        <v>2902</v>
      </c>
      <c r="Q394" s="299"/>
      <c r="R394" s="299"/>
      <c r="S394" s="299"/>
      <c r="T394" s="299" t="s">
        <v>2974</v>
      </c>
      <c r="U394" s="298"/>
      <c r="V394" s="298" t="s">
        <v>2905</v>
      </c>
      <c r="W394" s="299" t="s">
        <v>2886</v>
      </c>
      <c r="X394" s="301">
        <v>1</v>
      </c>
      <c r="Y394" s="301">
        <v>0</v>
      </c>
      <c r="Z394" s="300">
        <v>2.0420000000000001E-2</v>
      </c>
      <c r="AA394" s="300">
        <v>178.89402999999999</v>
      </c>
      <c r="AB394" s="297">
        <v>87.5</v>
      </c>
      <c r="AC394" s="296">
        <v>42461</v>
      </c>
      <c r="AD394" s="296">
        <v>42460.750249074103</v>
      </c>
      <c r="AE394" s="295" t="s">
        <v>2324</v>
      </c>
    </row>
    <row r="395" spans="1:31" hidden="1" collapsed="1">
      <c r="A395" s="302" t="s">
        <v>261</v>
      </c>
      <c r="B395" s="299" t="s">
        <v>1393</v>
      </c>
      <c r="C395" s="299" t="s">
        <v>1393</v>
      </c>
      <c r="D395" s="299" t="s">
        <v>2973</v>
      </c>
      <c r="E395" s="299" t="s">
        <v>610</v>
      </c>
      <c r="F395" s="299" t="s">
        <v>1392</v>
      </c>
      <c r="G395" s="299"/>
      <c r="H395" s="299" t="s">
        <v>1391</v>
      </c>
      <c r="I395" s="299" t="s">
        <v>478</v>
      </c>
      <c r="J395" s="299" t="s">
        <v>448</v>
      </c>
      <c r="K395" s="299" t="s">
        <v>2345</v>
      </c>
      <c r="L395" s="299" t="s">
        <v>310</v>
      </c>
      <c r="M395" s="299" t="s">
        <v>250</v>
      </c>
      <c r="N395" s="299" t="s">
        <v>234</v>
      </c>
      <c r="O395" s="299" t="s">
        <v>3350</v>
      </c>
      <c r="P395" s="299" t="s">
        <v>2902</v>
      </c>
      <c r="Q395" s="299"/>
      <c r="R395" s="299"/>
      <c r="S395" s="299"/>
      <c r="T395" s="299" t="s">
        <v>2972</v>
      </c>
      <c r="U395" s="298"/>
      <c r="V395" s="298" t="s">
        <v>2905</v>
      </c>
      <c r="W395" s="299" t="s">
        <v>2886</v>
      </c>
      <c r="X395" s="301">
        <v>1</v>
      </c>
      <c r="Y395" s="301">
        <v>0</v>
      </c>
      <c r="Z395" s="300">
        <v>2.0420000000000001E-2</v>
      </c>
      <c r="AA395" s="300">
        <v>178.89402999999999</v>
      </c>
      <c r="AB395" s="297">
        <v>87.5</v>
      </c>
      <c r="AC395" s="296">
        <v>42461</v>
      </c>
      <c r="AD395" s="296">
        <v>42460.756580092602</v>
      </c>
      <c r="AE395" s="295" t="s">
        <v>2324</v>
      </c>
    </row>
    <row r="396" spans="1:31" hidden="1" collapsed="1">
      <c r="A396" s="302" t="s">
        <v>261</v>
      </c>
      <c r="B396" s="299" t="s">
        <v>1390</v>
      </c>
      <c r="C396" s="299" t="s">
        <v>1390</v>
      </c>
      <c r="D396" s="299" t="s">
        <v>2971</v>
      </c>
      <c r="E396" s="299" t="s">
        <v>1389</v>
      </c>
      <c r="F396" s="299" t="s">
        <v>1388</v>
      </c>
      <c r="G396" s="299"/>
      <c r="H396" s="299" t="s">
        <v>1387</v>
      </c>
      <c r="I396" s="299" t="s">
        <v>992</v>
      </c>
      <c r="J396" s="299" t="s">
        <v>448</v>
      </c>
      <c r="K396" s="299" t="s">
        <v>2361</v>
      </c>
      <c r="L396" s="299" t="s">
        <v>310</v>
      </c>
      <c r="M396" s="299" t="s">
        <v>250</v>
      </c>
      <c r="N396" s="299" t="s">
        <v>234</v>
      </c>
      <c r="O396" s="299" t="s">
        <v>3350</v>
      </c>
      <c r="P396" s="299" t="s">
        <v>2902</v>
      </c>
      <c r="Q396" s="299"/>
      <c r="R396" s="299"/>
      <c r="S396" s="299"/>
      <c r="T396" s="299" t="s">
        <v>2970</v>
      </c>
      <c r="U396" s="298"/>
      <c r="V396" s="298" t="s">
        <v>2905</v>
      </c>
      <c r="W396" s="299" t="s">
        <v>2886</v>
      </c>
      <c r="X396" s="301">
        <v>1</v>
      </c>
      <c r="Y396" s="301">
        <v>0</v>
      </c>
      <c r="Z396" s="300">
        <v>2.0420000000000001E-2</v>
      </c>
      <c r="AA396" s="300">
        <v>178.89402999999999</v>
      </c>
      <c r="AB396" s="297">
        <v>87.5</v>
      </c>
      <c r="AC396" s="296">
        <v>42471</v>
      </c>
      <c r="AD396" s="296">
        <v>42471.558114085601</v>
      </c>
      <c r="AE396" s="295" t="s">
        <v>2324</v>
      </c>
    </row>
    <row r="397" spans="1:31" hidden="1" collapsed="1">
      <c r="A397" s="302" t="s">
        <v>261</v>
      </c>
      <c r="B397" s="299" t="s">
        <v>1386</v>
      </c>
      <c r="C397" s="299" t="s">
        <v>1386</v>
      </c>
      <c r="D397" s="299" t="s">
        <v>2967</v>
      </c>
      <c r="E397" s="299" t="s">
        <v>1385</v>
      </c>
      <c r="F397" s="299" t="s">
        <v>1384</v>
      </c>
      <c r="G397" s="299"/>
      <c r="H397" s="299" t="s">
        <v>1383</v>
      </c>
      <c r="I397" s="299" t="s">
        <v>992</v>
      </c>
      <c r="J397" s="299" t="s">
        <v>448</v>
      </c>
      <c r="K397" s="299" t="s">
        <v>2361</v>
      </c>
      <c r="L397" s="299" t="s">
        <v>310</v>
      </c>
      <c r="M397" s="299" t="s">
        <v>250</v>
      </c>
      <c r="N397" s="299" t="s">
        <v>234</v>
      </c>
      <c r="O397" s="299" t="s">
        <v>3350</v>
      </c>
      <c r="P397" s="299" t="s">
        <v>2889</v>
      </c>
      <c r="Q397" s="299"/>
      <c r="R397" s="299"/>
      <c r="S397" s="299"/>
      <c r="T397" s="299" t="s">
        <v>2966</v>
      </c>
      <c r="U397" s="298"/>
      <c r="V397" s="298" t="s">
        <v>2905</v>
      </c>
      <c r="W397" s="299" t="s">
        <v>2886</v>
      </c>
      <c r="X397" s="301">
        <v>1</v>
      </c>
      <c r="Y397" s="301">
        <v>0</v>
      </c>
      <c r="Z397" s="300">
        <v>1.435E-2</v>
      </c>
      <c r="AA397" s="300">
        <v>125.72344</v>
      </c>
      <c r="AB397" s="297">
        <v>70</v>
      </c>
      <c r="AC397" s="296">
        <v>42474</v>
      </c>
      <c r="AD397" s="296">
        <v>42474.568702696801</v>
      </c>
      <c r="AE397" s="295" t="s">
        <v>2324</v>
      </c>
    </row>
    <row r="398" spans="1:31" hidden="1" collapsed="1">
      <c r="A398" s="302" t="s">
        <v>261</v>
      </c>
      <c r="B398" s="299" t="s">
        <v>1382</v>
      </c>
      <c r="C398" s="299" t="s">
        <v>1382</v>
      </c>
      <c r="D398" s="299" t="s">
        <v>2965</v>
      </c>
      <c r="E398" s="299" t="s">
        <v>842</v>
      </c>
      <c r="F398" s="299" t="s">
        <v>1381</v>
      </c>
      <c r="G398" s="299"/>
      <c r="H398" s="299" t="s">
        <v>1380</v>
      </c>
      <c r="I398" s="299" t="s">
        <v>1327</v>
      </c>
      <c r="J398" s="299" t="s">
        <v>448</v>
      </c>
      <c r="K398" s="299" t="s">
        <v>2416</v>
      </c>
      <c r="L398" s="299" t="s">
        <v>310</v>
      </c>
      <c r="M398" s="299" t="s">
        <v>250</v>
      </c>
      <c r="N398" s="299" t="s">
        <v>234</v>
      </c>
      <c r="O398" s="299" t="s">
        <v>3350</v>
      </c>
      <c r="P398" s="299" t="s">
        <v>2889</v>
      </c>
      <c r="Q398" s="299"/>
      <c r="R398" s="299"/>
      <c r="S398" s="299"/>
      <c r="T398" s="299" t="s">
        <v>2964</v>
      </c>
      <c r="U398" s="298"/>
      <c r="V398" s="298" t="s">
        <v>2905</v>
      </c>
      <c r="W398" s="299" t="s">
        <v>2886</v>
      </c>
      <c r="X398" s="301">
        <v>1</v>
      </c>
      <c r="Y398" s="301">
        <v>0</v>
      </c>
      <c r="Z398" s="300">
        <v>1.435E-2</v>
      </c>
      <c r="AA398" s="300">
        <v>125.72344</v>
      </c>
      <c r="AB398" s="297">
        <v>70</v>
      </c>
      <c r="AC398" s="296">
        <v>42478</v>
      </c>
      <c r="AD398" s="296">
        <v>42478.551053472198</v>
      </c>
      <c r="AE398" s="295" t="s">
        <v>2324</v>
      </c>
    </row>
    <row r="399" spans="1:31" hidden="1" collapsed="1">
      <c r="A399" s="302" t="s">
        <v>261</v>
      </c>
      <c r="B399" s="299" t="s">
        <v>1379</v>
      </c>
      <c r="C399" s="299" t="s">
        <v>1379</v>
      </c>
      <c r="D399" s="299" t="s">
        <v>2963</v>
      </c>
      <c r="E399" s="299" t="s">
        <v>1378</v>
      </c>
      <c r="F399" s="299" t="s">
        <v>1377</v>
      </c>
      <c r="G399" s="299"/>
      <c r="H399" s="299" t="s">
        <v>1376</v>
      </c>
      <c r="I399" s="299" t="s">
        <v>992</v>
      </c>
      <c r="J399" s="299" t="s">
        <v>448</v>
      </c>
      <c r="K399" s="299" t="s">
        <v>2361</v>
      </c>
      <c r="L399" s="299" t="s">
        <v>310</v>
      </c>
      <c r="M399" s="299" t="s">
        <v>250</v>
      </c>
      <c r="N399" s="299" t="s">
        <v>234</v>
      </c>
      <c r="O399" s="299" t="s">
        <v>3350</v>
      </c>
      <c r="P399" s="299" t="s">
        <v>2902</v>
      </c>
      <c r="Q399" s="299"/>
      <c r="R399" s="299"/>
      <c r="S399" s="299"/>
      <c r="T399" s="299" t="s">
        <v>2962</v>
      </c>
      <c r="U399" s="298"/>
      <c r="V399" s="298" t="s">
        <v>2905</v>
      </c>
      <c r="W399" s="299" t="s">
        <v>2886</v>
      </c>
      <c r="X399" s="301">
        <v>1</v>
      </c>
      <c r="Y399" s="301">
        <v>0</v>
      </c>
      <c r="Z399" s="300">
        <v>2.0420000000000001E-2</v>
      </c>
      <c r="AA399" s="300">
        <v>178.89402999999999</v>
      </c>
      <c r="AB399" s="297">
        <v>87.5</v>
      </c>
      <c r="AC399" s="296">
        <v>42478</v>
      </c>
      <c r="AD399" s="296">
        <v>42478.772117048597</v>
      </c>
      <c r="AE399" s="295" t="s">
        <v>2324</v>
      </c>
    </row>
    <row r="400" spans="1:31" hidden="1" collapsed="1">
      <c r="A400" s="302" t="s">
        <v>261</v>
      </c>
      <c r="B400" s="299" t="s">
        <v>1375</v>
      </c>
      <c r="C400" s="299" t="s">
        <v>1375</v>
      </c>
      <c r="D400" s="299" t="s">
        <v>2961</v>
      </c>
      <c r="E400" s="299" t="s">
        <v>1374</v>
      </c>
      <c r="F400" s="299" t="s">
        <v>1373</v>
      </c>
      <c r="G400" s="299"/>
      <c r="H400" s="299" t="s">
        <v>1372</v>
      </c>
      <c r="I400" s="299" t="s">
        <v>992</v>
      </c>
      <c r="J400" s="299" t="s">
        <v>448</v>
      </c>
      <c r="K400" s="299" t="s">
        <v>2361</v>
      </c>
      <c r="L400" s="299" t="s">
        <v>310</v>
      </c>
      <c r="M400" s="299" t="s">
        <v>250</v>
      </c>
      <c r="N400" s="299" t="s">
        <v>234</v>
      </c>
      <c r="O400" s="299" t="s">
        <v>3350</v>
      </c>
      <c r="P400" s="299" t="s">
        <v>2902</v>
      </c>
      <c r="Q400" s="299"/>
      <c r="R400" s="299"/>
      <c r="S400" s="299"/>
      <c r="T400" s="299" t="s">
        <v>2960</v>
      </c>
      <c r="U400" s="298"/>
      <c r="V400" s="298" t="s">
        <v>2905</v>
      </c>
      <c r="W400" s="299" t="s">
        <v>2886</v>
      </c>
      <c r="X400" s="301">
        <v>1</v>
      </c>
      <c r="Y400" s="301">
        <v>0</v>
      </c>
      <c r="Z400" s="300">
        <v>2.0420000000000001E-2</v>
      </c>
      <c r="AA400" s="300">
        <v>178.89402999999999</v>
      </c>
      <c r="AB400" s="297">
        <v>87.5</v>
      </c>
      <c r="AC400" s="296">
        <v>42479</v>
      </c>
      <c r="AD400" s="296">
        <v>42479.665662847197</v>
      </c>
      <c r="AE400" s="295" t="s">
        <v>2324</v>
      </c>
    </row>
    <row r="401" spans="1:31" hidden="1" collapsed="1">
      <c r="A401" s="302" t="s">
        <v>261</v>
      </c>
      <c r="B401" s="299" t="s">
        <v>1371</v>
      </c>
      <c r="C401" s="299" t="s">
        <v>1371</v>
      </c>
      <c r="D401" s="299" t="s">
        <v>2957</v>
      </c>
      <c r="E401" s="299" t="s">
        <v>1370</v>
      </c>
      <c r="F401" s="299" t="s">
        <v>1369</v>
      </c>
      <c r="G401" s="299"/>
      <c r="H401" s="299" t="s">
        <v>1368</v>
      </c>
      <c r="I401" s="299" t="s">
        <v>473</v>
      </c>
      <c r="J401" s="299" t="s">
        <v>448</v>
      </c>
      <c r="K401" s="299" t="s">
        <v>2538</v>
      </c>
      <c r="L401" s="299" t="s">
        <v>310</v>
      </c>
      <c r="M401" s="299" t="s">
        <v>250</v>
      </c>
      <c r="N401" s="299" t="s">
        <v>234</v>
      </c>
      <c r="O401" s="299" t="s">
        <v>3350</v>
      </c>
      <c r="P401" s="299" t="s">
        <v>2902</v>
      </c>
      <c r="Q401" s="299"/>
      <c r="R401" s="299"/>
      <c r="S401" s="299"/>
      <c r="T401" s="299" t="s">
        <v>2956</v>
      </c>
      <c r="U401" s="298"/>
      <c r="V401" s="298" t="s">
        <v>2905</v>
      </c>
      <c r="W401" s="299" t="s">
        <v>2886</v>
      </c>
      <c r="X401" s="301">
        <v>1</v>
      </c>
      <c r="Y401" s="301">
        <v>0</v>
      </c>
      <c r="Z401" s="300">
        <v>2.0420000000000001E-2</v>
      </c>
      <c r="AA401" s="300">
        <v>178.89402999999999</v>
      </c>
      <c r="AB401" s="297">
        <v>87.5</v>
      </c>
      <c r="AC401" s="296">
        <v>42485</v>
      </c>
      <c r="AD401" s="296">
        <v>42485.582649108801</v>
      </c>
      <c r="AE401" s="295" t="s">
        <v>2324</v>
      </c>
    </row>
    <row r="402" spans="1:31" hidden="1" collapsed="1">
      <c r="A402" s="302" t="s">
        <v>261</v>
      </c>
      <c r="B402" s="299" t="s">
        <v>1367</v>
      </c>
      <c r="C402" s="299" t="s">
        <v>1367</v>
      </c>
      <c r="D402" s="299" t="s">
        <v>2955</v>
      </c>
      <c r="E402" s="299" t="s">
        <v>1366</v>
      </c>
      <c r="F402" s="299" t="s">
        <v>1365</v>
      </c>
      <c r="G402" s="299"/>
      <c r="H402" s="299" t="s">
        <v>1364</v>
      </c>
      <c r="I402" s="299" t="s">
        <v>575</v>
      </c>
      <c r="J402" s="299" t="s">
        <v>448</v>
      </c>
      <c r="K402" s="299" t="s">
        <v>2431</v>
      </c>
      <c r="L402" s="299" t="s">
        <v>310</v>
      </c>
      <c r="M402" s="299" t="s">
        <v>250</v>
      </c>
      <c r="N402" s="299" t="s">
        <v>234</v>
      </c>
      <c r="O402" s="299" t="s">
        <v>3350</v>
      </c>
      <c r="P402" s="299" t="s">
        <v>2902</v>
      </c>
      <c r="Q402" s="299"/>
      <c r="R402" s="299"/>
      <c r="S402" s="299"/>
      <c r="T402" s="299" t="s">
        <v>2935</v>
      </c>
      <c r="U402" s="298"/>
      <c r="V402" s="298" t="s">
        <v>2905</v>
      </c>
      <c r="W402" s="299" t="s">
        <v>2886</v>
      </c>
      <c r="X402" s="301">
        <v>1</v>
      </c>
      <c r="Y402" s="301">
        <v>0</v>
      </c>
      <c r="Z402" s="300">
        <v>2.0420000000000001E-2</v>
      </c>
      <c r="AA402" s="300">
        <v>178.89402999999999</v>
      </c>
      <c r="AB402" s="297">
        <v>87.5</v>
      </c>
      <c r="AC402" s="296">
        <v>42485</v>
      </c>
      <c r="AD402" s="296">
        <v>42485.688046180599</v>
      </c>
      <c r="AE402" s="295" t="s">
        <v>2324</v>
      </c>
    </row>
    <row r="403" spans="1:31" hidden="1" collapsed="1">
      <c r="A403" s="302" t="s">
        <v>261</v>
      </c>
      <c r="B403" s="299" t="s">
        <v>1363</v>
      </c>
      <c r="C403" s="299" t="s">
        <v>1363</v>
      </c>
      <c r="D403" s="299" t="s">
        <v>2949</v>
      </c>
      <c r="E403" s="299" t="s">
        <v>1362</v>
      </c>
      <c r="F403" s="299" t="s">
        <v>1361</v>
      </c>
      <c r="G403" s="299"/>
      <c r="H403" s="299" t="s">
        <v>1360</v>
      </c>
      <c r="I403" s="299" t="s">
        <v>526</v>
      </c>
      <c r="J403" s="299" t="s">
        <v>448</v>
      </c>
      <c r="K403" s="299" t="s">
        <v>2337</v>
      </c>
      <c r="L403" s="299" t="s">
        <v>310</v>
      </c>
      <c r="M403" s="299" t="s">
        <v>250</v>
      </c>
      <c r="N403" s="299" t="s">
        <v>234</v>
      </c>
      <c r="O403" s="299" t="s">
        <v>3350</v>
      </c>
      <c r="P403" s="299" t="s">
        <v>2902</v>
      </c>
      <c r="Q403" s="299"/>
      <c r="R403" s="299"/>
      <c r="S403" s="299"/>
      <c r="T403" s="299" t="s">
        <v>2948</v>
      </c>
      <c r="U403" s="298"/>
      <c r="V403" s="298" t="s">
        <v>2905</v>
      </c>
      <c r="W403" s="299" t="s">
        <v>2886</v>
      </c>
      <c r="X403" s="301">
        <v>1</v>
      </c>
      <c r="Y403" s="301">
        <v>0</v>
      </c>
      <c r="Z403" s="300">
        <v>2.0420000000000001E-2</v>
      </c>
      <c r="AA403" s="300">
        <v>178.89402999999999</v>
      </c>
      <c r="AB403" s="297">
        <v>87.5</v>
      </c>
      <c r="AC403" s="296">
        <v>42489</v>
      </c>
      <c r="AD403" s="296">
        <v>42489.554935266198</v>
      </c>
      <c r="AE403" s="295" t="s">
        <v>2324</v>
      </c>
    </row>
    <row r="404" spans="1:31" hidden="1" collapsed="1">
      <c r="A404" s="302" t="s">
        <v>261</v>
      </c>
      <c r="B404" s="299" t="s">
        <v>1359</v>
      </c>
      <c r="C404" s="299" t="s">
        <v>1359</v>
      </c>
      <c r="D404" s="299" t="s">
        <v>2944</v>
      </c>
      <c r="E404" s="299" t="s">
        <v>1358</v>
      </c>
      <c r="F404" s="299" t="s">
        <v>1357</v>
      </c>
      <c r="G404" s="299"/>
      <c r="H404" s="299" t="s">
        <v>1356</v>
      </c>
      <c r="I404" s="299" t="s">
        <v>1327</v>
      </c>
      <c r="J404" s="299" t="s">
        <v>448</v>
      </c>
      <c r="K404" s="299" t="s">
        <v>2416</v>
      </c>
      <c r="L404" s="299" t="s">
        <v>310</v>
      </c>
      <c r="M404" s="299" t="s">
        <v>250</v>
      </c>
      <c r="N404" s="299" t="s">
        <v>234</v>
      </c>
      <c r="O404" s="299" t="s">
        <v>3350</v>
      </c>
      <c r="P404" s="299" t="s">
        <v>2943</v>
      </c>
      <c r="Q404" s="299"/>
      <c r="R404" s="299"/>
      <c r="S404" s="299"/>
      <c r="T404" s="299" t="s">
        <v>2933</v>
      </c>
      <c r="U404" s="298"/>
      <c r="V404" s="298" t="s">
        <v>2905</v>
      </c>
      <c r="W404" s="299" t="s">
        <v>2886</v>
      </c>
      <c r="X404" s="301">
        <v>1</v>
      </c>
      <c r="Y404" s="301">
        <v>0</v>
      </c>
      <c r="Z404" s="300">
        <v>2.0420000000000001E-2</v>
      </c>
      <c r="AA404" s="300">
        <v>178.89402999999999</v>
      </c>
      <c r="AB404" s="297">
        <v>87.5</v>
      </c>
      <c r="AC404" s="296">
        <v>42522</v>
      </c>
      <c r="AD404" s="296">
        <v>42522.429496411998</v>
      </c>
      <c r="AE404" s="295" t="s">
        <v>2324</v>
      </c>
    </row>
    <row r="405" spans="1:31" hidden="1" collapsed="1">
      <c r="A405" s="302" t="s">
        <v>261</v>
      </c>
      <c r="B405" s="299" t="s">
        <v>1355</v>
      </c>
      <c r="C405" s="299" t="s">
        <v>1355</v>
      </c>
      <c r="D405" s="299" t="s">
        <v>2940</v>
      </c>
      <c r="E405" s="299" t="s">
        <v>1354</v>
      </c>
      <c r="F405" s="299" t="s">
        <v>1353</v>
      </c>
      <c r="G405" s="299"/>
      <c r="H405" s="299" t="s">
        <v>1352</v>
      </c>
      <c r="I405" s="299" t="s">
        <v>449</v>
      </c>
      <c r="J405" s="299" t="s">
        <v>448</v>
      </c>
      <c r="K405" s="299" t="s">
        <v>2325</v>
      </c>
      <c r="L405" s="299" t="s">
        <v>310</v>
      </c>
      <c r="M405" s="299" t="s">
        <v>250</v>
      </c>
      <c r="N405" s="299" t="s">
        <v>234</v>
      </c>
      <c r="O405" s="299" t="s">
        <v>3350</v>
      </c>
      <c r="P405" s="299" t="s">
        <v>2902</v>
      </c>
      <c r="Q405" s="299"/>
      <c r="R405" s="299"/>
      <c r="S405" s="299"/>
      <c r="T405" s="299" t="s">
        <v>2939</v>
      </c>
      <c r="U405" s="298"/>
      <c r="V405" s="298" t="s">
        <v>2905</v>
      </c>
      <c r="W405" s="299" t="s">
        <v>2886</v>
      </c>
      <c r="X405" s="301">
        <v>1</v>
      </c>
      <c r="Y405" s="301">
        <v>0</v>
      </c>
      <c r="Z405" s="300">
        <v>2.0420000000000001E-2</v>
      </c>
      <c r="AA405" s="300">
        <v>178.89402999999999</v>
      </c>
      <c r="AB405" s="297">
        <v>87.5</v>
      </c>
      <c r="AC405" s="296">
        <v>42523</v>
      </c>
      <c r="AD405" s="296">
        <v>42523.711190196802</v>
      </c>
      <c r="AE405" s="295" t="s">
        <v>2324</v>
      </c>
    </row>
    <row r="406" spans="1:31" hidden="1" collapsed="1">
      <c r="A406" s="302" t="s">
        <v>261</v>
      </c>
      <c r="B406" s="299" t="s">
        <v>1351</v>
      </c>
      <c r="C406" s="299" t="s">
        <v>1351</v>
      </c>
      <c r="D406" s="299" t="s">
        <v>2936</v>
      </c>
      <c r="E406" s="299" t="s">
        <v>1350</v>
      </c>
      <c r="F406" s="299" t="s">
        <v>1349</v>
      </c>
      <c r="G406" s="299"/>
      <c r="H406" s="299" t="s">
        <v>1348</v>
      </c>
      <c r="I406" s="299" t="s">
        <v>1347</v>
      </c>
      <c r="J406" s="299" t="s">
        <v>448</v>
      </c>
      <c r="K406" s="299" t="s">
        <v>2621</v>
      </c>
      <c r="L406" s="299" t="s">
        <v>310</v>
      </c>
      <c r="M406" s="299" t="s">
        <v>250</v>
      </c>
      <c r="N406" s="299" t="s">
        <v>234</v>
      </c>
      <c r="O406" s="299" t="s">
        <v>3350</v>
      </c>
      <c r="P406" s="299" t="s">
        <v>2902</v>
      </c>
      <c r="Q406" s="299"/>
      <c r="R406" s="299"/>
      <c r="S406" s="299"/>
      <c r="T406" s="299" t="s">
        <v>2935</v>
      </c>
      <c r="U406" s="298"/>
      <c r="V406" s="298" t="s">
        <v>2905</v>
      </c>
      <c r="W406" s="299" t="s">
        <v>2886</v>
      </c>
      <c r="X406" s="301">
        <v>1</v>
      </c>
      <c r="Y406" s="301">
        <v>0</v>
      </c>
      <c r="Z406" s="300">
        <v>2.0420000000000001E-2</v>
      </c>
      <c r="AA406" s="300">
        <v>178.89402999999999</v>
      </c>
      <c r="AB406" s="297">
        <v>87.5</v>
      </c>
      <c r="AC406" s="296">
        <v>42527</v>
      </c>
      <c r="AD406" s="296">
        <v>42527.574376006902</v>
      </c>
      <c r="AE406" s="295" t="s">
        <v>2324</v>
      </c>
    </row>
    <row r="407" spans="1:31" hidden="1" collapsed="1">
      <c r="A407" s="302" t="s">
        <v>261</v>
      </c>
      <c r="B407" s="299" t="s">
        <v>1346</v>
      </c>
      <c r="C407" s="299" t="s">
        <v>1346</v>
      </c>
      <c r="D407" s="299" t="s">
        <v>2934</v>
      </c>
      <c r="E407" s="299" t="s">
        <v>1345</v>
      </c>
      <c r="F407" s="299" t="s">
        <v>506</v>
      </c>
      <c r="G407" s="299"/>
      <c r="H407" s="299" t="s">
        <v>1344</v>
      </c>
      <c r="I407" s="299" t="s">
        <v>992</v>
      </c>
      <c r="J407" s="299" t="s">
        <v>448</v>
      </c>
      <c r="K407" s="299" t="s">
        <v>2361</v>
      </c>
      <c r="L407" s="299" t="s">
        <v>310</v>
      </c>
      <c r="M407" s="299" t="s">
        <v>250</v>
      </c>
      <c r="N407" s="299" t="s">
        <v>234</v>
      </c>
      <c r="O407" s="299" t="s">
        <v>3350</v>
      </c>
      <c r="P407" s="299" t="s">
        <v>2902</v>
      </c>
      <c r="Q407" s="299"/>
      <c r="R407" s="299"/>
      <c r="S407" s="299"/>
      <c r="T407" s="299" t="s">
        <v>2933</v>
      </c>
      <c r="U407" s="298"/>
      <c r="V407" s="298" t="s">
        <v>2905</v>
      </c>
      <c r="W407" s="299" t="s">
        <v>2886</v>
      </c>
      <c r="X407" s="301">
        <v>1</v>
      </c>
      <c r="Y407" s="301">
        <v>0</v>
      </c>
      <c r="Z407" s="300">
        <v>2.0420000000000001E-2</v>
      </c>
      <c r="AA407" s="300">
        <v>178.89402999999999</v>
      </c>
      <c r="AB407" s="297">
        <v>87.5</v>
      </c>
      <c r="AC407" s="296">
        <v>42528</v>
      </c>
      <c r="AD407" s="296">
        <v>42528.618162731502</v>
      </c>
      <c r="AE407" s="295" t="s">
        <v>2324</v>
      </c>
    </row>
    <row r="408" spans="1:31" hidden="1" collapsed="1">
      <c r="A408" s="302" t="s">
        <v>261</v>
      </c>
      <c r="B408" s="299" t="s">
        <v>1343</v>
      </c>
      <c r="C408" s="299" t="s">
        <v>1343</v>
      </c>
      <c r="D408" s="299" t="s">
        <v>2932</v>
      </c>
      <c r="E408" s="299" t="s">
        <v>1342</v>
      </c>
      <c r="F408" s="299" t="s">
        <v>1341</v>
      </c>
      <c r="G408" s="299"/>
      <c r="H408" s="299" t="s">
        <v>1340</v>
      </c>
      <c r="I408" s="299" t="s">
        <v>478</v>
      </c>
      <c r="J408" s="299" t="s">
        <v>448</v>
      </c>
      <c r="K408" s="299" t="s">
        <v>2345</v>
      </c>
      <c r="L408" s="299" t="s">
        <v>310</v>
      </c>
      <c r="M408" s="299" t="s">
        <v>250</v>
      </c>
      <c r="N408" s="299" t="s">
        <v>234</v>
      </c>
      <c r="O408" s="299" t="s">
        <v>3350</v>
      </c>
      <c r="P408" s="299" t="s">
        <v>2902</v>
      </c>
      <c r="Q408" s="299"/>
      <c r="R408" s="299"/>
      <c r="S408" s="299"/>
      <c r="T408" s="299" t="s">
        <v>2931</v>
      </c>
      <c r="U408" s="298"/>
      <c r="V408" s="298" t="s">
        <v>2905</v>
      </c>
      <c r="W408" s="299" t="s">
        <v>2886</v>
      </c>
      <c r="X408" s="301">
        <v>1</v>
      </c>
      <c r="Y408" s="301">
        <v>0</v>
      </c>
      <c r="Z408" s="300">
        <v>2.0420000000000001E-2</v>
      </c>
      <c r="AA408" s="300">
        <v>178.89402999999999</v>
      </c>
      <c r="AB408" s="297">
        <v>87.5</v>
      </c>
      <c r="AC408" s="296">
        <v>42531</v>
      </c>
      <c r="AD408" s="296">
        <v>42531.645340127303</v>
      </c>
      <c r="AE408" s="295" t="s">
        <v>2324</v>
      </c>
    </row>
    <row r="409" spans="1:31" hidden="1" collapsed="1">
      <c r="A409" s="302" t="s">
        <v>261</v>
      </c>
      <c r="B409" s="299" t="s">
        <v>1339</v>
      </c>
      <c r="C409" s="299" t="s">
        <v>1339</v>
      </c>
      <c r="D409" s="299" t="s">
        <v>2926</v>
      </c>
      <c r="E409" s="299" t="s">
        <v>1338</v>
      </c>
      <c r="F409" s="299" t="s">
        <v>1337</v>
      </c>
      <c r="G409" s="299"/>
      <c r="H409" s="299" t="s">
        <v>1336</v>
      </c>
      <c r="I409" s="299" t="s">
        <v>575</v>
      </c>
      <c r="J409" s="299" t="s">
        <v>448</v>
      </c>
      <c r="K409" s="299" t="s">
        <v>2431</v>
      </c>
      <c r="L409" s="299" t="s">
        <v>310</v>
      </c>
      <c r="M409" s="299" t="s">
        <v>250</v>
      </c>
      <c r="N409" s="299" t="s">
        <v>234</v>
      </c>
      <c r="O409" s="299" t="s">
        <v>3350</v>
      </c>
      <c r="P409" s="299" t="s">
        <v>2902</v>
      </c>
      <c r="Q409" s="299"/>
      <c r="R409" s="299"/>
      <c r="S409" s="299"/>
      <c r="T409" s="299" t="s">
        <v>2925</v>
      </c>
      <c r="U409" s="298"/>
      <c r="V409" s="298" t="s">
        <v>2905</v>
      </c>
      <c r="W409" s="299" t="s">
        <v>2886</v>
      </c>
      <c r="X409" s="301">
        <v>1</v>
      </c>
      <c r="Y409" s="301">
        <v>0</v>
      </c>
      <c r="Z409" s="300">
        <v>2.0420000000000001E-2</v>
      </c>
      <c r="AA409" s="300">
        <v>178.89402999999999</v>
      </c>
      <c r="AB409" s="297">
        <v>87.5</v>
      </c>
      <c r="AC409" s="296">
        <v>42556</v>
      </c>
      <c r="AD409" s="296">
        <v>42556.463611261599</v>
      </c>
      <c r="AE409" s="295" t="s">
        <v>2324</v>
      </c>
    </row>
    <row r="410" spans="1:31" hidden="1" collapsed="1">
      <c r="A410" s="302" t="s">
        <v>261</v>
      </c>
      <c r="B410" s="299" t="s">
        <v>1335</v>
      </c>
      <c r="C410" s="299" t="s">
        <v>1335</v>
      </c>
      <c r="D410" s="299" t="s">
        <v>2921</v>
      </c>
      <c r="E410" s="299" t="s">
        <v>1334</v>
      </c>
      <c r="F410" s="299" t="s">
        <v>1333</v>
      </c>
      <c r="G410" s="299"/>
      <c r="H410" s="299" t="s">
        <v>1332</v>
      </c>
      <c r="I410" s="299" t="s">
        <v>478</v>
      </c>
      <c r="J410" s="299" t="s">
        <v>448</v>
      </c>
      <c r="K410" s="299" t="s">
        <v>2345</v>
      </c>
      <c r="L410" s="299" t="s">
        <v>310</v>
      </c>
      <c r="M410" s="299" t="s">
        <v>250</v>
      </c>
      <c r="N410" s="299" t="s">
        <v>234</v>
      </c>
      <c r="O410" s="299" t="s">
        <v>3350</v>
      </c>
      <c r="P410" s="299" t="s">
        <v>2889</v>
      </c>
      <c r="Q410" s="299"/>
      <c r="R410" s="299"/>
      <c r="S410" s="299"/>
      <c r="T410" s="299" t="s">
        <v>2920</v>
      </c>
      <c r="U410" s="298"/>
      <c r="V410" s="298" t="s">
        <v>2905</v>
      </c>
      <c r="W410" s="299" t="s">
        <v>2886</v>
      </c>
      <c r="X410" s="301">
        <v>1</v>
      </c>
      <c r="Y410" s="301">
        <v>0</v>
      </c>
      <c r="Z410" s="300">
        <v>1.435E-2</v>
      </c>
      <c r="AA410" s="300">
        <v>125.72344</v>
      </c>
      <c r="AB410" s="297">
        <v>70</v>
      </c>
      <c r="AC410" s="296">
        <v>42559</v>
      </c>
      <c r="AD410" s="296">
        <v>42559.654675960701</v>
      </c>
      <c r="AE410" s="295" t="s">
        <v>2324</v>
      </c>
    </row>
    <row r="411" spans="1:31" hidden="1" collapsed="1">
      <c r="A411" s="302" t="s">
        <v>261</v>
      </c>
      <c r="B411" s="299" t="s">
        <v>1331</v>
      </c>
      <c r="C411" s="299" t="s">
        <v>1331</v>
      </c>
      <c r="D411" s="299" t="s">
        <v>2914</v>
      </c>
      <c r="E411" s="299" t="s">
        <v>1330</v>
      </c>
      <c r="F411" s="299" t="s">
        <v>1329</v>
      </c>
      <c r="G411" s="299"/>
      <c r="H411" s="299" t="s">
        <v>1328</v>
      </c>
      <c r="I411" s="299" t="s">
        <v>1327</v>
      </c>
      <c r="J411" s="299" t="s">
        <v>448</v>
      </c>
      <c r="K411" s="299" t="s">
        <v>2416</v>
      </c>
      <c r="L411" s="299" t="s">
        <v>310</v>
      </c>
      <c r="M411" s="299" t="s">
        <v>250</v>
      </c>
      <c r="N411" s="299" t="s">
        <v>234</v>
      </c>
      <c r="O411" s="299" t="s">
        <v>3350</v>
      </c>
      <c r="P411" s="299" t="s">
        <v>2916</v>
      </c>
      <c r="Q411" s="299"/>
      <c r="R411" s="299"/>
      <c r="S411" s="299"/>
      <c r="T411" s="299" t="s">
        <v>2915</v>
      </c>
      <c r="U411" s="298"/>
      <c r="V411" s="298" t="s">
        <v>2905</v>
      </c>
      <c r="W411" s="299" t="s">
        <v>2886</v>
      </c>
      <c r="X411" s="301">
        <v>1</v>
      </c>
      <c r="Y411" s="301">
        <v>0</v>
      </c>
      <c r="Z411" s="300">
        <v>1.435E-2</v>
      </c>
      <c r="AA411" s="300">
        <v>125.72344</v>
      </c>
      <c r="AB411" s="297">
        <v>70</v>
      </c>
      <c r="AC411" s="296">
        <v>42565</v>
      </c>
      <c r="AD411" s="296">
        <v>42565.443493402803</v>
      </c>
      <c r="AE411" s="295" t="s">
        <v>2324</v>
      </c>
    </row>
    <row r="412" spans="1:31" hidden="1" collapsed="1">
      <c r="A412" s="302" t="s">
        <v>261</v>
      </c>
      <c r="B412" s="299" t="s">
        <v>1311</v>
      </c>
      <c r="C412" s="299" t="s">
        <v>1311</v>
      </c>
      <c r="D412" s="299" t="s">
        <v>2687</v>
      </c>
      <c r="E412" s="299" t="s">
        <v>1037</v>
      </c>
      <c r="F412" s="299" t="s">
        <v>1131</v>
      </c>
      <c r="G412" s="299"/>
      <c r="H412" s="299" t="s">
        <v>1130</v>
      </c>
      <c r="I412" s="299" t="s">
        <v>992</v>
      </c>
      <c r="J412" s="299" t="s">
        <v>448</v>
      </c>
      <c r="K412" s="299" t="s">
        <v>2361</v>
      </c>
      <c r="L412" s="299" t="s">
        <v>310</v>
      </c>
      <c r="M412" s="299" t="s">
        <v>250</v>
      </c>
      <c r="N412" s="299" t="s">
        <v>234</v>
      </c>
      <c r="O412" s="299" t="s">
        <v>3350</v>
      </c>
      <c r="P412" s="299" t="s">
        <v>2902</v>
      </c>
      <c r="Q412" s="299"/>
      <c r="R412" s="299"/>
      <c r="S412" s="299"/>
      <c r="T412" s="299" t="s">
        <v>2906</v>
      </c>
      <c r="U412" s="298"/>
      <c r="V412" s="298" t="s">
        <v>2905</v>
      </c>
      <c r="W412" s="299" t="s">
        <v>2886</v>
      </c>
      <c r="X412" s="301">
        <v>1</v>
      </c>
      <c r="Y412" s="301">
        <v>0</v>
      </c>
      <c r="Z412" s="300">
        <v>2.0420000000000001E-2</v>
      </c>
      <c r="AA412" s="300">
        <v>178.89402999999999</v>
      </c>
      <c r="AB412" s="297">
        <v>87.5</v>
      </c>
      <c r="AC412" s="296">
        <v>42571</v>
      </c>
      <c r="AD412" s="296">
        <v>42571.762180983802</v>
      </c>
      <c r="AE412" s="295" t="s">
        <v>2324</v>
      </c>
    </row>
    <row r="413" spans="1:31" hidden="1" collapsed="1">
      <c r="A413" s="302" t="s">
        <v>261</v>
      </c>
      <c r="B413" s="299" t="s">
        <v>1326</v>
      </c>
      <c r="C413" s="299" t="s">
        <v>1326</v>
      </c>
      <c r="D413" s="299" t="s">
        <v>2890</v>
      </c>
      <c r="E413" s="299" t="s">
        <v>1325</v>
      </c>
      <c r="F413" s="299" t="s">
        <v>1324</v>
      </c>
      <c r="G413" s="299"/>
      <c r="H413" s="299" t="s">
        <v>1323</v>
      </c>
      <c r="I413" s="299" t="s">
        <v>1322</v>
      </c>
      <c r="J413" s="299" t="s">
        <v>448</v>
      </c>
      <c r="K413" s="299" t="s">
        <v>2361</v>
      </c>
      <c r="L413" s="299" t="s">
        <v>310</v>
      </c>
      <c r="M413" s="299" t="s">
        <v>250</v>
      </c>
      <c r="N413" s="299" t="s">
        <v>234</v>
      </c>
      <c r="O413" s="299" t="s">
        <v>3350</v>
      </c>
      <c r="P413" s="299" t="s">
        <v>2889</v>
      </c>
      <c r="Q413" s="299"/>
      <c r="R413" s="299"/>
      <c r="S413" s="299"/>
      <c r="T413" s="299" t="s">
        <v>2888</v>
      </c>
      <c r="U413" s="298"/>
      <c r="V413" s="298" t="s">
        <v>2887</v>
      </c>
      <c r="W413" s="299" t="s">
        <v>2886</v>
      </c>
      <c r="X413" s="301">
        <v>1</v>
      </c>
      <c r="Y413" s="301">
        <v>0</v>
      </c>
      <c r="Z413" s="300">
        <v>1.435E-2</v>
      </c>
      <c r="AA413" s="300">
        <v>125.72344</v>
      </c>
      <c r="AB413" s="297">
        <v>70</v>
      </c>
      <c r="AC413" s="296">
        <v>42592</v>
      </c>
      <c r="AD413" s="296">
        <v>42592.6933375347</v>
      </c>
      <c r="AE413" s="295" t="s">
        <v>2324</v>
      </c>
    </row>
    <row r="414" spans="1:31" hidden="1" collapsed="1">
      <c r="A414" s="302" t="s">
        <v>261</v>
      </c>
      <c r="B414" s="299" t="s">
        <v>1321</v>
      </c>
      <c r="C414" s="299" t="s">
        <v>1321</v>
      </c>
      <c r="D414" s="299" t="s">
        <v>3008</v>
      </c>
      <c r="E414" s="299" t="s">
        <v>1320</v>
      </c>
      <c r="F414" s="299" t="s">
        <v>1319</v>
      </c>
      <c r="G414" s="299"/>
      <c r="H414" s="299" t="s">
        <v>1318</v>
      </c>
      <c r="I414" s="299" t="s">
        <v>1317</v>
      </c>
      <c r="J414" s="299" t="s">
        <v>448</v>
      </c>
      <c r="K414" s="299" t="s">
        <v>2367</v>
      </c>
      <c r="L414" s="299" t="s">
        <v>311</v>
      </c>
      <c r="M414" s="299" t="s">
        <v>312</v>
      </c>
      <c r="N414" s="299" t="s">
        <v>234</v>
      </c>
      <c r="O414" s="299" t="s">
        <v>203</v>
      </c>
      <c r="P414" s="299"/>
      <c r="Q414" s="299"/>
      <c r="R414" s="299"/>
      <c r="S414" s="299"/>
      <c r="T414" s="299" t="s">
        <v>3007</v>
      </c>
      <c r="U414" s="298"/>
      <c r="V414" s="298"/>
      <c r="W414" s="299"/>
      <c r="X414" s="301">
        <v>1</v>
      </c>
      <c r="Y414" s="301">
        <v>0</v>
      </c>
      <c r="Z414" s="300">
        <v>1.88</v>
      </c>
      <c r="AA414" s="300">
        <v>6580.357</v>
      </c>
      <c r="AB414" s="297">
        <v>800</v>
      </c>
      <c r="AC414" s="296">
        <v>42418</v>
      </c>
      <c r="AD414" s="296">
        <v>42418.756391354204</v>
      </c>
      <c r="AE414" s="295" t="s">
        <v>2324</v>
      </c>
    </row>
    <row r="415" spans="1:31" hidden="1" collapsed="1">
      <c r="A415" s="302" t="s">
        <v>261</v>
      </c>
      <c r="B415" s="299" t="s">
        <v>1316</v>
      </c>
      <c r="C415" s="299" t="s">
        <v>1316</v>
      </c>
      <c r="D415" s="299" t="s">
        <v>2908</v>
      </c>
      <c r="E415" s="299" t="s">
        <v>1315</v>
      </c>
      <c r="F415" s="299" t="s">
        <v>1314</v>
      </c>
      <c r="G415" s="299" t="s">
        <v>1313</v>
      </c>
      <c r="H415" s="299" t="s">
        <v>1312</v>
      </c>
      <c r="I415" s="299" t="s">
        <v>526</v>
      </c>
      <c r="J415" s="299" t="s">
        <v>448</v>
      </c>
      <c r="K415" s="299" t="s">
        <v>2337</v>
      </c>
      <c r="L415" s="299" t="s">
        <v>311</v>
      </c>
      <c r="M415" s="299" t="s">
        <v>312</v>
      </c>
      <c r="N415" s="299" t="s">
        <v>234</v>
      </c>
      <c r="O415" s="299" t="s">
        <v>203</v>
      </c>
      <c r="P415" s="299"/>
      <c r="Q415" s="299"/>
      <c r="R415" s="299"/>
      <c r="S415" s="299"/>
      <c r="T415" s="299" t="s">
        <v>2907</v>
      </c>
      <c r="U415" s="298"/>
      <c r="V415" s="298"/>
      <c r="W415" s="299"/>
      <c r="X415" s="301">
        <v>1</v>
      </c>
      <c r="Y415" s="301">
        <v>0</v>
      </c>
      <c r="Z415" s="300">
        <v>2.863</v>
      </c>
      <c r="AA415" s="300">
        <v>9898.9030000000002</v>
      </c>
      <c r="AB415" s="297">
        <v>1200</v>
      </c>
      <c r="AC415" s="296">
        <v>42571</v>
      </c>
      <c r="AD415" s="296">
        <v>42571.729114618101</v>
      </c>
      <c r="AE415" s="295" t="s">
        <v>2324</v>
      </c>
    </row>
    <row r="416" spans="1:31" hidden="1" collapsed="1">
      <c r="A416" s="302" t="s">
        <v>261</v>
      </c>
      <c r="B416" s="299" t="s">
        <v>1311</v>
      </c>
      <c r="C416" s="299" t="s">
        <v>1311</v>
      </c>
      <c r="D416" s="299" t="s">
        <v>2687</v>
      </c>
      <c r="E416" s="299" t="s">
        <v>1037</v>
      </c>
      <c r="F416" s="299" t="s">
        <v>1131</v>
      </c>
      <c r="G416" s="299"/>
      <c r="H416" s="299" t="s">
        <v>1130</v>
      </c>
      <c r="I416" s="299" t="s">
        <v>992</v>
      </c>
      <c r="J416" s="299" t="s">
        <v>448</v>
      </c>
      <c r="K416" s="299" t="s">
        <v>2361</v>
      </c>
      <c r="L416" s="299" t="s">
        <v>311</v>
      </c>
      <c r="M416" s="299" t="s">
        <v>312</v>
      </c>
      <c r="N416" s="299" t="s">
        <v>234</v>
      </c>
      <c r="O416" s="299" t="s">
        <v>203</v>
      </c>
      <c r="P416" s="299"/>
      <c r="Q416" s="299"/>
      <c r="R416" s="299"/>
      <c r="S416" s="299"/>
      <c r="T416" s="299" t="s">
        <v>2904</v>
      </c>
      <c r="U416" s="298"/>
      <c r="V416" s="298"/>
      <c r="W416" s="299"/>
      <c r="X416" s="301">
        <v>1</v>
      </c>
      <c r="Y416" s="301">
        <v>0</v>
      </c>
      <c r="Z416" s="300">
        <v>1.7450000000000001</v>
      </c>
      <c r="AA416" s="300">
        <v>5305.49</v>
      </c>
      <c r="AB416" s="297">
        <v>600</v>
      </c>
      <c r="AC416" s="296">
        <v>42571</v>
      </c>
      <c r="AD416" s="296">
        <v>42571.762180983802</v>
      </c>
      <c r="AE416" s="295" t="s">
        <v>2324</v>
      </c>
    </row>
    <row r="417" spans="1:31" hidden="1" collapsed="1">
      <c r="A417" s="302" t="s">
        <v>261</v>
      </c>
      <c r="B417" s="299" t="s">
        <v>1310</v>
      </c>
      <c r="C417" s="299" t="s">
        <v>1310</v>
      </c>
      <c r="D417" s="299" t="s">
        <v>3074</v>
      </c>
      <c r="E417" s="299" t="s">
        <v>1309</v>
      </c>
      <c r="F417" s="299" t="s">
        <v>1308</v>
      </c>
      <c r="G417" s="299"/>
      <c r="H417" s="299" t="s">
        <v>1307</v>
      </c>
      <c r="I417" s="299" t="s">
        <v>478</v>
      </c>
      <c r="J417" s="299" t="s">
        <v>448</v>
      </c>
      <c r="K417" s="299" t="s">
        <v>2345</v>
      </c>
      <c r="L417" s="299" t="s">
        <v>313</v>
      </c>
      <c r="M417" s="299" t="s">
        <v>248</v>
      </c>
      <c r="N417" s="299" t="s">
        <v>234</v>
      </c>
      <c r="O417" s="299" t="s">
        <v>248</v>
      </c>
      <c r="P417" s="299"/>
      <c r="Q417" s="299"/>
      <c r="R417" s="299"/>
      <c r="S417" s="299"/>
      <c r="T417" s="299" t="s">
        <v>3073</v>
      </c>
      <c r="U417" s="298"/>
      <c r="V417" s="298"/>
      <c r="W417" s="299"/>
      <c r="X417" s="301">
        <v>1</v>
      </c>
      <c r="Y417" s="301">
        <v>0</v>
      </c>
      <c r="Z417" s="300">
        <v>0.11899999999999999</v>
      </c>
      <c r="AA417" s="300">
        <v>2508</v>
      </c>
      <c r="AB417" s="297">
        <v>250</v>
      </c>
      <c r="AC417" s="296">
        <v>42293</v>
      </c>
      <c r="AD417" s="296">
        <v>42293.553645601904</v>
      </c>
      <c r="AE417" s="295" t="s">
        <v>2324</v>
      </c>
    </row>
    <row r="418" spans="1:31" hidden="1" collapsed="1">
      <c r="A418" s="302" t="s">
        <v>261</v>
      </c>
      <c r="B418" s="299" t="s">
        <v>1306</v>
      </c>
      <c r="C418" s="299" t="s">
        <v>1306</v>
      </c>
      <c r="D418" s="299" t="s">
        <v>3040</v>
      </c>
      <c r="E418" s="299" t="s">
        <v>1305</v>
      </c>
      <c r="F418" s="299" t="s">
        <v>1304</v>
      </c>
      <c r="G418" s="299"/>
      <c r="H418" s="299" t="s">
        <v>1303</v>
      </c>
      <c r="I418" s="299" t="s">
        <v>575</v>
      </c>
      <c r="J418" s="299" t="s">
        <v>448</v>
      </c>
      <c r="K418" s="299" t="s">
        <v>2431</v>
      </c>
      <c r="L418" s="299" t="s">
        <v>313</v>
      </c>
      <c r="M418" s="299" t="s">
        <v>248</v>
      </c>
      <c r="N418" s="299" t="s">
        <v>234</v>
      </c>
      <c r="O418" s="299" t="s">
        <v>248</v>
      </c>
      <c r="P418" s="299"/>
      <c r="Q418" s="299"/>
      <c r="R418" s="299"/>
      <c r="S418" s="299"/>
      <c r="T418" s="299" t="s">
        <v>3039</v>
      </c>
      <c r="U418" s="298"/>
      <c r="V418" s="298"/>
      <c r="W418" s="299"/>
      <c r="X418" s="301">
        <v>1</v>
      </c>
      <c r="Y418" s="301">
        <v>0</v>
      </c>
      <c r="Z418" s="300">
        <v>0.11899999999999999</v>
      </c>
      <c r="AA418" s="300">
        <v>2508</v>
      </c>
      <c r="AB418" s="297">
        <v>250</v>
      </c>
      <c r="AC418" s="296">
        <v>42401</v>
      </c>
      <c r="AD418" s="296">
        <v>42394.778965821803</v>
      </c>
      <c r="AE418" s="295" t="s">
        <v>2324</v>
      </c>
    </row>
    <row r="419" spans="1:31" hidden="1" collapsed="1">
      <c r="A419" s="302" t="s">
        <v>261</v>
      </c>
      <c r="B419" s="299" t="s">
        <v>1302</v>
      </c>
      <c r="C419" s="299" t="s">
        <v>1302</v>
      </c>
      <c r="D419" s="299" t="s">
        <v>2977</v>
      </c>
      <c r="E419" s="299" t="s">
        <v>1301</v>
      </c>
      <c r="F419" s="299" t="s">
        <v>1300</v>
      </c>
      <c r="G419" s="299"/>
      <c r="H419" s="299" t="s">
        <v>1299</v>
      </c>
      <c r="I419" s="299" t="s">
        <v>992</v>
      </c>
      <c r="J419" s="299" t="s">
        <v>448</v>
      </c>
      <c r="K419" s="299" t="s">
        <v>2361</v>
      </c>
      <c r="L419" s="299" t="s">
        <v>313</v>
      </c>
      <c r="M419" s="299" t="s">
        <v>248</v>
      </c>
      <c r="N419" s="299" t="s">
        <v>234</v>
      </c>
      <c r="O419" s="299" t="s">
        <v>248</v>
      </c>
      <c r="P419" s="299"/>
      <c r="Q419" s="299"/>
      <c r="R419" s="299"/>
      <c r="S419" s="299"/>
      <c r="T419" s="299" t="s">
        <v>2976</v>
      </c>
      <c r="U419" s="298"/>
      <c r="V419" s="298"/>
      <c r="W419" s="299"/>
      <c r="X419" s="301">
        <v>1</v>
      </c>
      <c r="Y419" s="301">
        <v>0</v>
      </c>
      <c r="Z419" s="300">
        <v>0.13600000000000001</v>
      </c>
      <c r="AA419" s="300">
        <v>2877</v>
      </c>
      <c r="AB419" s="297">
        <v>250</v>
      </c>
      <c r="AC419" s="296">
        <v>42461</v>
      </c>
      <c r="AD419" s="296">
        <v>42460.738953854197</v>
      </c>
      <c r="AE419" s="295" t="s">
        <v>2324</v>
      </c>
    </row>
    <row r="420" spans="1:31" hidden="1" collapsed="1">
      <c r="A420" s="302" t="s">
        <v>261</v>
      </c>
      <c r="B420" s="299" t="s">
        <v>1298</v>
      </c>
      <c r="C420" s="299" t="s">
        <v>1298</v>
      </c>
      <c r="D420" s="299" t="s">
        <v>2942</v>
      </c>
      <c r="E420" s="299" t="s">
        <v>1297</v>
      </c>
      <c r="F420" s="299" t="s">
        <v>1296</v>
      </c>
      <c r="G420" s="299"/>
      <c r="H420" s="299" t="s">
        <v>1295</v>
      </c>
      <c r="I420" s="299" t="s">
        <v>449</v>
      </c>
      <c r="J420" s="299" t="s">
        <v>448</v>
      </c>
      <c r="K420" s="299" t="s">
        <v>2325</v>
      </c>
      <c r="L420" s="299" t="s">
        <v>313</v>
      </c>
      <c r="M420" s="299" t="s">
        <v>248</v>
      </c>
      <c r="N420" s="299" t="s">
        <v>234</v>
      </c>
      <c r="O420" s="299" t="s">
        <v>248</v>
      </c>
      <c r="P420" s="299"/>
      <c r="Q420" s="299"/>
      <c r="R420" s="299"/>
      <c r="S420" s="299"/>
      <c r="T420" s="299" t="s">
        <v>2941</v>
      </c>
      <c r="U420" s="298"/>
      <c r="V420" s="298"/>
      <c r="W420" s="299"/>
      <c r="X420" s="301">
        <v>1</v>
      </c>
      <c r="Y420" s="301">
        <v>0</v>
      </c>
      <c r="Z420" s="300">
        <v>0.20100000000000001</v>
      </c>
      <c r="AA420" s="300">
        <v>4247</v>
      </c>
      <c r="AB420" s="297">
        <v>400</v>
      </c>
      <c r="AC420" s="296">
        <v>42523</v>
      </c>
      <c r="AD420" s="296">
        <v>42523.701766400503</v>
      </c>
      <c r="AE420" s="295" t="s">
        <v>2324</v>
      </c>
    </row>
    <row r="421" spans="1:31" hidden="1" collapsed="1">
      <c r="A421" s="302" t="s">
        <v>261</v>
      </c>
      <c r="B421" s="299" t="s">
        <v>1294</v>
      </c>
      <c r="C421" s="299" t="s">
        <v>1294</v>
      </c>
      <c r="D421" s="299" t="s">
        <v>3058</v>
      </c>
      <c r="E421" s="299" t="s">
        <v>1144</v>
      </c>
      <c r="F421" s="299" t="s">
        <v>1293</v>
      </c>
      <c r="G421" s="299"/>
      <c r="H421" s="299" t="s">
        <v>1292</v>
      </c>
      <c r="I421" s="299" t="s">
        <v>449</v>
      </c>
      <c r="J421" s="299" t="s">
        <v>448</v>
      </c>
      <c r="K421" s="299" t="s">
        <v>2325</v>
      </c>
      <c r="L421" s="299" t="s">
        <v>314</v>
      </c>
      <c r="M421" s="299" t="s">
        <v>315</v>
      </c>
      <c r="N421" s="299" t="s">
        <v>234</v>
      </c>
      <c r="O421" s="299" t="s">
        <v>252</v>
      </c>
      <c r="P421" s="299"/>
      <c r="Q421" s="299"/>
      <c r="R421" s="299"/>
      <c r="S421" s="299"/>
      <c r="T421" s="299"/>
      <c r="U421" s="298"/>
      <c r="V421" s="298"/>
      <c r="W421" s="299"/>
      <c r="X421" s="301">
        <v>1</v>
      </c>
      <c r="Y421" s="301">
        <v>0</v>
      </c>
      <c r="Z421" s="300">
        <v>0</v>
      </c>
      <c r="AA421" s="300">
        <v>10816.700805</v>
      </c>
      <c r="AB421" s="297">
        <v>1500</v>
      </c>
      <c r="AC421" s="296">
        <v>42342</v>
      </c>
      <c r="AD421" s="296">
        <v>42342.725136458299</v>
      </c>
      <c r="AE421" s="295" t="s">
        <v>2324</v>
      </c>
    </row>
    <row r="422" spans="1:31" hidden="1" collapsed="1">
      <c r="A422" s="302" t="s">
        <v>261</v>
      </c>
      <c r="B422" s="299" t="s">
        <v>1291</v>
      </c>
      <c r="C422" s="299" t="s">
        <v>1291</v>
      </c>
      <c r="D422" s="299" t="s">
        <v>3023</v>
      </c>
      <c r="E422" s="299" t="s">
        <v>1290</v>
      </c>
      <c r="F422" s="299" t="s">
        <v>1289</v>
      </c>
      <c r="G422" s="299"/>
      <c r="H422" s="299" t="s">
        <v>1288</v>
      </c>
      <c r="I422" s="299" t="s">
        <v>575</v>
      </c>
      <c r="J422" s="299" t="s">
        <v>448</v>
      </c>
      <c r="K422" s="299" t="s">
        <v>2431</v>
      </c>
      <c r="L422" s="299" t="s">
        <v>314</v>
      </c>
      <c r="M422" s="299" t="s">
        <v>315</v>
      </c>
      <c r="N422" s="299" t="s">
        <v>234</v>
      </c>
      <c r="O422" s="299" t="s">
        <v>252</v>
      </c>
      <c r="P422" s="299"/>
      <c r="Q422" s="299"/>
      <c r="R422" s="299"/>
      <c r="S422" s="299"/>
      <c r="T422" s="299" t="s">
        <v>3022</v>
      </c>
      <c r="U422" s="298"/>
      <c r="V422" s="298"/>
      <c r="W422" s="299"/>
      <c r="X422" s="301">
        <v>1</v>
      </c>
      <c r="Y422" s="301">
        <v>0</v>
      </c>
      <c r="Z422" s="300">
        <v>0</v>
      </c>
      <c r="AA422" s="300">
        <v>16520.175522000001</v>
      </c>
      <c r="AB422" s="297">
        <v>1500</v>
      </c>
      <c r="AC422" s="296">
        <v>42401</v>
      </c>
      <c r="AD422" s="296">
        <v>42396.756048148098</v>
      </c>
      <c r="AE422" s="295" t="s">
        <v>2324</v>
      </c>
    </row>
    <row r="423" spans="1:31" hidden="1" collapsed="1">
      <c r="A423" s="302" t="s">
        <v>261</v>
      </c>
      <c r="B423" s="299" t="s">
        <v>1287</v>
      </c>
      <c r="C423" s="299" t="s">
        <v>1287</v>
      </c>
      <c r="D423" s="299" t="s">
        <v>3019</v>
      </c>
      <c r="E423" s="299" t="s">
        <v>1286</v>
      </c>
      <c r="F423" s="299" t="s">
        <v>1285</v>
      </c>
      <c r="G423" s="299"/>
      <c r="H423" s="299" t="s">
        <v>1284</v>
      </c>
      <c r="I423" s="299" t="s">
        <v>449</v>
      </c>
      <c r="J423" s="299" t="s">
        <v>448</v>
      </c>
      <c r="K423" s="299" t="s">
        <v>2325</v>
      </c>
      <c r="L423" s="299" t="s">
        <v>314</v>
      </c>
      <c r="M423" s="299" t="s">
        <v>315</v>
      </c>
      <c r="N423" s="299" t="s">
        <v>234</v>
      </c>
      <c r="O423" s="299" t="s">
        <v>252</v>
      </c>
      <c r="P423" s="299"/>
      <c r="Q423" s="299"/>
      <c r="R423" s="299"/>
      <c r="S423" s="299"/>
      <c r="T423" s="299" t="s">
        <v>3018</v>
      </c>
      <c r="U423" s="298"/>
      <c r="V423" s="298"/>
      <c r="W423" s="299"/>
      <c r="X423" s="301">
        <v>1</v>
      </c>
      <c r="Y423" s="301">
        <v>0</v>
      </c>
      <c r="Z423" s="300">
        <v>0</v>
      </c>
      <c r="AA423" s="300">
        <v>13556.742941</v>
      </c>
      <c r="AB423" s="297">
        <v>1500</v>
      </c>
      <c r="AC423" s="296">
        <v>42404</v>
      </c>
      <c r="AD423" s="296">
        <v>42404.5246674421</v>
      </c>
      <c r="AE423" s="295" t="s">
        <v>2324</v>
      </c>
    </row>
    <row r="424" spans="1:31" hidden="1" collapsed="1">
      <c r="A424" s="302" t="s">
        <v>261</v>
      </c>
      <c r="B424" s="299" t="s">
        <v>1283</v>
      </c>
      <c r="C424" s="299" t="s">
        <v>1283</v>
      </c>
      <c r="D424" s="299" t="s">
        <v>2969</v>
      </c>
      <c r="E424" s="299" t="s">
        <v>1282</v>
      </c>
      <c r="F424" s="299" t="s">
        <v>1281</v>
      </c>
      <c r="G424" s="299"/>
      <c r="H424" s="299" t="s">
        <v>1280</v>
      </c>
      <c r="I424" s="299" t="s">
        <v>478</v>
      </c>
      <c r="J424" s="299" t="s">
        <v>448</v>
      </c>
      <c r="K424" s="299" t="s">
        <v>2345</v>
      </c>
      <c r="L424" s="299" t="s">
        <v>314</v>
      </c>
      <c r="M424" s="299" t="s">
        <v>315</v>
      </c>
      <c r="N424" s="299" t="s">
        <v>234</v>
      </c>
      <c r="O424" s="299" t="s">
        <v>252</v>
      </c>
      <c r="P424" s="299"/>
      <c r="Q424" s="299"/>
      <c r="R424" s="299"/>
      <c r="S424" s="299"/>
      <c r="T424" s="299" t="s">
        <v>2968</v>
      </c>
      <c r="U424" s="298"/>
      <c r="V424" s="298"/>
      <c r="W424" s="299"/>
      <c r="X424" s="301">
        <v>1</v>
      </c>
      <c r="Y424" s="301">
        <v>0</v>
      </c>
      <c r="Z424" s="300">
        <v>0.22800000000000001</v>
      </c>
      <c r="AA424" s="300">
        <v>23186.588705999999</v>
      </c>
      <c r="AB424" s="297">
        <v>1500</v>
      </c>
      <c r="AC424" s="296">
        <v>42473</v>
      </c>
      <c r="AD424" s="296">
        <v>42473.672188275501</v>
      </c>
      <c r="AE424" s="295" t="s">
        <v>2324</v>
      </c>
    </row>
    <row r="425" spans="1:31" hidden="1" collapsed="1">
      <c r="A425" s="302" t="s">
        <v>262</v>
      </c>
      <c r="B425" s="299" t="s">
        <v>1196</v>
      </c>
      <c r="C425" s="299" t="s">
        <v>1196</v>
      </c>
      <c r="D425" s="299" t="s">
        <v>2764</v>
      </c>
      <c r="E425" s="299" t="s">
        <v>1195</v>
      </c>
      <c r="F425" s="299" t="s">
        <v>556</v>
      </c>
      <c r="G425" s="299"/>
      <c r="H425" s="299" t="s">
        <v>1194</v>
      </c>
      <c r="I425" s="299" t="s">
        <v>478</v>
      </c>
      <c r="J425" s="299" t="s">
        <v>448</v>
      </c>
      <c r="K425" s="299" t="s">
        <v>2345</v>
      </c>
      <c r="L425" s="299" t="s">
        <v>317</v>
      </c>
      <c r="M425" s="299" t="s">
        <v>3346</v>
      </c>
      <c r="N425" s="299" t="s">
        <v>233</v>
      </c>
      <c r="O425" s="299" t="s">
        <v>3346</v>
      </c>
      <c r="P425" s="299"/>
      <c r="Q425" s="299"/>
      <c r="R425" s="299"/>
      <c r="S425" s="299"/>
      <c r="T425" s="299" t="s">
        <v>2885</v>
      </c>
      <c r="U425" s="298"/>
      <c r="V425" s="298"/>
      <c r="W425" s="299"/>
      <c r="X425" s="301">
        <v>1</v>
      </c>
      <c r="Y425" s="301">
        <v>0</v>
      </c>
      <c r="Z425" s="300">
        <v>8.0000000000000002E-3</v>
      </c>
      <c r="AA425" s="300">
        <v>70</v>
      </c>
      <c r="AB425" s="297">
        <v>40</v>
      </c>
      <c r="AC425" s="296">
        <v>42289</v>
      </c>
      <c r="AD425" s="296">
        <v>42150.7240431713</v>
      </c>
      <c r="AE425" s="295" t="s">
        <v>2324</v>
      </c>
    </row>
    <row r="426" spans="1:31" ht="20.399999999999999" hidden="1" collapsed="1">
      <c r="A426" s="302" t="s">
        <v>262</v>
      </c>
      <c r="B426" s="299" t="s">
        <v>1160</v>
      </c>
      <c r="C426" s="299" t="s">
        <v>1160</v>
      </c>
      <c r="D426" s="299" t="s">
        <v>2883</v>
      </c>
      <c r="E426" s="299" t="s">
        <v>1159</v>
      </c>
      <c r="F426" s="299" t="s">
        <v>1158</v>
      </c>
      <c r="G426" s="299"/>
      <c r="H426" s="299" t="s">
        <v>1157</v>
      </c>
      <c r="I426" s="299" t="s">
        <v>508</v>
      </c>
      <c r="J426" s="299" t="s">
        <v>448</v>
      </c>
      <c r="K426" s="299" t="s">
        <v>2331</v>
      </c>
      <c r="L426" s="299" t="s">
        <v>318</v>
      </c>
      <c r="M426" s="299" t="s">
        <v>319</v>
      </c>
      <c r="N426" s="299" t="s">
        <v>233</v>
      </c>
      <c r="O426" s="299" t="s">
        <v>319</v>
      </c>
      <c r="P426" s="299"/>
      <c r="Q426" s="299"/>
      <c r="R426" s="299"/>
      <c r="S426" s="299"/>
      <c r="T426" s="299" t="s">
        <v>2884</v>
      </c>
      <c r="U426" s="298"/>
      <c r="V426" s="298"/>
      <c r="W426" s="299"/>
      <c r="X426" s="301">
        <v>26</v>
      </c>
      <c r="Y426" s="301">
        <v>0</v>
      </c>
      <c r="Z426" s="300">
        <v>9.6199999999999994E-2</v>
      </c>
      <c r="AA426" s="300">
        <v>812.73400000000004</v>
      </c>
      <c r="AB426" s="297">
        <v>260</v>
      </c>
      <c r="AC426" s="296">
        <v>42289</v>
      </c>
      <c r="AD426" s="296">
        <v>42153.6428689815</v>
      </c>
      <c r="AE426" s="295" t="s">
        <v>2324</v>
      </c>
    </row>
    <row r="427" spans="1:31" ht="20.399999999999999" hidden="1" collapsed="1">
      <c r="A427" s="302" t="s">
        <v>262</v>
      </c>
      <c r="B427" s="299" t="s">
        <v>1160</v>
      </c>
      <c r="C427" s="299" t="s">
        <v>1160</v>
      </c>
      <c r="D427" s="299" t="s">
        <v>2883</v>
      </c>
      <c r="E427" s="299" t="s">
        <v>1159</v>
      </c>
      <c r="F427" s="299" t="s">
        <v>1158</v>
      </c>
      <c r="G427" s="299"/>
      <c r="H427" s="299" t="s">
        <v>1157</v>
      </c>
      <c r="I427" s="299" t="s">
        <v>508</v>
      </c>
      <c r="J427" s="299" t="s">
        <v>448</v>
      </c>
      <c r="K427" s="299" t="s">
        <v>2331</v>
      </c>
      <c r="L427" s="299" t="s">
        <v>317</v>
      </c>
      <c r="M427" s="299" t="s">
        <v>3346</v>
      </c>
      <c r="N427" s="299" t="s">
        <v>233</v>
      </c>
      <c r="O427" s="299" t="s">
        <v>3346</v>
      </c>
      <c r="P427" s="299"/>
      <c r="Q427" s="299"/>
      <c r="R427" s="299"/>
      <c r="S427" s="299"/>
      <c r="T427" s="299" t="s">
        <v>2882</v>
      </c>
      <c r="U427" s="298"/>
      <c r="V427" s="298"/>
      <c r="W427" s="299"/>
      <c r="X427" s="301">
        <v>1</v>
      </c>
      <c r="Y427" s="301">
        <v>0</v>
      </c>
      <c r="Z427" s="300">
        <v>7.0000000000000001E-3</v>
      </c>
      <c r="AA427" s="300">
        <v>60</v>
      </c>
      <c r="AB427" s="297">
        <v>40</v>
      </c>
      <c r="AC427" s="296">
        <v>42289</v>
      </c>
      <c r="AD427" s="296">
        <v>42153.6428689815</v>
      </c>
      <c r="AE427" s="295" t="s">
        <v>2324</v>
      </c>
    </row>
    <row r="428" spans="1:31" collapsed="1">
      <c r="A428" s="302" t="s">
        <v>262</v>
      </c>
      <c r="B428" s="299" t="s">
        <v>1129</v>
      </c>
      <c r="C428" s="299" t="s">
        <v>1129</v>
      </c>
      <c r="D428" s="299" t="s">
        <v>2881</v>
      </c>
      <c r="E428" s="299" t="s">
        <v>1128</v>
      </c>
      <c r="F428" s="299" t="s">
        <v>1127</v>
      </c>
      <c r="G428" s="299"/>
      <c r="H428" s="299" t="s">
        <v>1126</v>
      </c>
      <c r="I428" s="299" t="s">
        <v>526</v>
      </c>
      <c r="J428" s="299" t="s">
        <v>448</v>
      </c>
      <c r="K428" s="299" t="s">
        <v>2337</v>
      </c>
      <c r="L428" s="299" t="s">
        <v>320</v>
      </c>
      <c r="M428" s="299" t="s">
        <v>204</v>
      </c>
      <c r="N428" s="299" t="s">
        <v>233</v>
      </c>
      <c r="O428" s="299" t="s">
        <v>204</v>
      </c>
      <c r="P428" s="299"/>
      <c r="Q428" s="299"/>
      <c r="R428" s="299"/>
      <c r="S428" s="299"/>
      <c r="T428" s="299"/>
      <c r="U428" s="298"/>
      <c r="V428" s="298"/>
      <c r="W428" s="299"/>
      <c r="X428" s="301">
        <v>4</v>
      </c>
      <c r="Y428" s="301">
        <v>0</v>
      </c>
      <c r="Z428" s="300">
        <v>1.6E-2</v>
      </c>
      <c r="AA428" s="300">
        <v>135.12</v>
      </c>
      <c r="AB428" s="297">
        <v>20</v>
      </c>
      <c r="AC428" s="296">
        <v>42249</v>
      </c>
      <c r="AD428" s="296">
        <v>42249.776131712999</v>
      </c>
      <c r="AE428" s="295" t="s">
        <v>2324</v>
      </c>
    </row>
    <row r="429" spans="1:31" collapsed="1">
      <c r="A429" s="302" t="s">
        <v>262</v>
      </c>
      <c r="B429" s="299" t="s">
        <v>1125</v>
      </c>
      <c r="C429" s="299" t="s">
        <v>1125</v>
      </c>
      <c r="D429" s="299" t="s">
        <v>2744</v>
      </c>
      <c r="E429" s="299" t="s">
        <v>850</v>
      </c>
      <c r="F429" s="299" t="s">
        <v>849</v>
      </c>
      <c r="G429" s="299"/>
      <c r="H429" s="299" t="s">
        <v>848</v>
      </c>
      <c r="I429" s="299" t="s">
        <v>473</v>
      </c>
      <c r="J429" s="299" t="s">
        <v>448</v>
      </c>
      <c r="K429" s="299" t="s">
        <v>2538</v>
      </c>
      <c r="L429" s="299" t="s">
        <v>320</v>
      </c>
      <c r="M429" s="299" t="s">
        <v>204</v>
      </c>
      <c r="N429" s="299" t="s">
        <v>233</v>
      </c>
      <c r="O429" s="299" t="s">
        <v>204</v>
      </c>
      <c r="P429" s="299"/>
      <c r="Q429" s="299"/>
      <c r="R429" s="299"/>
      <c r="S429" s="299"/>
      <c r="T429" s="299"/>
      <c r="U429" s="298"/>
      <c r="V429" s="298"/>
      <c r="W429" s="299"/>
      <c r="X429" s="301">
        <v>3</v>
      </c>
      <c r="Y429" s="301">
        <v>0</v>
      </c>
      <c r="Z429" s="300">
        <v>8.0999999999999996E-3</v>
      </c>
      <c r="AA429" s="300">
        <v>69.575999999999993</v>
      </c>
      <c r="AB429" s="297">
        <v>15</v>
      </c>
      <c r="AC429" s="296">
        <v>42249</v>
      </c>
      <c r="AD429" s="296">
        <v>42249.780371446803</v>
      </c>
      <c r="AE429" s="295" t="s">
        <v>2324</v>
      </c>
    </row>
    <row r="430" spans="1:31" collapsed="1">
      <c r="A430" s="302" t="s">
        <v>262</v>
      </c>
      <c r="B430" s="299" t="s">
        <v>1125</v>
      </c>
      <c r="C430" s="299" t="s">
        <v>1125</v>
      </c>
      <c r="D430" s="299" t="s">
        <v>2744</v>
      </c>
      <c r="E430" s="299" t="s">
        <v>850</v>
      </c>
      <c r="F430" s="299" t="s">
        <v>849</v>
      </c>
      <c r="G430" s="299"/>
      <c r="H430" s="299" t="s">
        <v>848</v>
      </c>
      <c r="I430" s="299" t="s">
        <v>473</v>
      </c>
      <c r="J430" s="299" t="s">
        <v>448</v>
      </c>
      <c r="K430" s="299" t="s">
        <v>2538</v>
      </c>
      <c r="L430" s="299" t="s">
        <v>320</v>
      </c>
      <c r="M430" s="299" t="s">
        <v>204</v>
      </c>
      <c r="N430" s="299" t="s">
        <v>233</v>
      </c>
      <c r="O430" s="299" t="s">
        <v>204</v>
      </c>
      <c r="P430" s="299"/>
      <c r="Q430" s="299"/>
      <c r="R430" s="299"/>
      <c r="S430" s="299"/>
      <c r="T430" s="299"/>
      <c r="U430" s="298"/>
      <c r="V430" s="298"/>
      <c r="W430" s="299"/>
      <c r="X430" s="301">
        <v>2</v>
      </c>
      <c r="Y430" s="301">
        <v>0</v>
      </c>
      <c r="Z430" s="300">
        <v>7.6E-3</v>
      </c>
      <c r="AA430" s="300">
        <v>64.534000000000006</v>
      </c>
      <c r="AB430" s="297">
        <v>10</v>
      </c>
      <c r="AC430" s="296">
        <v>42249</v>
      </c>
      <c r="AD430" s="296">
        <v>42249.780371446803</v>
      </c>
      <c r="AE430" s="295" t="s">
        <v>2324</v>
      </c>
    </row>
    <row r="431" spans="1:31" collapsed="1">
      <c r="A431" s="302" t="s">
        <v>262</v>
      </c>
      <c r="B431" s="299" t="s">
        <v>1124</v>
      </c>
      <c r="C431" s="299" t="s">
        <v>1124</v>
      </c>
      <c r="D431" s="299" t="s">
        <v>2880</v>
      </c>
      <c r="E431" s="299" t="s">
        <v>1123</v>
      </c>
      <c r="F431" s="299" t="s">
        <v>1122</v>
      </c>
      <c r="G431" s="299"/>
      <c r="H431" s="299" t="s">
        <v>1121</v>
      </c>
      <c r="I431" s="299" t="s">
        <v>449</v>
      </c>
      <c r="J431" s="299" t="s">
        <v>448</v>
      </c>
      <c r="K431" s="299" t="s">
        <v>2325</v>
      </c>
      <c r="L431" s="299" t="s">
        <v>320</v>
      </c>
      <c r="M431" s="299" t="s">
        <v>204</v>
      </c>
      <c r="N431" s="299" t="s">
        <v>233</v>
      </c>
      <c r="O431" s="299" t="s">
        <v>204</v>
      </c>
      <c r="P431" s="299"/>
      <c r="Q431" s="299"/>
      <c r="R431" s="299"/>
      <c r="S431" s="299"/>
      <c r="T431" s="299"/>
      <c r="U431" s="298"/>
      <c r="V431" s="298"/>
      <c r="W431" s="299"/>
      <c r="X431" s="301">
        <v>5</v>
      </c>
      <c r="Y431" s="301">
        <v>0</v>
      </c>
      <c r="Z431" s="300">
        <v>1.9E-2</v>
      </c>
      <c r="AA431" s="300">
        <v>161.33500000000001</v>
      </c>
      <c r="AB431" s="297">
        <v>25</v>
      </c>
      <c r="AC431" s="296">
        <v>42249</v>
      </c>
      <c r="AD431" s="296">
        <v>42249.781727511603</v>
      </c>
      <c r="AE431" s="295" t="s">
        <v>2324</v>
      </c>
    </row>
    <row r="432" spans="1:31" hidden="1" collapsed="1">
      <c r="A432" s="302" t="s">
        <v>262</v>
      </c>
      <c r="B432" s="299" t="s">
        <v>1267</v>
      </c>
      <c r="C432" s="299" t="s">
        <v>1267</v>
      </c>
      <c r="D432" s="299" t="s">
        <v>2879</v>
      </c>
      <c r="E432" s="299" t="s">
        <v>1266</v>
      </c>
      <c r="F432" s="299" t="s">
        <v>1265</v>
      </c>
      <c r="G432" s="299"/>
      <c r="H432" s="299" t="s">
        <v>1264</v>
      </c>
      <c r="I432" s="299" t="s">
        <v>449</v>
      </c>
      <c r="J432" s="299" t="s">
        <v>448</v>
      </c>
      <c r="K432" s="299" t="s">
        <v>2405</v>
      </c>
      <c r="L432" s="299" t="s">
        <v>317</v>
      </c>
      <c r="M432" s="299" t="s">
        <v>3346</v>
      </c>
      <c r="N432" s="299" t="s">
        <v>233</v>
      </c>
      <c r="O432" s="299" t="s">
        <v>3346</v>
      </c>
      <c r="P432" s="299"/>
      <c r="Q432" s="299"/>
      <c r="R432" s="299"/>
      <c r="S432" s="299"/>
      <c r="T432" s="299" t="s">
        <v>2878</v>
      </c>
      <c r="U432" s="298"/>
      <c r="V432" s="298"/>
      <c r="W432" s="299"/>
      <c r="X432" s="301">
        <v>1</v>
      </c>
      <c r="Y432" s="301">
        <v>0</v>
      </c>
      <c r="Z432" s="300">
        <v>5.0000000000000001E-3</v>
      </c>
      <c r="AA432" s="300">
        <v>41</v>
      </c>
      <c r="AB432" s="297">
        <v>40</v>
      </c>
      <c r="AC432" s="296">
        <v>42257</v>
      </c>
      <c r="AD432" s="296">
        <v>42257.735802974501</v>
      </c>
      <c r="AE432" s="295" t="s">
        <v>2324</v>
      </c>
    </row>
    <row r="433" spans="1:31" hidden="1" collapsed="1">
      <c r="A433" s="302" t="s">
        <v>262</v>
      </c>
      <c r="B433" s="299" t="s">
        <v>1218</v>
      </c>
      <c r="C433" s="299" t="s">
        <v>1218</v>
      </c>
      <c r="D433" s="299" t="s">
        <v>2877</v>
      </c>
      <c r="E433" s="299" t="s">
        <v>1217</v>
      </c>
      <c r="F433" s="299" t="s">
        <v>862</v>
      </c>
      <c r="G433" s="299"/>
      <c r="H433" s="299" t="s">
        <v>1216</v>
      </c>
      <c r="I433" s="299" t="s">
        <v>449</v>
      </c>
      <c r="J433" s="299" t="s">
        <v>448</v>
      </c>
      <c r="K433" s="299" t="s">
        <v>2325</v>
      </c>
      <c r="L433" s="299" t="s">
        <v>317</v>
      </c>
      <c r="M433" s="299" t="s">
        <v>3346</v>
      </c>
      <c r="N433" s="299" t="s">
        <v>233</v>
      </c>
      <c r="O433" s="299" t="s">
        <v>3346</v>
      </c>
      <c r="P433" s="299"/>
      <c r="Q433" s="299"/>
      <c r="R433" s="299"/>
      <c r="S433" s="299"/>
      <c r="T433" s="299" t="s">
        <v>2876</v>
      </c>
      <c r="U433" s="298"/>
      <c r="V433" s="298"/>
      <c r="W433" s="299"/>
      <c r="X433" s="301">
        <v>1</v>
      </c>
      <c r="Y433" s="301">
        <v>0</v>
      </c>
      <c r="Z433" s="300">
        <v>7.0000000000000001E-3</v>
      </c>
      <c r="AA433" s="300">
        <v>62</v>
      </c>
      <c r="AB433" s="297">
        <v>40</v>
      </c>
      <c r="AC433" s="296">
        <v>42258</v>
      </c>
      <c r="AD433" s="296">
        <v>42258.590271643501</v>
      </c>
      <c r="AE433" s="295" t="s">
        <v>2324</v>
      </c>
    </row>
    <row r="434" spans="1:31" hidden="1" collapsed="1">
      <c r="A434" s="302" t="s">
        <v>262</v>
      </c>
      <c r="B434" s="299" t="s">
        <v>1251</v>
      </c>
      <c r="C434" s="299" t="s">
        <v>1251</v>
      </c>
      <c r="D434" s="299" t="s">
        <v>2875</v>
      </c>
      <c r="E434" s="299" t="s">
        <v>1250</v>
      </c>
      <c r="F434" s="299" t="s">
        <v>1249</v>
      </c>
      <c r="G434" s="299" t="s">
        <v>1248</v>
      </c>
      <c r="H434" s="299" t="s">
        <v>1247</v>
      </c>
      <c r="I434" s="299" t="s">
        <v>449</v>
      </c>
      <c r="J434" s="299" t="s">
        <v>448</v>
      </c>
      <c r="K434" s="299" t="s">
        <v>2325</v>
      </c>
      <c r="L434" s="299" t="s">
        <v>317</v>
      </c>
      <c r="M434" s="299" t="s">
        <v>3346</v>
      </c>
      <c r="N434" s="299" t="s">
        <v>233</v>
      </c>
      <c r="O434" s="299" t="s">
        <v>3346</v>
      </c>
      <c r="P434" s="299"/>
      <c r="Q434" s="299"/>
      <c r="R434" s="299"/>
      <c r="S434" s="299"/>
      <c r="T434" s="299" t="s">
        <v>2874</v>
      </c>
      <c r="U434" s="298"/>
      <c r="V434" s="298"/>
      <c r="W434" s="299"/>
      <c r="X434" s="301">
        <v>1</v>
      </c>
      <c r="Y434" s="301">
        <v>0</v>
      </c>
      <c r="Z434" s="300">
        <v>6.0000000000000001E-3</v>
      </c>
      <c r="AA434" s="300">
        <v>56</v>
      </c>
      <c r="AB434" s="297">
        <v>40</v>
      </c>
      <c r="AC434" s="296">
        <v>42262</v>
      </c>
      <c r="AD434" s="296">
        <v>42262.558112418999</v>
      </c>
      <c r="AE434" s="295" t="s">
        <v>2324</v>
      </c>
    </row>
    <row r="435" spans="1:31" hidden="1" collapsed="1">
      <c r="A435" s="302" t="s">
        <v>262</v>
      </c>
      <c r="B435" s="299" t="s">
        <v>1164</v>
      </c>
      <c r="C435" s="299" t="s">
        <v>1164</v>
      </c>
      <c r="D435" s="299" t="s">
        <v>2873</v>
      </c>
      <c r="E435" s="299" t="s">
        <v>1163</v>
      </c>
      <c r="F435" s="299" t="s">
        <v>1162</v>
      </c>
      <c r="G435" s="299"/>
      <c r="H435" s="299" t="s">
        <v>1161</v>
      </c>
      <c r="I435" s="299" t="s">
        <v>992</v>
      </c>
      <c r="J435" s="299" t="s">
        <v>448</v>
      </c>
      <c r="K435" s="299" t="s">
        <v>2361</v>
      </c>
      <c r="L435" s="299" t="s">
        <v>317</v>
      </c>
      <c r="M435" s="299" t="s">
        <v>3346</v>
      </c>
      <c r="N435" s="299" t="s">
        <v>233</v>
      </c>
      <c r="O435" s="299" t="s">
        <v>3346</v>
      </c>
      <c r="P435" s="299"/>
      <c r="Q435" s="299"/>
      <c r="R435" s="299"/>
      <c r="S435" s="299"/>
      <c r="T435" s="299" t="s">
        <v>2872</v>
      </c>
      <c r="U435" s="298"/>
      <c r="V435" s="298"/>
      <c r="W435" s="299"/>
      <c r="X435" s="301">
        <v>1</v>
      </c>
      <c r="Y435" s="301">
        <v>0</v>
      </c>
      <c r="Z435" s="300">
        <v>1.4E-2</v>
      </c>
      <c r="AA435" s="300">
        <v>122</v>
      </c>
      <c r="AB435" s="297">
        <v>40</v>
      </c>
      <c r="AC435" s="296">
        <v>42265</v>
      </c>
      <c r="AD435" s="296">
        <v>42265.454582372702</v>
      </c>
      <c r="AE435" s="295" t="s">
        <v>2324</v>
      </c>
    </row>
    <row r="436" spans="1:31" hidden="1" collapsed="1">
      <c r="A436" s="302" t="s">
        <v>262</v>
      </c>
      <c r="B436" s="299" t="s">
        <v>1199</v>
      </c>
      <c r="C436" s="299" t="s">
        <v>1199</v>
      </c>
      <c r="D436" s="299" t="s">
        <v>2871</v>
      </c>
      <c r="E436" s="299" t="s">
        <v>1195</v>
      </c>
      <c r="F436" s="299" t="s">
        <v>1198</v>
      </c>
      <c r="G436" s="299"/>
      <c r="H436" s="299" t="s">
        <v>1197</v>
      </c>
      <c r="I436" s="299" t="s">
        <v>526</v>
      </c>
      <c r="J436" s="299" t="s">
        <v>448</v>
      </c>
      <c r="K436" s="299" t="s">
        <v>2337</v>
      </c>
      <c r="L436" s="299" t="s">
        <v>317</v>
      </c>
      <c r="M436" s="299" t="s">
        <v>3346</v>
      </c>
      <c r="N436" s="299" t="s">
        <v>233</v>
      </c>
      <c r="O436" s="299" t="s">
        <v>3346</v>
      </c>
      <c r="P436" s="299"/>
      <c r="Q436" s="299"/>
      <c r="R436" s="299"/>
      <c r="S436" s="299"/>
      <c r="T436" s="299" t="s">
        <v>2870</v>
      </c>
      <c r="U436" s="298"/>
      <c r="V436" s="298"/>
      <c r="W436" s="299"/>
      <c r="X436" s="301">
        <v>1</v>
      </c>
      <c r="Y436" s="301">
        <v>0</v>
      </c>
      <c r="Z436" s="300">
        <v>8.0000000000000002E-3</v>
      </c>
      <c r="AA436" s="300">
        <v>68</v>
      </c>
      <c r="AB436" s="297">
        <v>40</v>
      </c>
      <c r="AC436" s="296">
        <v>42271</v>
      </c>
      <c r="AD436" s="296">
        <v>42271.682867164403</v>
      </c>
      <c r="AE436" s="295" t="s">
        <v>2324</v>
      </c>
    </row>
    <row r="437" spans="1:31" hidden="1" collapsed="1">
      <c r="A437" s="302" t="s">
        <v>262</v>
      </c>
      <c r="B437" s="299" t="s">
        <v>1234</v>
      </c>
      <c r="C437" s="299" t="s">
        <v>1234</v>
      </c>
      <c r="D437" s="299" t="s">
        <v>2869</v>
      </c>
      <c r="E437" s="299" t="s">
        <v>1233</v>
      </c>
      <c r="F437" s="299" t="s">
        <v>1232</v>
      </c>
      <c r="G437" s="299"/>
      <c r="H437" s="299" t="s">
        <v>1231</v>
      </c>
      <c r="I437" s="299" t="s">
        <v>449</v>
      </c>
      <c r="J437" s="299" t="s">
        <v>448</v>
      </c>
      <c r="K437" s="299" t="s">
        <v>2405</v>
      </c>
      <c r="L437" s="299" t="s">
        <v>317</v>
      </c>
      <c r="M437" s="299" t="s">
        <v>3346</v>
      </c>
      <c r="N437" s="299" t="s">
        <v>233</v>
      </c>
      <c r="O437" s="299" t="s">
        <v>3346</v>
      </c>
      <c r="P437" s="299"/>
      <c r="Q437" s="299"/>
      <c r="R437" s="299"/>
      <c r="S437" s="299"/>
      <c r="T437" s="299" t="s">
        <v>2868</v>
      </c>
      <c r="U437" s="298"/>
      <c r="V437" s="298"/>
      <c r="W437" s="299"/>
      <c r="X437" s="301">
        <v>1</v>
      </c>
      <c r="Y437" s="301">
        <v>0</v>
      </c>
      <c r="Z437" s="300">
        <v>7.0000000000000001E-3</v>
      </c>
      <c r="AA437" s="300">
        <v>59</v>
      </c>
      <c r="AB437" s="297">
        <v>40</v>
      </c>
      <c r="AC437" s="296">
        <v>42272</v>
      </c>
      <c r="AD437" s="296">
        <v>42272.654364780101</v>
      </c>
      <c r="AE437" s="295" t="s">
        <v>2324</v>
      </c>
    </row>
    <row r="438" spans="1:31" hidden="1" collapsed="1">
      <c r="A438" s="302" t="s">
        <v>262</v>
      </c>
      <c r="B438" s="299" t="s">
        <v>1215</v>
      </c>
      <c r="C438" s="299" t="s">
        <v>1215</v>
      </c>
      <c r="D438" s="299" t="s">
        <v>2867</v>
      </c>
      <c r="E438" s="299" t="s">
        <v>1214</v>
      </c>
      <c r="F438" s="299" t="s">
        <v>862</v>
      </c>
      <c r="G438" s="299"/>
      <c r="H438" s="299" t="s">
        <v>1213</v>
      </c>
      <c r="I438" s="299" t="s">
        <v>491</v>
      </c>
      <c r="J438" s="299" t="s">
        <v>448</v>
      </c>
      <c r="K438" s="299" t="s">
        <v>2431</v>
      </c>
      <c r="L438" s="299" t="s">
        <v>317</v>
      </c>
      <c r="M438" s="299" t="s">
        <v>3346</v>
      </c>
      <c r="N438" s="299" t="s">
        <v>233</v>
      </c>
      <c r="O438" s="299" t="s">
        <v>3346</v>
      </c>
      <c r="P438" s="299"/>
      <c r="Q438" s="299"/>
      <c r="R438" s="299"/>
      <c r="S438" s="299"/>
      <c r="T438" s="299" t="s">
        <v>2866</v>
      </c>
      <c r="U438" s="298"/>
      <c r="V438" s="298"/>
      <c r="W438" s="299"/>
      <c r="X438" s="301">
        <v>1</v>
      </c>
      <c r="Y438" s="301">
        <v>0</v>
      </c>
      <c r="Z438" s="300">
        <v>7.0000000000000001E-3</v>
      </c>
      <c r="AA438" s="300">
        <v>62</v>
      </c>
      <c r="AB438" s="297">
        <v>40</v>
      </c>
      <c r="AC438" s="296">
        <v>42275</v>
      </c>
      <c r="AD438" s="296">
        <v>42275.4340081829</v>
      </c>
      <c r="AE438" s="295" t="s">
        <v>2324</v>
      </c>
    </row>
    <row r="439" spans="1:31" collapsed="1">
      <c r="A439" s="302" t="s">
        <v>262</v>
      </c>
      <c r="B439" s="299" t="s">
        <v>1120</v>
      </c>
      <c r="C439" s="299" t="s">
        <v>1120</v>
      </c>
      <c r="D439" s="299" t="s">
        <v>2865</v>
      </c>
      <c r="E439" s="299" t="s">
        <v>1119</v>
      </c>
      <c r="F439" s="299" t="s">
        <v>901</v>
      </c>
      <c r="G439" s="299"/>
      <c r="H439" s="299" t="s">
        <v>1118</v>
      </c>
      <c r="I439" s="299" t="s">
        <v>449</v>
      </c>
      <c r="J439" s="299" t="s">
        <v>448</v>
      </c>
      <c r="K439" s="299" t="s">
        <v>2677</v>
      </c>
      <c r="L439" s="299" t="s">
        <v>320</v>
      </c>
      <c r="M439" s="299" t="s">
        <v>204</v>
      </c>
      <c r="N439" s="299" t="s">
        <v>233</v>
      </c>
      <c r="O439" s="299" t="s">
        <v>204</v>
      </c>
      <c r="P439" s="299"/>
      <c r="Q439" s="299"/>
      <c r="R439" s="299"/>
      <c r="S439" s="299"/>
      <c r="T439" s="299"/>
      <c r="U439" s="298"/>
      <c r="V439" s="298"/>
      <c r="W439" s="299"/>
      <c r="X439" s="301">
        <v>3</v>
      </c>
      <c r="Y439" s="301">
        <v>0</v>
      </c>
      <c r="Z439" s="300">
        <v>1.14E-2</v>
      </c>
      <c r="AA439" s="300">
        <v>96.801000000000002</v>
      </c>
      <c r="AB439" s="297">
        <v>15</v>
      </c>
      <c r="AC439" s="296">
        <v>42275</v>
      </c>
      <c r="AD439" s="296">
        <v>42275.493586423603</v>
      </c>
      <c r="AE439" s="295" t="s">
        <v>2324</v>
      </c>
    </row>
    <row r="440" spans="1:31" collapsed="1">
      <c r="A440" s="302" t="s">
        <v>262</v>
      </c>
      <c r="B440" s="299" t="s">
        <v>1117</v>
      </c>
      <c r="C440" s="299" t="s">
        <v>1117</v>
      </c>
      <c r="D440" s="299" t="s">
        <v>2864</v>
      </c>
      <c r="E440" s="299" t="s">
        <v>1116</v>
      </c>
      <c r="F440" s="299" t="s">
        <v>1115</v>
      </c>
      <c r="G440" s="299"/>
      <c r="H440" s="299" t="s">
        <v>1114</v>
      </c>
      <c r="I440" s="299" t="s">
        <v>449</v>
      </c>
      <c r="J440" s="299" t="s">
        <v>448</v>
      </c>
      <c r="K440" s="299" t="s">
        <v>2677</v>
      </c>
      <c r="L440" s="299" t="s">
        <v>320</v>
      </c>
      <c r="M440" s="299" t="s">
        <v>204</v>
      </c>
      <c r="N440" s="299" t="s">
        <v>233</v>
      </c>
      <c r="O440" s="299" t="s">
        <v>204</v>
      </c>
      <c r="P440" s="299"/>
      <c r="Q440" s="299"/>
      <c r="R440" s="299"/>
      <c r="S440" s="299"/>
      <c r="T440" s="299"/>
      <c r="U440" s="298"/>
      <c r="V440" s="298"/>
      <c r="W440" s="299"/>
      <c r="X440" s="301">
        <v>2</v>
      </c>
      <c r="Y440" s="301">
        <v>0</v>
      </c>
      <c r="Z440" s="300">
        <v>7.6E-3</v>
      </c>
      <c r="AA440" s="300">
        <v>64.534000000000006</v>
      </c>
      <c r="AB440" s="297">
        <v>10</v>
      </c>
      <c r="AC440" s="296">
        <v>42275</v>
      </c>
      <c r="AD440" s="296">
        <v>42275.497427430601</v>
      </c>
      <c r="AE440" s="295" t="s">
        <v>2324</v>
      </c>
    </row>
    <row r="441" spans="1:31" collapsed="1">
      <c r="A441" s="302" t="s">
        <v>262</v>
      </c>
      <c r="B441" s="299" t="s">
        <v>1113</v>
      </c>
      <c r="C441" s="299" t="s">
        <v>1113</v>
      </c>
      <c r="D441" s="299" t="s">
        <v>2863</v>
      </c>
      <c r="E441" s="299" t="s">
        <v>1112</v>
      </c>
      <c r="F441" s="299" t="s">
        <v>1111</v>
      </c>
      <c r="G441" s="299"/>
      <c r="H441" s="299" t="s">
        <v>1110</v>
      </c>
      <c r="I441" s="299" t="s">
        <v>449</v>
      </c>
      <c r="J441" s="299" t="s">
        <v>448</v>
      </c>
      <c r="K441" s="299" t="s">
        <v>2677</v>
      </c>
      <c r="L441" s="299" t="s">
        <v>320</v>
      </c>
      <c r="M441" s="299" t="s">
        <v>204</v>
      </c>
      <c r="N441" s="299" t="s">
        <v>233</v>
      </c>
      <c r="O441" s="299" t="s">
        <v>204</v>
      </c>
      <c r="P441" s="299"/>
      <c r="Q441" s="299"/>
      <c r="R441" s="299"/>
      <c r="S441" s="299"/>
      <c r="T441" s="299"/>
      <c r="U441" s="298"/>
      <c r="V441" s="298"/>
      <c r="W441" s="299"/>
      <c r="X441" s="301">
        <v>2</v>
      </c>
      <c r="Y441" s="301">
        <v>0</v>
      </c>
      <c r="Z441" s="300">
        <v>7.6E-3</v>
      </c>
      <c r="AA441" s="300">
        <v>64.534000000000006</v>
      </c>
      <c r="AB441" s="297">
        <v>10</v>
      </c>
      <c r="AC441" s="296">
        <v>42275</v>
      </c>
      <c r="AD441" s="296">
        <v>42275.500510219899</v>
      </c>
      <c r="AE441" s="295" t="s">
        <v>2324</v>
      </c>
    </row>
    <row r="442" spans="1:31" collapsed="1">
      <c r="A442" s="302" t="s">
        <v>262</v>
      </c>
      <c r="B442" s="299" t="s">
        <v>1109</v>
      </c>
      <c r="C442" s="299" t="s">
        <v>1109</v>
      </c>
      <c r="D442" s="299" t="s">
        <v>2862</v>
      </c>
      <c r="E442" s="299" t="s">
        <v>1108</v>
      </c>
      <c r="F442" s="299" t="s">
        <v>1107</v>
      </c>
      <c r="G442" s="299"/>
      <c r="H442" s="299" t="s">
        <v>1106</v>
      </c>
      <c r="I442" s="299" t="s">
        <v>449</v>
      </c>
      <c r="J442" s="299" t="s">
        <v>448</v>
      </c>
      <c r="K442" s="299" t="s">
        <v>2325</v>
      </c>
      <c r="L442" s="299" t="s">
        <v>320</v>
      </c>
      <c r="M442" s="299" t="s">
        <v>204</v>
      </c>
      <c r="N442" s="299" t="s">
        <v>233</v>
      </c>
      <c r="O442" s="299" t="s">
        <v>204</v>
      </c>
      <c r="P442" s="299"/>
      <c r="Q442" s="299"/>
      <c r="R442" s="299"/>
      <c r="S442" s="299"/>
      <c r="T442" s="299"/>
      <c r="U442" s="298"/>
      <c r="V442" s="298"/>
      <c r="W442" s="299"/>
      <c r="X442" s="301">
        <v>2</v>
      </c>
      <c r="Y442" s="301">
        <v>0</v>
      </c>
      <c r="Z442" s="300">
        <v>7.6E-3</v>
      </c>
      <c r="AA442" s="300">
        <v>64.534000000000006</v>
      </c>
      <c r="AB442" s="297">
        <v>10</v>
      </c>
      <c r="AC442" s="296">
        <v>42275</v>
      </c>
      <c r="AD442" s="296">
        <v>42275.501964155097</v>
      </c>
      <c r="AE442" s="295" t="s">
        <v>2324</v>
      </c>
    </row>
    <row r="443" spans="1:31" collapsed="1">
      <c r="A443" s="302" t="s">
        <v>262</v>
      </c>
      <c r="B443" s="299" t="s">
        <v>1105</v>
      </c>
      <c r="C443" s="299" t="s">
        <v>1105</v>
      </c>
      <c r="D443" s="299" t="s">
        <v>2861</v>
      </c>
      <c r="E443" s="299" t="s">
        <v>1104</v>
      </c>
      <c r="F443" s="299" t="s">
        <v>1103</v>
      </c>
      <c r="G443" s="299"/>
      <c r="H443" s="299" t="s">
        <v>1102</v>
      </c>
      <c r="I443" s="299" t="s">
        <v>449</v>
      </c>
      <c r="J443" s="299" t="s">
        <v>448</v>
      </c>
      <c r="K443" s="299" t="s">
        <v>2325</v>
      </c>
      <c r="L443" s="299" t="s">
        <v>320</v>
      </c>
      <c r="M443" s="299" t="s">
        <v>204</v>
      </c>
      <c r="N443" s="299" t="s">
        <v>233</v>
      </c>
      <c r="O443" s="299" t="s">
        <v>204</v>
      </c>
      <c r="P443" s="299"/>
      <c r="Q443" s="299"/>
      <c r="R443" s="299"/>
      <c r="S443" s="299"/>
      <c r="T443" s="299"/>
      <c r="U443" s="298"/>
      <c r="V443" s="298"/>
      <c r="W443" s="299"/>
      <c r="X443" s="301">
        <v>2</v>
      </c>
      <c r="Y443" s="301">
        <v>0</v>
      </c>
      <c r="Z443" s="300">
        <v>8.0000000000000002E-3</v>
      </c>
      <c r="AA443" s="300">
        <v>67.56</v>
      </c>
      <c r="AB443" s="297">
        <v>10</v>
      </c>
      <c r="AC443" s="296">
        <v>42275</v>
      </c>
      <c r="AD443" s="296">
        <v>42275.503769988398</v>
      </c>
      <c r="AE443" s="295" t="s">
        <v>2324</v>
      </c>
    </row>
    <row r="444" spans="1:31" collapsed="1">
      <c r="A444" s="302" t="s">
        <v>262</v>
      </c>
      <c r="B444" s="299" t="s">
        <v>1101</v>
      </c>
      <c r="C444" s="299" t="s">
        <v>1101</v>
      </c>
      <c r="D444" s="299" t="s">
        <v>2860</v>
      </c>
      <c r="E444" s="299" t="s">
        <v>1100</v>
      </c>
      <c r="F444" s="299" t="s">
        <v>1099</v>
      </c>
      <c r="G444" s="299"/>
      <c r="H444" s="299" t="s">
        <v>1098</v>
      </c>
      <c r="I444" s="299" t="s">
        <v>449</v>
      </c>
      <c r="J444" s="299" t="s">
        <v>448</v>
      </c>
      <c r="K444" s="299" t="s">
        <v>2325</v>
      </c>
      <c r="L444" s="299" t="s">
        <v>320</v>
      </c>
      <c r="M444" s="299" t="s">
        <v>204</v>
      </c>
      <c r="N444" s="299" t="s">
        <v>233</v>
      </c>
      <c r="O444" s="299" t="s">
        <v>204</v>
      </c>
      <c r="P444" s="299"/>
      <c r="Q444" s="299"/>
      <c r="R444" s="299"/>
      <c r="S444" s="299"/>
      <c r="T444" s="299"/>
      <c r="U444" s="298"/>
      <c r="V444" s="298"/>
      <c r="W444" s="299"/>
      <c r="X444" s="301">
        <v>2</v>
      </c>
      <c r="Y444" s="301">
        <v>0</v>
      </c>
      <c r="Z444" s="300">
        <v>8.0000000000000002E-3</v>
      </c>
      <c r="AA444" s="300">
        <v>67.56</v>
      </c>
      <c r="AB444" s="297">
        <v>10</v>
      </c>
      <c r="AC444" s="296">
        <v>42275</v>
      </c>
      <c r="AD444" s="296">
        <v>42275.507585219901</v>
      </c>
      <c r="AE444" s="295" t="s">
        <v>2324</v>
      </c>
    </row>
    <row r="445" spans="1:31" collapsed="1">
      <c r="A445" s="302" t="s">
        <v>262</v>
      </c>
      <c r="B445" s="299" t="s">
        <v>1097</v>
      </c>
      <c r="C445" s="299" t="s">
        <v>1097</v>
      </c>
      <c r="D445" s="299" t="s">
        <v>2859</v>
      </c>
      <c r="E445" s="299" t="s">
        <v>1096</v>
      </c>
      <c r="F445" s="299" t="s">
        <v>1095</v>
      </c>
      <c r="G445" s="299"/>
      <c r="H445" s="299" t="s">
        <v>1094</v>
      </c>
      <c r="I445" s="299" t="s">
        <v>449</v>
      </c>
      <c r="J445" s="299" t="s">
        <v>448</v>
      </c>
      <c r="K445" s="299" t="s">
        <v>2405</v>
      </c>
      <c r="L445" s="299" t="s">
        <v>320</v>
      </c>
      <c r="M445" s="299" t="s">
        <v>204</v>
      </c>
      <c r="N445" s="299" t="s">
        <v>233</v>
      </c>
      <c r="O445" s="299" t="s">
        <v>204</v>
      </c>
      <c r="P445" s="299"/>
      <c r="Q445" s="299"/>
      <c r="R445" s="299"/>
      <c r="S445" s="299"/>
      <c r="T445" s="299"/>
      <c r="U445" s="298"/>
      <c r="V445" s="298"/>
      <c r="W445" s="299"/>
      <c r="X445" s="301">
        <v>2</v>
      </c>
      <c r="Y445" s="301">
        <v>0</v>
      </c>
      <c r="Z445" s="300">
        <v>7.6E-3</v>
      </c>
      <c r="AA445" s="300">
        <v>64.534000000000006</v>
      </c>
      <c r="AB445" s="297">
        <v>10</v>
      </c>
      <c r="AC445" s="296">
        <v>42275</v>
      </c>
      <c r="AD445" s="296">
        <v>42275.513206713003</v>
      </c>
      <c r="AE445" s="295" t="s">
        <v>2324</v>
      </c>
    </row>
    <row r="446" spans="1:31" collapsed="1">
      <c r="A446" s="302" t="s">
        <v>262</v>
      </c>
      <c r="B446" s="299" t="s">
        <v>1093</v>
      </c>
      <c r="C446" s="299" t="s">
        <v>1093</v>
      </c>
      <c r="D446" s="299" t="s">
        <v>2666</v>
      </c>
      <c r="E446" s="299" t="s">
        <v>557</v>
      </c>
      <c r="F446" s="299" t="s">
        <v>556</v>
      </c>
      <c r="G446" s="299"/>
      <c r="H446" s="299" t="s">
        <v>555</v>
      </c>
      <c r="I446" s="299" t="s">
        <v>449</v>
      </c>
      <c r="J446" s="299" t="s">
        <v>448</v>
      </c>
      <c r="K446" s="299" t="s">
        <v>2405</v>
      </c>
      <c r="L446" s="299" t="s">
        <v>320</v>
      </c>
      <c r="M446" s="299" t="s">
        <v>204</v>
      </c>
      <c r="N446" s="299" t="s">
        <v>233</v>
      </c>
      <c r="O446" s="299" t="s">
        <v>204</v>
      </c>
      <c r="P446" s="299"/>
      <c r="Q446" s="299"/>
      <c r="R446" s="299"/>
      <c r="S446" s="299"/>
      <c r="T446" s="299"/>
      <c r="U446" s="298"/>
      <c r="V446" s="298"/>
      <c r="W446" s="299"/>
      <c r="X446" s="301">
        <v>10</v>
      </c>
      <c r="Y446" s="301">
        <v>0</v>
      </c>
      <c r="Z446" s="300">
        <v>3.7999999999999999E-2</v>
      </c>
      <c r="AA446" s="300">
        <v>322.67</v>
      </c>
      <c r="AB446" s="297">
        <v>50</v>
      </c>
      <c r="AC446" s="296">
        <v>42275</v>
      </c>
      <c r="AD446" s="296">
        <v>42275.514212384303</v>
      </c>
      <c r="AE446" s="295" t="s">
        <v>2324</v>
      </c>
    </row>
    <row r="447" spans="1:31" collapsed="1">
      <c r="A447" s="302" t="s">
        <v>262</v>
      </c>
      <c r="B447" s="299" t="s">
        <v>1092</v>
      </c>
      <c r="C447" s="299" t="s">
        <v>1092</v>
      </c>
      <c r="D447" s="299" t="s">
        <v>2858</v>
      </c>
      <c r="E447" s="299" t="s">
        <v>1091</v>
      </c>
      <c r="F447" s="299" t="s">
        <v>1090</v>
      </c>
      <c r="G447" s="299"/>
      <c r="H447" s="299" t="s">
        <v>1089</v>
      </c>
      <c r="I447" s="299" t="s">
        <v>449</v>
      </c>
      <c r="J447" s="299" t="s">
        <v>448</v>
      </c>
      <c r="K447" s="299" t="s">
        <v>2405</v>
      </c>
      <c r="L447" s="299" t="s">
        <v>320</v>
      </c>
      <c r="M447" s="299" t="s">
        <v>204</v>
      </c>
      <c r="N447" s="299" t="s">
        <v>233</v>
      </c>
      <c r="O447" s="299" t="s">
        <v>204</v>
      </c>
      <c r="P447" s="299"/>
      <c r="Q447" s="299"/>
      <c r="R447" s="299"/>
      <c r="S447" s="299"/>
      <c r="T447" s="299"/>
      <c r="U447" s="298"/>
      <c r="V447" s="298"/>
      <c r="W447" s="299"/>
      <c r="X447" s="301">
        <v>2</v>
      </c>
      <c r="Y447" s="301">
        <v>0</v>
      </c>
      <c r="Z447" s="300">
        <v>8.0000000000000002E-3</v>
      </c>
      <c r="AA447" s="300">
        <v>67.56</v>
      </c>
      <c r="AB447" s="297">
        <v>10</v>
      </c>
      <c r="AC447" s="296">
        <v>42275</v>
      </c>
      <c r="AD447" s="296">
        <v>42275.515121030097</v>
      </c>
      <c r="AE447" s="295" t="s">
        <v>2324</v>
      </c>
    </row>
    <row r="448" spans="1:31" collapsed="1">
      <c r="A448" s="302" t="s">
        <v>262</v>
      </c>
      <c r="B448" s="299" t="s">
        <v>1092</v>
      </c>
      <c r="C448" s="299" t="s">
        <v>1092</v>
      </c>
      <c r="D448" s="299" t="s">
        <v>2858</v>
      </c>
      <c r="E448" s="299" t="s">
        <v>1091</v>
      </c>
      <c r="F448" s="299" t="s">
        <v>1090</v>
      </c>
      <c r="G448" s="299"/>
      <c r="H448" s="299" t="s">
        <v>1089</v>
      </c>
      <c r="I448" s="299" t="s">
        <v>449</v>
      </c>
      <c r="J448" s="299" t="s">
        <v>448</v>
      </c>
      <c r="K448" s="299" t="s">
        <v>2405</v>
      </c>
      <c r="L448" s="299" t="s">
        <v>320</v>
      </c>
      <c r="M448" s="299" t="s">
        <v>204</v>
      </c>
      <c r="N448" s="299" t="s">
        <v>233</v>
      </c>
      <c r="O448" s="299" t="s">
        <v>204</v>
      </c>
      <c r="P448" s="299"/>
      <c r="Q448" s="299"/>
      <c r="R448" s="299"/>
      <c r="S448" s="299"/>
      <c r="T448" s="299"/>
      <c r="U448" s="298"/>
      <c r="V448" s="298"/>
      <c r="W448" s="299"/>
      <c r="X448" s="301">
        <v>6</v>
      </c>
      <c r="Y448" s="301">
        <v>0</v>
      </c>
      <c r="Z448" s="300">
        <v>2.2800000000000001E-2</v>
      </c>
      <c r="AA448" s="300">
        <v>193.602</v>
      </c>
      <c r="AB448" s="297">
        <v>30</v>
      </c>
      <c r="AC448" s="296">
        <v>42275</v>
      </c>
      <c r="AD448" s="296">
        <v>42275.515121030097</v>
      </c>
      <c r="AE448" s="295" t="s">
        <v>2324</v>
      </c>
    </row>
    <row r="449" spans="1:31" collapsed="1">
      <c r="A449" s="302" t="s">
        <v>262</v>
      </c>
      <c r="B449" s="299" t="s">
        <v>1088</v>
      </c>
      <c r="C449" s="299" t="s">
        <v>1088</v>
      </c>
      <c r="D449" s="299" t="s">
        <v>2857</v>
      </c>
      <c r="E449" s="299" t="s">
        <v>1087</v>
      </c>
      <c r="F449" s="299" t="s">
        <v>1086</v>
      </c>
      <c r="G449" s="299"/>
      <c r="H449" s="299" t="s">
        <v>1085</v>
      </c>
      <c r="I449" s="299" t="s">
        <v>449</v>
      </c>
      <c r="J449" s="299" t="s">
        <v>448</v>
      </c>
      <c r="K449" s="299" t="s">
        <v>2325</v>
      </c>
      <c r="L449" s="299" t="s">
        <v>320</v>
      </c>
      <c r="M449" s="299" t="s">
        <v>204</v>
      </c>
      <c r="N449" s="299" t="s">
        <v>233</v>
      </c>
      <c r="O449" s="299" t="s">
        <v>204</v>
      </c>
      <c r="P449" s="299"/>
      <c r="Q449" s="299"/>
      <c r="R449" s="299"/>
      <c r="S449" s="299"/>
      <c r="T449" s="299"/>
      <c r="U449" s="298"/>
      <c r="V449" s="298"/>
      <c r="W449" s="299"/>
      <c r="X449" s="301">
        <v>1</v>
      </c>
      <c r="Y449" s="301">
        <v>0</v>
      </c>
      <c r="Z449" s="300">
        <v>4.0000000000000001E-3</v>
      </c>
      <c r="AA449" s="300">
        <v>33.78</v>
      </c>
      <c r="AB449" s="297">
        <v>5</v>
      </c>
      <c r="AC449" s="296">
        <v>42275</v>
      </c>
      <c r="AD449" s="296">
        <v>42275.516318831003</v>
      </c>
      <c r="AE449" s="295" t="s">
        <v>2324</v>
      </c>
    </row>
    <row r="450" spans="1:31" collapsed="1">
      <c r="A450" s="302" t="s">
        <v>262</v>
      </c>
      <c r="B450" s="299" t="s">
        <v>1088</v>
      </c>
      <c r="C450" s="299" t="s">
        <v>1088</v>
      </c>
      <c r="D450" s="299" t="s">
        <v>2857</v>
      </c>
      <c r="E450" s="299" t="s">
        <v>1087</v>
      </c>
      <c r="F450" s="299" t="s">
        <v>1086</v>
      </c>
      <c r="G450" s="299"/>
      <c r="H450" s="299" t="s">
        <v>1085</v>
      </c>
      <c r="I450" s="299" t="s">
        <v>449</v>
      </c>
      <c r="J450" s="299" t="s">
        <v>448</v>
      </c>
      <c r="K450" s="299" t="s">
        <v>2325</v>
      </c>
      <c r="L450" s="299" t="s">
        <v>320</v>
      </c>
      <c r="M450" s="299" t="s">
        <v>204</v>
      </c>
      <c r="N450" s="299" t="s">
        <v>233</v>
      </c>
      <c r="O450" s="299" t="s">
        <v>204</v>
      </c>
      <c r="P450" s="299"/>
      <c r="Q450" s="299"/>
      <c r="R450" s="299"/>
      <c r="S450" s="299"/>
      <c r="T450" s="299"/>
      <c r="U450" s="298"/>
      <c r="V450" s="298"/>
      <c r="W450" s="299"/>
      <c r="X450" s="301">
        <v>2</v>
      </c>
      <c r="Y450" s="301">
        <v>0</v>
      </c>
      <c r="Z450" s="300">
        <v>7.6E-3</v>
      </c>
      <c r="AA450" s="300">
        <v>64.534000000000006</v>
      </c>
      <c r="AB450" s="297">
        <v>10</v>
      </c>
      <c r="AC450" s="296">
        <v>42275</v>
      </c>
      <c r="AD450" s="296">
        <v>42275.516318831003</v>
      </c>
      <c r="AE450" s="295" t="s">
        <v>2324</v>
      </c>
    </row>
    <row r="451" spans="1:31" collapsed="1">
      <c r="A451" s="302" t="s">
        <v>262</v>
      </c>
      <c r="B451" s="299" t="s">
        <v>1088</v>
      </c>
      <c r="C451" s="299" t="s">
        <v>1088</v>
      </c>
      <c r="D451" s="299" t="s">
        <v>2857</v>
      </c>
      <c r="E451" s="299" t="s">
        <v>1087</v>
      </c>
      <c r="F451" s="299" t="s">
        <v>1086</v>
      </c>
      <c r="G451" s="299"/>
      <c r="H451" s="299" t="s">
        <v>1085</v>
      </c>
      <c r="I451" s="299" t="s">
        <v>449</v>
      </c>
      <c r="J451" s="299" t="s">
        <v>448</v>
      </c>
      <c r="K451" s="299" t="s">
        <v>2325</v>
      </c>
      <c r="L451" s="299" t="s">
        <v>320</v>
      </c>
      <c r="M451" s="299" t="s">
        <v>204</v>
      </c>
      <c r="N451" s="299" t="s">
        <v>233</v>
      </c>
      <c r="O451" s="299" t="s">
        <v>204</v>
      </c>
      <c r="P451" s="299"/>
      <c r="Q451" s="299"/>
      <c r="R451" s="299"/>
      <c r="S451" s="299"/>
      <c r="T451" s="299"/>
      <c r="U451" s="298"/>
      <c r="V451" s="298"/>
      <c r="W451" s="299"/>
      <c r="X451" s="301">
        <v>2</v>
      </c>
      <c r="Y451" s="301">
        <v>0</v>
      </c>
      <c r="Z451" s="300">
        <v>5.4000000000000003E-3</v>
      </c>
      <c r="AA451" s="300">
        <v>46.384</v>
      </c>
      <c r="AB451" s="297">
        <v>10</v>
      </c>
      <c r="AC451" s="296">
        <v>42275</v>
      </c>
      <c r="AD451" s="296">
        <v>42275.516318831003</v>
      </c>
      <c r="AE451" s="295" t="s">
        <v>2324</v>
      </c>
    </row>
    <row r="452" spans="1:31" collapsed="1">
      <c r="A452" s="302" t="s">
        <v>262</v>
      </c>
      <c r="B452" s="299" t="s">
        <v>1084</v>
      </c>
      <c r="C452" s="299" t="s">
        <v>1084</v>
      </c>
      <c r="D452" s="299" t="s">
        <v>2856</v>
      </c>
      <c r="E452" s="299" t="s">
        <v>1083</v>
      </c>
      <c r="F452" s="299" t="s">
        <v>1082</v>
      </c>
      <c r="G452" s="299"/>
      <c r="H452" s="299" t="s">
        <v>1081</v>
      </c>
      <c r="I452" s="299" t="s">
        <v>449</v>
      </c>
      <c r="J452" s="299" t="s">
        <v>448</v>
      </c>
      <c r="K452" s="299" t="s">
        <v>2325</v>
      </c>
      <c r="L452" s="299" t="s">
        <v>320</v>
      </c>
      <c r="M452" s="299" t="s">
        <v>204</v>
      </c>
      <c r="N452" s="299" t="s">
        <v>233</v>
      </c>
      <c r="O452" s="299" t="s">
        <v>204</v>
      </c>
      <c r="P452" s="299"/>
      <c r="Q452" s="299"/>
      <c r="R452" s="299"/>
      <c r="S452" s="299"/>
      <c r="T452" s="299"/>
      <c r="U452" s="298"/>
      <c r="V452" s="298"/>
      <c r="W452" s="299"/>
      <c r="X452" s="301">
        <v>1</v>
      </c>
      <c r="Y452" s="301">
        <v>0</v>
      </c>
      <c r="Z452" s="300">
        <v>4.0000000000000001E-3</v>
      </c>
      <c r="AA452" s="300">
        <v>33.78</v>
      </c>
      <c r="AB452" s="297">
        <v>5</v>
      </c>
      <c r="AC452" s="296">
        <v>42275</v>
      </c>
      <c r="AD452" s="296">
        <v>42275.517640821803</v>
      </c>
      <c r="AE452" s="295" t="s">
        <v>2324</v>
      </c>
    </row>
    <row r="453" spans="1:31" collapsed="1">
      <c r="A453" s="302" t="s">
        <v>262</v>
      </c>
      <c r="B453" s="299" t="s">
        <v>1084</v>
      </c>
      <c r="C453" s="299" t="s">
        <v>1084</v>
      </c>
      <c r="D453" s="299" t="s">
        <v>2856</v>
      </c>
      <c r="E453" s="299" t="s">
        <v>1083</v>
      </c>
      <c r="F453" s="299" t="s">
        <v>1082</v>
      </c>
      <c r="G453" s="299"/>
      <c r="H453" s="299" t="s">
        <v>1081</v>
      </c>
      <c r="I453" s="299" t="s">
        <v>449</v>
      </c>
      <c r="J453" s="299" t="s">
        <v>448</v>
      </c>
      <c r="K453" s="299" t="s">
        <v>2325</v>
      </c>
      <c r="L453" s="299" t="s">
        <v>320</v>
      </c>
      <c r="M453" s="299" t="s">
        <v>204</v>
      </c>
      <c r="N453" s="299" t="s">
        <v>233</v>
      </c>
      <c r="O453" s="299" t="s">
        <v>204</v>
      </c>
      <c r="P453" s="299"/>
      <c r="Q453" s="299"/>
      <c r="R453" s="299"/>
      <c r="S453" s="299"/>
      <c r="T453" s="299"/>
      <c r="U453" s="298"/>
      <c r="V453" s="298"/>
      <c r="W453" s="299"/>
      <c r="X453" s="301">
        <v>6</v>
      </c>
      <c r="Y453" s="301">
        <v>0</v>
      </c>
      <c r="Z453" s="300">
        <v>2.2800000000000001E-2</v>
      </c>
      <c r="AA453" s="300">
        <v>193.602</v>
      </c>
      <c r="AB453" s="297">
        <v>30</v>
      </c>
      <c r="AC453" s="296">
        <v>42275</v>
      </c>
      <c r="AD453" s="296">
        <v>42275.517640821803</v>
      </c>
      <c r="AE453" s="295" t="s">
        <v>2324</v>
      </c>
    </row>
    <row r="454" spans="1:31" collapsed="1">
      <c r="A454" s="302" t="s">
        <v>262</v>
      </c>
      <c r="B454" s="299" t="s">
        <v>1080</v>
      </c>
      <c r="C454" s="299" t="s">
        <v>1080</v>
      </c>
      <c r="D454" s="299" t="s">
        <v>2855</v>
      </c>
      <c r="E454" s="299" t="s">
        <v>1079</v>
      </c>
      <c r="F454" s="299" t="s">
        <v>1078</v>
      </c>
      <c r="G454" s="299"/>
      <c r="H454" s="299" t="s">
        <v>1077</v>
      </c>
      <c r="I454" s="299" t="s">
        <v>449</v>
      </c>
      <c r="J454" s="299" t="s">
        <v>448</v>
      </c>
      <c r="K454" s="299" t="s">
        <v>2405</v>
      </c>
      <c r="L454" s="299" t="s">
        <v>320</v>
      </c>
      <c r="M454" s="299" t="s">
        <v>204</v>
      </c>
      <c r="N454" s="299" t="s">
        <v>233</v>
      </c>
      <c r="O454" s="299" t="s">
        <v>204</v>
      </c>
      <c r="P454" s="299"/>
      <c r="Q454" s="299"/>
      <c r="R454" s="299"/>
      <c r="S454" s="299"/>
      <c r="T454" s="299"/>
      <c r="U454" s="298"/>
      <c r="V454" s="298"/>
      <c r="W454" s="299"/>
      <c r="X454" s="301">
        <v>10</v>
      </c>
      <c r="Y454" s="301">
        <v>0</v>
      </c>
      <c r="Z454" s="300">
        <v>0.04</v>
      </c>
      <c r="AA454" s="300">
        <v>337.8</v>
      </c>
      <c r="AB454" s="297">
        <v>50</v>
      </c>
      <c r="AC454" s="296">
        <v>42275</v>
      </c>
      <c r="AD454" s="296">
        <v>42275.518677696797</v>
      </c>
      <c r="AE454" s="295" t="s">
        <v>2324</v>
      </c>
    </row>
    <row r="455" spans="1:31" collapsed="1">
      <c r="A455" s="302" t="s">
        <v>262</v>
      </c>
      <c r="B455" s="299" t="s">
        <v>1080</v>
      </c>
      <c r="C455" s="299" t="s">
        <v>1080</v>
      </c>
      <c r="D455" s="299" t="s">
        <v>2855</v>
      </c>
      <c r="E455" s="299" t="s">
        <v>1079</v>
      </c>
      <c r="F455" s="299" t="s">
        <v>1078</v>
      </c>
      <c r="G455" s="299"/>
      <c r="H455" s="299" t="s">
        <v>1077</v>
      </c>
      <c r="I455" s="299" t="s">
        <v>449</v>
      </c>
      <c r="J455" s="299" t="s">
        <v>448</v>
      </c>
      <c r="K455" s="299" t="s">
        <v>2405</v>
      </c>
      <c r="L455" s="299" t="s">
        <v>320</v>
      </c>
      <c r="M455" s="299" t="s">
        <v>204</v>
      </c>
      <c r="N455" s="299" t="s">
        <v>233</v>
      </c>
      <c r="O455" s="299" t="s">
        <v>204</v>
      </c>
      <c r="P455" s="299"/>
      <c r="Q455" s="299"/>
      <c r="R455" s="299"/>
      <c r="S455" s="299"/>
      <c r="T455" s="299"/>
      <c r="U455" s="298"/>
      <c r="V455" s="298"/>
      <c r="W455" s="299"/>
      <c r="X455" s="301">
        <v>4</v>
      </c>
      <c r="Y455" s="301">
        <v>0</v>
      </c>
      <c r="Z455" s="300">
        <v>1.0800000000000001E-2</v>
      </c>
      <c r="AA455" s="300">
        <v>92.768000000000001</v>
      </c>
      <c r="AB455" s="297">
        <v>20</v>
      </c>
      <c r="AC455" s="296">
        <v>42275</v>
      </c>
      <c r="AD455" s="296">
        <v>42275.518677696797</v>
      </c>
      <c r="AE455" s="295" t="s">
        <v>2324</v>
      </c>
    </row>
    <row r="456" spans="1:31" collapsed="1">
      <c r="A456" s="302" t="s">
        <v>262</v>
      </c>
      <c r="B456" s="299" t="s">
        <v>1076</v>
      </c>
      <c r="C456" s="299" t="s">
        <v>1076</v>
      </c>
      <c r="D456" s="299" t="s">
        <v>2854</v>
      </c>
      <c r="E456" s="299" t="s">
        <v>1075</v>
      </c>
      <c r="F456" s="299" t="s">
        <v>1074</v>
      </c>
      <c r="G456" s="299"/>
      <c r="H456" s="299" t="s">
        <v>1073</v>
      </c>
      <c r="I456" s="299" t="s">
        <v>449</v>
      </c>
      <c r="J456" s="299" t="s">
        <v>448</v>
      </c>
      <c r="K456" s="299" t="s">
        <v>2325</v>
      </c>
      <c r="L456" s="299" t="s">
        <v>320</v>
      </c>
      <c r="M456" s="299" t="s">
        <v>204</v>
      </c>
      <c r="N456" s="299" t="s">
        <v>233</v>
      </c>
      <c r="O456" s="299" t="s">
        <v>204</v>
      </c>
      <c r="P456" s="299"/>
      <c r="Q456" s="299"/>
      <c r="R456" s="299"/>
      <c r="S456" s="299"/>
      <c r="T456" s="299"/>
      <c r="U456" s="298"/>
      <c r="V456" s="298"/>
      <c r="W456" s="299"/>
      <c r="X456" s="301">
        <v>8</v>
      </c>
      <c r="Y456" s="301">
        <v>0</v>
      </c>
      <c r="Z456" s="300">
        <v>2.1600000000000001E-2</v>
      </c>
      <c r="AA456" s="300">
        <v>185.536</v>
      </c>
      <c r="AB456" s="297">
        <v>40</v>
      </c>
      <c r="AC456" s="296">
        <v>42275</v>
      </c>
      <c r="AD456" s="296">
        <v>42275.519758796298</v>
      </c>
      <c r="AE456" s="295" t="s">
        <v>2324</v>
      </c>
    </row>
    <row r="457" spans="1:31" collapsed="1">
      <c r="A457" s="302" t="s">
        <v>262</v>
      </c>
      <c r="B457" s="299" t="s">
        <v>1072</v>
      </c>
      <c r="C457" s="299" t="s">
        <v>1072</v>
      </c>
      <c r="D457" s="299" t="s">
        <v>2853</v>
      </c>
      <c r="E457" s="299" t="s">
        <v>1071</v>
      </c>
      <c r="F457" s="299" t="s">
        <v>1070</v>
      </c>
      <c r="G457" s="299"/>
      <c r="H457" s="299" t="s">
        <v>1069</v>
      </c>
      <c r="I457" s="299" t="s">
        <v>449</v>
      </c>
      <c r="J457" s="299" t="s">
        <v>448</v>
      </c>
      <c r="K457" s="299" t="s">
        <v>2405</v>
      </c>
      <c r="L457" s="299" t="s">
        <v>320</v>
      </c>
      <c r="M457" s="299" t="s">
        <v>204</v>
      </c>
      <c r="N457" s="299" t="s">
        <v>233</v>
      </c>
      <c r="O457" s="299" t="s">
        <v>204</v>
      </c>
      <c r="P457" s="299"/>
      <c r="Q457" s="299"/>
      <c r="R457" s="299"/>
      <c r="S457" s="299"/>
      <c r="T457" s="299"/>
      <c r="U457" s="298"/>
      <c r="V457" s="298"/>
      <c r="W457" s="299"/>
      <c r="X457" s="301">
        <v>1</v>
      </c>
      <c r="Y457" s="301">
        <v>0</v>
      </c>
      <c r="Z457" s="300">
        <v>4.0000000000000001E-3</v>
      </c>
      <c r="AA457" s="300">
        <v>33.78</v>
      </c>
      <c r="AB457" s="297">
        <v>5</v>
      </c>
      <c r="AC457" s="296">
        <v>42275</v>
      </c>
      <c r="AD457" s="296">
        <v>42275.520619131901</v>
      </c>
      <c r="AE457" s="295" t="s">
        <v>2324</v>
      </c>
    </row>
    <row r="458" spans="1:31" collapsed="1">
      <c r="A458" s="302" t="s">
        <v>262</v>
      </c>
      <c r="B458" s="299" t="s">
        <v>1072</v>
      </c>
      <c r="C458" s="299" t="s">
        <v>1072</v>
      </c>
      <c r="D458" s="299" t="s">
        <v>2853</v>
      </c>
      <c r="E458" s="299" t="s">
        <v>1071</v>
      </c>
      <c r="F458" s="299" t="s">
        <v>1070</v>
      </c>
      <c r="G458" s="299"/>
      <c r="H458" s="299" t="s">
        <v>1069</v>
      </c>
      <c r="I458" s="299" t="s">
        <v>449</v>
      </c>
      <c r="J458" s="299" t="s">
        <v>448</v>
      </c>
      <c r="K458" s="299" t="s">
        <v>2405</v>
      </c>
      <c r="L458" s="299" t="s">
        <v>320</v>
      </c>
      <c r="M458" s="299" t="s">
        <v>204</v>
      </c>
      <c r="N458" s="299" t="s">
        <v>233</v>
      </c>
      <c r="O458" s="299" t="s">
        <v>204</v>
      </c>
      <c r="P458" s="299"/>
      <c r="Q458" s="299"/>
      <c r="R458" s="299"/>
      <c r="S458" s="299"/>
      <c r="T458" s="299"/>
      <c r="U458" s="298"/>
      <c r="V458" s="298"/>
      <c r="W458" s="299"/>
      <c r="X458" s="301">
        <v>2</v>
      </c>
      <c r="Y458" s="301">
        <v>0</v>
      </c>
      <c r="Z458" s="300">
        <v>5.4000000000000003E-3</v>
      </c>
      <c r="AA458" s="300">
        <v>46.384</v>
      </c>
      <c r="AB458" s="297">
        <v>10</v>
      </c>
      <c r="AC458" s="296">
        <v>42275</v>
      </c>
      <c r="AD458" s="296">
        <v>42275.520619131901</v>
      </c>
      <c r="AE458" s="295" t="s">
        <v>2324</v>
      </c>
    </row>
    <row r="459" spans="1:31" collapsed="1">
      <c r="A459" s="302" t="s">
        <v>262</v>
      </c>
      <c r="B459" s="299" t="s">
        <v>1072</v>
      </c>
      <c r="C459" s="299" t="s">
        <v>1072</v>
      </c>
      <c r="D459" s="299" t="s">
        <v>2853</v>
      </c>
      <c r="E459" s="299" t="s">
        <v>1071</v>
      </c>
      <c r="F459" s="299" t="s">
        <v>1070</v>
      </c>
      <c r="G459" s="299"/>
      <c r="H459" s="299" t="s">
        <v>1069</v>
      </c>
      <c r="I459" s="299" t="s">
        <v>449</v>
      </c>
      <c r="J459" s="299" t="s">
        <v>448</v>
      </c>
      <c r="K459" s="299" t="s">
        <v>2405</v>
      </c>
      <c r="L459" s="299" t="s">
        <v>320</v>
      </c>
      <c r="M459" s="299" t="s">
        <v>204</v>
      </c>
      <c r="N459" s="299" t="s">
        <v>233</v>
      </c>
      <c r="O459" s="299" t="s">
        <v>204</v>
      </c>
      <c r="P459" s="299"/>
      <c r="Q459" s="299"/>
      <c r="R459" s="299"/>
      <c r="S459" s="299"/>
      <c r="T459" s="299"/>
      <c r="U459" s="298"/>
      <c r="V459" s="298"/>
      <c r="W459" s="299"/>
      <c r="X459" s="301">
        <v>1</v>
      </c>
      <c r="Y459" s="301">
        <v>0</v>
      </c>
      <c r="Z459" s="300">
        <v>3.8E-3</v>
      </c>
      <c r="AA459" s="300">
        <v>32.267000000000003</v>
      </c>
      <c r="AB459" s="297">
        <v>5</v>
      </c>
      <c r="AC459" s="296">
        <v>42275</v>
      </c>
      <c r="AD459" s="296">
        <v>42275.520619131901</v>
      </c>
      <c r="AE459" s="295" t="s">
        <v>2324</v>
      </c>
    </row>
    <row r="460" spans="1:31" collapsed="1">
      <c r="A460" s="302" t="s">
        <v>262</v>
      </c>
      <c r="B460" s="299" t="s">
        <v>1068</v>
      </c>
      <c r="C460" s="299" t="s">
        <v>1068</v>
      </c>
      <c r="D460" s="299" t="s">
        <v>2852</v>
      </c>
      <c r="E460" s="299" t="s">
        <v>1067</v>
      </c>
      <c r="F460" s="299" t="s">
        <v>1066</v>
      </c>
      <c r="G460" s="299"/>
      <c r="H460" s="299" t="s">
        <v>1065</v>
      </c>
      <c r="I460" s="299" t="s">
        <v>449</v>
      </c>
      <c r="J460" s="299" t="s">
        <v>448</v>
      </c>
      <c r="K460" s="299" t="s">
        <v>2405</v>
      </c>
      <c r="L460" s="299" t="s">
        <v>320</v>
      </c>
      <c r="M460" s="299" t="s">
        <v>204</v>
      </c>
      <c r="N460" s="299" t="s">
        <v>233</v>
      </c>
      <c r="O460" s="299" t="s">
        <v>204</v>
      </c>
      <c r="P460" s="299"/>
      <c r="Q460" s="299"/>
      <c r="R460" s="299"/>
      <c r="S460" s="299"/>
      <c r="T460" s="299"/>
      <c r="U460" s="298"/>
      <c r="V460" s="298"/>
      <c r="W460" s="299"/>
      <c r="X460" s="301">
        <v>3</v>
      </c>
      <c r="Y460" s="301">
        <v>0</v>
      </c>
      <c r="Z460" s="300">
        <v>8.0999999999999996E-3</v>
      </c>
      <c r="AA460" s="300">
        <v>69.575999999999993</v>
      </c>
      <c r="AB460" s="297">
        <v>15</v>
      </c>
      <c r="AC460" s="296">
        <v>42275</v>
      </c>
      <c r="AD460" s="296">
        <v>42275.522142905102</v>
      </c>
      <c r="AE460" s="295" t="s">
        <v>2324</v>
      </c>
    </row>
    <row r="461" spans="1:31" collapsed="1">
      <c r="A461" s="302" t="s">
        <v>262</v>
      </c>
      <c r="B461" s="299" t="s">
        <v>1068</v>
      </c>
      <c r="C461" s="299" t="s">
        <v>1068</v>
      </c>
      <c r="D461" s="299" t="s">
        <v>2852</v>
      </c>
      <c r="E461" s="299" t="s">
        <v>1067</v>
      </c>
      <c r="F461" s="299" t="s">
        <v>1066</v>
      </c>
      <c r="G461" s="299"/>
      <c r="H461" s="299" t="s">
        <v>1065</v>
      </c>
      <c r="I461" s="299" t="s">
        <v>449</v>
      </c>
      <c r="J461" s="299" t="s">
        <v>448</v>
      </c>
      <c r="K461" s="299" t="s">
        <v>2405</v>
      </c>
      <c r="L461" s="299" t="s">
        <v>320</v>
      </c>
      <c r="M461" s="299" t="s">
        <v>204</v>
      </c>
      <c r="N461" s="299" t="s">
        <v>233</v>
      </c>
      <c r="O461" s="299" t="s">
        <v>204</v>
      </c>
      <c r="P461" s="299"/>
      <c r="Q461" s="299"/>
      <c r="R461" s="299"/>
      <c r="S461" s="299"/>
      <c r="T461" s="299"/>
      <c r="U461" s="298"/>
      <c r="V461" s="298"/>
      <c r="W461" s="299"/>
      <c r="X461" s="301">
        <v>3</v>
      </c>
      <c r="Y461" s="301">
        <v>0</v>
      </c>
      <c r="Z461" s="300">
        <v>1.14E-2</v>
      </c>
      <c r="AA461" s="300">
        <v>96.801000000000002</v>
      </c>
      <c r="AB461" s="297">
        <v>15</v>
      </c>
      <c r="AC461" s="296">
        <v>42275</v>
      </c>
      <c r="AD461" s="296">
        <v>42275.522142905102</v>
      </c>
      <c r="AE461" s="295" t="s">
        <v>2324</v>
      </c>
    </row>
    <row r="462" spans="1:31" collapsed="1">
      <c r="A462" s="302" t="s">
        <v>262</v>
      </c>
      <c r="B462" s="299" t="s">
        <v>1064</v>
      </c>
      <c r="C462" s="299" t="s">
        <v>1064</v>
      </c>
      <c r="D462" s="299" t="s">
        <v>2654</v>
      </c>
      <c r="E462" s="299" t="s">
        <v>506</v>
      </c>
      <c r="F462" s="299" t="s">
        <v>505</v>
      </c>
      <c r="G462" s="299"/>
      <c r="H462" s="299" t="s">
        <v>504</v>
      </c>
      <c r="I462" s="299" t="s">
        <v>449</v>
      </c>
      <c r="J462" s="299" t="s">
        <v>448</v>
      </c>
      <c r="K462" s="299" t="s">
        <v>2405</v>
      </c>
      <c r="L462" s="299" t="s">
        <v>320</v>
      </c>
      <c r="M462" s="299" t="s">
        <v>204</v>
      </c>
      <c r="N462" s="299" t="s">
        <v>233</v>
      </c>
      <c r="O462" s="299" t="s">
        <v>204</v>
      </c>
      <c r="P462" s="299"/>
      <c r="Q462" s="299"/>
      <c r="R462" s="299"/>
      <c r="S462" s="299"/>
      <c r="T462" s="299"/>
      <c r="U462" s="298"/>
      <c r="V462" s="298"/>
      <c r="W462" s="299"/>
      <c r="X462" s="301">
        <v>4</v>
      </c>
      <c r="Y462" s="301">
        <v>0</v>
      </c>
      <c r="Z462" s="300">
        <v>1.6E-2</v>
      </c>
      <c r="AA462" s="300">
        <v>135.12</v>
      </c>
      <c r="AB462" s="297">
        <v>20</v>
      </c>
      <c r="AC462" s="296">
        <v>42275</v>
      </c>
      <c r="AD462" s="296">
        <v>42275.523466979197</v>
      </c>
      <c r="AE462" s="295" t="s">
        <v>2324</v>
      </c>
    </row>
    <row r="463" spans="1:31" collapsed="1">
      <c r="A463" s="302" t="s">
        <v>262</v>
      </c>
      <c r="B463" s="299" t="s">
        <v>1064</v>
      </c>
      <c r="C463" s="299" t="s">
        <v>1064</v>
      </c>
      <c r="D463" s="299" t="s">
        <v>2654</v>
      </c>
      <c r="E463" s="299" t="s">
        <v>506</v>
      </c>
      <c r="F463" s="299" t="s">
        <v>505</v>
      </c>
      <c r="G463" s="299"/>
      <c r="H463" s="299" t="s">
        <v>504</v>
      </c>
      <c r="I463" s="299" t="s">
        <v>449</v>
      </c>
      <c r="J463" s="299" t="s">
        <v>448</v>
      </c>
      <c r="K463" s="299" t="s">
        <v>2405</v>
      </c>
      <c r="L463" s="299" t="s">
        <v>320</v>
      </c>
      <c r="M463" s="299" t="s">
        <v>204</v>
      </c>
      <c r="N463" s="299" t="s">
        <v>233</v>
      </c>
      <c r="O463" s="299" t="s">
        <v>204</v>
      </c>
      <c r="P463" s="299"/>
      <c r="Q463" s="299"/>
      <c r="R463" s="299"/>
      <c r="S463" s="299"/>
      <c r="T463" s="299"/>
      <c r="U463" s="298"/>
      <c r="V463" s="298"/>
      <c r="W463" s="299"/>
      <c r="X463" s="301">
        <v>2</v>
      </c>
      <c r="Y463" s="301">
        <v>0</v>
      </c>
      <c r="Z463" s="300">
        <v>7.6E-3</v>
      </c>
      <c r="AA463" s="300">
        <v>64.534000000000006</v>
      </c>
      <c r="AB463" s="297">
        <v>10</v>
      </c>
      <c r="AC463" s="296">
        <v>42275</v>
      </c>
      <c r="AD463" s="296">
        <v>42275.523466979197</v>
      </c>
      <c r="AE463" s="295" t="s">
        <v>2324</v>
      </c>
    </row>
    <row r="464" spans="1:31" collapsed="1">
      <c r="A464" s="302" t="s">
        <v>262</v>
      </c>
      <c r="B464" s="299" t="s">
        <v>1063</v>
      </c>
      <c r="C464" s="299" t="s">
        <v>1063</v>
      </c>
      <c r="D464" s="299" t="s">
        <v>2851</v>
      </c>
      <c r="E464" s="299" t="s">
        <v>1062</v>
      </c>
      <c r="F464" s="299" t="s">
        <v>1061</v>
      </c>
      <c r="G464" s="299"/>
      <c r="H464" s="299" t="s">
        <v>1060</v>
      </c>
      <c r="I464" s="299" t="s">
        <v>449</v>
      </c>
      <c r="J464" s="299" t="s">
        <v>448</v>
      </c>
      <c r="K464" s="299" t="s">
        <v>2325</v>
      </c>
      <c r="L464" s="299" t="s">
        <v>320</v>
      </c>
      <c r="M464" s="299" t="s">
        <v>204</v>
      </c>
      <c r="N464" s="299" t="s">
        <v>233</v>
      </c>
      <c r="O464" s="299" t="s">
        <v>204</v>
      </c>
      <c r="P464" s="299"/>
      <c r="Q464" s="299"/>
      <c r="R464" s="299"/>
      <c r="S464" s="299"/>
      <c r="T464" s="299"/>
      <c r="U464" s="298"/>
      <c r="V464" s="298"/>
      <c r="W464" s="299"/>
      <c r="X464" s="301">
        <v>1</v>
      </c>
      <c r="Y464" s="301">
        <v>0</v>
      </c>
      <c r="Z464" s="300">
        <v>4.0000000000000001E-3</v>
      </c>
      <c r="AA464" s="300">
        <v>33.78</v>
      </c>
      <c r="AB464" s="297">
        <v>5</v>
      </c>
      <c r="AC464" s="296">
        <v>42275</v>
      </c>
      <c r="AD464" s="296">
        <v>42275.524952314801</v>
      </c>
      <c r="AE464" s="295" t="s">
        <v>2324</v>
      </c>
    </row>
    <row r="465" spans="1:31" collapsed="1">
      <c r="A465" s="302" t="s">
        <v>262</v>
      </c>
      <c r="B465" s="299" t="s">
        <v>1063</v>
      </c>
      <c r="C465" s="299" t="s">
        <v>1063</v>
      </c>
      <c r="D465" s="299" t="s">
        <v>2851</v>
      </c>
      <c r="E465" s="299" t="s">
        <v>1062</v>
      </c>
      <c r="F465" s="299" t="s">
        <v>1061</v>
      </c>
      <c r="G465" s="299"/>
      <c r="H465" s="299" t="s">
        <v>1060</v>
      </c>
      <c r="I465" s="299" t="s">
        <v>449</v>
      </c>
      <c r="J465" s="299" t="s">
        <v>448</v>
      </c>
      <c r="K465" s="299" t="s">
        <v>2325</v>
      </c>
      <c r="L465" s="299" t="s">
        <v>320</v>
      </c>
      <c r="M465" s="299" t="s">
        <v>204</v>
      </c>
      <c r="N465" s="299" t="s">
        <v>233</v>
      </c>
      <c r="O465" s="299" t="s">
        <v>204</v>
      </c>
      <c r="P465" s="299"/>
      <c r="Q465" s="299"/>
      <c r="R465" s="299"/>
      <c r="S465" s="299"/>
      <c r="T465" s="299"/>
      <c r="U465" s="298"/>
      <c r="V465" s="298"/>
      <c r="W465" s="299"/>
      <c r="X465" s="301">
        <v>2</v>
      </c>
      <c r="Y465" s="301">
        <v>0</v>
      </c>
      <c r="Z465" s="300">
        <v>5.4000000000000003E-3</v>
      </c>
      <c r="AA465" s="300">
        <v>46.384</v>
      </c>
      <c r="AB465" s="297">
        <v>10</v>
      </c>
      <c r="AC465" s="296">
        <v>42275</v>
      </c>
      <c r="AD465" s="296">
        <v>42275.524952314801</v>
      </c>
      <c r="AE465" s="295" t="s">
        <v>2324</v>
      </c>
    </row>
    <row r="466" spans="1:31" collapsed="1">
      <c r="A466" s="302" t="s">
        <v>262</v>
      </c>
      <c r="B466" s="299" t="s">
        <v>1063</v>
      </c>
      <c r="C466" s="299" t="s">
        <v>1063</v>
      </c>
      <c r="D466" s="299" t="s">
        <v>2851</v>
      </c>
      <c r="E466" s="299" t="s">
        <v>1062</v>
      </c>
      <c r="F466" s="299" t="s">
        <v>1061</v>
      </c>
      <c r="G466" s="299"/>
      <c r="H466" s="299" t="s">
        <v>1060</v>
      </c>
      <c r="I466" s="299" t="s">
        <v>449</v>
      </c>
      <c r="J466" s="299" t="s">
        <v>448</v>
      </c>
      <c r="K466" s="299" t="s">
        <v>2325</v>
      </c>
      <c r="L466" s="299" t="s">
        <v>320</v>
      </c>
      <c r="M466" s="299" t="s">
        <v>204</v>
      </c>
      <c r="N466" s="299" t="s">
        <v>233</v>
      </c>
      <c r="O466" s="299" t="s">
        <v>204</v>
      </c>
      <c r="P466" s="299"/>
      <c r="Q466" s="299"/>
      <c r="R466" s="299"/>
      <c r="S466" s="299"/>
      <c r="T466" s="299"/>
      <c r="U466" s="298"/>
      <c r="V466" s="298"/>
      <c r="W466" s="299"/>
      <c r="X466" s="301">
        <v>2</v>
      </c>
      <c r="Y466" s="301">
        <v>0</v>
      </c>
      <c r="Z466" s="300">
        <v>7.6E-3</v>
      </c>
      <c r="AA466" s="300">
        <v>64.534000000000006</v>
      </c>
      <c r="AB466" s="297">
        <v>10</v>
      </c>
      <c r="AC466" s="296">
        <v>42275</v>
      </c>
      <c r="AD466" s="296">
        <v>42275.524952314801</v>
      </c>
      <c r="AE466" s="295" t="s">
        <v>2324</v>
      </c>
    </row>
    <row r="467" spans="1:31" collapsed="1">
      <c r="A467" s="302" t="s">
        <v>262</v>
      </c>
      <c r="B467" s="299" t="s">
        <v>1059</v>
      </c>
      <c r="C467" s="299" t="s">
        <v>1059</v>
      </c>
      <c r="D467" s="299" t="s">
        <v>2673</v>
      </c>
      <c r="E467" s="299" t="s">
        <v>586</v>
      </c>
      <c r="F467" s="299" t="s">
        <v>585</v>
      </c>
      <c r="G467" s="299"/>
      <c r="H467" s="299" t="s">
        <v>584</v>
      </c>
      <c r="I467" s="299" t="s">
        <v>449</v>
      </c>
      <c r="J467" s="299" t="s">
        <v>448</v>
      </c>
      <c r="K467" s="299" t="s">
        <v>2405</v>
      </c>
      <c r="L467" s="299" t="s">
        <v>320</v>
      </c>
      <c r="M467" s="299" t="s">
        <v>204</v>
      </c>
      <c r="N467" s="299" t="s">
        <v>233</v>
      </c>
      <c r="O467" s="299" t="s">
        <v>204</v>
      </c>
      <c r="P467" s="299"/>
      <c r="Q467" s="299"/>
      <c r="R467" s="299"/>
      <c r="S467" s="299"/>
      <c r="T467" s="299"/>
      <c r="U467" s="298"/>
      <c r="V467" s="298"/>
      <c r="W467" s="299"/>
      <c r="X467" s="301">
        <v>3</v>
      </c>
      <c r="Y467" s="301">
        <v>0</v>
      </c>
      <c r="Z467" s="300">
        <v>1.14E-2</v>
      </c>
      <c r="AA467" s="300">
        <v>96.801000000000002</v>
      </c>
      <c r="AB467" s="297">
        <v>15</v>
      </c>
      <c r="AC467" s="296">
        <v>42275</v>
      </c>
      <c r="AD467" s="296">
        <v>42275.526710451399</v>
      </c>
      <c r="AE467" s="295" t="s">
        <v>2324</v>
      </c>
    </row>
    <row r="468" spans="1:31" collapsed="1">
      <c r="A468" s="302" t="s">
        <v>262</v>
      </c>
      <c r="B468" s="299" t="s">
        <v>1058</v>
      </c>
      <c r="C468" s="299" t="s">
        <v>1058</v>
      </c>
      <c r="D468" s="299" t="s">
        <v>2850</v>
      </c>
      <c r="E468" s="299" t="s">
        <v>1057</v>
      </c>
      <c r="F468" s="299" t="s">
        <v>1056</v>
      </c>
      <c r="G468" s="299"/>
      <c r="H468" s="299" t="s">
        <v>1055</v>
      </c>
      <c r="I468" s="299" t="s">
        <v>449</v>
      </c>
      <c r="J468" s="299" t="s">
        <v>448</v>
      </c>
      <c r="K468" s="299" t="s">
        <v>2325</v>
      </c>
      <c r="L468" s="299" t="s">
        <v>320</v>
      </c>
      <c r="M468" s="299" t="s">
        <v>204</v>
      </c>
      <c r="N468" s="299" t="s">
        <v>233</v>
      </c>
      <c r="O468" s="299" t="s">
        <v>204</v>
      </c>
      <c r="P468" s="299"/>
      <c r="Q468" s="299"/>
      <c r="R468" s="299"/>
      <c r="S468" s="299"/>
      <c r="T468" s="299"/>
      <c r="U468" s="298"/>
      <c r="V468" s="298"/>
      <c r="W468" s="299"/>
      <c r="X468" s="301">
        <v>2</v>
      </c>
      <c r="Y468" s="301">
        <v>0</v>
      </c>
      <c r="Z468" s="300">
        <v>8.0000000000000002E-3</v>
      </c>
      <c r="AA468" s="300">
        <v>67.56</v>
      </c>
      <c r="AB468" s="297">
        <v>10</v>
      </c>
      <c r="AC468" s="296">
        <v>42275</v>
      </c>
      <c r="AD468" s="296">
        <v>42275.528973495399</v>
      </c>
      <c r="AE468" s="295" t="s">
        <v>2324</v>
      </c>
    </row>
    <row r="469" spans="1:31" collapsed="1">
      <c r="A469" s="302" t="s">
        <v>262</v>
      </c>
      <c r="B469" s="299" t="s">
        <v>1058</v>
      </c>
      <c r="C469" s="299" t="s">
        <v>1058</v>
      </c>
      <c r="D469" s="299" t="s">
        <v>2850</v>
      </c>
      <c r="E469" s="299" t="s">
        <v>1057</v>
      </c>
      <c r="F469" s="299" t="s">
        <v>1056</v>
      </c>
      <c r="G469" s="299"/>
      <c r="H469" s="299" t="s">
        <v>1055</v>
      </c>
      <c r="I469" s="299" t="s">
        <v>449</v>
      </c>
      <c r="J469" s="299" t="s">
        <v>448</v>
      </c>
      <c r="K469" s="299" t="s">
        <v>2325</v>
      </c>
      <c r="L469" s="299" t="s">
        <v>320</v>
      </c>
      <c r="M469" s="299" t="s">
        <v>204</v>
      </c>
      <c r="N469" s="299" t="s">
        <v>233</v>
      </c>
      <c r="O469" s="299" t="s">
        <v>204</v>
      </c>
      <c r="P469" s="299"/>
      <c r="Q469" s="299"/>
      <c r="R469" s="299"/>
      <c r="S469" s="299"/>
      <c r="T469" s="299"/>
      <c r="U469" s="298"/>
      <c r="V469" s="298"/>
      <c r="W469" s="299"/>
      <c r="X469" s="301">
        <v>2</v>
      </c>
      <c r="Y469" s="301">
        <v>0</v>
      </c>
      <c r="Z469" s="300">
        <v>5.4000000000000003E-3</v>
      </c>
      <c r="AA469" s="300">
        <v>46.384</v>
      </c>
      <c r="AB469" s="297">
        <v>10</v>
      </c>
      <c r="AC469" s="296">
        <v>42275</v>
      </c>
      <c r="AD469" s="296">
        <v>42275.528973495399</v>
      </c>
      <c r="AE469" s="295" t="s">
        <v>2324</v>
      </c>
    </row>
    <row r="470" spans="1:31" collapsed="1">
      <c r="A470" s="302" t="s">
        <v>262</v>
      </c>
      <c r="B470" s="299" t="s">
        <v>1058</v>
      </c>
      <c r="C470" s="299" t="s">
        <v>1058</v>
      </c>
      <c r="D470" s="299" t="s">
        <v>2850</v>
      </c>
      <c r="E470" s="299" t="s">
        <v>1057</v>
      </c>
      <c r="F470" s="299" t="s">
        <v>1056</v>
      </c>
      <c r="G470" s="299"/>
      <c r="H470" s="299" t="s">
        <v>1055</v>
      </c>
      <c r="I470" s="299" t="s">
        <v>449</v>
      </c>
      <c r="J470" s="299" t="s">
        <v>448</v>
      </c>
      <c r="K470" s="299" t="s">
        <v>2325</v>
      </c>
      <c r="L470" s="299" t="s">
        <v>320</v>
      </c>
      <c r="M470" s="299" t="s">
        <v>204</v>
      </c>
      <c r="N470" s="299" t="s">
        <v>233</v>
      </c>
      <c r="O470" s="299" t="s">
        <v>204</v>
      </c>
      <c r="P470" s="299"/>
      <c r="Q470" s="299"/>
      <c r="R470" s="299"/>
      <c r="S470" s="299"/>
      <c r="T470" s="299"/>
      <c r="U470" s="298"/>
      <c r="V470" s="298"/>
      <c r="W470" s="299"/>
      <c r="X470" s="301">
        <v>3</v>
      </c>
      <c r="Y470" s="301">
        <v>0</v>
      </c>
      <c r="Z470" s="300">
        <v>1.14E-2</v>
      </c>
      <c r="AA470" s="300">
        <v>96.801000000000002</v>
      </c>
      <c r="AB470" s="297">
        <v>15</v>
      </c>
      <c r="AC470" s="296">
        <v>42275</v>
      </c>
      <c r="AD470" s="296">
        <v>42275.528973495399</v>
      </c>
      <c r="AE470" s="295" t="s">
        <v>2324</v>
      </c>
    </row>
    <row r="471" spans="1:31" collapsed="1">
      <c r="A471" s="302" t="s">
        <v>262</v>
      </c>
      <c r="B471" s="299" t="s">
        <v>1054</v>
      </c>
      <c r="C471" s="299" t="s">
        <v>1054</v>
      </c>
      <c r="D471" s="299" t="s">
        <v>2849</v>
      </c>
      <c r="E471" s="299" t="s">
        <v>1053</v>
      </c>
      <c r="F471" s="299" t="s">
        <v>1052</v>
      </c>
      <c r="G471" s="299"/>
      <c r="H471" s="299" t="s">
        <v>1051</v>
      </c>
      <c r="I471" s="299" t="s">
        <v>473</v>
      </c>
      <c r="J471" s="299" t="s">
        <v>448</v>
      </c>
      <c r="K471" s="299" t="s">
        <v>2538</v>
      </c>
      <c r="L471" s="299" t="s">
        <v>320</v>
      </c>
      <c r="M471" s="299" t="s">
        <v>204</v>
      </c>
      <c r="N471" s="299" t="s">
        <v>233</v>
      </c>
      <c r="O471" s="299" t="s">
        <v>204</v>
      </c>
      <c r="P471" s="299"/>
      <c r="Q471" s="299"/>
      <c r="R471" s="299"/>
      <c r="S471" s="299"/>
      <c r="T471" s="299"/>
      <c r="U471" s="298"/>
      <c r="V471" s="298"/>
      <c r="W471" s="299"/>
      <c r="X471" s="301">
        <v>5</v>
      </c>
      <c r="Y471" s="301">
        <v>0</v>
      </c>
      <c r="Z471" s="300">
        <v>1.9E-2</v>
      </c>
      <c r="AA471" s="300">
        <v>161.33500000000001</v>
      </c>
      <c r="AB471" s="297">
        <v>25</v>
      </c>
      <c r="AC471" s="296">
        <v>42275</v>
      </c>
      <c r="AD471" s="296">
        <v>42275.530372916699</v>
      </c>
      <c r="AE471" s="295" t="s">
        <v>2324</v>
      </c>
    </row>
    <row r="472" spans="1:31" collapsed="1">
      <c r="A472" s="302" t="s">
        <v>262</v>
      </c>
      <c r="B472" s="299" t="s">
        <v>1050</v>
      </c>
      <c r="C472" s="299" t="s">
        <v>1050</v>
      </c>
      <c r="D472" s="299" t="s">
        <v>2848</v>
      </c>
      <c r="E472" s="299" t="s">
        <v>1049</v>
      </c>
      <c r="F472" s="299" t="s">
        <v>1048</v>
      </c>
      <c r="G472" s="299"/>
      <c r="H472" s="299" t="s">
        <v>1047</v>
      </c>
      <c r="I472" s="299" t="s">
        <v>473</v>
      </c>
      <c r="J472" s="299" t="s">
        <v>448</v>
      </c>
      <c r="K472" s="299" t="s">
        <v>2538</v>
      </c>
      <c r="L472" s="299" t="s">
        <v>320</v>
      </c>
      <c r="M472" s="299" t="s">
        <v>204</v>
      </c>
      <c r="N472" s="299" t="s">
        <v>233</v>
      </c>
      <c r="O472" s="299" t="s">
        <v>204</v>
      </c>
      <c r="P472" s="299"/>
      <c r="Q472" s="299"/>
      <c r="R472" s="299"/>
      <c r="S472" s="299"/>
      <c r="T472" s="299"/>
      <c r="U472" s="298"/>
      <c r="V472" s="298"/>
      <c r="W472" s="299"/>
      <c r="X472" s="301">
        <v>5</v>
      </c>
      <c r="Y472" s="301">
        <v>0</v>
      </c>
      <c r="Z472" s="300">
        <v>1.9E-2</v>
      </c>
      <c r="AA472" s="300">
        <v>161.33500000000001</v>
      </c>
      <c r="AB472" s="297">
        <v>25</v>
      </c>
      <c r="AC472" s="296">
        <v>42275</v>
      </c>
      <c r="AD472" s="296">
        <v>42275.531174571799</v>
      </c>
      <c r="AE472" s="295" t="s">
        <v>2324</v>
      </c>
    </row>
    <row r="473" spans="1:31" collapsed="1">
      <c r="A473" s="302" t="s">
        <v>262</v>
      </c>
      <c r="B473" s="299" t="s">
        <v>1046</v>
      </c>
      <c r="C473" s="299" t="s">
        <v>1046</v>
      </c>
      <c r="D473" s="299" t="s">
        <v>2847</v>
      </c>
      <c r="E473" s="299" t="s">
        <v>1045</v>
      </c>
      <c r="F473" s="299" t="s">
        <v>1044</v>
      </c>
      <c r="G473" s="299"/>
      <c r="H473" s="299" t="s">
        <v>1043</v>
      </c>
      <c r="I473" s="299" t="s">
        <v>449</v>
      </c>
      <c r="J473" s="299" t="s">
        <v>448</v>
      </c>
      <c r="K473" s="299" t="s">
        <v>2325</v>
      </c>
      <c r="L473" s="299" t="s">
        <v>320</v>
      </c>
      <c r="M473" s="299" t="s">
        <v>204</v>
      </c>
      <c r="N473" s="299" t="s">
        <v>233</v>
      </c>
      <c r="O473" s="299" t="s">
        <v>204</v>
      </c>
      <c r="P473" s="299"/>
      <c r="Q473" s="299"/>
      <c r="R473" s="299"/>
      <c r="S473" s="299"/>
      <c r="T473" s="299"/>
      <c r="U473" s="298"/>
      <c r="V473" s="298"/>
      <c r="W473" s="299"/>
      <c r="X473" s="301">
        <v>5</v>
      </c>
      <c r="Y473" s="301">
        <v>0</v>
      </c>
      <c r="Z473" s="300">
        <v>1.9E-2</v>
      </c>
      <c r="AA473" s="300">
        <v>161.33500000000001</v>
      </c>
      <c r="AB473" s="297">
        <v>25</v>
      </c>
      <c r="AC473" s="296">
        <v>42275</v>
      </c>
      <c r="AD473" s="296">
        <v>42275.5319970255</v>
      </c>
      <c r="AE473" s="295" t="s">
        <v>2324</v>
      </c>
    </row>
    <row r="474" spans="1:31" collapsed="1">
      <c r="A474" s="302" t="s">
        <v>262</v>
      </c>
      <c r="B474" s="299" t="s">
        <v>1042</v>
      </c>
      <c r="C474" s="299" t="s">
        <v>1042</v>
      </c>
      <c r="D474" s="299" t="s">
        <v>2846</v>
      </c>
      <c r="E474" s="299" t="s">
        <v>1041</v>
      </c>
      <c r="F474" s="299" t="s">
        <v>1040</v>
      </c>
      <c r="G474" s="299"/>
      <c r="H474" s="299" t="s">
        <v>1039</v>
      </c>
      <c r="I474" s="299" t="s">
        <v>526</v>
      </c>
      <c r="J474" s="299" t="s">
        <v>448</v>
      </c>
      <c r="K474" s="299" t="s">
        <v>2337</v>
      </c>
      <c r="L474" s="299" t="s">
        <v>320</v>
      </c>
      <c r="M474" s="299" t="s">
        <v>204</v>
      </c>
      <c r="N474" s="299" t="s">
        <v>233</v>
      </c>
      <c r="O474" s="299" t="s">
        <v>204</v>
      </c>
      <c r="P474" s="299"/>
      <c r="Q474" s="299"/>
      <c r="R474" s="299"/>
      <c r="S474" s="299"/>
      <c r="T474" s="299"/>
      <c r="U474" s="298"/>
      <c r="V474" s="298"/>
      <c r="W474" s="299"/>
      <c r="X474" s="301">
        <v>5</v>
      </c>
      <c r="Y474" s="301">
        <v>0</v>
      </c>
      <c r="Z474" s="300">
        <v>0.02</v>
      </c>
      <c r="AA474" s="300">
        <v>168.9</v>
      </c>
      <c r="AB474" s="297">
        <v>25</v>
      </c>
      <c r="AC474" s="296">
        <v>42275</v>
      </c>
      <c r="AD474" s="296">
        <v>42275.532963194397</v>
      </c>
      <c r="AE474" s="295" t="s">
        <v>2324</v>
      </c>
    </row>
    <row r="475" spans="1:31" collapsed="1">
      <c r="A475" s="302" t="s">
        <v>262</v>
      </c>
      <c r="B475" s="299" t="s">
        <v>1042</v>
      </c>
      <c r="C475" s="299" t="s">
        <v>1042</v>
      </c>
      <c r="D475" s="299" t="s">
        <v>2846</v>
      </c>
      <c r="E475" s="299" t="s">
        <v>1041</v>
      </c>
      <c r="F475" s="299" t="s">
        <v>1040</v>
      </c>
      <c r="G475" s="299"/>
      <c r="H475" s="299" t="s">
        <v>1039</v>
      </c>
      <c r="I475" s="299" t="s">
        <v>526</v>
      </c>
      <c r="J475" s="299" t="s">
        <v>448</v>
      </c>
      <c r="K475" s="299" t="s">
        <v>2337</v>
      </c>
      <c r="L475" s="299" t="s">
        <v>320</v>
      </c>
      <c r="M475" s="299" t="s">
        <v>204</v>
      </c>
      <c r="N475" s="299" t="s">
        <v>233</v>
      </c>
      <c r="O475" s="299" t="s">
        <v>204</v>
      </c>
      <c r="P475" s="299"/>
      <c r="Q475" s="299"/>
      <c r="R475" s="299"/>
      <c r="S475" s="299"/>
      <c r="T475" s="299"/>
      <c r="U475" s="298"/>
      <c r="V475" s="298"/>
      <c r="W475" s="299"/>
      <c r="X475" s="301">
        <v>5</v>
      </c>
      <c r="Y475" s="301">
        <v>0</v>
      </c>
      <c r="Z475" s="300">
        <v>1.9E-2</v>
      </c>
      <c r="AA475" s="300">
        <v>161.33500000000001</v>
      </c>
      <c r="AB475" s="297">
        <v>25</v>
      </c>
      <c r="AC475" s="296">
        <v>42275</v>
      </c>
      <c r="AD475" s="296">
        <v>42275.532963194397</v>
      </c>
      <c r="AE475" s="295" t="s">
        <v>2324</v>
      </c>
    </row>
    <row r="476" spans="1:31" collapsed="1">
      <c r="A476" s="302" t="s">
        <v>262</v>
      </c>
      <c r="B476" s="299" t="s">
        <v>1038</v>
      </c>
      <c r="C476" s="299" t="s">
        <v>1038</v>
      </c>
      <c r="D476" s="299" t="s">
        <v>2845</v>
      </c>
      <c r="E476" s="299" t="s">
        <v>1037</v>
      </c>
      <c r="F476" s="299" t="s">
        <v>1036</v>
      </c>
      <c r="G476" s="299"/>
      <c r="H476" s="299" t="s">
        <v>1035</v>
      </c>
      <c r="I476" s="299" t="s">
        <v>980</v>
      </c>
      <c r="J476" s="299" t="s">
        <v>448</v>
      </c>
      <c r="K476" s="299" t="s">
        <v>2358</v>
      </c>
      <c r="L476" s="299" t="s">
        <v>320</v>
      </c>
      <c r="M476" s="299" t="s">
        <v>204</v>
      </c>
      <c r="N476" s="299" t="s">
        <v>233</v>
      </c>
      <c r="O476" s="299" t="s">
        <v>204</v>
      </c>
      <c r="P476" s="299"/>
      <c r="Q476" s="299"/>
      <c r="R476" s="299"/>
      <c r="S476" s="299"/>
      <c r="T476" s="299"/>
      <c r="U476" s="298"/>
      <c r="V476" s="298"/>
      <c r="W476" s="299"/>
      <c r="X476" s="301">
        <v>25</v>
      </c>
      <c r="Y476" s="301">
        <v>0</v>
      </c>
      <c r="Z476" s="300">
        <v>0.1</v>
      </c>
      <c r="AA476" s="300">
        <v>844.5</v>
      </c>
      <c r="AB476" s="297">
        <v>125</v>
      </c>
      <c r="AC476" s="296">
        <v>42275</v>
      </c>
      <c r="AD476" s="296">
        <v>42275.533879166702</v>
      </c>
      <c r="AE476" s="295" t="s">
        <v>2324</v>
      </c>
    </row>
    <row r="477" spans="1:31" collapsed="1">
      <c r="A477" s="302" t="s">
        <v>262</v>
      </c>
      <c r="B477" s="299" t="s">
        <v>1034</v>
      </c>
      <c r="C477" s="299" t="s">
        <v>1034</v>
      </c>
      <c r="D477" s="299" t="s">
        <v>2844</v>
      </c>
      <c r="E477" s="299" t="s">
        <v>1033</v>
      </c>
      <c r="F477" s="299" t="s">
        <v>1032</v>
      </c>
      <c r="G477" s="299"/>
      <c r="H477" s="299" t="s">
        <v>1031</v>
      </c>
      <c r="I477" s="299" t="s">
        <v>473</v>
      </c>
      <c r="J477" s="299" t="s">
        <v>448</v>
      </c>
      <c r="K477" s="299" t="s">
        <v>2538</v>
      </c>
      <c r="L477" s="299" t="s">
        <v>320</v>
      </c>
      <c r="M477" s="299" t="s">
        <v>204</v>
      </c>
      <c r="N477" s="299" t="s">
        <v>233</v>
      </c>
      <c r="O477" s="299" t="s">
        <v>204</v>
      </c>
      <c r="P477" s="299"/>
      <c r="Q477" s="299"/>
      <c r="R477" s="299"/>
      <c r="S477" s="299"/>
      <c r="T477" s="299"/>
      <c r="U477" s="298"/>
      <c r="V477" s="298"/>
      <c r="W477" s="299"/>
      <c r="X477" s="301">
        <v>1</v>
      </c>
      <c r="Y477" s="301">
        <v>0</v>
      </c>
      <c r="Z477" s="300">
        <v>3.8E-3</v>
      </c>
      <c r="AA477" s="300">
        <v>32.267000000000003</v>
      </c>
      <c r="AB477" s="297">
        <v>5</v>
      </c>
      <c r="AC477" s="296">
        <v>42275</v>
      </c>
      <c r="AD477" s="296">
        <v>42275.534800115704</v>
      </c>
      <c r="AE477" s="295" t="s">
        <v>2324</v>
      </c>
    </row>
    <row r="478" spans="1:31" collapsed="1">
      <c r="A478" s="302" t="s">
        <v>262</v>
      </c>
      <c r="B478" s="299" t="s">
        <v>1034</v>
      </c>
      <c r="C478" s="299" t="s">
        <v>1034</v>
      </c>
      <c r="D478" s="299" t="s">
        <v>2844</v>
      </c>
      <c r="E478" s="299" t="s">
        <v>1033</v>
      </c>
      <c r="F478" s="299" t="s">
        <v>1032</v>
      </c>
      <c r="G478" s="299"/>
      <c r="H478" s="299" t="s">
        <v>1031</v>
      </c>
      <c r="I478" s="299" t="s">
        <v>473</v>
      </c>
      <c r="J478" s="299" t="s">
        <v>448</v>
      </c>
      <c r="K478" s="299" t="s">
        <v>2538</v>
      </c>
      <c r="L478" s="299" t="s">
        <v>320</v>
      </c>
      <c r="M478" s="299" t="s">
        <v>204</v>
      </c>
      <c r="N478" s="299" t="s">
        <v>233</v>
      </c>
      <c r="O478" s="299" t="s">
        <v>204</v>
      </c>
      <c r="P478" s="299"/>
      <c r="Q478" s="299"/>
      <c r="R478" s="299"/>
      <c r="S478" s="299"/>
      <c r="T478" s="299"/>
      <c r="U478" s="298"/>
      <c r="V478" s="298"/>
      <c r="W478" s="299"/>
      <c r="X478" s="301">
        <v>1</v>
      </c>
      <c r="Y478" s="301">
        <v>0</v>
      </c>
      <c r="Z478" s="300">
        <v>2.7000000000000001E-3</v>
      </c>
      <c r="AA478" s="300">
        <v>23.192</v>
      </c>
      <c r="AB478" s="297">
        <v>5</v>
      </c>
      <c r="AC478" s="296">
        <v>42275</v>
      </c>
      <c r="AD478" s="296">
        <v>42275.534800115704</v>
      </c>
      <c r="AE478" s="295" t="s">
        <v>2324</v>
      </c>
    </row>
    <row r="479" spans="1:31" hidden="1" collapsed="1">
      <c r="A479" s="302" t="s">
        <v>262</v>
      </c>
      <c r="B479" s="299" t="s">
        <v>1193</v>
      </c>
      <c r="C479" s="299" t="s">
        <v>1193</v>
      </c>
      <c r="D479" s="299" t="s">
        <v>2843</v>
      </c>
      <c r="E479" s="299" t="s">
        <v>1192</v>
      </c>
      <c r="F479" s="299" t="s">
        <v>1191</v>
      </c>
      <c r="G479" s="299"/>
      <c r="H479" s="299" t="s">
        <v>1190</v>
      </c>
      <c r="I479" s="299" t="s">
        <v>526</v>
      </c>
      <c r="J479" s="299" t="s">
        <v>448</v>
      </c>
      <c r="K479" s="299" t="s">
        <v>2337</v>
      </c>
      <c r="L479" s="299" t="s">
        <v>317</v>
      </c>
      <c r="M479" s="299" t="s">
        <v>3346</v>
      </c>
      <c r="N479" s="299" t="s">
        <v>233</v>
      </c>
      <c r="O479" s="299" t="s">
        <v>3346</v>
      </c>
      <c r="P479" s="299"/>
      <c r="Q479" s="299"/>
      <c r="R479" s="299"/>
      <c r="S479" s="299"/>
      <c r="T479" s="299" t="s">
        <v>2842</v>
      </c>
      <c r="U479" s="298"/>
      <c r="V479" s="298"/>
      <c r="W479" s="299"/>
      <c r="X479" s="301">
        <v>1</v>
      </c>
      <c r="Y479" s="301">
        <v>0</v>
      </c>
      <c r="Z479" s="300">
        <v>8.0000000000000002E-3</v>
      </c>
      <c r="AA479" s="300">
        <v>70</v>
      </c>
      <c r="AB479" s="297">
        <v>40</v>
      </c>
      <c r="AC479" s="296">
        <v>42285</v>
      </c>
      <c r="AD479" s="296">
        <v>42285.441632835602</v>
      </c>
      <c r="AE479" s="295" t="s">
        <v>2324</v>
      </c>
    </row>
    <row r="480" spans="1:31" hidden="1" collapsed="1">
      <c r="A480" s="302" t="s">
        <v>262</v>
      </c>
      <c r="B480" s="299" t="s">
        <v>1178</v>
      </c>
      <c r="C480" s="299" t="s">
        <v>1178</v>
      </c>
      <c r="D480" s="299" t="s">
        <v>2841</v>
      </c>
      <c r="E480" s="299" t="s">
        <v>537</v>
      </c>
      <c r="F480" s="299" t="s">
        <v>1177</v>
      </c>
      <c r="G480" s="299"/>
      <c r="H480" s="299" t="s">
        <v>1176</v>
      </c>
      <c r="I480" s="299" t="s">
        <v>449</v>
      </c>
      <c r="J480" s="299" t="s">
        <v>448</v>
      </c>
      <c r="K480" s="299" t="s">
        <v>2325</v>
      </c>
      <c r="L480" s="299" t="s">
        <v>317</v>
      </c>
      <c r="M480" s="299" t="s">
        <v>3346</v>
      </c>
      <c r="N480" s="299" t="s">
        <v>233</v>
      </c>
      <c r="O480" s="299" t="s">
        <v>3346</v>
      </c>
      <c r="P480" s="299"/>
      <c r="Q480" s="299"/>
      <c r="R480" s="299"/>
      <c r="S480" s="299"/>
      <c r="T480" s="299" t="s">
        <v>2840</v>
      </c>
      <c r="U480" s="298"/>
      <c r="V480" s="298"/>
      <c r="W480" s="299"/>
      <c r="X480" s="301">
        <v>1</v>
      </c>
      <c r="Y480" s="301">
        <v>0</v>
      </c>
      <c r="Z480" s="300">
        <v>8.0000000000000002E-3</v>
      </c>
      <c r="AA480" s="300">
        <v>72</v>
      </c>
      <c r="AB480" s="297">
        <v>40</v>
      </c>
      <c r="AC480" s="296">
        <v>42285</v>
      </c>
      <c r="AD480" s="296">
        <v>42285.484421643501</v>
      </c>
      <c r="AE480" s="295" t="s">
        <v>2324</v>
      </c>
    </row>
    <row r="481" spans="1:31" hidden="1" collapsed="1">
      <c r="A481" s="302" t="s">
        <v>262</v>
      </c>
      <c r="B481" s="299" t="s">
        <v>1171</v>
      </c>
      <c r="C481" s="299" t="s">
        <v>1171</v>
      </c>
      <c r="D481" s="299" t="s">
        <v>2839</v>
      </c>
      <c r="E481" s="299" t="s">
        <v>1170</v>
      </c>
      <c r="F481" s="299" t="s">
        <v>1169</v>
      </c>
      <c r="G481" s="299"/>
      <c r="H481" s="299" t="s">
        <v>1168</v>
      </c>
      <c r="I481" s="299" t="s">
        <v>449</v>
      </c>
      <c r="J481" s="299" t="s">
        <v>448</v>
      </c>
      <c r="K481" s="299" t="s">
        <v>2405</v>
      </c>
      <c r="L481" s="299" t="s">
        <v>317</v>
      </c>
      <c r="M481" s="299" t="s">
        <v>3346</v>
      </c>
      <c r="N481" s="299" t="s">
        <v>233</v>
      </c>
      <c r="O481" s="299" t="s">
        <v>3346</v>
      </c>
      <c r="P481" s="299"/>
      <c r="Q481" s="299"/>
      <c r="R481" s="299"/>
      <c r="S481" s="299"/>
      <c r="T481" s="299" t="s">
        <v>2838</v>
      </c>
      <c r="U481" s="298"/>
      <c r="V481" s="298"/>
      <c r="W481" s="299"/>
      <c r="X481" s="301">
        <v>1</v>
      </c>
      <c r="Y481" s="301">
        <v>0</v>
      </c>
      <c r="Z481" s="300">
        <v>8.0000000000000002E-3</v>
      </c>
      <c r="AA481" s="300">
        <v>74</v>
      </c>
      <c r="AB481" s="297">
        <v>40</v>
      </c>
      <c r="AC481" s="296">
        <v>42286</v>
      </c>
      <c r="AD481" s="296">
        <v>42286.482101886599</v>
      </c>
      <c r="AE481" s="295" t="s">
        <v>2324</v>
      </c>
    </row>
    <row r="482" spans="1:31" collapsed="1">
      <c r="A482" s="302" t="s">
        <v>262</v>
      </c>
      <c r="B482" s="299" t="s">
        <v>1030</v>
      </c>
      <c r="C482" s="299" t="s">
        <v>1030</v>
      </c>
      <c r="D482" s="299" t="s">
        <v>2837</v>
      </c>
      <c r="E482" s="299" t="s">
        <v>1029</v>
      </c>
      <c r="F482" s="299" t="s">
        <v>1028</v>
      </c>
      <c r="G482" s="299"/>
      <c r="H482" s="299" t="s">
        <v>1027</v>
      </c>
      <c r="I482" s="299" t="s">
        <v>526</v>
      </c>
      <c r="J482" s="299" t="s">
        <v>448</v>
      </c>
      <c r="K482" s="299" t="s">
        <v>2337</v>
      </c>
      <c r="L482" s="299" t="s">
        <v>320</v>
      </c>
      <c r="M482" s="299" t="s">
        <v>204</v>
      </c>
      <c r="N482" s="299" t="s">
        <v>233</v>
      </c>
      <c r="O482" s="299" t="s">
        <v>204</v>
      </c>
      <c r="P482" s="299"/>
      <c r="Q482" s="299"/>
      <c r="R482" s="299"/>
      <c r="S482" s="299"/>
      <c r="T482" s="299"/>
      <c r="U482" s="298"/>
      <c r="V482" s="298"/>
      <c r="W482" s="299"/>
      <c r="X482" s="301">
        <v>5</v>
      </c>
      <c r="Y482" s="301">
        <v>0</v>
      </c>
      <c r="Z482" s="300">
        <v>1.9E-2</v>
      </c>
      <c r="AA482" s="300">
        <v>161.33500000000001</v>
      </c>
      <c r="AB482" s="297">
        <v>25</v>
      </c>
      <c r="AC482" s="296">
        <v>42286</v>
      </c>
      <c r="AD482" s="296">
        <v>42286.545848993097</v>
      </c>
      <c r="AE482" s="295" t="s">
        <v>2324</v>
      </c>
    </row>
    <row r="483" spans="1:31" ht="20.399999999999999" hidden="1" collapsed="1">
      <c r="A483" s="302" t="s">
        <v>262</v>
      </c>
      <c r="B483" s="299" t="s">
        <v>1279</v>
      </c>
      <c r="C483" s="299" t="s">
        <v>1279</v>
      </c>
      <c r="D483" s="299" t="s">
        <v>2836</v>
      </c>
      <c r="E483" s="299" t="s">
        <v>1278</v>
      </c>
      <c r="F483" s="299" t="s">
        <v>1277</v>
      </c>
      <c r="G483" s="299"/>
      <c r="H483" s="299" t="s">
        <v>1276</v>
      </c>
      <c r="I483" s="299" t="s">
        <v>508</v>
      </c>
      <c r="J483" s="299" t="s">
        <v>448</v>
      </c>
      <c r="K483" s="299" t="s">
        <v>2331</v>
      </c>
      <c r="L483" s="299" t="s">
        <v>316</v>
      </c>
      <c r="M483" s="299" t="s">
        <v>242</v>
      </c>
      <c r="N483" s="299" t="s">
        <v>233</v>
      </c>
      <c r="O483" s="299" t="s">
        <v>242</v>
      </c>
      <c r="P483" s="299"/>
      <c r="Q483" s="299"/>
      <c r="R483" s="299"/>
      <c r="S483" s="299"/>
      <c r="T483" s="299" t="s">
        <v>2763</v>
      </c>
      <c r="U483" s="298"/>
      <c r="V483" s="298"/>
      <c r="W483" s="299"/>
      <c r="X483" s="301">
        <v>10</v>
      </c>
      <c r="Y483" s="301">
        <v>0</v>
      </c>
      <c r="Z483" s="300">
        <v>3.5999999999999997E-2</v>
      </c>
      <c r="AA483" s="300">
        <v>302.51</v>
      </c>
      <c r="AB483" s="297">
        <v>15</v>
      </c>
      <c r="AC483" s="296">
        <v>42286</v>
      </c>
      <c r="AD483" s="296">
        <v>42286.547227661998</v>
      </c>
      <c r="AE483" s="295" t="s">
        <v>2324</v>
      </c>
    </row>
    <row r="484" spans="1:31" collapsed="1">
      <c r="A484" s="302" t="s">
        <v>262</v>
      </c>
      <c r="B484" s="299" t="s">
        <v>1026</v>
      </c>
      <c r="C484" s="299" t="s">
        <v>1026</v>
      </c>
      <c r="D484" s="299" t="s">
        <v>2835</v>
      </c>
      <c r="E484" s="299" t="s">
        <v>1025</v>
      </c>
      <c r="F484" s="299" t="s">
        <v>1024</v>
      </c>
      <c r="G484" s="299"/>
      <c r="H484" s="299" t="s">
        <v>1023</v>
      </c>
      <c r="I484" s="299" t="s">
        <v>449</v>
      </c>
      <c r="J484" s="299" t="s">
        <v>448</v>
      </c>
      <c r="K484" s="299" t="s">
        <v>2325</v>
      </c>
      <c r="L484" s="299" t="s">
        <v>320</v>
      </c>
      <c r="M484" s="299" t="s">
        <v>204</v>
      </c>
      <c r="N484" s="299" t="s">
        <v>233</v>
      </c>
      <c r="O484" s="299" t="s">
        <v>204</v>
      </c>
      <c r="P484" s="299"/>
      <c r="Q484" s="299"/>
      <c r="R484" s="299"/>
      <c r="S484" s="299"/>
      <c r="T484" s="299"/>
      <c r="U484" s="298"/>
      <c r="V484" s="298"/>
      <c r="W484" s="299"/>
      <c r="X484" s="301">
        <v>3</v>
      </c>
      <c r="Y484" s="301">
        <v>0</v>
      </c>
      <c r="Z484" s="300">
        <v>8.0999999999999996E-3</v>
      </c>
      <c r="AA484" s="300">
        <v>69.575999999999993</v>
      </c>
      <c r="AB484" s="297">
        <v>15</v>
      </c>
      <c r="AC484" s="296">
        <v>42286</v>
      </c>
      <c r="AD484" s="296">
        <v>42286.549000729203</v>
      </c>
      <c r="AE484" s="295" t="s">
        <v>2324</v>
      </c>
    </row>
    <row r="485" spans="1:31" collapsed="1">
      <c r="A485" s="302" t="s">
        <v>262</v>
      </c>
      <c r="B485" s="299" t="s">
        <v>1022</v>
      </c>
      <c r="C485" s="299" t="s">
        <v>1022</v>
      </c>
      <c r="D485" s="299" t="s">
        <v>2834</v>
      </c>
      <c r="E485" s="299" t="s">
        <v>1021</v>
      </c>
      <c r="F485" s="299" t="s">
        <v>1020</v>
      </c>
      <c r="G485" s="299"/>
      <c r="H485" s="299" t="s">
        <v>1019</v>
      </c>
      <c r="I485" s="299" t="s">
        <v>449</v>
      </c>
      <c r="J485" s="299" t="s">
        <v>448</v>
      </c>
      <c r="K485" s="299" t="s">
        <v>2405</v>
      </c>
      <c r="L485" s="299" t="s">
        <v>320</v>
      </c>
      <c r="M485" s="299" t="s">
        <v>204</v>
      </c>
      <c r="N485" s="299" t="s">
        <v>233</v>
      </c>
      <c r="O485" s="299" t="s">
        <v>204</v>
      </c>
      <c r="P485" s="299"/>
      <c r="Q485" s="299"/>
      <c r="R485" s="299"/>
      <c r="S485" s="299"/>
      <c r="T485" s="299"/>
      <c r="U485" s="298"/>
      <c r="V485" s="298"/>
      <c r="W485" s="299"/>
      <c r="X485" s="301">
        <v>5</v>
      </c>
      <c r="Y485" s="301">
        <v>0</v>
      </c>
      <c r="Z485" s="300">
        <v>0.02</v>
      </c>
      <c r="AA485" s="300">
        <v>168.9</v>
      </c>
      <c r="AB485" s="297">
        <v>25</v>
      </c>
      <c r="AC485" s="296">
        <v>42286</v>
      </c>
      <c r="AD485" s="296">
        <v>42286.550046064804</v>
      </c>
      <c r="AE485" s="295" t="s">
        <v>2324</v>
      </c>
    </row>
    <row r="486" spans="1:31" collapsed="1">
      <c r="A486" s="302" t="s">
        <v>262</v>
      </c>
      <c r="B486" s="299" t="s">
        <v>1018</v>
      </c>
      <c r="C486" s="299" t="s">
        <v>1018</v>
      </c>
      <c r="D486" s="299" t="s">
        <v>2833</v>
      </c>
      <c r="E486" s="299" t="s">
        <v>1017</v>
      </c>
      <c r="F486" s="299" t="s">
        <v>1016</v>
      </c>
      <c r="G486" s="299"/>
      <c r="H486" s="299" t="s">
        <v>1015</v>
      </c>
      <c r="I486" s="299" t="s">
        <v>1014</v>
      </c>
      <c r="J486" s="299" t="s">
        <v>448</v>
      </c>
      <c r="K486" s="299" t="s">
        <v>2529</v>
      </c>
      <c r="L486" s="299" t="s">
        <v>320</v>
      </c>
      <c r="M486" s="299" t="s">
        <v>204</v>
      </c>
      <c r="N486" s="299" t="s">
        <v>233</v>
      </c>
      <c r="O486" s="299" t="s">
        <v>204</v>
      </c>
      <c r="P486" s="299"/>
      <c r="Q486" s="299"/>
      <c r="R486" s="299"/>
      <c r="S486" s="299"/>
      <c r="T486" s="299"/>
      <c r="U486" s="298"/>
      <c r="V486" s="298"/>
      <c r="W486" s="299"/>
      <c r="X486" s="301">
        <v>4</v>
      </c>
      <c r="Y486" s="301">
        <v>0</v>
      </c>
      <c r="Z486" s="300">
        <v>1.6E-2</v>
      </c>
      <c r="AA486" s="300">
        <v>135.12</v>
      </c>
      <c r="AB486" s="297">
        <v>20</v>
      </c>
      <c r="AC486" s="296">
        <v>42286</v>
      </c>
      <c r="AD486" s="296">
        <v>42286.551513854203</v>
      </c>
      <c r="AE486" s="295" t="s">
        <v>2324</v>
      </c>
    </row>
    <row r="487" spans="1:31" hidden="1" collapsed="1">
      <c r="A487" s="302" t="s">
        <v>262</v>
      </c>
      <c r="B487" s="299" t="s">
        <v>1263</v>
      </c>
      <c r="C487" s="299" t="s">
        <v>1263</v>
      </c>
      <c r="D487" s="299" t="s">
        <v>2832</v>
      </c>
      <c r="E487" s="299" t="s">
        <v>1262</v>
      </c>
      <c r="F487" s="299" t="s">
        <v>1261</v>
      </c>
      <c r="G487" s="299"/>
      <c r="H487" s="299" t="s">
        <v>1260</v>
      </c>
      <c r="I487" s="299" t="s">
        <v>473</v>
      </c>
      <c r="J487" s="299" t="s">
        <v>448</v>
      </c>
      <c r="K487" s="299" t="s">
        <v>2538</v>
      </c>
      <c r="L487" s="299" t="s">
        <v>317</v>
      </c>
      <c r="M487" s="299" t="s">
        <v>3346</v>
      </c>
      <c r="N487" s="299" t="s">
        <v>233</v>
      </c>
      <c r="O487" s="299" t="s">
        <v>3346</v>
      </c>
      <c r="P487" s="299"/>
      <c r="Q487" s="299"/>
      <c r="R487" s="299"/>
      <c r="S487" s="299"/>
      <c r="T487" s="299" t="s">
        <v>2831</v>
      </c>
      <c r="U487" s="298"/>
      <c r="V487" s="298"/>
      <c r="W487" s="299"/>
      <c r="X487" s="301">
        <v>1</v>
      </c>
      <c r="Y487" s="301">
        <v>0</v>
      </c>
      <c r="Z487" s="300">
        <v>5.0000000000000001E-3</v>
      </c>
      <c r="AA487" s="300">
        <v>44</v>
      </c>
      <c r="AB487" s="297">
        <v>40</v>
      </c>
      <c r="AC487" s="296">
        <v>42289</v>
      </c>
      <c r="AD487" s="296">
        <v>42289.732789733796</v>
      </c>
      <c r="AE487" s="295" t="s">
        <v>2324</v>
      </c>
    </row>
    <row r="488" spans="1:31" hidden="1" collapsed="1">
      <c r="A488" s="302" t="s">
        <v>262</v>
      </c>
      <c r="B488" s="299" t="s">
        <v>1212</v>
      </c>
      <c r="C488" s="299" t="s">
        <v>1212</v>
      </c>
      <c r="D488" s="299" t="s">
        <v>2830</v>
      </c>
      <c r="E488" s="299" t="s">
        <v>1211</v>
      </c>
      <c r="F488" s="299" t="s">
        <v>1210</v>
      </c>
      <c r="G488" s="299"/>
      <c r="H488" s="299" t="s">
        <v>1209</v>
      </c>
      <c r="I488" s="299" t="s">
        <v>449</v>
      </c>
      <c r="J488" s="299" t="s">
        <v>448</v>
      </c>
      <c r="K488" s="299" t="s">
        <v>2325</v>
      </c>
      <c r="L488" s="299" t="s">
        <v>317</v>
      </c>
      <c r="M488" s="299" t="s">
        <v>3346</v>
      </c>
      <c r="N488" s="299" t="s">
        <v>233</v>
      </c>
      <c r="O488" s="299" t="s">
        <v>3346</v>
      </c>
      <c r="P488" s="299"/>
      <c r="Q488" s="299"/>
      <c r="R488" s="299"/>
      <c r="S488" s="299"/>
      <c r="T488" s="299" t="s">
        <v>2829</v>
      </c>
      <c r="U488" s="298"/>
      <c r="V488" s="298"/>
      <c r="W488" s="299"/>
      <c r="X488" s="301">
        <v>1</v>
      </c>
      <c r="Y488" s="301">
        <v>0</v>
      </c>
      <c r="Z488" s="300">
        <v>7.0000000000000001E-3</v>
      </c>
      <c r="AA488" s="300">
        <v>63</v>
      </c>
      <c r="AB488" s="297">
        <v>40</v>
      </c>
      <c r="AC488" s="296">
        <v>42293</v>
      </c>
      <c r="AD488" s="296">
        <v>42293.565215277798</v>
      </c>
      <c r="AE488" s="295" t="s">
        <v>2324</v>
      </c>
    </row>
    <row r="489" spans="1:31" hidden="1" collapsed="1">
      <c r="A489" s="302" t="s">
        <v>262</v>
      </c>
      <c r="B489" s="299" t="s">
        <v>1208</v>
      </c>
      <c r="C489" s="299" t="s">
        <v>1208</v>
      </c>
      <c r="D489" s="299" t="s">
        <v>2760</v>
      </c>
      <c r="E489" s="299" t="s">
        <v>906</v>
      </c>
      <c r="F489" s="299" t="s">
        <v>905</v>
      </c>
      <c r="G489" s="299"/>
      <c r="H489" s="299" t="s">
        <v>904</v>
      </c>
      <c r="I489" s="299" t="s">
        <v>491</v>
      </c>
      <c r="J489" s="299" t="s">
        <v>448</v>
      </c>
      <c r="K489" s="299" t="s">
        <v>2612</v>
      </c>
      <c r="L489" s="299" t="s">
        <v>317</v>
      </c>
      <c r="M489" s="299" t="s">
        <v>3346</v>
      </c>
      <c r="N489" s="299" t="s">
        <v>233</v>
      </c>
      <c r="O489" s="299" t="s">
        <v>3346</v>
      </c>
      <c r="P489" s="299"/>
      <c r="Q489" s="299"/>
      <c r="R489" s="299"/>
      <c r="S489" s="299"/>
      <c r="T489" s="299" t="s">
        <v>2828</v>
      </c>
      <c r="U489" s="298"/>
      <c r="V489" s="298"/>
      <c r="W489" s="299"/>
      <c r="X489" s="301">
        <v>1</v>
      </c>
      <c r="Y489" s="301">
        <v>0</v>
      </c>
      <c r="Z489" s="300">
        <v>7.0000000000000001E-3</v>
      </c>
      <c r="AA489" s="300">
        <v>63</v>
      </c>
      <c r="AB489" s="297">
        <v>40</v>
      </c>
      <c r="AC489" s="296">
        <v>42296</v>
      </c>
      <c r="AD489" s="296">
        <v>42296.548296643501</v>
      </c>
      <c r="AE489" s="295" t="s">
        <v>2324</v>
      </c>
    </row>
    <row r="490" spans="1:31" hidden="1" collapsed="1">
      <c r="A490" s="302" t="s">
        <v>262</v>
      </c>
      <c r="B490" s="299" t="s">
        <v>1189</v>
      </c>
      <c r="C490" s="299" t="s">
        <v>1189</v>
      </c>
      <c r="D490" s="299" t="s">
        <v>2827</v>
      </c>
      <c r="E490" s="299" t="s">
        <v>1188</v>
      </c>
      <c r="F490" s="299" t="s">
        <v>1187</v>
      </c>
      <c r="G490" s="299"/>
      <c r="H490" s="299" t="s">
        <v>1186</v>
      </c>
      <c r="I490" s="299" t="s">
        <v>449</v>
      </c>
      <c r="J490" s="299" t="s">
        <v>448</v>
      </c>
      <c r="K490" s="299" t="s">
        <v>2325</v>
      </c>
      <c r="L490" s="299" t="s">
        <v>317</v>
      </c>
      <c r="M490" s="299" t="s">
        <v>3346</v>
      </c>
      <c r="N490" s="299" t="s">
        <v>233</v>
      </c>
      <c r="O490" s="299" t="s">
        <v>3346</v>
      </c>
      <c r="P490" s="299"/>
      <c r="Q490" s="299"/>
      <c r="R490" s="299"/>
      <c r="S490" s="299"/>
      <c r="T490" s="299" t="s">
        <v>2826</v>
      </c>
      <c r="U490" s="298"/>
      <c r="V490" s="298"/>
      <c r="W490" s="299"/>
      <c r="X490" s="301">
        <v>1</v>
      </c>
      <c r="Y490" s="301">
        <v>0</v>
      </c>
      <c r="Z490" s="300">
        <v>8.0000000000000002E-3</v>
      </c>
      <c r="AA490" s="300">
        <v>70</v>
      </c>
      <c r="AB490" s="297">
        <v>40</v>
      </c>
      <c r="AC490" s="296">
        <v>42296</v>
      </c>
      <c r="AD490" s="296">
        <v>42296.7185132292</v>
      </c>
      <c r="AE490" s="295" t="s">
        <v>2324</v>
      </c>
    </row>
    <row r="491" spans="1:31" hidden="1" collapsed="1">
      <c r="A491" s="302" t="s">
        <v>262</v>
      </c>
      <c r="B491" s="299" t="s">
        <v>1185</v>
      </c>
      <c r="C491" s="299" t="s">
        <v>1185</v>
      </c>
      <c r="D491" s="299" t="s">
        <v>2825</v>
      </c>
      <c r="E491" s="299" t="s">
        <v>982</v>
      </c>
      <c r="F491" s="299" t="s">
        <v>1184</v>
      </c>
      <c r="G491" s="299"/>
      <c r="H491" s="299" t="s">
        <v>1183</v>
      </c>
      <c r="I491" s="299" t="s">
        <v>478</v>
      </c>
      <c r="J491" s="299" t="s">
        <v>448</v>
      </c>
      <c r="K491" s="299" t="s">
        <v>2345</v>
      </c>
      <c r="L491" s="299" t="s">
        <v>317</v>
      </c>
      <c r="M491" s="299" t="s">
        <v>3346</v>
      </c>
      <c r="N491" s="299" t="s">
        <v>233</v>
      </c>
      <c r="O491" s="299" t="s">
        <v>3346</v>
      </c>
      <c r="P491" s="299"/>
      <c r="Q491" s="299"/>
      <c r="R491" s="299"/>
      <c r="S491" s="299"/>
      <c r="T491" s="299" t="s">
        <v>2824</v>
      </c>
      <c r="U491" s="298"/>
      <c r="V491" s="298"/>
      <c r="W491" s="299"/>
      <c r="X491" s="301">
        <v>1</v>
      </c>
      <c r="Y491" s="301">
        <v>0</v>
      </c>
      <c r="Z491" s="300">
        <v>8.0000000000000002E-3</v>
      </c>
      <c r="AA491" s="300">
        <v>70</v>
      </c>
      <c r="AB491" s="297">
        <v>40</v>
      </c>
      <c r="AC491" s="296">
        <v>42297</v>
      </c>
      <c r="AD491" s="296">
        <v>42297.445839583299</v>
      </c>
      <c r="AE491" s="295" t="s">
        <v>2324</v>
      </c>
    </row>
    <row r="492" spans="1:31" hidden="1" collapsed="1">
      <c r="A492" s="302" t="s">
        <v>262</v>
      </c>
      <c r="B492" s="299" t="s">
        <v>1246</v>
      </c>
      <c r="C492" s="299" t="s">
        <v>1246</v>
      </c>
      <c r="D492" s="299" t="s">
        <v>2823</v>
      </c>
      <c r="E492" s="299" t="s">
        <v>1245</v>
      </c>
      <c r="F492" s="299" t="s">
        <v>1244</v>
      </c>
      <c r="G492" s="299"/>
      <c r="H492" s="299" t="s">
        <v>1243</v>
      </c>
      <c r="I492" s="299" t="s">
        <v>449</v>
      </c>
      <c r="J492" s="299" t="s">
        <v>448</v>
      </c>
      <c r="K492" s="299" t="s">
        <v>2405</v>
      </c>
      <c r="L492" s="299" t="s">
        <v>317</v>
      </c>
      <c r="M492" s="299" t="s">
        <v>3346</v>
      </c>
      <c r="N492" s="299" t="s">
        <v>233</v>
      </c>
      <c r="O492" s="299" t="s">
        <v>3346</v>
      </c>
      <c r="P492" s="299"/>
      <c r="Q492" s="299"/>
      <c r="R492" s="299"/>
      <c r="S492" s="299"/>
      <c r="T492" s="299" t="s">
        <v>2791</v>
      </c>
      <c r="U492" s="298"/>
      <c r="V492" s="298"/>
      <c r="W492" s="299"/>
      <c r="X492" s="301">
        <v>1</v>
      </c>
      <c r="Y492" s="301">
        <v>0</v>
      </c>
      <c r="Z492" s="300">
        <v>6.0000000000000001E-3</v>
      </c>
      <c r="AA492" s="300">
        <v>56</v>
      </c>
      <c r="AB492" s="297">
        <v>40</v>
      </c>
      <c r="AC492" s="296">
        <v>42303</v>
      </c>
      <c r="AD492" s="296">
        <v>42303.538382256898</v>
      </c>
      <c r="AE492" s="295" t="s">
        <v>2324</v>
      </c>
    </row>
    <row r="493" spans="1:31" collapsed="1">
      <c r="A493" s="302" t="s">
        <v>262</v>
      </c>
      <c r="B493" s="299" t="s">
        <v>1013</v>
      </c>
      <c r="C493" s="299" t="s">
        <v>1013</v>
      </c>
      <c r="D493" s="299" t="s">
        <v>2739</v>
      </c>
      <c r="E493" s="299" t="s">
        <v>830</v>
      </c>
      <c r="F493" s="299" t="s">
        <v>829</v>
      </c>
      <c r="G493" s="299"/>
      <c r="H493" s="299" t="s">
        <v>828</v>
      </c>
      <c r="I493" s="299" t="s">
        <v>449</v>
      </c>
      <c r="J493" s="299" t="s">
        <v>448</v>
      </c>
      <c r="K493" s="299" t="s">
        <v>2325</v>
      </c>
      <c r="L493" s="299" t="s">
        <v>320</v>
      </c>
      <c r="M493" s="299" t="s">
        <v>204</v>
      </c>
      <c r="N493" s="299" t="s">
        <v>233</v>
      </c>
      <c r="O493" s="299" t="s">
        <v>204</v>
      </c>
      <c r="P493" s="299"/>
      <c r="Q493" s="299"/>
      <c r="R493" s="299"/>
      <c r="S493" s="299"/>
      <c r="T493" s="299"/>
      <c r="U493" s="298"/>
      <c r="V493" s="298"/>
      <c r="W493" s="299"/>
      <c r="X493" s="301">
        <v>4</v>
      </c>
      <c r="Y493" s="301">
        <v>0</v>
      </c>
      <c r="Z493" s="300">
        <v>1.6E-2</v>
      </c>
      <c r="AA493" s="300">
        <v>135.12</v>
      </c>
      <c r="AB493" s="297">
        <v>20</v>
      </c>
      <c r="AC493" s="296">
        <v>42304</v>
      </c>
      <c r="AD493" s="296">
        <v>42304.448445833303</v>
      </c>
      <c r="AE493" s="295" t="s">
        <v>2324</v>
      </c>
    </row>
    <row r="494" spans="1:31" collapsed="1">
      <c r="A494" s="302" t="s">
        <v>262</v>
      </c>
      <c r="B494" s="299" t="s">
        <v>1013</v>
      </c>
      <c r="C494" s="299" t="s">
        <v>1013</v>
      </c>
      <c r="D494" s="299" t="s">
        <v>2739</v>
      </c>
      <c r="E494" s="299" t="s">
        <v>830</v>
      </c>
      <c r="F494" s="299" t="s">
        <v>829</v>
      </c>
      <c r="G494" s="299"/>
      <c r="H494" s="299" t="s">
        <v>828</v>
      </c>
      <c r="I494" s="299" t="s">
        <v>449</v>
      </c>
      <c r="J494" s="299" t="s">
        <v>448</v>
      </c>
      <c r="K494" s="299" t="s">
        <v>2325</v>
      </c>
      <c r="L494" s="299" t="s">
        <v>320</v>
      </c>
      <c r="M494" s="299" t="s">
        <v>204</v>
      </c>
      <c r="N494" s="299" t="s">
        <v>233</v>
      </c>
      <c r="O494" s="299" t="s">
        <v>204</v>
      </c>
      <c r="P494" s="299"/>
      <c r="Q494" s="299"/>
      <c r="R494" s="299"/>
      <c r="S494" s="299"/>
      <c r="T494" s="299"/>
      <c r="U494" s="298"/>
      <c r="V494" s="298"/>
      <c r="W494" s="299"/>
      <c r="X494" s="301">
        <v>3</v>
      </c>
      <c r="Y494" s="301">
        <v>0</v>
      </c>
      <c r="Z494" s="300">
        <v>1.14E-2</v>
      </c>
      <c r="AA494" s="300">
        <v>96.801000000000002</v>
      </c>
      <c r="AB494" s="297">
        <v>15</v>
      </c>
      <c r="AC494" s="296">
        <v>42304</v>
      </c>
      <c r="AD494" s="296">
        <v>42304.448445833303</v>
      </c>
      <c r="AE494" s="295" t="s">
        <v>2324</v>
      </c>
    </row>
    <row r="495" spans="1:31" collapsed="1">
      <c r="A495" s="302" t="s">
        <v>262</v>
      </c>
      <c r="B495" s="299" t="s">
        <v>1012</v>
      </c>
      <c r="C495" s="299" t="s">
        <v>1012</v>
      </c>
      <c r="D495" s="299" t="s">
        <v>2681</v>
      </c>
      <c r="E495" s="299" t="s">
        <v>614</v>
      </c>
      <c r="F495" s="299" t="s">
        <v>613</v>
      </c>
      <c r="G495" s="299"/>
      <c r="H495" s="299" t="s">
        <v>1011</v>
      </c>
      <c r="I495" s="299" t="s">
        <v>449</v>
      </c>
      <c r="J495" s="299" t="s">
        <v>448</v>
      </c>
      <c r="K495" s="299" t="s">
        <v>2325</v>
      </c>
      <c r="L495" s="299" t="s">
        <v>320</v>
      </c>
      <c r="M495" s="299" t="s">
        <v>204</v>
      </c>
      <c r="N495" s="299" t="s">
        <v>233</v>
      </c>
      <c r="O495" s="299" t="s">
        <v>204</v>
      </c>
      <c r="P495" s="299"/>
      <c r="Q495" s="299"/>
      <c r="R495" s="299"/>
      <c r="S495" s="299"/>
      <c r="T495" s="299"/>
      <c r="U495" s="298"/>
      <c r="V495" s="298"/>
      <c r="W495" s="299"/>
      <c r="X495" s="301">
        <v>5</v>
      </c>
      <c r="Y495" s="301">
        <v>0</v>
      </c>
      <c r="Z495" s="300">
        <v>1.9E-2</v>
      </c>
      <c r="AA495" s="300">
        <v>161.33500000000001</v>
      </c>
      <c r="AB495" s="297">
        <v>25</v>
      </c>
      <c r="AC495" s="296">
        <v>42304</v>
      </c>
      <c r="AD495" s="296">
        <v>42304.450134455998</v>
      </c>
      <c r="AE495" s="295" t="s">
        <v>2324</v>
      </c>
    </row>
    <row r="496" spans="1:31" ht="20.399999999999999" collapsed="1">
      <c r="A496" s="302" t="s">
        <v>262</v>
      </c>
      <c r="B496" s="299" t="s">
        <v>1010</v>
      </c>
      <c r="C496" s="299" t="s">
        <v>1010</v>
      </c>
      <c r="D496" s="299" t="s">
        <v>2822</v>
      </c>
      <c r="E496" s="299" t="s">
        <v>1009</v>
      </c>
      <c r="F496" s="299" t="s">
        <v>1008</v>
      </c>
      <c r="G496" s="299"/>
      <c r="H496" s="299" t="s">
        <v>1007</v>
      </c>
      <c r="I496" s="299" t="s">
        <v>508</v>
      </c>
      <c r="J496" s="299" t="s">
        <v>448</v>
      </c>
      <c r="K496" s="299" t="s">
        <v>2331</v>
      </c>
      <c r="L496" s="299" t="s">
        <v>320</v>
      </c>
      <c r="M496" s="299" t="s">
        <v>204</v>
      </c>
      <c r="N496" s="299" t="s">
        <v>233</v>
      </c>
      <c r="O496" s="299" t="s">
        <v>204</v>
      </c>
      <c r="P496" s="299"/>
      <c r="Q496" s="299"/>
      <c r="R496" s="299"/>
      <c r="S496" s="299"/>
      <c r="T496" s="299"/>
      <c r="U496" s="298"/>
      <c r="V496" s="298"/>
      <c r="W496" s="299"/>
      <c r="X496" s="301">
        <v>2</v>
      </c>
      <c r="Y496" s="301">
        <v>0</v>
      </c>
      <c r="Z496" s="300">
        <v>7.6E-3</v>
      </c>
      <c r="AA496" s="300">
        <v>64.534000000000006</v>
      </c>
      <c r="AB496" s="297">
        <v>10</v>
      </c>
      <c r="AC496" s="296">
        <v>42304</v>
      </c>
      <c r="AD496" s="296">
        <v>42304.451188460604</v>
      </c>
      <c r="AE496" s="295" t="s">
        <v>2324</v>
      </c>
    </row>
    <row r="497" spans="1:31" ht="20.399999999999999" collapsed="1">
      <c r="A497" s="302" t="s">
        <v>262</v>
      </c>
      <c r="B497" s="299" t="s">
        <v>1010</v>
      </c>
      <c r="C497" s="299" t="s">
        <v>1010</v>
      </c>
      <c r="D497" s="299" t="s">
        <v>2822</v>
      </c>
      <c r="E497" s="299" t="s">
        <v>1009</v>
      </c>
      <c r="F497" s="299" t="s">
        <v>1008</v>
      </c>
      <c r="G497" s="299"/>
      <c r="H497" s="299" t="s">
        <v>1007</v>
      </c>
      <c r="I497" s="299" t="s">
        <v>508</v>
      </c>
      <c r="J497" s="299" t="s">
        <v>448</v>
      </c>
      <c r="K497" s="299" t="s">
        <v>2331</v>
      </c>
      <c r="L497" s="299" t="s">
        <v>320</v>
      </c>
      <c r="M497" s="299" t="s">
        <v>204</v>
      </c>
      <c r="N497" s="299" t="s">
        <v>233</v>
      </c>
      <c r="O497" s="299" t="s">
        <v>204</v>
      </c>
      <c r="P497" s="299"/>
      <c r="Q497" s="299"/>
      <c r="R497" s="299"/>
      <c r="S497" s="299"/>
      <c r="T497" s="299"/>
      <c r="U497" s="298"/>
      <c r="V497" s="298"/>
      <c r="W497" s="299"/>
      <c r="X497" s="301">
        <v>2</v>
      </c>
      <c r="Y497" s="301">
        <v>0</v>
      </c>
      <c r="Z497" s="300">
        <v>5.4000000000000003E-3</v>
      </c>
      <c r="AA497" s="300">
        <v>46.384</v>
      </c>
      <c r="AB497" s="297">
        <v>10</v>
      </c>
      <c r="AC497" s="296">
        <v>42304</v>
      </c>
      <c r="AD497" s="296">
        <v>42304.451188460604</v>
      </c>
      <c r="AE497" s="295" t="s">
        <v>2324</v>
      </c>
    </row>
    <row r="498" spans="1:31" collapsed="1">
      <c r="A498" s="302" t="s">
        <v>262</v>
      </c>
      <c r="B498" s="299" t="s">
        <v>1006</v>
      </c>
      <c r="C498" s="299" t="s">
        <v>1006</v>
      </c>
      <c r="D498" s="299" t="s">
        <v>2647</v>
      </c>
      <c r="E498" s="299" t="s">
        <v>476</v>
      </c>
      <c r="F498" s="299" t="s">
        <v>475</v>
      </c>
      <c r="G498" s="299"/>
      <c r="H498" s="299" t="s">
        <v>474</v>
      </c>
      <c r="I498" s="299" t="s">
        <v>473</v>
      </c>
      <c r="J498" s="299" t="s">
        <v>448</v>
      </c>
      <c r="K498" s="299" t="s">
        <v>2538</v>
      </c>
      <c r="L498" s="299" t="s">
        <v>320</v>
      </c>
      <c r="M498" s="299" t="s">
        <v>204</v>
      </c>
      <c r="N498" s="299" t="s">
        <v>233</v>
      </c>
      <c r="O498" s="299" t="s">
        <v>204</v>
      </c>
      <c r="P498" s="299"/>
      <c r="Q498" s="299"/>
      <c r="R498" s="299"/>
      <c r="S498" s="299"/>
      <c r="T498" s="299"/>
      <c r="U498" s="298"/>
      <c r="V498" s="298"/>
      <c r="W498" s="299"/>
      <c r="X498" s="301">
        <v>1</v>
      </c>
      <c r="Y498" s="301">
        <v>0</v>
      </c>
      <c r="Z498" s="300">
        <v>4.0000000000000001E-3</v>
      </c>
      <c r="AA498" s="300">
        <v>33.78</v>
      </c>
      <c r="AB498" s="297">
        <v>5</v>
      </c>
      <c r="AC498" s="296">
        <v>42304</v>
      </c>
      <c r="AD498" s="296">
        <v>42304.454092824097</v>
      </c>
      <c r="AE498" s="295" t="s">
        <v>2324</v>
      </c>
    </row>
    <row r="499" spans="1:31" collapsed="1">
      <c r="A499" s="302" t="s">
        <v>262</v>
      </c>
      <c r="B499" s="299" t="s">
        <v>1006</v>
      </c>
      <c r="C499" s="299" t="s">
        <v>1006</v>
      </c>
      <c r="D499" s="299" t="s">
        <v>2647</v>
      </c>
      <c r="E499" s="299" t="s">
        <v>476</v>
      </c>
      <c r="F499" s="299" t="s">
        <v>475</v>
      </c>
      <c r="G499" s="299"/>
      <c r="H499" s="299" t="s">
        <v>474</v>
      </c>
      <c r="I499" s="299" t="s">
        <v>473</v>
      </c>
      <c r="J499" s="299" t="s">
        <v>448</v>
      </c>
      <c r="K499" s="299" t="s">
        <v>2538</v>
      </c>
      <c r="L499" s="299" t="s">
        <v>320</v>
      </c>
      <c r="M499" s="299" t="s">
        <v>204</v>
      </c>
      <c r="N499" s="299" t="s">
        <v>233</v>
      </c>
      <c r="O499" s="299" t="s">
        <v>204</v>
      </c>
      <c r="P499" s="299"/>
      <c r="Q499" s="299"/>
      <c r="R499" s="299"/>
      <c r="S499" s="299"/>
      <c r="T499" s="299"/>
      <c r="U499" s="298"/>
      <c r="V499" s="298"/>
      <c r="W499" s="299"/>
      <c r="X499" s="301">
        <v>2</v>
      </c>
      <c r="Y499" s="301">
        <v>0</v>
      </c>
      <c r="Z499" s="300">
        <v>7.6E-3</v>
      </c>
      <c r="AA499" s="300">
        <v>64.534000000000006</v>
      </c>
      <c r="AB499" s="297">
        <v>10</v>
      </c>
      <c r="AC499" s="296">
        <v>42304</v>
      </c>
      <c r="AD499" s="296">
        <v>42304.454092824097</v>
      </c>
      <c r="AE499" s="295" t="s">
        <v>2324</v>
      </c>
    </row>
    <row r="500" spans="1:31" collapsed="1">
      <c r="A500" s="302" t="s">
        <v>262</v>
      </c>
      <c r="B500" s="299" t="s">
        <v>1005</v>
      </c>
      <c r="C500" s="299" t="s">
        <v>1005</v>
      </c>
      <c r="D500" s="299" t="s">
        <v>2821</v>
      </c>
      <c r="E500" s="299" t="s">
        <v>1004</v>
      </c>
      <c r="F500" s="299" t="s">
        <v>1003</v>
      </c>
      <c r="G500" s="299"/>
      <c r="H500" s="299" t="s">
        <v>1002</v>
      </c>
      <c r="I500" s="299" t="s">
        <v>526</v>
      </c>
      <c r="J500" s="299" t="s">
        <v>448</v>
      </c>
      <c r="K500" s="299" t="s">
        <v>2337</v>
      </c>
      <c r="L500" s="299" t="s">
        <v>320</v>
      </c>
      <c r="M500" s="299" t="s">
        <v>204</v>
      </c>
      <c r="N500" s="299" t="s">
        <v>233</v>
      </c>
      <c r="O500" s="299" t="s">
        <v>204</v>
      </c>
      <c r="P500" s="299"/>
      <c r="Q500" s="299"/>
      <c r="R500" s="299"/>
      <c r="S500" s="299"/>
      <c r="T500" s="299"/>
      <c r="U500" s="298"/>
      <c r="V500" s="298"/>
      <c r="W500" s="299"/>
      <c r="X500" s="301">
        <v>1</v>
      </c>
      <c r="Y500" s="301">
        <v>0</v>
      </c>
      <c r="Z500" s="300">
        <v>3.8E-3</v>
      </c>
      <c r="AA500" s="300">
        <v>32.267000000000003</v>
      </c>
      <c r="AB500" s="297">
        <v>5</v>
      </c>
      <c r="AC500" s="296">
        <v>42304</v>
      </c>
      <c r="AD500" s="296">
        <v>42304.455511608801</v>
      </c>
      <c r="AE500" s="295" t="s">
        <v>2324</v>
      </c>
    </row>
    <row r="501" spans="1:31" collapsed="1">
      <c r="A501" s="302" t="s">
        <v>262</v>
      </c>
      <c r="B501" s="299" t="s">
        <v>1001</v>
      </c>
      <c r="C501" s="299" t="s">
        <v>1001</v>
      </c>
      <c r="D501" s="299" t="s">
        <v>2820</v>
      </c>
      <c r="E501" s="299" t="s">
        <v>1000</v>
      </c>
      <c r="F501" s="299" t="s">
        <v>999</v>
      </c>
      <c r="G501" s="299"/>
      <c r="H501" s="299" t="s">
        <v>998</v>
      </c>
      <c r="I501" s="299" t="s">
        <v>997</v>
      </c>
      <c r="J501" s="299" t="s">
        <v>448</v>
      </c>
      <c r="K501" s="299" t="s">
        <v>2819</v>
      </c>
      <c r="L501" s="299" t="s">
        <v>320</v>
      </c>
      <c r="M501" s="299" t="s">
        <v>204</v>
      </c>
      <c r="N501" s="299" t="s">
        <v>233</v>
      </c>
      <c r="O501" s="299" t="s">
        <v>204</v>
      </c>
      <c r="P501" s="299"/>
      <c r="Q501" s="299"/>
      <c r="R501" s="299"/>
      <c r="S501" s="299"/>
      <c r="T501" s="299"/>
      <c r="U501" s="298"/>
      <c r="V501" s="298"/>
      <c r="W501" s="299"/>
      <c r="X501" s="301">
        <v>2</v>
      </c>
      <c r="Y501" s="301">
        <v>0</v>
      </c>
      <c r="Z501" s="300">
        <v>7.6E-3</v>
      </c>
      <c r="AA501" s="300">
        <v>64.534000000000006</v>
      </c>
      <c r="AB501" s="297">
        <v>10</v>
      </c>
      <c r="AC501" s="296">
        <v>42304</v>
      </c>
      <c r="AD501" s="296">
        <v>42304.456382673598</v>
      </c>
      <c r="AE501" s="295" t="s">
        <v>2324</v>
      </c>
    </row>
    <row r="502" spans="1:31" collapsed="1">
      <c r="A502" s="302" t="s">
        <v>262</v>
      </c>
      <c r="B502" s="299" t="s">
        <v>996</v>
      </c>
      <c r="C502" s="299" t="s">
        <v>996</v>
      </c>
      <c r="D502" s="299" t="s">
        <v>2818</v>
      </c>
      <c r="E502" s="299" t="s">
        <v>995</v>
      </c>
      <c r="F502" s="299" t="s">
        <v>994</v>
      </c>
      <c r="G502" s="299"/>
      <c r="H502" s="299" t="s">
        <v>993</v>
      </c>
      <c r="I502" s="299" t="s">
        <v>992</v>
      </c>
      <c r="J502" s="299" t="s">
        <v>448</v>
      </c>
      <c r="K502" s="299" t="s">
        <v>2361</v>
      </c>
      <c r="L502" s="299" t="s">
        <v>320</v>
      </c>
      <c r="M502" s="299" t="s">
        <v>204</v>
      </c>
      <c r="N502" s="299" t="s">
        <v>233</v>
      </c>
      <c r="O502" s="299" t="s">
        <v>204</v>
      </c>
      <c r="P502" s="299"/>
      <c r="Q502" s="299"/>
      <c r="R502" s="299"/>
      <c r="S502" s="299"/>
      <c r="T502" s="299"/>
      <c r="U502" s="298"/>
      <c r="V502" s="298"/>
      <c r="W502" s="299"/>
      <c r="X502" s="301">
        <v>4</v>
      </c>
      <c r="Y502" s="301">
        <v>0</v>
      </c>
      <c r="Z502" s="300">
        <v>1.0800000000000001E-2</v>
      </c>
      <c r="AA502" s="300">
        <v>92.768000000000001</v>
      </c>
      <c r="AB502" s="297">
        <v>20</v>
      </c>
      <c r="AC502" s="296">
        <v>42306</v>
      </c>
      <c r="AD502" s="296">
        <v>42306.6774496875</v>
      </c>
      <c r="AE502" s="295" t="s">
        <v>2324</v>
      </c>
    </row>
    <row r="503" spans="1:31" hidden="1" collapsed="1">
      <c r="A503" s="302" t="s">
        <v>262</v>
      </c>
      <c r="B503" s="299" t="s">
        <v>996</v>
      </c>
      <c r="C503" s="299" t="s">
        <v>996</v>
      </c>
      <c r="D503" s="299" t="s">
        <v>2818</v>
      </c>
      <c r="E503" s="299" t="s">
        <v>995</v>
      </c>
      <c r="F503" s="299" t="s">
        <v>994</v>
      </c>
      <c r="G503" s="299"/>
      <c r="H503" s="299" t="s">
        <v>993</v>
      </c>
      <c r="I503" s="299" t="s">
        <v>992</v>
      </c>
      <c r="J503" s="299" t="s">
        <v>448</v>
      </c>
      <c r="K503" s="299" t="s">
        <v>2361</v>
      </c>
      <c r="L503" s="299" t="s">
        <v>316</v>
      </c>
      <c r="M503" s="299" t="s">
        <v>242</v>
      </c>
      <c r="N503" s="299" t="s">
        <v>233</v>
      </c>
      <c r="O503" s="299" t="s">
        <v>242</v>
      </c>
      <c r="P503" s="299"/>
      <c r="Q503" s="299"/>
      <c r="R503" s="299"/>
      <c r="S503" s="299"/>
      <c r="T503" s="299" t="s">
        <v>2763</v>
      </c>
      <c r="U503" s="298"/>
      <c r="V503" s="298"/>
      <c r="W503" s="299"/>
      <c r="X503" s="301">
        <v>4</v>
      </c>
      <c r="Y503" s="301">
        <v>0</v>
      </c>
      <c r="Z503" s="300">
        <v>1.44E-2</v>
      </c>
      <c r="AA503" s="300">
        <v>121.004</v>
      </c>
      <c r="AB503" s="297">
        <v>6</v>
      </c>
      <c r="AC503" s="296">
        <v>42306</v>
      </c>
      <c r="AD503" s="296">
        <v>42306.6774496875</v>
      </c>
      <c r="AE503" s="295" t="s">
        <v>2324</v>
      </c>
    </row>
    <row r="504" spans="1:31" hidden="1" collapsed="1">
      <c r="A504" s="302" t="s">
        <v>262</v>
      </c>
      <c r="B504" s="299" t="s">
        <v>1275</v>
      </c>
      <c r="C504" s="299" t="s">
        <v>1275</v>
      </c>
      <c r="D504" s="299" t="s">
        <v>2817</v>
      </c>
      <c r="E504" s="299" t="s">
        <v>1274</v>
      </c>
      <c r="F504" s="299" t="s">
        <v>905</v>
      </c>
      <c r="G504" s="299"/>
      <c r="H504" s="299" t="s">
        <v>1273</v>
      </c>
      <c r="I504" s="299" t="s">
        <v>734</v>
      </c>
      <c r="J504" s="299" t="s">
        <v>448</v>
      </c>
      <c r="K504" s="299" t="s">
        <v>2612</v>
      </c>
      <c r="L504" s="299" t="s">
        <v>316</v>
      </c>
      <c r="M504" s="299" t="s">
        <v>242</v>
      </c>
      <c r="N504" s="299" t="s">
        <v>233</v>
      </c>
      <c r="O504" s="299" t="s">
        <v>242</v>
      </c>
      <c r="P504" s="299"/>
      <c r="Q504" s="299"/>
      <c r="R504" s="299"/>
      <c r="S504" s="299"/>
      <c r="T504" s="299" t="s">
        <v>2763</v>
      </c>
      <c r="U504" s="298"/>
      <c r="V504" s="298"/>
      <c r="W504" s="299"/>
      <c r="X504" s="301">
        <v>6</v>
      </c>
      <c r="Y504" s="301">
        <v>0</v>
      </c>
      <c r="Z504" s="300">
        <v>2.1600000000000001E-2</v>
      </c>
      <c r="AA504" s="300">
        <v>181.506</v>
      </c>
      <c r="AB504" s="297">
        <v>9</v>
      </c>
      <c r="AC504" s="296">
        <v>42310</v>
      </c>
      <c r="AD504" s="296">
        <v>42310.423866006902</v>
      </c>
      <c r="AE504" s="295" t="s">
        <v>2324</v>
      </c>
    </row>
    <row r="505" spans="1:31" collapsed="1">
      <c r="A505" s="302" t="s">
        <v>262</v>
      </c>
      <c r="B505" s="299" t="s">
        <v>991</v>
      </c>
      <c r="C505" s="299" t="s">
        <v>991</v>
      </c>
      <c r="D505" s="299" t="s">
        <v>2816</v>
      </c>
      <c r="E505" s="299" t="s">
        <v>990</v>
      </c>
      <c r="F505" s="299" t="s">
        <v>989</v>
      </c>
      <c r="G505" s="299"/>
      <c r="H505" s="299" t="s">
        <v>988</v>
      </c>
      <c r="I505" s="299" t="s">
        <v>449</v>
      </c>
      <c r="J505" s="299" t="s">
        <v>448</v>
      </c>
      <c r="K505" s="299" t="s">
        <v>2405</v>
      </c>
      <c r="L505" s="299" t="s">
        <v>320</v>
      </c>
      <c r="M505" s="299" t="s">
        <v>204</v>
      </c>
      <c r="N505" s="299" t="s">
        <v>233</v>
      </c>
      <c r="O505" s="299" t="s">
        <v>204</v>
      </c>
      <c r="P505" s="299"/>
      <c r="Q505" s="299"/>
      <c r="R505" s="299"/>
      <c r="S505" s="299"/>
      <c r="T505" s="299"/>
      <c r="U505" s="298"/>
      <c r="V505" s="298"/>
      <c r="W505" s="299"/>
      <c r="X505" s="301">
        <v>5</v>
      </c>
      <c r="Y505" s="301">
        <v>0</v>
      </c>
      <c r="Z505" s="300">
        <v>1.35E-2</v>
      </c>
      <c r="AA505" s="300">
        <v>115.96</v>
      </c>
      <c r="AB505" s="297">
        <v>25</v>
      </c>
      <c r="AC505" s="296">
        <v>42306</v>
      </c>
      <c r="AD505" s="296">
        <v>42310.424986307902</v>
      </c>
      <c r="AE505" s="295" t="s">
        <v>2324</v>
      </c>
    </row>
    <row r="506" spans="1:31" collapsed="1">
      <c r="A506" s="302" t="s">
        <v>262</v>
      </c>
      <c r="B506" s="299" t="s">
        <v>987</v>
      </c>
      <c r="C506" s="299" t="s">
        <v>987</v>
      </c>
      <c r="D506" s="299" t="s">
        <v>2815</v>
      </c>
      <c r="E506" s="299" t="s">
        <v>986</v>
      </c>
      <c r="F506" s="299" t="s">
        <v>862</v>
      </c>
      <c r="G506" s="299"/>
      <c r="H506" s="299" t="s">
        <v>985</v>
      </c>
      <c r="I506" s="299" t="s">
        <v>449</v>
      </c>
      <c r="J506" s="299" t="s">
        <v>448</v>
      </c>
      <c r="K506" s="299" t="s">
        <v>2405</v>
      </c>
      <c r="L506" s="299" t="s">
        <v>320</v>
      </c>
      <c r="M506" s="299" t="s">
        <v>204</v>
      </c>
      <c r="N506" s="299" t="s">
        <v>233</v>
      </c>
      <c r="O506" s="299" t="s">
        <v>204</v>
      </c>
      <c r="P506" s="299"/>
      <c r="Q506" s="299"/>
      <c r="R506" s="299"/>
      <c r="S506" s="299"/>
      <c r="T506" s="299"/>
      <c r="U506" s="298"/>
      <c r="V506" s="298"/>
      <c r="W506" s="299"/>
      <c r="X506" s="301">
        <v>4</v>
      </c>
      <c r="Y506" s="301">
        <v>0</v>
      </c>
      <c r="Z506" s="300">
        <v>1.52E-2</v>
      </c>
      <c r="AA506" s="300">
        <v>129.06800000000001</v>
      </c>
      <c r="AB506" s="297">
        <v>20</v>
      </c>
      <c r="AC506" s="296">
        <v>42321</v>
      </c>
      <c r="AD506" s="296">
        <v>42321.554900115698</v>
      </c>
      <c r="AE506" s="295" t="s">
        <v>2324</v>
      </c>
    </row>
    <row r="507" spans="1:31" collapsed="1">
      <c r="A507" s="302" t="s">
        <v>262</v>
      </c>
      <c r="B507" s="299" t="s">
        <v>984</v>
      </c>
      <c r="C507" s="299" t="s">
        <v>984</v>
      </c>
      <c r="D507" s="299" t="s">
        <v>2656</v>
      </c>
      <c r="E507" s="299" t="s">
        <v>515</v>
      </c>
      <c r="F507" s="299" t="s">
        <v>514</v>
      </c>
      <c r="G507" s="299"/>
      <c r="H507" s="299" t="s">
        <v>513</v>
      </c>
      <c r="I507" s="299" t="s">
        <v>449</v>
      </c>
      <c r="J507" s="299" t="s">
        <v>448</v>
      </c>
      <c r="K507" s="299" t="s">
        <v>2325</v>
      </c>
      <c r="L507" s="299" t="s">
        <v>320</v>
      </c>
      <c r="M507" s="299" t="s">
        <v>204</v>
      </c>
      <c r="N507" s="299" t="s">
        <v>233</v>
      </c>
      <c r="O507" s="299" t="s">
        <v>204</v>
      </c>
      <c r="P507" s="299"/>
      <c r="Q507" s="299"/>
      <c r="R507" s="299"/>
      <c r="S507" s="299"/>
      <c r="T507" s="299"/>
      <c r="U507" s="298"/>
      <c r="V507" s="298"/>
      <c r="W507" s="299"/>
      <c r="X507" s="301">
        <v>2</v>
      </c>
      <c r="Y507" s="301">
        <v>0</v>
      </c>
      <c r="Z507" s="300">
        <v>8.0000000000000002E-3</v>
      </c>
      <c r="AA507" s="300">
        <v>67.56</v>
      </c>
      <c r="AB507" s="297">
        <v>10</v>
      </c>
      <c r="AC507" s="296">
        <v>42321</v>
      </c>
      <c r="AD507" s="296">
        <v>42321.556879166703</v>
      </c>
      <c r="AE507" s="295" t="s">
        <v>2324</v>
      </c>
    </row>
    <row r="508" spans="1:31" collapsed="1">
      <c r="A508" s="302" t="s">
        <v>262</v>
      </c>
      <c r="B508" s="299" t="s">
        <v>983</v>
      </c>
      <c r="C508" s="299" t="s">
        <v>983</v>
      </c>
      <c r="D508" s="299" t="s">
        <v>2359</v>
      </c>
      <c r="E508" s="299" t="s">
        <v>982</v>
      </c>
      <c r="F508" s="299" t="s">
        <v>960</v>
      </c>
      <c r="G508" s="299"/>
      <c r="H508" s="299" t="s">
        <v>981</v>
      </c>
      <c r="I508" s="299" t="s">
        <v>980</v>
      </c>
      <c r="J508" s="299" t="s">
        <v>448</v>
      </c>
      <c r="K508" s="299" t="s">
        <v>2358</v>
      </c>
      <c r="L508" s="299" t="s">
        <v>320</v>
      </c>
      <c r="M508" s="299" t="s">
        <v>204</v>
      </c>
      <c r="N508" s="299" t="s">
        <v>233</v>
      </c>
      <c r="O508" s="299" t="s">
        <v>204</v>
      </c>
      <c r="P508" s="299"/>
      <c r="Q508" s="299"/>
      <c r="R508" s="299"/>
      <c r="S508" s="299"/>
      <c r="T508" s="299"/>
      <c r="U508" s="298"/>
      <c r="V508" s="298"/>
      <c r="W508" s="299"/>
      <c r="X508" s="301">
        <v>5</v>
      </c>
      <c r="Y508" s="301">
        <v>0</v>
      </c>
      <c r="Z508" s="300">
        <v>1.9E-2</v>
      </c>
      <c r="AA508" s="300">
        <v>161.33500000000001</v>
      </c>
      <c r="AB508" s="297">
        <v>25</v>
      </c>
      <c r="AC508" s="296">
        <v>42321</v>
      </c>
      <c r="AD508" s="296">
        <v>42321.5577829514</v>
      </c>
      <c r="AE508" s="295" t="s">
        <v>2324</v>
      </c>
    </row>
    <row r="509" spans="1:31" collapsed="1">
      <c r="A509" s="302" t="s">
        <v>262</v>
      </c>
      <c r="B509" s="299" t="s">
        <v>979</v>
      </c>
      <c r="C509" s="299" t="s">
        <v>979</v>
      </c>
      <c r="D509" s="299" t="s">
        <v>2814</v>
      </c>
      <c r="E509" s="299" t="s">
        <v>978</v>
      </c>
      <c r="F509" s="299" t="s">
        <v>977</v>
      </c>
      <c r="G509" s="299"/>
      <c r="H509" s="299" t="s">
        <v>976</v>
      </c>
      <c r="I509" s="299" t="s">
        <v>449</v>
      </c>
      <c r="J509" s="299" t="s">
        <v>448</v>
      </c>
      <c r="K509" s="299" t="s">
        <v>2325</v>
      </c>
      <c r="L509" s="299" t="s">
        <v>320</v>
      </c>
      <c r="M509" s="299" t="s">
        <v>204</v>
      </c>
      <c r="N509" s="299" t="s">
        <v>233</v>
      </c>
      <c r="O509" s="299" t="s">
        <v>204</v>
      </c>
      <c r="P509" s="299"/>
      <c r="Q509" s="299"/>
      <c r="R509" s="299"/>
      <c r="S509" s="299"/>
      <c r="T509" s="299"/>
      <c r="U509" s="298"/>
      <c r="V509" s="298"/>
      <c r="W509" s="299"/>
      <c r="X509" s="301">
        <v>5</v>
      </c>
      <c r="Y509" s="301">
        <v>0</v>
      </c>
      <c r="Z509" s="300">
        <v>0.02</v>
      </c>
      <c r="AA509" s="300">
        <v>168.9</v>
      </c>
      <c r="AB509" s="297">
        <v>25</v>
      </c>
      <c r="AC509" s="296">
        <v>42321</v>
      </c>
      <c r="AD509" s="296">
        <v>42321.559024768503</v>
      </c>
      <c r="AE509" s="295" t="s">
        <v>2324</v>
      </c>
    </row>
    <row r="510" spans="1:31" collapsed="1">
      <c r="A510" s="302" t="s">
        <v>262</v>
      </c>
      <c r="B510" s="299" t="s">
        <v>979</v>
      </c>
      <c r="C510" s="299" t="s">
        <v>979</v>
      </c>
      <c r="D510" s="299" t="s">
        <v>2814</v>
      </c>
      <c r="E510" s="299" t="s">
        <v>978</v>
      </c>
      <c r="F510" s="299" t="s">
        <v>977</v>
      </c>
      <c r="G510" s="299"/>
      <c r="H510" s="299" t="s">
        <v>976</v>
      </c>
      <c r="I510" s="299" t="s">
        <v>449</v>
      </c>
      <c r="J510" s="299" t="s">
        <v>448</v>
      </c>
      <c r="K510" s="299" t="s">
        <v>2325</v>
      </c>
      <c r="L510" s="299" t="s">
        <v>320</v>
      </c>
      <c r="M510" s="299" t="s">
        <v>204</v>
      </c>
      <c r="N510" s="299" t="s">
        <v>233</v>
      </c>
      <c r="O510" s="299" t="s">
        <v>204</v>
      </c>
      <c r="P510" s="299"/>
      <c r="Q510" s="299"/>
      <c r="R510" s="299"/>
      <c r="S510" s="299"/>
      <c r="T510" s="299"/>
      <c r="U510" s="298"/>
      <c r="V510" s="298"/>
      <c r="W510" s="299"/>
      <c r="X510" s="301">
        <v>1</v>
      </c>
      <c r="Y510" s="301">
        <v>0</v>
      </c>
      <c r="Z510" s="300">
        <v>3.8E-3</v>
      </c>
      <c r="AA510" s="300">
        <v>32.267000000000003</v>
      </c>
      <c r="AB510" s="297">
        <v>5</v>
      </c>
      <c r="AC510" s="296">
        <v>42321</v>
      </c>
      <c r="AD510" s="296">
        <v>42321.559024768503</v>
      </c>
      <c r="AE510" s="295" t="s">
        <v>2324</v>
      </c>
    </row>
    <row r="511" spans="1:31" collapsed="1">
      <c r="A511" s="302" t="s">
        <v>262</v>
      </c>
      <c r="B511" s="299" t="s">
        <v>979</v>
      </c>
      <c r="C511" s="299" t="s">
        <v>979</v>
      </c>
      <c r="D511" s="299" t="s">
        <v>2814</v>
      </c>
      <c r="E511" s="299" t="s">
        <v>978</v>
      </c>
      <c r="F511" s="299" t="s">
        <v>977</v>
      </c>
      <c r="G511" s="299"/>
      <c r="H511" s="299" t="s">
        <v>976</v>
      </c>
      <c r="I511" s="299" t="s">
        <v>449</v>
      </c>
      <c r="J511" s="299" t="s">
        <v>448</v>
      </c>
      <c r="K511" s="299" t="s">
        <v>2325</v>
      </c>
      <c r="L511" s="299" t="s">
        <v>320</v>
      </c>
      <c r="M511" s="299" t="s">
        <v>204</v>
      </c>
      <c r="N511" s="299" t="s">
        <v>233</v>
      </c>
      <c r="O511" s="299" t="s">
        <v>204</v>
      </c>
      <c r="P511" s="299"/>
      <c r="Q511" s="299"/>
      <c r="R511" s="299"/>
      <c r="S511" s="299"/>
      <c r="T511" s="299"/>
      <c r="U511" s="298"/>
      <c r="V511" s="298"/>
      <c r="W511" s="299"/>
      <c r="X511" s="301">
        <v>1</v>
      </c>
      <c r="Y511" s="301">
        <v>0</v>
      </c>
      <c r="Z511" s="300">
        <v>2.7000000000000001E-3</v>
      </c>
      <c r="AA511" s="300">
        <v>23.192</v>
      </c>
      <c r="AB511" s="297">
        <v>5</v>
      </c>
      <c r="AC511" s="296">
        <v>42321</v>
      </c>
      <c r="AD511" s="296">
        <v>42321.559024768503</v>
      </c>
      <c r="AE511" s="295" t="s">
        <v>2324</v>
      </c>
    </row>
    <row r="512" spans="1:31" collapsed="1">
      <c r="A512" s="302" t="s">
        <v>262</v>
      </c>
      <c r="B512" s="299" t="s">
        <v>975</v>
      </c>
      <c r="C512" s="299" t="s">
        <v>975</v>
      </c>
      <c r="D512" s="299" t="s">
        <v>2742</v>
      </c>
      <c r="E512" s="299" t="s">
        <v>974</v>
      </c>
      <c r="F512" s="299" t="s">
        <v>841</v>
      </c>
      <c r="G512" s="299"/>
      <c r="H512" s="299" t="s">
        <v>840</v>
      </c>
      <c r="I512" s="299" t="s">
        <v>449</v>
      </c>
      <c r="J512" s="299" t="s">
        <v>448</v>
      </c>
      <c r="K512" s="299" t="s">
        <v>2325</v>
      </c>
      <c r="L512" s="299" t="s">
        <v>320</v>
      </c>
      <c r="M512" s="299" t="s">
        <v>204</v>
      </c>
      <c r="N512" s="299" t="s">
        <v>233</v>
      </c>
      <c r="O512" s="299" t="s">
        <v>204</v>
      </c>
      <c r="P512" s="299"/>
      <c r="Q512" s="299"/>
      <c r="R512" s="299"/>
      <c r="S512" s="299"/>
      <c r="T512" s="299"/>
      <c r="U512" s="298"/>
      <c r="V512" s="298"/>
      <c r="W512" s="299"/>
      <c r="X512" s="301">
        <v>1</v>
      </c>
      <c r="Y512" s="301">
        <v>0</v>
      </c>
      <c r="Z512" s="300">
        <v>4.0000000000000001E-3</v>
      </c>
      <c r="AA512" s="300">
        <v>33.78</v>
      </c>
      <c r="AB512" s="297">
        <v>5</v>
      </c>
      <c r="AC512" s="296">
        <v>42321</v>
      </c>
      <c r="AD512" s="296">
        <v>42321.560298229197</v>
      </c>
      <c r="AE512" s="295" t="s">
        <v>2324</v>
      </c>
    </row>
    <row r="513" spans="1:31" collapsed="1">
      <c r="A513" s="302" t="s">
        <v>262</v>
      </c>
      <c r="B513" s="299" t="s">
        <v>975</v>
      </c>
      <c r="C513" s="299" t="s">
        <v>975</v>
      </c>
      <c r="D513" s="299" t="s">
        <v>2742</v>
      </c>
      <c r="E513" s="299" t="s">
        <v>974</v>
      </c>
      <c r="F513" s="299" t="s">
        <v>841</v>
      </c>
      <c r="G513" s="299"/>
      <c r="H513" s="299" t="s">
        <v>840</v>
      </c>
      <c r="I513" s="299" t="s">
        <v>449</v>
      </c>
      <c r="J513" s="299" t="s">
        <v>448</v>
      </c>
      <c r="K513" s="299" t="s">
        <v>2325</v>
      </c>
      <c r="L513" s="299" t="s">
        <v>320</v>
      </c>
      <c r="M513" s="299" t="s">
        <v>204</v>
      </c>
      <c r="N513" s="299" t="s">
        <v>233</v>
      </c>
      <c r="O513" s="299" t="s">
        <v>204</v>
      </c>
      <c r="P513" s="299"/>
      <c r="Q513" s="299"/>
      <c r="R513" s="299"/>
      <c r="S513" s="299"/>
      <c r="T513" s="299"/>
      <c r="U513" s="298"/>
      <c r="V513" s="298"/>
      <c r="W513" s="299"/>
      <c r="X513" s="301">
        <v>1</v>
      </c>
      <c r="Y513" s="301">
        <v>0</v>
      </c>
      <c r="Z513" s="300">
        <v>2.7000000000000001E-3</v>
      </c>
      <c r="AA513" s="300">
        <v>23.192</v>
      </c>
      <c r="AB513" s="297">
        <v>5</v>
      </c>
      <c r="AC513" s="296">
        <v>42321</v>
      </c>
      <c r="AD513" s="296">
        <v>42321.560298229197</v>
      </c>
      <c r="AE513" s="295" t="s">
        <v>2324</v>
      </c>
    </row>
    <row r="514" spans="1:31" collapsed="1">
      <c r="A514" s="302" t="s">
        <v>262</v>
      </c>
      <c r="B514" s="299" t="s">
        <v>975</v>
      </c>
      <c r="C514" s="299" t="s">
        <v>975</v>
      </c>
      <c r="D514" s="299" t="s">
        <v>2742</v>
      </c>
      <c r="E514" s="299" t="s">
        <v>974</v>
      </c>
      <c r="F514" s="299" t="s">
        <v>841</v>
      </c>
      <c r="G514" s="299"/>
      <c r="H514" s="299" t="s">
        <v>840</v>
      </c>
      <c r="I514" s="299" t="s">
        <v>449</v>
      </c>
      <c r="J514" s="299" t="s">
        <v>448</v>
      </c>
      <c r="K514" s="299" t="s">
        <v>2325</v>
      </c>
      <c r="L514" s="299" t="s">
        <v>320</v>
      </c>
      <c r="M514" s="299" t="s">
        <v>204</v>
      </c>
      <c r="N514" s="299" t="s">
        <v>233</v>
      </c>
      <c r="O514" s="299" t="s">
        <v>204</v>
      </c>
      <c r="P514" s="299"/>
      <c r="Q514" s="299"/>
      <c r="R514" s="299"/>
      <c r="S514" s="299"/>
      <c r="T514" s="299"/>
      <c r="U514" s="298"/>
      <c r="V514" s="298"/>
      <c r="W514" s="299"/>
      <c r="X514" s="301">
        <v>1</v>
      </c>
      <c r="Y514" s="301">
        <v>0</v>
      </c>
      <c r="Z514" s="300">
        <v>3.8E-3</v>
      </c>
      <c r="AA514" s="300">
        <v>32.267000000000003</v>
      </c>
      <c r="AB514" s="297">
        <v>5</v>
      </c>
      <c r="AC514" s="296">
        <v>42321</v>
      </c>
      <c r="AD514" s="296">
        <v>42321.560298229197</v>
      </c>
      <c r="AE514" s="295" t="s">
        <v>2324</v>
      </c>
    </row>
    <row r="515" spans="1:31" hidden="1" collapsed="1">
      <c r="A515" s="302" t="s">
        <v>262</v>
      </c>
      <c r="B515" s="299" t="s">
        <v>1259</v>
      </c>
      <c r="C515" s="299" t="s">
        <v>1259</v>
      </c>
      <c r="D515" s="299" t="s">
        <v>2813</v>
      </c>
      <c r="E515" s="299" t="s">
        <v>1258</v>
      </c>
      <c r="F515" s="299" t="s">
        <v>1257</v>
      </c>
      <c r="G515" s="299"/>
      <c r="H515" s="299" t="s">
        <v>1256</v>
      </c>
      <c r="I515" s="299" t="s">
        <v>992</v>
      </c>
      <c r="J515" s="299" t="s">
        <v>448</v>
      </c>
      <c r="K515" s="299" t="s">
        <v>2361</v>
      </c>
      <c r="L515" s="299" t="s">
        <v>317</v>
      </c>
      <c r="M515" s="299" t="s">
        <v>3346</v>
      </c>
      <c r="N515" s="299" t="s">
        <v>233</v>
      </c>
      <c r="O515" s="299" t="s">
        <v>3346</v>
      </c>
      <c r="P515" s="299"/>
      <c r="Q515" s="299"/>
      <c r="R515" s="299"/>
      <c r="S515" s="299"/>
      <c r="T515" s="299" t="s">
        <v>2812</v>
      </c>
      <c r="U515" s="298"/>
      <c r="V515" s="298"/>
      <c r="W515" s="299"/>
      <c r="X515" s="301">
        <v>1</v>
      </c>
      <c r="Y515" s="301">
        <v>0</v>
      </c>
      <c r="Z515" s="300">
        <v>5.0000000000000001E-3</v>
      </c>
      <c r="AA515" s="300">
        <v>44</v>
      </c>
      <c r="AB515" s="297">
        <v>40</v>
      </c>
      <c r="AC515" s="296">
        <v>42324</v>
      </c>
      <c r="AD515" s="296">
        <v>42324.615984606498</v>
      </c>
      <c r="AE515" s="295" t="s">
        <v>2324</v>
      </c>
    </row>
    <row r="516" spans="1:31" collapsed="1">
      <c r="A516" s="302" t="s">
        <v>262</v>
      </c>
      <c r="B516" s="299" t="s">
        <v>973</v>
      </c>
      <c r="C516" s="299" t="s">
        <v>973</v>
      </c>
      <c r="D516" s="299" t="s">
        <v>2811</v>
      </c>
      <c r="E516" s="299" t="s">
        <v>972</v>
      </c>
      <c r="F516" s="299" t="s">
        <v>971</v>
      </c>
      <c r="G516" s="299"/>
      <c r="H516" s="299" t="s">
        <v>970</v>
      </c>
      <c r="I516" s="299" t="s">
        <v>478</v>
      </c>
      <c r="J516" s="299" t="s">
        <v>448</v>
      </c>
      <c r="K516" s="299" t="s">
        <v>2345</v>
      </c>
      <c r="L516" s="299" t="s">
        <v>320</v>
      </c>
      <c r="M516" s="299" t="s">
        <v>204</v>
      </c>
      <c r="N516" s="299" t="s">
        <v>233</v>
      </c>
      <c r="O516" s="299" t="s">
        <v>204</v>
      </c>
      <c r="P516" s="299"/>
      <c r="Q516" s="299"/>
      <c r="R516" s="299"/>
      <c r="S516" s="299"/>
      <c r="T516" s="299" t="s">
        <v>2810</v>
      </c>
      <c r="U516" s="298"/>
      <c r="V516" s="298"/>
      <c r="W516" s="299"/>
      <c r="X516" s="301">
        <v>22</v>
      </c>
      <c r="Y516" s="301">
        <v>0</v>
      </c>
      <c r="Z516" s="300">
        <v>0.10340000000000001</v>
      </c>
      <c r="AA516" s="300">
        <v>887.34799999999996</v>
      </c>
      <c r="AB516" s="297">
        <v>110</v>
      </c>
      <c r="AC516" s="296">
        <v>42327</v>
      </c>
      <c r="AD516" s="296">
        <v>42327.569842442099</v>
      </c>
      <c r="AE516" s="295" t="s">
        <v>2324</v>
      </c>
    </row>
    <row r="517" spans="1:31" collapsed="1">
      <c r="A517" s="302" t="s">
        <v>262</v>
      </c>
      <c r="B517" s="299" t="s">
        <v>969</v>
      </c>
      <c r="C517" s="299" t="s">
        <v>969</v>
      </c>
      <c r="D517" s="299" t="s">
        <v>2809</v>
      </c>
      <c r="E517" s="299" t="s">
        <v>968</v>
      </c>
      <c r="F517" s="299" t="s">
        <v>967</v>
      </c>
      <c r="G517" s="299"/>
      <c r="H517" s="299" t="s">
        <v>966</v>
      </c>
      <c r="I517" s="299" t="s">
        <v>449</v>
      </c>
      <c r="J517" s="299" t="s">
        <v>448</v>
      </c>
      <c r="K517" s="299" t="s">
        <v>2325</v>
      </c>
      <c r="L517" s="299" t="s">
        <v>320</v>
      </c>
      <c r="M517" s="299" t="s">
        <v>204</v>
      </c>
      <c r="N517" s="299" t="s">
        <v>233</v>
      </c>
      <c r="O517" s="299" t="s">
        <v>204</v>
      </c>
      <c r="P517" s="299"/>
      <c r="Q517" s="299"/>
      <c r="R517" s="299"/>
      <c r="S517" s="299"/>
      <c r="T517" s="299"/>
      <c r="U517" s="298"/>
      <c r="V517" s="298"/>
      <c r="W517" s="299"/>
      <c r="X517" s="301">
        <v>4</v>
      </c>
      <c r="Y517" s="301">
        <v>0</v>
      </c>
      <c r="Z517" s="300">
        <v>1.6E-2</v>
      </c>
      <c r="AA517" s="300">
        <v>135.12</v>
      </c>
      <c r="AB517" s="297">
        <v>20</v>
      </c>
      <c r="AC517" s="296">
        <v>42331</v>
      </c>
      <c r="AD517" s="296">
        <v>42331.426767326397</v>
      </c>
      <c r="AE517" s="295" t="s">
        <v>2324</v>
      </c>
    </row>
    <row r="518" spans="1:31" collapsed="1">
      <c r="A518" s="302" t="s">
        <v>262</v>
      </c>
      <c r="B518" s="299" t="s">
        <v>969</v>
      </c>
      <c r="C518" s="299" t="s">
        <v>969</v>
      </c>
      <c r="D518" s="299" t="s">
        <v>2809</v>
      </c>
      <c r="E518" s="299" t="s">
        <v>968</v>
      </c>
      <c r="F518" s="299" t="s">
        <v>967</v>
      </c>
      <c r="G518" s="299"/>
      <c r="H518" s="299" t="s">
        <v>966</v>
      </c>
      <c r="I518" s="299" t="s">
        <v>449</v>
      </c>
      <c r="J518" s="299" t="s">
        <v>448</v>
      </c>
      <c r="K518" s="299" t="s">
        <v>2325</v>
      </c>
      <c r="L518" s="299" t="s">
        <v>320</v>
      </c>
      <c r="M518" s="299" t="s">
        <v>204</v>
      </c>
      <c r="N518" s="299" t="s">
        <v>233</v>
      </c>
      <c r="O518" s="299" t="s">
        <v>204</v>
      </c>
      <c r="P518" s="299"/>
      <c r="Q518" s="299"/>
      <c r="R518" s="299"/>
      <c r="S518" s="299"/>
      <c r="T518" s="299"/>
      <c r="U518" s="298"/>
      <c r="V518" s="298"/>
      <c r="W518" s="299"/>
      <c r="X518" s="301">
        <v>1</v>
      </c>
      <c r="Y518" s="301">
        <v>0</v>
      </c>
      <c r="Z518" s="300">
        <v>3.8E-3</v>
      </c>
      <c r="AA518" s="300">
        <v>32.267000000000003</v>
      </c>
      <c r="AB518" s="297">
        <v>5</v>
      </c>
      <c r="AC518" s="296">
        <v>42331</v>
      </c>
      <c r="AD518" s="296">
        <v>42331.426767326397</v>
      </c>
      <c r="AE518" s="295" t="s">
        <v>2324</v>
      </c>
    </row>
    <row r="519" spans="1:31" hidden="1" collapsed="1">
      <c r="A519" s="302" t="s">
        <v>262</v>
      </c>
      <c r="B519" s="299" t="s">
        <v>1207</v>
      </c>
      <c r="C519" s="299" t="s">
        <v>1207</v>
      </c>
      <c r="D519" s="299" t="s">
        <v>2808</v>
      </c>
      <c r="E519" s="299" t="s">
        <v>1206</v>
      </c>
      <c r="F519" s="299" t="s">
        <v>1205</v>
      </c>
      <c r="G519" s="299"/>
      <c r="H519" s="299" t="s">
        <v>1204</v>
      </c>
      <c r="I519" s="299" t="s">
        <v>449</v>
      </c>
      <c r="J519" s="299" t="s">
        <v>448</v>
      </c>
      <c r="K519" s="299" t="s">
        <v>2405</v>
      </c>
      <c r="L519" s="299" t="s">
        <v>317</v>
      </c>
      <c r="M519" s="299" t="s">
        <v>3346</v>
      </c>
      <c r="N519" s="299" t="s">
        <v>233</v>
      </c>
      <c r="O519" s="299" t="s">
        <v>3346</v>
      </c>
      <c r="P519" s="299"/>
      <c r="Q519" s="299"/>
      <c r="R519" s="299"/>
      <c r="S519" s="299"/>
      <c r="T519" s="299" t="s">
        <v>2781</v>
      </c>
      <c r="U519" s="298"/>
      <c r="V519" s="298"/>
      <c r="W519" s="299"/>
      <c r="X519" s="301">
        <v>1</v>
      </c>
      <c r="Y519" s="301">
        <v>0</v>
      </c>
      <c r="Z519" s="300">
        <v>8.0000000000000002E-3</v>
      </c>
      <c r="AA519" s="300">
        <v>66</v>
      </c>
      <c r="AB519" s="297">
        <v>40</v>
      </c>
      <c r="AC519" s="296">
        <v>42331</v>
      </c>
      <c r="AD519" s="296">
        <v>42331.689299455997</v>
      </c>
      <c r="AE519" s="295" t="s">
        <v>2324</v>
      </c>
    </row>
    <row r="520" spans="1:31" collapsed="1">
      <c r="A520" s="302" t="s">
        <v>262</v>
      </c>
      <c r="B520" s="299" t="s">
        <v>965</v>
      </c>
      <c r="C520" s="299" t="s">
        <v>965</v>
      </c>
      <c r="D520" s="299" t="s">
        <v>2807</v>
      </c>
      <c r="E520" s="299" t="s">
        <v>964</v>
      </c>
      <c r="F520" s="299" t="s">
        <v>963</v>
      </c>
      <c r="G520" s="299"/>
      <c r="H520" s="299" t="s">
        <v>962</v>
      </c>
      <c r="I520" s="299" t="s">
        <v>449</v>
      </c>
      <c r="J520" s="299" t="s">
        <v>448</v>
      </c>
      <c r="K520" s="299" t="s">
        <v>2325</v>
      </c>
      <c r="L520" s="299" t="s">
        <v>320</v>
      </c>
      <c r="M520" s="299" t="s">
        <v>204</v>
      </c>
      <c r="N520" s="299" t="s">
        <v>233</v>
      </c>
      <c r="O520" s="299" t="s">
        <v>204</v>
      </c>
      <c r="P520" s="299"/>
      <c r="Q520" s="299"/>
      <c r="R520" s="299"/>
      <c r="S520" s="299"/>
      <c r="T520" s="299"/>
      <c r="U520" s="298"/>
      <c r="V520" s="298"/>
      <c r="W520" s="299"/>
      <c r="X520" s="301">
        <v>5</v>
      </c>
      <c r="Y520" s="301">
        <v>0</v>
      </c>
      <c r="Z520" s="300">
        <v>0.02</v>
      </c>
      <c r="AA520" s="300">
        <v>168.9</v>
      </c>
      <c r="AB520" s="297">
        <v>25</v>
      </c>
      <c r="AC520" s="296">
        <v>42339</v>
      </c>
      <c r="AD520" s="296">
        <v>42339.6631976852</v>
      </c>
      <c r="AE520" s="295" t="s">
        <v>2324</v>
      </c>
    </row>
    <row r="521" spans="1:31" collapsed="1">
      <c r="A521" s="302" t="s">
        <v>262</v>
      </c>
      <c r="B521" s="299" t="s">
        <v>965</v>
      </c>
      <c r="C521" s="299" t="s">
        <v>965</v>
      </c>
      <c r="D521" s="299" t="s">
        <v>2807</v>
      </c>
      <c r="E521" s="299" t="s">
        <v>964</v>
      </c>
      <c r="F521" s="299" t="s">
        <v>963</v>
      </c>
      <c r="G521" s="299"/>
      <c r="H521" s="299" t="s">
        <v>962</v>
      </c>
      <c r="I521" s="299" t="s">
        <v>449</v>
      </c>
      <c r="J521" s="299" t="s">
        <v>448</v>
      </c>
      <c r="K521" s="299" t="s">
        <v>2325</v>
      </c>
      <c r="L521" s="299" t="s">
        <v>320</v>
      </c>
      <c r="M521" s="299" t="s">
        <v>204</v>
      </c>
      <c r="N521" s="299" t="s">
        <v>233</v>
      </c>
      <c r="O521" s="299" t="s">
        <v>204</v>
      </c>
      <c r="P521" s="299"/>
      <c r="Q521" s="299"/>
      <c r="R521" s="299"/>
      <c r="S521" s="299"/>
      <c r="T521" s="299"/>
      <c r="U521" s="298"/>
      <c r="V521" s="298"/>
      <c r="W521" s="299"/>
      <c r="X521" s="301">
        <v>5</v>
      </c>
      <c r="Y521" s="301">
        <v>0</v>
      </c>
      <c r="Z521" s="300">
        <v>1.9E-2</v>
      </c>
      <c r="AA521" s="300">
        <v>161.33500000000001</v>
      </c>
      <c r="AB521" s="297">
        <v>25</v>
      </c>
      <c r="AC521" s="296">
        <v>42339</v>
      </c>
      <c r="AD521" s="296">
        <v>42339.6631976852</v>
      </c>
      <c r="AE521" s="295" t="s">
        <v>2324</v>
      </c>
    </row>
    <row r="522" spans="1:31" hidden="1" collapsed="1">
      <c r="A522" s="302" t="s">
        <v>262</v>
      </c>
      <c r="B522" s="299" t="s">
        <v>1175</v>
      </c>
      <c r="C522" s="299" t="s">
        <v>1175</v>
      </c>
      <c r="D522" s="299" t="s">
        <v>2806</v>
      </c>
      <c r="E522" s="299" t="s">
        <v>1174</v>
      </c>
      <c r="F522" s="299" t="s">
        <v>1173</v>
      </c>
      <c r="G522" s="299"/>
      <c r="H522" s="299" t="s">
        <v>1172</v>
      </c>
      <c r="I522" s="299" t="s">
        <v>449</v>
      </c>
      <c r="J522" s="299" t="s">
        <v>448</v>
      </c>
      <c r="K522" s="299" t="s">
        <v>2325</v>
      </c>
      <c r="L522" s="299" t="s">
        <v>317</v>
      </c>
      <c r="M522" s="299" t="s">
        <v>3346</v>
      </c>
      <c r="N522" s="299" t="s">
        <v>233</v>
      </c>
      <c r="O522" s="299" t="s">
        <v>3346</v>
      </c>
      <c r="P522" s="299"/>
      <c r="Q522" s="299"/>
      <c r="R522" s="299"/>
      <c r="S522" s="299"/>
      <c r="T522" s="299" t="s">
        <v>2805</v>
      </c>
      <c r="U522" s="298"/>
      <c r="V522" s="298"/>
      <c r="W522" s="299"/>
      <c r="X522" s="301">
        <v>1</v>
      </c>
      <c r="Y522" s="301">
        <v>0</v>
      </c>
      <c r="Z522" s="300">
        <v>8.0000000000000002E-3</v>
      </c>
      <c r="AA522" s="300">
        <v>73</v>
      </c>
      <c r="AB522" s="297">
        <v>40</v>
      </c>
      <c r="AC522" s="296">
        <v>42402</v>
      </c>
      <c r="AD522" s="296">
        <v>42345.599235914298</v>
      </c>
      <c r="AE522" s="295" t="s">
        <v>2324</v>
      </c>
    </row>
    <row r="523" spans="1:31" collapsed="1">
      <c r="A523" s="302" t="s">
        <v>262</v>
      </c>
      <c r="B523" s="299" t="s">
        <v>961</v>
      </c>
      <c r="C523" s="299" t="s">
        <v>961</v>
      </c>
      <c r="D523" s="299" t="s">
        <v>2804</v>
      </c>
      <c r="E523" s="299" t="s">
        <v>732</v>
      </c>
      <c r="F523" s="299" t="s">
        <v>960</v>
      </c>
      <c r="G523" s="299"/>
      <c r="H523" s="299" t="s">
        <v>959</v>
      </c>
      <c r="I523" s="299" t="s">
        <v>449</v>
      </c>
      <c r="J523" s="299" t="s">
        <v>448</v>
      </c>
      <c r="K523" s="299" t="s">
        <v>2405</v>
      </c>
      <c r="L523" s="299" t="s">
        <v>320</v>
      </c>
      <c r="M523" s="299" t="s">
        <v>204</v>
      </c>
      <c r="N523" s="299" t="s">
        <v>233</v>
      </c>
      <c r="O523" s="299" t="s">
        <v>204</v>
      </c>
      <c r="P523" s="299"/>
      <c r="Q523" s="299"/>
      <c r="R523" s="299"/>
      <c r="S523" s="299"/>
      <c r="T523" s="299"/>
      <c r="U523" s="298"/>
      <c r="V523" s="298"/>
      <c r="W523" s="299"/>
      <c r="X523" s="301">
        <v>25</v>
      </c>
      <c r="Y523" s="301">
        <v>0</v>
      </c>
      <c r="Z523" s="300">
        <v>0.1</v>
      </c>
      <c r="AA523" s="300">
        <v>844.5</v>
      </c>
      <c r="AB523" s="297">
        <v>125</v>
      </c>
      <c r="AC523" s="296">
        <v>42346</v>
      </c>
      <c r="AD523" s="296">
        <v>42373.6954039005</v>
      </c>
      <c r="AE523" s="295" t="s">
        <v>2324</v>
      </c>
    </row>
    <row r="524" spans="1:31" collapsed="1">
      <c r="A524" s="302" t="s">
        <v>262</v>
      </c>
      <c r="B524" s="299" t="s">
        <v>961</v>
      </c>
      <c r="C524" s="299" t="s">
        <v>961</v>
      </c>
      <c r="D524" s="299" t="s">
        <v>2804</v>
      </c>
      <c r="E524" s="299" t="s">
        <v>732</v>
      </c>
      <c r="F524" s="299" t="s">
        <v>960</v>
      </c>
      <c r="G524" s="299"/>
      <c r="H524" s="299" t="s">
        <v>959</v>
      </c>
      <c r="I524" s="299" t="s">
        <v>449</v>
      </c>
      <c r="J524" s="299" t="s">
        <v>448</v>
      </c>
      <c r="K524" s="299" t="s">
        <v>2405</v>
      </c>
      <c r="L524" s="299" t="s">
        <v>320</v>
      </c>
      <c r="M524" s="299" t="s">
        <v>204</v>
      </c>
      <c r="N524" s="299" t="s">
        <v>233</v>
      </c>
      <c r="O524" s="299" t="s">
        <v>204</v>
      </c>
      <c r="P524" s="299"/>
      <c r="Q524" s="299"/>
      <c r="R524" s="299"/>
      <c r="S524" s="299"/>
      <c r="T524" s="299"/>
      <c r="U524" s="298"/>
      <c r="V524" s="298"/>
      <c r="W524" s="299"/>
      <c r="X524" s="301">
        <v>25</v>
      </c>
      <c r="Y524" s="301">
        <v>0</v>
      </c>
      <c r="Z524" s="300">
        <v>9.5000000000000001E-2</v>
      </c>
      <c r="AA524" s="300">
        <v>806.67499999999995</v>
      </c>
      <c r="AB524" s="297">
        <v>125</v>
      </c>
      <c r="AC524" s="296">
        <v>42346</v>
      </c>
      <c r="AD524" s="296">
        <v>42373.6954039005</v>
      </c>
      <c r="AE524" s="295" t="s">
        <v>2324</v>
      </c>
    </row>
    <row r="525" spans="1:31" collapsed="1">
      <c r="A525" s="302" t="s">
        <v>262</v>
      </c>
      <c r="B525" s="299" t="s">
        <v>958</v>
      </c>
      <c r="C525" s="299" t="s">
        <v>958</v>
      </c>
      <c r="D525" s="299" t="s">
        <v>2803</v>
      </c>
      <c r="E525" s="299" t="s">
        <v>957</v>
      </c>
      <c r="F525" s="299" t="s">
        <v>641</v>
      </c>
      <c r="G525" s="299"/>
      <c r="H525" s="299" t="s">
        <v>956</v>
      </c>
      <c r="I525" s="299" t="s">
        <v>449</v>
      </c>
      <c r="J525" s="299" t="s">
        <v>448</v>
      </c>
      <c r="K525" s="299" t="s">
        <v>2325</v>
      </c>
      <c r="L525" s="299" t="s">
        <v>320</v>
      </c>
      <c r="M525" s="299" t="s">
        <v>204</v>
      </c>
      <c r="N525" s="299" t="s">
        <v>233</v>
      </c>
      <c r="O525" s="299" t="s">
        <v>204</v>
      </c>
      <c r="P525" s="299"/>
      <c r="Q525" s="299"/>
      <c r="R525" s="299"/>
      <c r="S525" s="299"/>
      <c r="T525" s="299"/>
      <c r="U525" s="298"/>
      <c r="V525" s="298"/>
      <c r="W525" s="299"/>
      <c r="X525" s="301">
        <v>10</v>
      </c>
      <c r="Y525" s="301">
        <v>0</v>
      </c>
      <c r="Z525" s="300">
        <v>3.7999999999999999E-2</v>
      </c>
      <c r="AA525" s="300">
        <v>322.67</v>
      </c>
      <c r="AB525" s="297">
        <v>50</v>
      </c>
      <c r="AC525" s="296">
        <v>42341</v>
      </c>
      <c r="AD525" s="296">
        <v>42373.699759062503</v>
      </c>
      <c r="AE525" s="295" t="s">
        <v>2324</v>
      </c>
    </row>
    <row r="526" spans="1:31" collapsed="1">
      <c r="A526" s="302" t="s">
        <v>262</v>
      </c>
      <c r="B526" s="299" t="s">
        <v>955</v>
      </c>
      <c r="C526" s="299" t="s">
        <v>955</v>
      </c>
      <c r="D526" s="299" t="s">
        <v>2802</v>
      </c>
      <c r="E526" s="299" t="s">
        <v>954</v>
      </c>
      <c r="F526" s="299" t="s">
        <v>953</v>
      </c>
      <c r="G526" s="299"/>
      <c r="H526" s="299" t="s">
        <v>952</v>
      </c>
      <c r="I526" s="299" t="s">
        <v>734</v>
      </c>
      <c r="J526" s="299" t="s">
        <v>448</v>
      </c>
      <c r="K526" s="299" t="s">
        <v>2612</v>
      </c>
      <c r="L526" s="299" t="s">
        <v>320</v>
      </c>
      <c r="M526" s="299" t="s">
        <v>204</v>
      </c>
      <c r="N526" s="299" t="s">
        <v>233</v>
      </c>
      <c r="O526" s="299" t="s">
        <v>204</v>
      </c>
      <c r="P526" s="299"/>
      <c r="Q526" s="299"/>
      <c r="R526" s="299"/>
      <c r="S526" s="299"/>
      <c r="T526" s="299"/>
      <c r="U526" s="298"/>
      <c r="V526" s="298"/>
      <c r="W526" s="299"/>
      <c r="X526" s="301">
        <v>7</v>
      </c>
      <c r="Y526" s="301">
        <v>0</v>
      </c>
      <c r="Z526" s="300">
        <v>2.6599999999999999E-2</v>
      </c>
      <c r="AA526" s="300">
        <v>225.869</v>
      </c>
      <c r="AB526" s="297">
        <v>35</v>
      </c>
      <c r="AC526" s="296">
        <v>42345</v>
      </c>
      <c r="AD526" s="296">
        <v>42373.7010451389</v>
      </c>
      <c r="AE526" s="295" t="s">
        <v>2324</v>
      </c>
    </row>
    <row r="527" spans="1:31" collapsed="1">
      <c r="A527" s="302" t="s">
        <v>262</v>
      </c>
      <c r="B527" s="299" t="s">
        <v>951</v>
      </c>
      <c r="C527" s="299" t="s">
        <v>951</v>
      </c>
      <c r="D527" s="299" t="s">
        <v>2801</v>
      </c>
      <c r="E527" s="299" t="s">
        <v>950</v>
      </c>
      <c r="F527" s="299" t="s">
        <v>949</v>
      </c>
      <c r="G527" s="299"/>
      <c r="H527" s="299" t="s">
        <v>948</v>
      </c>
      <c r="I527" s="299" t="s">
        <v>449</v>
      </c>
      <c r="J527" s="299" t="s">
        <v>448</v>
      </c>
      <c r="K527" s="299" t="s">
        <v>2405</v>
      </c>
      <c r="L527" s="299" t="s">
        <v>320</v>
      </c>
      <c r="M527" s="299" t="s">
        <v>204</v>
      </c>
      <c r="N527" s="299" t="s">
        <v>233</v>
      </c>
      <c r="O527" s="299" t="s">
        <v>204</v>
      </c>
      <c r="P527" s="299"/>
      <c r="Q527" s="299"/>
      <c r="R527" s="299"/>
      <c r="S527" s="299"/>
      <c r="T527" s="299"/>
      <c r="U527" s="298"/>
      <c r="V527" s="298"/>
      <c r="W527" s="299"/>
      <c r="X527" s="301">
        <v>4</v>
      </c>
      <c r="Y527" s="301">
        <v>0</v>
      </c>
      <c r="Z527" s="300">
        <v>1.6E-2</v>
      </c>
      <c r="AA527" s="300">
        <v>135.12</v>
      </c>
      <c r="AB527" s="297">
        <v>20</v>
      </c>
      <c r="AC527" s="296">
        <v>42345</v>
      </c>
      <c r="AD527" s="296">
        <v>42373.703230706</v>
      </c>
      <c r="AE527" s="295" t="s">
        <v>2324</v>
      </c>
    </row>
    <row r="528" spans="1:31" collapsed="1">
      <c r="A528" s="302" t="s">
        <v>262</v>
      </c>
      <c r="B528" s="299" t="s">
        <v>951</v>
      </c>
      <c r="C528" s="299" t="s">
        <v>951</v>
      </c>
      <c r="D528" s="299" t="s">
        <v>2801</v>
      </c>
      <c r="E528" s="299" t="s">
        <v>950</v>
      </c>
      <c r="F528" s="299" t="s">
        <v>949</v>
      </c>
      <c r="G528" s="299"/>
      <c r="H528" s="299" t="s">
        <v>948</v>
      </c>
      <c r="I528" s="299" t="s">
        <v>449</v>
      </c>
      <c r="J528" s="299" t="s">
        <v>448</v>
      </c>
      <c r="K528" s="299" t="s">
        <v>2405</v>
      </c>
      <c r="L528" s="299" t="s">
        <v>320</v>
      </c>
      <c r="M528" s="299" t="s">
        <v>204</v>
      </c>
      <c r="N528" s="299" t="s">
        <v>233</v>
      </c>
      <c r="O528" s="299" t="s">
        <v>204</v>
      </c>
      <c r="P528" s="299"/>
      <c r="Q528" s="299"/>
      <c r="R528" s="299"/>
      <c r="S528" s="299"/>
      <c r="T528" s="299"/>
      <c r="U528" s="298"/>
      <c r="V528" s="298"/>
      <c r="W528" s="299"/>
      <c r="X528" s="301">
        <v>1</v>
      </c>
      <c r="Y528" s="301">
        <v>0</v>
      </c>
      <c r="Z528" s="300">
        <v>3.8E-3</v>
      </c>
      <c r="AA528" s="300">
        <v>32.267000000000003</v>
      </c>
      <c r="AB528" s="297">
        <v>5</v>
      </c>
      <c r="AC528" s="296">
        <v>42345</v>
      </c>
      <c r="AD528" s="296">
        <v>42373.703230706</v>
      </c>
      <c r="AE528" s="295" t="s">
        <v>2324</v>
      </c>
    </row>
    <row r="529" spans="1:31" collapsed="1">
      <c r="A529" s="302" t="s">
        <v>262</v>
      </c>
      <c r="B529" s="299" t="s">
        <v>947</v>
      </c>
      <c r="C529" s="299" t="s">
        <v>947</v>
      </c>
      <c r="D529" s="299" t="s">
        <v>2657</v>
      </c>
      <c r="E529" s="299" t="s">
        <v>519</v>
      </c>
      <c r="F529" s="299" t="s">
        <v>518</v>
      </c>
      <c r="G529" s="299"/>
      <c r="H529" s="299" t="s">
        <v>517</v>
      </c>
      <c r="I529" s="299" t="s">
        <v>449</v>
      </c>
      <c r="J529" s="299" t="s">
        <v>448</v>
      </c>
      <c r="K529" s="299" t="s">
        <v>2405</v>
      </c>
      <c r="L529" s="299" t="s">
        <v>320</v>
      </c>
      <c r="M529" s="299" t="s">
        <v>204</v>
      </c>
      <c r="N529" s="299" t="s">
        <v>233</v>
      </c>
      <c r="O529" s="299" t="s">
        <v>204</v>
      </c>
      <c r="P529" s="299"/>
      <c r="Q529" s="299"/>
      <c r="R529" s="299"/>
      <c r="S529" s="299"/>
      <c r="T529" s="299"/>
      <c r="U529" s="298"/>
      <c r="V529" s="298"/>
      <c r="W529" s="299"/>
      <c r="X529" s="301">
        <v>2</v>
      </c>
      <c r="Y529" s="301">
        <v>0</v>
      </c>
      <c r="Z529" s="300">
        <v>8.0000000000000002E-3</v>
      </c>
      <c r="AA529" s="300">
        <v>67.56</v>
      </c>
      <c r="AB529" s="297">
        <v>10</v>
      </c>
      <c r="AC529" s="296">
        <v>42345</v>
      </c>
      <c r="AD529" s="296">
        <v>42373.704579780097</v>
      </c>
      <c r="AE529" s="295" t="s">
        <v>2324</v>
      </c>
    </row>
    <row r="530" spans="1:31" collapsed="1">
      <c r="A530" s="302" t="s">
        <v>262</v>
      </c>
      <c r="B530" s="299" t="s">
        <v>947</v>
      </c>
      <c r="C530" s="299" t="s">
        <v>947</v>
      </c>
      <c r="D530" s="299" t="s">
        <v>2657</v>
      </c>
      <c r="E530" s="299" t="s">
        <v>519</v>
      </c>
      <c r="F530" s="299" t="s">
        <v>518</v>
      </c>
      <c r="G530" s="299"/>
      <c r="H530" s="299" t="s">
        <v>517</v>
      </c>
      <c r="I530" s="299" t="s">
        <v>449</v>
      </c>
      <c r="J530" s="299" t="s">
        <v>448</v>
      </c>
      <c r="K530" s="299" t="s">
        <v>2405</v>
      </c>
      <c r="L530" s="299" t="s">
        <v>320</v>
      </c>
      <c r="M530" s="299" t="s">
        <v>204</v>
      </c>
      <c r="N530" s="299" t="s">
        <v>233</v>
      </c>
      <c r="O530" s="299" t="s">
        <v>204</v>
      </c>
      <c r="P530" s="299"/>
      <c r="Q530" s="299"/>
      <c r="R530" s="299"/>
      <c r="S530" s="299"/>
      <c r="T530" s="299"/>
      <c r="U530" s="298"/>
      <c r="V530" s="298"/>
      <c r="W530" s="299"/>
      <c r="X530" s="301">
        <v>2</v>
      </c>
      <c r="Y530" s="301">
        <v>0</v>
      </c>
      <c r="Z530" s="300">
        <v>7.6E-3</v>
      </c>
      <c r="AA530" s="300">
        <v>64.534000000000006</v>
      </c>
      <c r="AB530" s="297">
        <v>10</v>
      </c>
      <c r="AC530" s="296">
        <v>42345</v>
      </c>
      <c r="AD530" s="296">
        <v>42373.704579780097</v>
      </c>
      <c r="AE530" s="295" t="s">
        <v>2324</v>
      </c>
    </row>
    <row r="531" spans="1:31" hidden="1" collapsed="1">
      <c r="A531" s="302" t="s">
        <v>262</v>
      </c>
      <c r="B531" s="299" t="s">
        <v>1271</v>
      </c>
      <c r="C531" s="299" t="s">
        <v>1271</v>
      </c>
      <c r="D531" s="299" t="s">
        <v>2800</v>
      </c>
      <c r="E531" s="299" t="s">
        <v>1270</v>
      </c>
      <c r="F531" s="299" t="s">
        <v>1269</v>
      </c>
      <c r="G531" s="299"/>
      <c r="H531" s="299" t="s">
        <v>1268</v>
      </c>
      <c r="I531" s="299" t="s">
        <v>449</v>
      </c>
      <c r="J531" s="299" t="s">
        <v>448</v>
      </c>
      <c r="K531" s="299" t="s">
        <v>2325</v>
      </c>
      <c r="L531" s="299" t="s">
        <v>317</v>
      </c>
      <c r="M531" s="299" t="s">
        <v>3346</v>
      </c>
      <c r="N531" s="299" t="s">
        <v>233</v>
      </c>
      <c r="O531" s="299" t="s">
        <v>3346</v>
      </c>
      <c r="P531" s="299"/>
      <c r="Q531" s="299"/>
      <c r="R531" s="299"/>
      <c r="S531" s="299"/>
      <c r="T531" s="299" t="s">
        <v>2799</v>
      </c>
      <c r="U531" s="298"/>
      <c r="V531" s="298"/>
      <c r="W531" s="299"/>
      <c r="X531" s="301">
        <v>1</v>
      </c>
      <c r="Y531" s="301">
        <v>0</v>
      </c>
      <c r="Z531" s="300">
        <v>5.0000000000000001E-3</v>
      </c>
      <c r="AA531" s="300">
        <v>40</v>
      </c>
      <c r="AB531" s="297">
        <v>40</v>
      </c>
      <c r="AC531" s="296">
        <v>42402</v>
      </c>
      <c r="AD531" s="296">
        <v>42394.668855671298</v>
      </c>
      <c r="AE531" s="295" t="s">
        <v>2324</v>
      </c>
    </row>
    <row r="532" spans="1:31" hidden="1" collapsed="1">
      <c r="A532" s="302" t="s">
        <v>262</v>
      </c>
      <c r="B532" s="299" t="s">
        <v>1167</v>
      </c>
      <c r="C532" s="299" t="s">
        <v>1167</v>
      </c>
      <c r="D532" s="299" t="s">
        <v>2798</v>
      </c>
      <c r="E532" s="299" t="s">
        <v>850</v>
      </c>
      <c r="F532" s="299" t="s">
        <v>1166</v>
      </c>
      <c r="G532" s="299"/>
      <c r="H532" s="299" t="s">
        <v>1165</v>
      </c>
      <c r="I532" s="299" t="s">
        <v>491</v>
      </c>
      <c r="J532" s="299" t="s">
        <v>448</v>
      </c>
      <c r="K532" s="299" t="s">
        <v>2431</v>
      </c>
      <c r="L532" s="299" t="s">
        <v>317</v>
      </c>
      <c r="M532" s="299" t="s">
        <v>3346</v>
      </c>
      <c r="N532" s="299" t="s">
        <v>233</v>
      </c>
      <c r="O532" s="299" t="s">
        <v>3346</v>
      </c>
      <c r="P532" s="299"/>
      <c r="Q532" s="299"/>
      <c r="R532" s="299"/>
      <c r="S532" s="299"/>
      <c r="T532" s="299" t="s">
        <v>2797</v>
      </c>
      <c r="U532" s="298"/>
      <c r="V532" s="298"/>
      <c r="W532" s="299"/>
      <c r="X532" s="301">
        <v>1</v>
      </c>
      <c r="Y532" s="301">
        <v>0</v>
      </c>
      <c r="Z532" s="300">
        <v>1.0999999999999999E-2</v>
      </c>
      <c r="AA532" s="300">
        <v>93</v>
      </c>
      <c r="AB532" s="297">
        <v>40</v>
      </c>
      <c r="AC532" s="296">
        <v>42402</v>
      </c>
      <c r="AD532" s="296">
        <v>42394.671182557897</v>
      </c>
      <c r="AE532" s="295" t="s">
        <v>2324</v>
      </c>
    </row>
    <row r="533" spans="1:31" hidden="1" collapsed="1">
      <c r="A533" s="302" t="s">
        <v>262</v>
      </c>
      <c r="B533" s="299" t="s">
        <v>1226</v>
      </c>
      <c r="C533" s="299" t="s">
        <v>1226</v>
      </c>
      <c r="D533" s="299" t="s">
        <v>2796</v>
      </c>
      <c r="E533" s="299" t="s">
        <v>1225</v>
      </c>
      <c r="F533" s="299" t="s">
        <v>1224</v>
      </c>
      <c r="G533" s="299"/>
      <c r="H533" s="299" t="s">
        <v>1223</v>
      </c>
      <c r="I533" s="299" t="s">
        <v>449</v>
      </c>
      <c r="J533" s="299" t="s">
        <v>448</v>
      </c>
      <c r="K533" s="299" t="s">
        <v>2405</v>
      </c>
      <c r="L533" s="299" t="s">
        <v>317</v>
      </c>
      <c r="M533" s="299" t="s">
        <v>3346</v>
      </c>
      <c r="N533" s="299" t="s">
        <v>233</v>
      </c>
      <c r="O533" s="299" t="s">
        <v>3346</v>
      </c>
      <c r="P533" s="299"/>
      <c r="Q533" s="299"/>
      <c r="R533" s="299"/>
      <c r="S533" s="299"/>
      <c r="T533" s="299" t="s">
        <v>2795</v>
      </c>
      <c r="U533" s="298"/>
      <c r="V533" s="298"/>
      <c r="W533" s="299"/>
      <c r="X533" s="301">
        <v>1</v>
      </c>
      <c r="Y533" s="301">
        <v>0</v>
      </c>
      <c r="Z533" s="300">
        <v>7.0000000000000001E-3</v>
      </c>
      <c r="AA533" s="300">
        <v>60</v>
      </c>
      <c r="AB533" s="297">
        <v>40</v>
      </c>
      <c r="AC533" s="296">
        <v>42401</v>
      </c>
      <c r="AD533" s="296">
        <v>42394.6725721412</v>
      </c>
      <c r="AE533" s="295" t="s">
        <v>2324</v>
      </c>
    </row>
    <row r="534" spans="1:31" hidden="1" collapsed="1">
      <c r="A534" s="302" t="s">
        <v>262</v>
      </c>
      <c r="B534" s="299" t="s">
        <v>1230</v>
      </c>
      <c r="C534" s="299" t="s">
        <v>1230</v>
      </c>
      <c r="D534" s="299" t="s">
        <v>2794</v>
      </c>
      <c r="E534" s="299" t="s">
        <v>1229</v>
      </c>
      <c r="F534" s="299" t="s">
        <v>1228</v>
      </c>
      <c r="G534" s="299"/>
      <c r="H534" s="299" t="s">
        <v>1227</v>
      </c>
      <c r="I534" s="299" t="s">
        <v>449</v>
      </c>
      <c r="J534" s="299" t="s">
        <v>448</v>
      </c>
      <c r="K534" s="299" t="s">
        <v>2325</v>
      </c>
      <c r="L534" s="299" t="s">
        <v>317</v>
      </c>
      <c r="M534" s="299" t="s">
        <v>3346</v>
      </c>
      <c r="N534" s="299" t="s">
        <v>233</v>
      </c>
      <c r="O534" s="299" t="s">
        <v>3346</v>
      </c>
      <c r="P534" s="299"/>
      <c r="Q534" s="299"/>
      <c r="R534" s="299"/>
      <c r="S534" s="299"/>
      <c r="T534" s="299" t="s">
        <v>2793</v>
      </c>
      <c r="U534" s="298"/>
      <c r="V534" s="298"/>
      <c r="W534" s="299"/>
      <c r="X534" s="301">
        <v>1</v>
      </c>
      <c r="Y534" s="301">
        <v>0</v>
      </c>
      <c r="Z534" s="300">
        <v>7.0000000000000001E-3</v>
      </c>
      <c r="AA534" s="300">
        <v>59</v>
      </c>
      <c r="AB534" s="297">
        <v>40</v>
      </c>
      <c r="AC534" s="296">
        <v>42417</v>
      </c>
      <c r="AD534" s="296">
        <v>42394.673494942101</v>
      </c>
      <c r="AE534" s="295" t="s">
        <v>2324</v>
      </c>
    </row>
    <row r="535" spans="1:31" hidden="1" collapsed="1">
      <c r="A535" s="302" t="s">
        <v>262</v>
      </c>
      <c r="B535" s="299" t="s">
        <v>1242</v>
      </c>
      <c r="C535" s="299" t="s">
        <v>1242</v>
      </c>
      <c r="D535" s="299" t="s">
        <v>2792</v>
      </c>
      <c r="E535" s="299" t="s">
        <v>1241</v>
      </c>
      <c r="F535" s="299" t="s">
        <v>1240</v>
      </c>
      <c r="G535" s="299"/>
      <c r="H535" s="299" t="s">
        <v>1239</v>
      </c>
      <c r="I535" s="299" t="s">
        <v>449</v>
      </c>
      <c r="J535" s="299" t="s">
        <v>448</v>
      </c>
      <c r="K535" s="299" t="s">
        <v>2405</v>
      </c>
      <c r="L535" s="299" t="s">
        <v>317</v>
      </c>
      <c r="M535" s="299" t="s">
        <v>3346</v>
      </c>
      <c r="N535" s="299" t="s">
        <v>233</v>
      </c>
      <c r="O535" s="299" t="s">
        <v>3346</v>
      </c>
      <c r="P535" s="299"/>
      <c r="Q535" s="299"/>
      <c r="R535" s="299"/>
      <c r="S535" s="299"/>
      <c r="T535" s="299" t="s">
        <v>2791</v>
      </c>
      <c r="U535" s="298"/>
      <c r="V535" s="298"/>
      <c r="W535" s="299"/>
      <c r="X535" s="301">
        <v>1</v>
      </c>
      <c r="Y535" s="301">
        <v>0</v>
      </c>
      <c r="Z535" s="300">
        <v>6.0000000000000001E-3</v>
      </c>
      <c r="AA535" s="300">
        <v>56</v>
      </c>
      <c r="AB535" s="297">
        <v>40</v>
      </c>
      <c r="AC535" s="296">
        <v>42402</v>
      </c>
      <c r="AD535" s="296">
        <v>42394.674769641199</v>
      </c>
      <c r="AE535" s="295" t="s">
        <v>2324</v>
      </c>
    </row>
    <row r="536" spans="1:31" ht="20.399999999999999" hidden="1" collapsed="1">
      <c r="A536" s="302" t="s">
        <v>262</v>
      </c>
      <c r="B536" s="299" t="s">
        <v>1156</v>
      </c>
      <c r="C536" s="299" t="s">
        <v>1156</v>
      </c>
      <c r="D536" s="299" t="s">
        <v>2789</v>
      </c>
      <c r="E536" s="299" t="s">
        <v>1155</v>
      </c>
      <c r="F536" s="299" t="s">
        <v>1154</v>
      </c>
      <c r="G536" s="299"/>
      <c r="H536" s="299" t="s">
        <v>1153</v>
      </c>
      <c r="I536" s="299" t="s">
        <v>508</v>
      </c>
      <c r="J536" s="299" t="s">
        <v>448</v>
      </c>
      <c r="K536" s="299" t="s">
        <v>2331</v>
      </c>
      <c r="L536" s="299" t="s">
        <v>318</v>
      </c>
      <c r="M536" s="299" t="s">
        <v>319</v>
      </c>
      <c r="N536" s="299" t="s">
        <v>233</v>
      </c>
      <c r="O536" s="299" t="s">
        <v>319</v>
      </c>
      <c r="P536" s="299"/>
      <c r="Q536" s="299"/>
      <c r="R536" s="299"/>
      <c r="S536" s="299"/>
      <c r="T536" s="299" t="s">
        <v>2790</v>
      </c>
      <c r="U536" s="298"/>
      <c r="V536" s="298"/>
      <c r="W536" s="299"/>
      <c r="X536" s="301">
        <v>82</v>
      </c>
      <c r="Y536" s="301">
        <v>0</v>
      </c>
      <c r="Z536" s="300">
        <v>0.3034</v>
      </c>
      <c r="AA536" s="300">
        <v>2579.8020000000001</v>
      </c>
      <c r="AB536" s="297">
        <v>820</v>
      </c>
      <c r="AC536" s="296">
        <v>42401</v>
      </c>
      <c r="AD536" s="296">
        <v>42394.789078784699</v>
      </c>
      <c r="AE536" s="295" t="s">
        <v>2324</v>
      </c>
    </row>
    <row r="537" spans="1:31" ht="20.399999999999999" hidden="1" collapsed="1">
      <c r="A537" s="302" t="s">
        <v>262</v>
      </c>
      <c r="B537" s="299" t="s">
        <v>1156</v>
      </c>
      <c r="C537" s="299" t="s">
        <v>1156</v>
      </c>
      <c r="D537" s="299" t="s">
        <v>2789</v>
      </c>
      <c r="E537" s="299" t="s">
        <v>1155</v>
      </c>
      <c r="F537" s="299" t="s">
        <v>1154</v>
      </c>
      <c r="G537" s="299"/>
      <c r="H537" s="299" t="s">
        <v>1153</v>
      </c>
      <c r="I537" s="299" t="s">
        <v>508</v>
      </c>
      <c r="J537" s="299" t="s">
        <v>448</v>
      </c>
      <c r="K537" s="299" t="s">
        <v>2331</v>
      </c>
      <c r="L537" s="299" t="s">
        <v>318</v>
      </c>
      <c r="M537" s="299" t="s">
        <v>319</v>
      </c>
      <c r="N537" s="299" t="s">
        <v>233</v>
      </c>
      <c r="O537" s="299" t="s">
        <v>319</v>
      </c>
      <c r="P537" s="299"/>
      <c r="Q537" s="299"/>
      <c r="R537" s="299"/>
      <c r="S537" s="299"/>
      <c r="T537" s="299" t="s">
        <v>2771</v>
      </c>
      <c r="U537" s="298"/>
      <c r="V537" s="298"/>
      <c r="W537" s="299"/>
      <c r="X537" s="301">
        <v>7</v>
      </c>
      <c r="Y537" s="301">
        <v>0</v>
      </c>
      <c r="Z537" s="300">
        <v>2.8000000000000001E-2</v>
      </c>
      <c r="AA537" s="300">
        <v>237.167</v>
      </c>
      <c r="AB537" s="297">
        <v>70</v>
      </c>
      <c r="AC537" s="296">
        <v>42401</v>
      </c>
      <c r="AD537" s="296">
        <v>42394.789078784699</v>
      </c>
      <c r="AE537" s="295" t="s">
        <v>2324</v>
      </c>
    </row>
    <row r="538" spans="1:31" collapsed="1">
      <c r="A538" s="302" t="s">
        <v>262</v>
      </c>
      <c r="B538" s="299" t="s">
        <v>946</v>
      </c>
      <c r="C538" s="299" t="s">
        <v>946</v>
      </c>
      <c r="D538" s="299" t="s">
        <v>2788</v>
      </c>
      <c r="E538" s="299" t="s">
        <v>945</v>
      </c>
      <c r="F538" s="299" t="s">
        <v>944</v>
      </c>
      <c r="G538" s="299"/>
      <c r="H538" s="299" t="s">
        <v>943</v>
      </c>
      <c r="I538" s="299" t="s">
        <v>478</v>
      </c>
      <c r="J538" s="299" t="s">
        <v>448</v>
      </c>
      <c r="K538" s="299" t="s">
        <v>2345</v>
      </c>
      <c r="L538" s="299" t="s">
        <v>320</v>
      </c>
      <c r="M538" s="299" t="s">
        <v>204</v>
      </c>
      <c r="N538" s="299" t="s">
        <v>233</v>
      </c>
      <c r="O538" s="299" t="s">
        <v>204</v>
      </c>
      <c r="P538" s="299"/>
      <c r="Q538" s="299"/>
      <c r="R538" s="299"/>
      <c r="S538" s="299"/>
      <c r="T538" s="299"/>
      <c r="U538" s="298"/>
      <c r="V538" s="298"/>
      <c r="W538" s="299"/>
      <c r="X538" s="301">
        <v>10</v>
      </c>
      <c r="Y538" s="301">
        <v>0</v>
      </c>
      <c r="Z538" s="300">
        <v>4.7E-2</v>
      </c>
      <c r="AA538" s="300">
        <v>398.3</v>
      </c>
      <c r="AB538" s="297">
        <v>50</v>
      </c>
      <c r="AC538" s="296">
        <v>42397</v>
      </c>
      <c r="AD538" s="296">
        <v>42397.421314039399</v>
      </c>
      <c r="AE538" s="295" t="s">
        <v>2324</v>
      </c>
    </row>
    <row r="539" spans="1:31" ht="20.399999999999999" collapsed="1">
      <c r="A539" s="302" t="s">
        <v>262</v>
      </c>
      <c r="B539" s="299" t="s">
        <v>942</v>
      </c>
      <c r="C539" s="299" t="s">
        <v>942</v>
      </c>
      <c r="D539" s="299" t="s">
        <v>2787</v>
      </c>
      <c r="E539" s="299" t="s">
        <v>941</v>
      </c>
      <c r="F539" s="299" t="s">
        <v>940</v>
      </c>
      <c r="G539" s="299"/>
      <c r="H539" s="299" t="s">
        <v>939</v>
      </c>
      <c r="I539" s="299" t="s">
        <v>508</v>
      </c>
      <c r="J539" s="299" t="s">
        <v>448</v>
      </c>
      <c r="K539" s="299" t="s">
        <v>2331</v>
      </c>
      <c r="L539" s="299" t="s">
        <v>320</v>
      </c>
      <c r="M539" s="299" t="s">
        <v>204</v>
      </c>
      <c r="N539" s="299" t="s">
        <v>233</v>
      </c>
      <c r="O539" s="299" t="s">
        <v>204</v>
      </c>
      <c r="P539" s="299"/>
      <c r="Q539" s="299"/>
      <c r="R539" s="299"/>
      <c r="S539" s="299"/>
      <c r="T539" s="299"/>
      <c r="U539" s="298"/>
      <c r="V539" s="298"/>
      <c r="W539" s="299"/>
      <c r="X539" s="301">
        <v>4</v>
      </c>
      <c r="Y539" s="301">
        <v>0</v>
      </c>
      <c r="Z539" s="300">
        <v>1.8800000000000001E-2</v>
      </c>
      <c r="AA539" s="300">
        <v>159.32</v>
      </c>
      <c r="AB539" s="297">
        <v>20</v>
      </c>
      <c r="AC539" s="296">
        <v>42397</v>
      </c>
      <c r="AD539" s="296">
        <v>42397.422778437503</v>
      </c>
      <c r="AE539" s="295" t="s">
        <v>2324</v>
      </c>
    </row>
    <row r="540" spans="1:31" collapsed="1">
      <c r="A540" s="302" t="s">
        <v>262</v>
      </c>
      <c r="B540" s="299" t="s">
        <v>938</v>
      </c>
      <c r="C540" s="299" t="s">
        <v>938</v>
      </c>
      <c r="D540" s="299" t="s">
        <v>2786</v>
      </c>
      <c r="E540" s="299" t="s">
        <v>937</v>
      </c>
      <c r="F540" s="299" t="s">
        <v>936</v>
      </c>
      <c r="G540" s="299"/>
      <c r="H540" s="299" t="s">
        <v>935</v>
      </c>
      <c r="I540" s="299" t="s">
        <v>449</v>
      </c>
      <c r="J540" s="299" t="s">
        <v>448</v>
      </c>
      <c r="K540" s="299" t="s">
        <v>2405</v>
      </c>
      <c r="L540" s="299" t="s">
        <v>320</v>
      </c>
      <c r="M540" s="299" t="s">
        <v>204</v>
      </c>
      <c r="N540" s="299" t="s">
        <v>233</v>
      </c>
      <c r="O540" s="299" t="s">
        <v>204</v>
      </c>
      <c r="P540" s="299"/>
      <c r="Q540" s="299"/>
      <c r="R540" s="299"/>
      <c r="S540" s="299"/>
      <c r="T540" s="299"/>
      <c r="U540" s="298"/>
      <c r="V540" s="298"/>
      <c r="W540" s="299"/>
      <c r="X540" s="301">
        <v>8</v>
      </c>
      <c r="Y540" s="301">
        <v>0</v>
      </c>
      <c r="Z540" s="300">
        <v>3.7600000000000001E-2</v>
      </c>
      <c r="AA540" s="300">
        <v>318.64</v>
      </c>
      <c r="AB540" s="297">
        <v>40</v>
      </c>
      <c r="AC540" s="296">
        <v>42397</v>
      </c>
      <c r="AD540" s="296">
        <v>42397.424025428198</v>
      </c>
      <c r="AE540" s="295" t="s">
        <v>2324</v>
      </c>
    </row>
    <row r="541" spans="1:31" collapsed="1">
      <c r="A541" s="302" t="s">
        <v>262</v>
      </c>
      <c r="B541" s="299" t="s">
        <v>934</v>
      </c>
      <c r="C541" s="299" t="s">
        <v>934</v>
      </c>
      <c r="D541" s="299" t="s">
        <v>2785</v>
      </c>
      <c r="E541" s="299" t="s">
        <v>933</v>
      </c>
      <c r="F541" s="299" t="s">
        <v>932</v>
      </c>
      <c r="G541" s="299"/>
      <c r="H541" s="299" t="s">
        <v>931</v>
      </c>
      <c r="I541" s="299" t="s">
        <v>449</v>
      </c>
      <c r="J541" s="299" t="s">
        <v>448</v>
      </c>
      <c r="K541" s="299" t="s">
        <v>2405</v>
      </c>
      <c r="L541" s="299" t="s">
        <v>320</v>
      </c>
      <c r="M541" s="299" t="s">
        <v>204</v>
      </c>
      <c r="N541" s="299" t="s">
        <v>233</v>
      </c>
      <c r="O541" s="299" t="s">
        <v>204</v>
      </c>
      <c r="P541" s="299"/>
      <c r="Q541" s="299"/>
      <c r="R541" s="299"/>
      <c r="S541" s="299"/>
      <c r="T541" s="299"/>
      <c r="U541" s="298"/>
      <c r="V541" s="298"/>
      <c r="W541" s="299"/>
      <c r="X541" s="301">
        <v>7</v>
      </c>
      <c r="Y541" s="301">
        <v>0</v>
      </c>
      <c r="Z541" s="300">
        <v>2.8000000000000001E-2</v>
      </c>
      <c r="AA541" s="300">
        <v>236.46</v>
      </c>
      <c r="AB541" s="297">
        <v>35</v>
      </c>
      <c r="AC541" s="296">
        <v>42397</v>
      </c>
      <c r="AD541" s="296">
        <v>42397.425137152801</v>
      </c>
      <c r="AE541" s="295" t="s">
        <v>2324</v>
      </c>
    </row>
    <row r="542" spans="1:31" collapsed="1">
      <c r="A542" s="302" t="s">
        <v>262</v>
      </c>
      <c r="B542" s="299" t="s">
        <v>930</v>
      </c>
      <c r="C542" s="299" t="s">
        <v>930</v>
      </c>
      <c r="D542" s="299" t="s">
        <v>2784</v>
      </c>
      <c r="E542" s="299" t="s">
        <v>929</v>
      </c>
      <c r="F542" s="299" t="s">
        <v>780</v>
      </c>
      <c r="G542" s="299"/>
      <c r="H542" s="299" t="s">
        <v>928</v>
      </c>
      <c r="I542" s="299" t="s">
        <v>526</v>
      </c>
      <c r="J542" s="299" t="s">
        <v>448</v>
      </c>
      <c r="K542" s="299" t="s">
        <v>2337</v>
      </c>
      <c r="L542" s="299" t="s">
        <v>320</v>
      </c>
      <c r="M542" s="299" t="s">
        <v>204</v>
      </c>
      <c r="N542" s="299" t="s">
        <v>233</v>
      </c>
      <c r="O542" s="299" t="s">
        <v>204</v>
      </c>
      <c r="P542" s="299"/>
      <c r="Q542" s="299"/>
      <c r="R542" s="299"/>
      <c r="S542" s="299"/>
      <c r="T542" s="299"/>
      <c r="U542" s="298"/>
      <c r="V542" s="298"/>
      <c r="W542" s="299"/>
      <c r="X542" s="301">
        <v>1</v>
      </c>
      <c r="Y542" s="301">
        <v>0</v>
      </c>
      <c r="Z542" s="300">
        <v>3.8E-3</v>
      </c>
      <c r="AA542" s="300">
        <v>32.267000000000003</v>
      </c>
      <c r="AB542" s="297">
        <v>5</v>
      </c>
      <c r="AC542" s="296">
        <v>42397</v>
      </c>
      <c r="AD542" s="296">
        <v>42397.428945104199</v>
      </c>
      <c r="AE542" s="295" t="s">
        <v>2324</v>
      </c>
    </row>
    <row r="543" spans="1:31" collapsed="1">
      <c r="A543" s="302" t="s">
        <v>262</v>
      </c>
      <c r="B543" s="299" t="s">
        <v>927</v>
      </c>
      <c r="C543" s="299" t="s">
        <v>927</v>
      </c>
      <c r="D543" s="299" t="s">
        <v>2783</v>
      </c>
      <c r="E543" s="299" t="s">
        <v>926</v>
      </c>
      <c r="F543" s="299" t="s">
        <v>925</v>
      </c>
      <c r="G543" s="299"/>
      <c r="H543" s="299" t="s">
        <v>924</v>
      </c>
      <c r="I543" s="299" t="s">
        <v>449</v>
      </c>
      <c r="J543" s="299" t="s">
        <v>448</v>
      </c>
      <c r="K543" s="299" t="s">
        <v>2325</v>
      </c>
      <c r="L543" s="299" t="s">
        <v>320</v>
      </c>
      <c r="M543" s="299" t="s">
        <v>204</v>
      </c>
      <c r="N543" s="299" t="s">
        <v>233</v>
      </c>
      <c r="O543" s="299" t="s">
        <v>204</v>
      </c>
      <c r="P543" s="299"/>
      <c r="Q543" s="299"/>
      <c r="R543" s="299"/>
      <c r="S543" s="299"/>
      <c r="T543" s="299"/>
      <c r="U543" s="298"/>
      <c r="V543" s="298"/>
      <c r="W543" s="299"/>
      <c r="X543" s="301">
        <v>4</v>
      </c>
      <c r="Y543" s="301">
        <v>0</v>
      </c>
      <c r="Z543" s="300">
        <v>1.6E-2</v>
      </c>
      <c r="AA543" s="300">
        <v>135.12</v>
      </c>
      <c r="AB543" s="297">
        <v>20</v>
      </c>
      <c r="AC543" s="296">
        <v>42370</v>
      </c>
      <c r="AD543" s="296">
        <v>42397.430339583298</v>
      </c>
      <c r="AE543" s="295" t="s">
        <v>2324</v>
      </c>
    </row>
    <row r="544" spans="1:31" collapsed="1">
      <c r="A544" s="302" t="s">
        <v>262</v>
      </c>
      <c r="B544" s="299" t="s">
        <v>927</v>
      </c>
      <c r="C544" s="299" t="s">
        <v>927</v>
      </c>
      <c r="D544" s="299" t="s">
        <v>2783</v>
      </c>
      <c r="E544" s="299" t="s">
        <v>926</v>
      </c>
      <c r="F544" s="299" t="s">
        <v>925</v>
      </c>
      <c r="G544" s="299"/>
      <c r="H544" s="299" t="s">
        <v>924</v>
      </c>
      <c r="I544" s="299" t="s">
        <v>449</v>
      </c>
      <c r="J544" s="299" t="s">
        <v>448</v>
      </c>
      <c r="K544" s="299" t="s">
        <v>2325</v>
      </c>
      <c r="L544" s="299" t="s">
        <v>320</v>
      </c>
      <c r="M544" s="299" t="s">
        <v>204</v>
      </c>
      <c r="N544" s="299" t="s">
        <v>233</v>
      </c>
      <c r="O544" s="299" t="s">
        <v>204</v>
      </c>
      <c r="P544" s="299"/>
      <c r="Q544" s="299"/>
      <c r="R544" s="299"/>
      <c r="S544" s="299"/>
      <c r="T544" s="299"/>
      <c r="U544" s="298"/>
      <c r="V544" s="298"/>
      <c r="W544" s="299"/>
      <c r="X544" s="301">
        <v>12</v>
      </c>
      <c r="Y544" s="301">
        <v>0</v>
      </c>
      <c r="Z544" s="300">
        <v>4.5600000000000002E-2</v>
      </c>
      <c r="AA544" s="300">
        <v>387.20400000000001</v>
      </c>
      <c r="AB544" s="297">
        <v>60</v>
      </c>
      <c r="AC544" s="296">
        <v>42370</v>
      </c>
      <c r="AD544" s="296">
        <v>42397.430339583298</v>
      </c>
      <c r="AE544" s="295" t="s">
        <v>2324</v>
      </c>
    </row>
    <row r="545" spans="1:31" hidden="1" collapsed="1">
      <c r="A545" s="302" t="s">
        <v>262</v>
      </c>
      <c r="B545" s="299" t="s">
        <v>1203</v>
      </c>
      <c r="C545" s="299" t="s">
        <v>1203</v>
      </c>
      <c r="D545" s="299" t="s">
        <v>2782</v>
      </c>
      <c r="E545" s="299" t="s">
        <v>1202</v>
      </c>
      <c r="F545" s="299" t="s">
        <v>1201</v>
      </c>
      <c r="G545" s="299"/>
      <c r="H545" s="299" t="s">
        <v>1200</v>
      </c>
      <c r="I545" s="299" t="s">
        <v>449</v>
      </c>
      <c r="J545" s="299" t="s">
        <v>448</v>
      </c>
      <c r="K545" s="299" t="s">
        <v>2325</v>
      </c>
      <c r="L545" s="299" t="s">
        <v>317</v>
      </c>
      <c r="M545" s="299" t="s">
        <v>3346</v>
      </c>
      <c r="N545" s="299" t="s">
        <v>233</v>
      </c>
      <c r="O545" s="299" t="s">
        <v>3346</v>
      </c>
      <c r="P545" s="299"/>
      <c r="Q545" s="299"/>
      <c r="R545" s="299"/>
      <c r="S545" s="299"/>
      <c r="T545" s="299" t="s">
        <v>2781</v>
      </c>
      <c r="U545" s="298"/>
      <c r="V545" s="298"/>
      <c r="W545" s="299"/>
      <c r="X545" s="301">
        <v>1</v>
      </c>
      <c r="Y545" s="301">
        <v>0</v>
      </c>
      <c r="Z545" s="300">
        <v>8.0000000000000002E-3</v>
      </c>
      <c r="AA545" s="300">
        <v>66</v>
      </c>
      <c r="AB545" s="297">
        <v>40</v>
      </c>
      <c r="AC545" s="296">
        <v>42402</v>
      </c>
      <c r="AD545" s="296">
        <v>42402.736369131897</v>
      </c>
      <c r="AE545" s="295" t="s">
        <v>2324</v>
      </c>
    </row>
    <row r="546" spans="1:31" hidden="1" collapsed="1">
      <c r="A546" s="302" t="s">
        <v>262</v>
      </c>
      <c r="B546" s="299" t="s">
        <v>1238</v>
      </c>
      <c r="C546" s="299" t="s">
        <v>1238</v>
      </c>
      <c r="D546" s="299" t="s">
        <v>2780</v>
      </c>
      <c r="E546" s="299" t="s">
        <v>1237</v>
      </c>
      <c r="F546" s="299" t="s">
        <v>1236</v>
      </c>
      <c r="G546" s="299"/>
      <c r="H546" s="299" t="s">
        <v>1235</v>
      </c>
      <c r="I546" s="299" t="s">
        <v>449</v>
      </c>
      <c r="J546" s="299" t="s">
        <v>448</v>
      </c>
      <c r="K546" s="299" t="s">
        <v>2405</v>
      </c>
      <c r="L546" s="299" t="s">
        <v>317</v>
      </c>
      <c r="M546" s="299" t="s">
        <v>3346</v>
      </c>
      <c r="N546" s="299" t="s">
        <v>233</v>
      </c>
      <c r="O546" s="299" t="s">
        <v>3346</v>
      </c>
      <c r="P546" s="299"/>
      <c r="Q546" s="299"/>
      <c r="R546" s="299"/>
      <c r="S546" s="299"/>
      <c r="T546" s="299" t="s">
        <v>2779</v>
      </c>
      <c r="U546" s="298"/>
      <c r="V546" s="298"/>
      <c r="W546" s="299"/>
      <c r="X546" s="301">
        <v>1</v>
      </c>
      <c r="Y546" s="301">
        <v>0</v>
      </c>
      <c r="Z546" s="300">
        <v>7.0000000000000001E-3</v>
      </c>
      <c r="AA546" s="300">
        <v>58</v>
      </c>
      <c r="AB546" s="297">
        <v>40</v>
      </c>
      <c r="AC546" s="296">
        <v>42402</v>
      </c>
      <c r="AD546" s="296">
        <v>42402.739786458304</v>
      </c>
      <c r="AE546" s="295" t="s">
        <v>2324</v>
      </c>
    </row>
    <row r="547" spans="1:31" hidden="1" collapsed="1">
      <c r="A547" s="302" t="s">
        <v>262</v>
      </c>
      <c r="B547" s="299" t="s">
        <v>1222</v>
      </c>
      <c r="C547" s="299" t="s">
        <v>1222</v>
      </c>
      <c r="D547" s="299" t="s">
        <v>2778</v>
      </c>
      <c r="E547" s="299" t="s">
        <v>1221</v>
      </c>
      <c r="F547" s="299" t="s">
        <v>1220</v>
      </c>
      <c r="G547" s="299"/>
      <c r="H547" s="299" t="s">
        <v>1219</v>
      </c>
      <c r="I547" s="299" t="s">
        <v>449</v>
      </c>
      <c r="J547" s="299" t="s">
        <v>448</v>
      </c>
      <c r="K547" s="299" t="s">
        <v>2325</v>
      </c>
      <c r="L547" s="299" t="s">
        <v>317</v>
      </c>
      <c r="M547" s="299" t="s">
        <v>3346</v>
      </c>
      <c r="N547" s="299" t="s">
        <v>233</v>
      </c>
      <c r="O547" s="299" t="s">
        <v>3346</v>
      </c>
      <c r="P547" s="299"/>
      <c r="Q547" s="299"/>
      <c r="R547" s="299"/>
      <c r="S547" s="299"/>
      <c r="T547" s="299" t="s">
        <v>2777</v>
      </c>
      <c r="U547" s="298"/>
      <c r="V547" s="298"/>
      <c r="W547" s="299"/>
      <c r="X547" s="301">
        <v>1</v>
      </c>
      <c r="Y547" s="301">
        <v>0</v>
      </c>
      <c r="Z547" s="300">
        <v>7.0000000000000001E-3</v>
      </c>
      <c r="AA547" s="300">
        <v>61</v>
      </c>
      <c r="AB547" s="297">
        <v>40</v>
      </c>
      <c r="AC547" s="296">
        <v>42402</v>
      </c>
      <c r="AD547" s="296">
        <v>42402.746316238401</v>
      </c>
      <c r="AE547" s="295" t="s">
        <v>2324</v>
      </c>
    </row>
    <row r="548" spans="1:31" hidden="1" collapsed="1">
      <c r="A548" s="302" t="s">
        <v>262</v>
      </c>
      <c r="B548" s="299" t="s">
        <v>1182</v>
      </c>
      <c r="C548" s="299" t="s">
        <v>1182</v>
      </c>
      <c r="D548" s="299" t="s">
        <v>2776</v>
      </c>
      <c r="E548" s="299" t="s">
        <v>1181</v>
      </c>
      <c r="F548" s="299" t="s">
        <v>1180</v>
      </c>
      <c r="G548" s="299"/>
      <c r="H548" s="299" t="s">
        <v>1179</v>
      </c>
      <c r="I548" s="299" t="s">
        <v>449</v>
      </c>
      <c r="J548" s="299" t="s">
        <v>448</v>
      </c>
      <c r="K548" s="299" t="s">
        <v>2325</v>
      </c>
      <c r="L548" s="299" t="s">
        <v>317</v>
      </c>
      <c r="M548" s="299" t="s">
        <v>3346</v>
      </c>
      <c r="N548" s="299" t="s">
        <v>233</v>
      </c>
      <c r="O548" s="299" t="s">
        <v>3346</v>
      </c>
      <c r="P548" s="299"/>
      <c r="Q548" s="299"/>
      <c r="R548" s="299"/>
      <c r="S548" s="299"/>
      <c r="T548" s="299" t="s">
        <v>2775</v>
      </c>
      <c r="U548" s="298"/>
      <c r="V548" s="298"/>
      <c r="W548" s="299"/>
      <c r="X548" s="301">
        <v>1</v>
      </c>
      <c r="Y548" s="301">
        <v>0</v>
      </c>
      <c r="Z548" s="300">
        <v>8.0000000000000002E-3</v>
      </c>
      <c r="AA548" s="300">
        <v>71</v>
      </c>
      <c r="AB548" s="297">
        <v>40</v>
      </c>
      <c r="AC548" s="296">
        <v>42402</v>
      </c>
      <c r="AD548" s="296">
        <v>42402.748478356501</v>
      </c>
      <c r="AE548" s="295" t="s">
        <v>2324</v>
      </c>
    </row>
    <row r="549" spans="1:31" hidden="1" collapsed="1">
      <c r="A549" s="302" t="s">
        <v>262</v>
      </c>
      <c r="B549" s="299" t="s">
        <v>1255</v>
      </c>
      <c r="C549" s="299" t="s">
        <v>1255</v>
      </c>
      <c r="D549" s="299" t="s">
        <v>2774</v>
      </c>
      <c r="E549" s="299" t="s">
        <v>1254</v>
      </c>
      <c r="F549" s="299" t="s">
        <v>1253</v>
      </c>
      <c r="G549" s="299"/>
      <c r="H549" s="299" t="s">
        <v>1252</v>
      </c>
      <c r="I549" s="299" t="s">
        <v>449</v>
      </c>
      <c r="J549" s="299" t="s">
        <v>448</v>
      </c>
      <c r="K549" s="299" t="s">
        <v>2405</v>
      </c>
      <c r="L549" s="299" t="s">
        <v>317</v>
      </c>
      <c r="M549" s="299" t="s">
        <v>3346</v>
      </c>
      <c r="N549" s="299" t="s">
        <v>233</v>
      </c>
      <c r="O549" s="299" t="s">
        <v>3346</v>
      </c>
      <c r="P549" s="299"/>
      <c r="Q549" s="299"/>
      <c r="R549" s="299"/>
      <c r="S549" s="299"/>
      <c r="T549" s="299" t="s">
        <v>2773</v>
      </c>
      <c r="U549" s="298"/>
      <c r="V549" s="298"/>
      <c r="W549" s="299"/>
      <c r="X549" s="301">
        <v>1</v>
      </c>
      <c r="Y549" s="301">
        <v>0</v>
      </c>
      <c r="Z549" s="300">
        <v>5.0000000000000001E-3</v>
      </c>
      <c r="AA549" s="300">
        <v>47</v>
      </c>
      <c r="AB549" s="297">
        <v>40</v>
      </c>
      <c r="AC549" s="296">
        <v>42402</v>
      </c>
      <c r="AD549" s="296">
        <v>42402.756804085599</v>
      </c>
      <c r="AE549" s="295" t="s">
        <v>2324</v>
      </c>
    </row>
    <row r="550" spans="1:31" hidden="1" collapsed="1">
      <c r="A550" s="302" t="s">
        <v>262</v>
      </c>
      <c r="B550" s="299" t="s">
        <v>1152</v>
      </c>
      <c r="C550" s="299" t="s">
        <v>1152</v>
      </c>
      <c r="D550" s="299" t="s">
        <v>2772</v>
      </c>
      <c r="E550" s="299" t="s">
        <v>537</v>
      </c>
      <c r="F550" s="299" t="s">
        <v>1151</v>
      </c>
      <c r="G550" s="299"/>
      <c r="H550" s="299" t="s">
        <v>1150</v>
      </c>
      <c r="I550" s="299" t="s">
        <v>449</v>
      </c>
      <c r="J550" s="299" t="s">
        <v>448</v>
      </c>
      <c r="K550" s="299" t="s">
        <v>2405</v>
      </c>
      <c r="L550" s="299" t="s">
        <v>318</v>
      </c>
      <c r="M550" s="299" t="s">
        <v>319</v>
      </c>
      <c r="N550" s="299" t="s">
        <v>233</v>
      </c>
      <c r="O550" s="299" t="s">
        <v>319</v>
      </c>
      <c r="P550" s="299"/>
      <c r="Q550" s="299"/>
      <c r="R550" s="299"/>
      <c r="S550" s="299"/>
      <c r="T550" s="299" t="s">
        <v>2693</v>
      </c>
      <c r="U550" s="298"/>
      <c r="V550" s="298"/>
      <c r="W550" s="299"/>
      <c r="X550" s="301">
        <v>1</v>
      </c>
      <c r="Y550" s="301">
        <v>0</v>
      </c>
      <c r="Z550" s="300">
        <v>0</v>
      </c>
      <c r="AA550" s="300">
        <v>0</v>
      </c>
      <c r="AB550" s="297">
        <v>10</v>
      </c>
      <c r="AC550" s="296">
        <v>42410</v>
      </c>
      <c r="AD550" s="296">
        <v>42410.729516088002</v>
      </c>
      <c r="AE550" s="295" t="s">
        <v>2324</v>
      </c>
    </row>
    <row r="551" spans="1:31" hidden="1" collapsed="1">
      <c r="A551" s="302" t="s">
        <v>262</v>
      </c>
      <c r="B551" s="299" t="s">
        <v>1149</v>
      </c>
      <c r="C551" s="299" t="s">
        <v>1149</v>
      </c>
      <c r="D551" s="299" t="s">
        <v>2769</v>
      </c>
      <c r="E551" s="299" t="s">
        <v>1148</v>
      </c>
      <c r="F551" s="299" t="s">
        <v>1147</v>
      </c>
      <c r="G551" s="299"/>
      <c r="H551" s="299" t="s">
        <v>1146</v>
      </c>
      <c r="I551" s="299" t="s">
        <v>478</v>
      </c>
      <c r="J551" s="299" t="s">
        <v>448</v>
      </c>
      <c r="K551" s="299" t="s">
        <v>2345</v>
      </c>
      <c r="L551" s="299" t="s">
        <v>318</v>
      </c>
      <c r="M551" s="299" t="s">
        <v>319</v>
      </c>
      <c r="N551" s="299" t="s">
        <v>233</v>
      </c>
      <c r="O551" s="299" t="s">
        <v>319</v>
      </c>
      <c r="P551" s="299"/>
      <c r="Q551" s="299"/>
      <c r="R551" s="299"/>
      <c r="S551" s="299"/>
      <c r="T551" s="299" t="s">
        <v>2771</v>
      </c>
      <c r="U551" s="298"/>
      <c r="V551" s="298"/>
      <c r="W551" s="299"/>
      <c r="X551" s="301">
        <v>8</v>
      </c>
      <c r="Y551" s="301">
        <v>0</v>
      </c>
      <c r="Z551" s="300">
        <v>3.2000000000000001E-2</v>
      </c>
      <c r="AA551" s="300">
        <v>271.048</v>
      </c>
      <c r="AB551" s="297">
        <v>80</v>
      </c>
      <c r="AC551" s="296">
        <v>42411</v>
      </c>
      <c r="AD551" s="296">
        <v>42411.429075115702</v>
      </c>
      <c r="AE551" s="295" t="s">
        <v>2324</v>
      </c>
    </row>
    <row r="552" spans="1:31" hidden="1" collapsed="1">
      <c r="A552" s="302" t="s">
        <v>262</v>
      </c>
      <c r="B552" s="299" t="s">
        <v>1149</v>
      </c>
      <c r="C552" s="299" t="s">
        <v>1149</v>
      </c>
      <c r="D552" s="299" t="s">
        <v>2769</v>
      </c>
      <c r="E552" s="299" t="s">
        <v>1148</v>
      </c>
      <c r="F552" s="299" t="s">
        <v>1147</v>
      </c>
      <c r="G552" s="299"/>
      <c r="H552" s="299" t="s">
        <v>1146</v>
      </c>
      <c r="I552" s="299" t="s">
        <v>478</v>
      </c>
      <c r="J552" s="299" t="s">
        <v>448</v>
      </c>
      <c r="K552" s="299" t="s">
        <v>2345</v>
      </c>
      <c r="L552" s="299" t="s">
        <v>318</v>
      </c>
      <c r="M552" s="299" t="s">
        <v>319</v>
      </c>
      <c r="N552" s="299" t="s">
        <v>233</v>
      </c>
      <c r="O552" s="299" t="s">
        <v>319</v>
      </c>
      <c r="P552" s="299"/>
      <c r="Q552" s="299"/>
      <c r="R552" s="299"/>
      <c r="S552" s="299"/>
      <c r="T552" s="299" t="s">
        <v>2770</v>
      </c>
      <c r="U552" s="298"/>
      <c r="V552" s="298"/>
      <c r="W552" s="299"/>
      <c r="X552" s="301">
        <v>3</v>
      </c>
      <c r="Y552" s="301">
        <v>0</v>
      </c>
      <c r="Z552" s="300">
        <v>7.7999999999999996E-3</v>
      </c>
      <c r="AA552" s="300">
        <v>65.945999999999998</v>
      </c>
      <c r="AB552" s="297">
        <v>30</v>
      </c>
      <c r="AC552" s="296">
        <v>42411</v>
      </c>
      <c r="AD552" s="296">
        <v>42411.429075115702</v>
      </c>
      <c r="AE552" s="295" t="s">
        <v>2324</v>
      </c>
    </row>
    <row r="553" spans="1:31" hidden="1" collapsed="1">
      <c r="A553" s="302" t="s">
        <v>262</v>
      </c>
      <c r="B553" s="299" t="s">
        <v>1149</v>
      </c>
      <c r="C553" s="299" t="s">
        <v>1149</v>
      </c>
      <c r="D553" s="299" t="s">
        <v>2769</v>
      </c>
      <c r="E553" s="299" t="s">
        <v>1148</v>
      </c>
      <c r="F553" s="299" t="s">
        <v>1147</v>
      </c>
      <c r="G553" s="299"/>
      <c r="H553" s="299" t="s">
        <v>1146</v>
      </c>
      <c r="I553" s="299" t="s">
        <v>478</v>
      </c>
      <c r="J553" s="299" t="s">
        <v>448</v>
      </c>
      <c r="K553" s="299" t="s">
        <v>2345</v>
      </c>
      <c r="L553" s="299" t="s">
        <v>318</v>
      </c>
      <c r="M553" s="299" t="s">
        <v>319</v>
      </c>
      <c r="N553" s="299" t="s">
        <v>233</v>
      </c>
      <c r="O553" s="299" t="s">
        <v>319</v>
      </c>
      <c r="P553" s="299"/>
      <c r="Q553" s="299"/>
      <c r="R553" s="299"/>
      <c r="S553" s="299"/>
      <c r="T553" s="299" t="s">
        <v>2768</v>
      </c>
      <c r="U553" s="298"/>
      <c r="V553" s="298"/>
      <c r="W553" s="299"/>
      <c r="X553" s="301">
        <v>2</v>
      </c>
      <c r="Y553" s="301">
        <v>0</v>
      </c>
      <c r="Z553" s="300">
        <v>9.5999999999999992E-3</v>
      </c>
      <c r="AA553" s="300">
        <v>81.474000000000004</v>
      </c>
      <c r="AB553" s="297">
        <v>20</v>
      </c>
      <c r="AC553" s="296">
        <v>42411</v>
      </c>
      <c r="AD553" s="296">
        <v>42411.429075115702</v>
      </c>
      <c r="AE553" s="295" t="s">
        <v>2324</v>
      </c>
    </row>
    <row r="554" spans="1:31" collapsed="1">
      <c r="A554" s="302" t="s">
        <v>262</v>
      </c>
      <c r="B554" s="299" t="s">
        <v>923</v>
      </c>
      <c r="C554" s="299" t="s">
        <v>923</v>
      </c>
      <c r="D554" s="299" t="s">
        <v>2767</v>
      </c>
      <c r="E554" s="299" t="s">
        <v>922</v>
      </c>
      <c r="F554" s="299" t="s">
        <v>921</v>
      </c>
      <c r="G554" s="299"/>
      <c r="H554" s="299" t="s">
        <v>920</v>
      </c>
      <c r="I554" s="299" t="s">
        <v>575</v>
      </c>
      <c r="J554" s="299" t="s">
        <v>448</v>
      </c>
      <c r="K554" s="299" t="s">
        <v>2431</v>
      </c>
      <c r="L554" s="299" t="s">
        <v>320</v>
      </c>
      <c r="M554" s="299" t="s">
        <v>204</v>
      </c>
      <c r="N554" s="299" t="s">
        <v>233</v>
      </c>
      <c r="O554" s="299" t="s">
        <v>204</v>
      </c>
      <c r="P554" s="299"/>
      <c r="Q554" s="299"/>
      <c r="R554" s="299"/>
      <c r="S554" s="299"/>
      <c r="T554" s="299"/>
      <c r="U554" s="298"/>
      <c r="V554" s="298"/>
      <c r="W554" s="299"/>
      <c r="X554" s="301">
        <v>1</v>
      </c>
      <c r="Y554" s="301">
        <v>0</v>
      </c>
      <c r="Z554" s="300">
        <v>3.8E-3</v>
      </c>
      <c r="AA554" s="300">
        <v>32.267000000000003</v>
      </c>
      <c r="AB554" s="297">
        <v>5</v>
      </c>
      <c r="AC554" s="296">
        <v>42415</v>
      </c>
      <c r="AD554" s="296">
        <v>42415.448462152803</v>
      </c>
      <c r="AE554" s="295" t="s">
        <v>2324</v>
      </c>
    </row>
    <row r="555" spans="1:31" collapsed="1">
      <c r="A555" s="302" t="s">
        <v>262</v>
      </c>
      <c r="B555" s="299" t="s">
        <v>919</v>
      </c>
      <c r="C555" s="299" t="s">
        <v>919</v>
      </c>
      <c r="D555" s="299" t="s">
        <v>2766</v>
      </c>
      <c r="E555" s="299" t="s">
        <v>918</v>
      </c>
      <c r="F555" s="299" t="s">
        <v>917</v>
      </c>
      <c r="G555" s="299"/>
      <c r="H555" s="299" t="s">
        <v>916</v>
      </c>
      <c r="I555" s="299" t="s">
        <v>915</v>
      </c>
      <c r="J555" s="299" t="s">
        <v>448</v>
      </c>
      <c r="K555" s="299" t="s">
        <v>2765</v>
      </c>
      <c r="L555" s="299" t="s">
        <v>320</v>
      </c>
      <c r="M555" s="299" t="s">
        <v>204</v>
      </c>
      <c r="N555" s="299" t="s">
        <v>233</v>
      </c>
      <c r="O555" s="299" t="s">
        <v>204</v>
      </c>
      <c r="P555" s="299"/>
      <c r="Q555" s="299"/>
      <c r="R555" s="299"/>
      <c r="S555" s="299"/>
      <c r="T555" s="299"/>
      <c r="U555" s="298"/>
      <c r="V555" s="298"/>
      <c r="W555" s="299"/>
      <c r="X555" s="301">
        <v>2</v>
      </c>
      <c r="Y555" s="301">
        <v>0</v>
      </c>
      <c r="Z555" s="300">
        <v>8.0000000000000002E-3</v>
      </c>
      <c r="AA555" s="300">
        <v>67.56</v>
      </c>
      <c r="AB555" s="297">
        <v>10</v>
      </c>
      <c r="AC555" s="296">
        <v>42422</v>
      </c>
      <c r="AD555" s="296">
        <v>42422.549740972201</v>
      </c>
      <c r="AE555" s="295" t="s">
        <v>2324</v>
      </c>
    </row>
    <row r="556" spans="1:31" collapsed="1">
      <c r="A556" s="302" t="s">
        <v>262</v>
      </c>
      <c r="B556" s="299" t="s">
        <v>919</v>
      </c>
      <c r="C556" s="299" t="s">
        <v>919</v>
      </c>
      <c r="D556" s="299" t="s">
        <v>2766</v>
      </c>
      <c r="E556" s="299" t="s">
        <v>918</v>
      </c>
      <c r="F556" s="299" t="s">
        <v>917</v>
      </c>
      <c r="G556" s="299"/>
      <c r="H556" s="299" t="s">
        <v>916</v>
      </c>
      <c r="I556" s="299" t="s">
        <v>915</v>
      </c>
      <c r="J556" s="299" t="s">
        <v>448</v>
      </c>
      <c r="K556" s="299" t="s">
        <v>2765</v>
      </c>
      <c r="L556" s="299" t="s">
        <v>320</v>
      </c>
      <c r="M556" s="299" t="s">
        <v>204</v>
      </c>
      <c r="N556" s="299" t="s">
        <v>233</v>
      </c>
      <c r="O556" s="299" t="s">
        <v>204</v>
      </c>
      <c r="P556" s="299"/>
      <c r="Q556" s="299"/>
      <c r="R556" s="299"/>
      <c r="S556" s="299"/>
      <c r="T556" s="299"/>
      <c r="U556" s="298"/>
      <c r="V556" s="298"/>
      <c r="W556" s="299"/>
      <c r="X556" s="301">
        <v>11</v>
      </c>
      <c r="Y556" s="301">
        <v>0</v>
      </c>
      <c r="Z556" s="300">
        <v>2.9700000000000001E-2</v>
      </c>
      <c r="AA556" s="300">
        <v>255.11199999999999</v>
      </c>
      <c r="AB556" s="297">
        <v>55</v>
      </c>
      <c r="AC556" s="296">
        <v>42422</v>
      </c>
      <c r="AD556" s="296">
        <v>42422.549740972201</v>
      </c>
      <c r="AE556" s="295" t="s">
        <v>2324</v>
      </c>
    </row>
    <row r="557" spans="1:31" collapsed="1">
      <c r="A557" s="302" t="s">
        <v>262</v>
      </c>
      <c r="B557" s="299" t="s">
        <v>919</v>
      </c>
      <c r="C557" s="299" t="s">
        <v>919</v>
      </c>
      <c r="D557" s="299" t="s">
        <v>2766</v>
      </c>
      <c r="E557" s="299" t="s">
        <v>918</v>
      </c>
      <c r="F557" s="299" t="s">
        <v>917</v>
      </c>
      <c r="G557" s="299"/>
      <c r="H557" s="299" t="s">
        <v>916</v>
      </c>
      <c r="I557" s="299" t="s">
        <v>915</v>
      </c>
      <c r="J557" s="299" t="s">
        <v>448</v>
      </c>
      <c r="K557" s="299" t="s">
        <v>2765</v>
      </c>
      <c r="L557" s="299" t="s">
        <v>320</v>
      </c>
      <c r="M557" s="299" t="s">
        <v>204</v>
      </c>
      <c r="N557" s="299" t="s">
        <v>233</v>
      </c>
      <c r="O557" s="299" t="s">
        <v>204</v>
      </c>
      <c r="P557" s="299"/>
      <c r="Q557" s="299"/>
      <c r="R557" s="299"/>
      <c r="S557" s="299"/>
      <c r="T557" s="299"/>
      <c r="U557" s="298"/>
      <c r="V557" s="298"/>
      <c r="W557" s="299"/>
      <c r="X557" s="301">
        <v>5</v>
      </c>
      <c r="Y557" s="301">
        <v>0</v>
      </c>
      <c r="Z557" s="300">
        <v>1.9E-2</v>
      </c>
      <c r="AA557" s="300">
        <v>161.33500000000001</v>
      </c>
      <c r="AB557" s="297">
        <v>25</v>
      </c>
      <c r="AC557" s="296">
        <v>42422</v>
      </c>
      <c r="AD557" s="296">
        <v>42422.549740972201</v>
      </c>
      <c r="AE557" s="295" t="s">
        <v>2324</v>
      </c>
    </row>
    <row r="558" spans="1:31" hidden="1" collapsed="1">
      <c r="A558" s="302" t="s">
        <v>262</v>
      </c>
      <c r="B558" s="299" t="s">
        <v>1272</v>
      </c>
      <c r="C558" s="299" t="s">
        <v>1272</v>
      </c>
      <c r="D558" s="299" t="s">
        <v>2764</v>
      </c>
      <c r="E558" s="299" t="s">
        <v>1195</v>
      </c>
      <c r="F558" s="299" t="s">
        <v>556</v>
      </c>
      <c r="G558" s="299"/>
      <c r="H558" s="299" t="s">
        <v>1194</v>
      </c>
      <c r="I558" s="299" t="s">
        <v>478</v>
      </c>
      <c r="J558" s="299" t="s">
        <v>448</v>
      </c>
      <c r="K558" s="299" t="s">
        <v>2345</v>
      </c>
      <c r="L558" s="299" t="s">
        <v>316</v>
      </c>
      <c r="M558" s="299" t="s">
        <v>242</v>
      </c>
      <c r="N558" s="299" t="s">
        <v>233</v>
      </c>
      <c r="O558" s="299" t="s">
        <v>242</v>
      </c>
      <c r="P558" s="299"/>
      <c r="Q558" s="299"/>
      <c r="R558" s="299"/>
      <c r="S558" s="299"/>
      <c r="T558" s="299" t="s">
        <v>2763</v>
      </c>
      <c r="U558" s="298"/>
      <c r="V558" s="298"/>
      <c r="W558" s="299"/>
      <c r="X558" s="301">
        <v>10</v>
      </c>
      <c r="Y558" s="301">
        <v>0</v>
      </c>
      <c r="Z558" s="300">
        <v>3.5999999999999997E-2</v>
      </c>
      <c r="AA558" s="300">
        <v>302.51</v>
      </c>
      <c r="AB558" s="297">
        <v>15</v>
      </c>
      <c r="AC558" s="296">
        <v>42430</v>
      </c>
      <c r="AD558" s="296">
        <v>42430.559942245403</v>
      </c>
      <c r="AE558" s="295" t="s">
        <v>2324</v>
      </c>
    </row>
    <row r="559" spans="1:31" collapsed="1">
      <c r="A559" s="302" t="s">
        <v>262</v>
      </c>
      <c r="B559" s="299" t="s">
        <v>914</v>
      </c>
      <c r="C559" s="299" t="s">
        <v>914</v>
      </c>
      <c r="D559" s="299" t="s">
        <v>2762</v>
      </c>
      <c r="E559" s="299" t="s">
        <v>913</v>
      </c>
      <c r="F559" s="299" t="s">
        <v>901</v>
      </c>
      <c r="G559" s="299"/>
      <c r="H559" s="299" t="s">
        <v>912</v>
      </c>
      <c r="I559" s="299" t="s">
        <v>473</v>
      </c>
      <c r="J559" s="299" t="s">
        <v>448</v>
      </c>
      <c r="K559" s="299" t="s">
        <v>2538</v>
      </c>
      <c r="L559" s="299" t="s">
        <v>320</v>
      </c>
      <c r="M559" s="299" t="s">
        <v>204</v>
      </c>
      <c r="N559" s="299" t="s">
        <v>233</v>
      </c>
      <c r="O559" s="299" t="s">
        <v>204</v>
      </c>
      <c r="P559" s="299"/>
      <c r="Q559" s="299"/>
      <c r="R559" s="299"/>
      <c r="S559" s="299"/>
      <c r="T559" s="299"/>
      <c r="U559" s="298"/>
      <c r="V559" s="298"/>
      <c r="W559" s="299"/>
      <c r="X559" s="301">
        <v>25</v>
      </c>
      <c r="Y559" s="301">
        <v>0</v>
      </c>
      <c r="Z559" s="300">
        <v>9.5000000000000001E-2</v>
      </c>
      <c r="AA559" s="300">
        <v>806.67499999999995</v>
      </c>
      <c r="AB559" s="297">
        <v>125</v>
      </c>
      <c r="AC559" s="296">
        <v>42430</v>
      </c>
      <c r="AD559" s="296">
        <v>42430.561209409701</v>
      </c>
      <c r="AE559" s="295" t="s">
        <v>2324</v>
      </c>
    </row>
    <row r="560" spans="1:31" collapsed="1">
      <c r="A560" s="302" t="s">
        <v>262</v>
      </c>
      <c r="B560" s="299" t="s">
        <v>911</v>
      </c>
      <c r="C560" s="299" t="s">
        <v>911</v>
      </c>
      <c r="D560" s="299" t="s">
        <v>2761</v>
      </c>
      <c r="E560" s="299" t="s">
        <v>910</v>
      </c>
      <c r="F560" s="299" t="s">
        <v>909</v>
      </c>
      <c r="G560" s="299"/>
      <c r="H560" s="299" t="s">
        <v>908</v>
      </c>
      <c r="I560" s="299" t="s">
        <v>473</v>
      </c>
      <c r="J560" s="299" t="s">
        <v>448</v>
      </c>
      <c r="K560" s="299" t="s">
        <v>2538</v>
      </c>
      <c r="L560" s="299" t="s">
        <v>320</v>
      </c>
      <c r="M560" s="299" t="s">
        <v>204</v>
      </c>
      <c r="N560" s="299" t="s">
        <v>233</v>
      </c>
      <c r="O560" s="299" t="s">
        <v>204</v>
      </c>
      <c r="P560" s="299"/>
      <c r="Q560" s="299"/>
      <c r="R560" s="299"/>
      <c r="S560" s="299"/>
      <c r="T560" s="299"/>
      <c r="U560" s="298"/>
      <c r="V560" s="298"/>
      <c r="W560" s="299"/>
      <c r="X560" s="301">
        <v>1</v>
      </c>
      <c r="Y560" s="301">
        <v>0</v>
      </c>
      <c r="Z560" s="300">
        <v>2.7000000000000001E-3</v>
      </c>
      <c r="AA560" s="300">
        <v>23.192</v>
      </c>
      <c r="AB560" s="297">
        <v>5</v>
      </c>
      <c r="AC560" s="296">
        <v>42430</v>
      </c>
      <c r="AD560" s="296">
        <v>42430.562157025503</v>
      </c>
      <c r="AE560" s="295" t="s">
        <v>2324</v>
      </c>
    </row>
    <row r="561" spans="1:31" collapsed="1">
      <c r="A561" s="302" t="s">
        <v>262</v>
      </c>
      <c r="B561" s="299" t="s">
        <v>907</v>
      </c>
      <c r="C561" s="299" t="s">
        <v>907</v>
      </c>
      <c r="D561" s="299" t="s">
        <v>2760</v>
      </c>
      <c r="E561" s="299" t="s">
        <v>906</v>
      </c>
      <c r="F561" s="299" t="s">
        <v>905</v>
      </c>
      <c r="G561" s="299"/>
      <c r="H561" s="299" t="s">
        <v>904</v>
      </c>
      <c r="I561" s="299" t="s">
        <v>491</v>
      </c>
      <c r="J561" s="299" t="s">
        <v>448</v>
      </c>
      <c r="K561" s="299" t="s">
        <v>2612</v>
      </c>
      <c r="L561" s="299" t="s">
        <v>320</v>
      </c>
      <c r="M561" s="299" t="s">
        <v>204</v>
      </c>
      <c r="N561" s="299" t="s">
        <v>233</v>
      </c>
      <c r="O561" s="299" t="s">
        <v>204</v>
      </c>
      <c r="P561" s="299"/>
      <c r="Q561" s="299"/>
      <c r="R561" s="299"/>
      <c r="S561" s="299"/>
      <c r="T561" s="299"/>
      <c r="U561" s="298"/>
      <c r="V561" s="298"/>
      <c r="W561" s="299"/>
      <c r="X561" s="301">
        <v>4</v>
      </c>
      <c r="Y561" s="301">
        <v>0</v>
      </c>
      <c r="Z561" s="300">
        <v>1.52E-2</v>
      </c>
      <c r="AA561" s="300">
        <v>129.06800000000001</v>
      </c>
      <c r="AB561" s="297">
        <v>21.2</v>
      </c>
      <c r="AC561" s="296">
        <v>42450</v>
      </c>
      <c r="AD561" s="296">
        <v>42450.443266284703</v>
      </c>
      <c r="AE561" s="295" t="s">
        <v>2324</v>
      </c>
    </row>
    <row r="562" spans="1:31" hidden="1" collapsed="1">
      <c r="A562" s="302" t="s">
        <v>262</v>
      </c>
      <c r="B562" s="299" t="s">
        <v>1145</v>
      </c>
      <c r="C562" s="299" t="s">
        <v>1145</v>
      </c>
      <c r="D562" s="299" t="s">
        <v>2759</v>
      </c>
      <c r="E562" s="299" t="s">
        <v>1144</v>
      </c>
      <c r="F562" s="299" t="s">
        <v>1143</v>
      </c>
      <c r="G562" s="299"/>
      <c r="H562" s="299" t="s">
        <v>1142</v>
      </c>
      <c r="I562" s="299" t="s">
        <v>449</v>
      </c>
      <c r="J562" s="299" t="s">
        <v>448</v>
      </c>
      <c r="K562" s="299" t="s">
        <v>2325</v>
      </c>
      <c r="L562" s="299" t="s">
        <v>318</v>
      </c>
      <c r="M562" s="299" t="s">
        <v>319</v>
      </c>
      <c r="N562" s="299" t="s">
        <v>233</v>
      </c>
      <c r="O562" s="299" t="s">
        <v>319</v>
      </c>
      <c r="P562" s="299"/>
      <c r="Q562" s="299"/>
      <c r="R562" s="299"/>
      <c r="S562" s="299"/>
      <c r="T562" s="299" t="s">
        <v>2758</v>
      </c>
      <c r="U562" s="298"/>
      <c r="V562" s="298"/>
      <c r="W562" s="299"/>
      <c r="X562" s="301">
        <v>2</v>
      </c>
      <c r="Y562" s="301">
        <v>0</v>
      </c>
      <c r="Z562" s="300">
        <v>1.2800000000000001E-2</v>
      </c>
      <c r="AA562" s="300">
        <v>108.902</v>
      </c>
      <c r="AB562" s="297">
        <v>20</v>
      </c>
      <c r="AC562" s="296">
        <v>42489</v>
      </c>
      <c r="AD562" s="296">
        <v>42489.548857870403</v>
      </c>
      <c r="AE562" s="295" t="s">
        <v>2324</v>
      </c>
    </row>
    <row r="563" spans="1:31" collapsed="1">
      <c r="A563" s="302" t="s">
        <v>262</v>
      </c>
      <c r="B563" s="299" t="s">
        <v>903</v>
      </c>
      <c r="C563" s="299" t="s">
        <v>903</v>
      </c>
      <c r="D563" s="299" t="s">
        <v>2757</v>
      </c>
      <c r="E563" s="299" t="s">
        <v>902</v>
      </c>
      <c r="F563" s="299" t="s">
        <v>901</v>
      </c>
      <c r="G563" s="299"/>
      <c r="H563" s="299" t="s">
        <v>900</v>
      </c>
      <c r="I563" s="299" t="s">
        <v>449</v>
      </c>
      <c r="J563" s="299" t="s">
        <v>448</v>
      </c>
      <c r="K563" s="299" t="s">
        <v>2325</v>
      </c>
      <c r="L563" s="299" t="s">
        <v>320</v>
      </c>
      <c r="M563" s="299" t="s">
        <v>204</v>
      </c>
      <c r="N563" s="299" t="s">
        <v>233</v>
      </c>
      <c r="O563" s="299" t="s">
        <v>204</v>
      </c>
      <c r="P563" s="299"/>
      <c r="Q563" s="299"/>
      <c r="R563" s="299"/>
      <c r="S563" s="299"/>
      <c r="T563" s="299"/>
      <c r="U563" s="298"/>
      <c r="V563" s="298"/>
      <c r="W563" s="299"/>
      <c r="X563" s="301">
        <v>12</v>
      </c>
      <c r="Y563" s="301">
        <v>0</v>
      </c>
      <c r="Z563" s="300">
        <v>4.5600000000000002E-2</v>
      </c>
      <c r="AA563" s="300">
        <v>387.20400000000001</v>
      </c>
      <c r="AB563" s="297">
        <v>63.6</v>
      </c>
      <c r="AC563" s="296">
        <v>42438</v>
      </c>
      <c r="AD563" s="296">
        <v>42492.673923958297</v>
      </c>
      <c r="AE563" s="295" t="s">
        <v>2324</v>
      </c>
    </row>
    <row r="564" spans="1:31" collapsed="1">
      <c r="A564" s="302" t="s">
        <v>262</v>
      </c>
      <c r="B564" s="299" t="s">
        <v>899</v>
      </c>
      <c r="C564" s="299" t="s">
        <v>899</v>
      </c>
      <c r="D564" s="299" t="s">
        <v>2648</v>
      </c>
      <c r="E564" s="299" t="s">
        <v>481</v>
      </c>
      <c r="F564" s="299" t="s">
        <v>480</v>
      </c>
      <c r="G564" s="299"/>
      <c r="H564" s="299" t="s">
        <v>479</v>
      </c>
      <c r="I564" s="299" t="s">
        <v>478</v>
      </c>
      <c r="J564" s="299" t="s">
        <v>448</v>
      </c>
      <c r="K564" s="299" t="s">
        <v>2345</v>
      </c>
      <c r="L564" s="299" t="s">
        <v>320</v>
      </c>
      <c r="M564" s="299" t="s">
        <v>204</v>
      </c>
      <c r="N564" s="299" t="s">
        <v>233</v>
      </c>
      <c r="O564" s="299" t="s">
        <v>204</v>
      </c>
      <c r="P564" s="299"/>
      <c r="Q564" s="299"/>
      <c r="R564" s="299"/>
      <c r="S564" s="299"/>
      <c r="T564" s="299"/>
      <c r="U564" s="298"/>
      <c r="V564" s="298"/>
      <c r="W564" s="299"/>
      <c r="X564" s="301">
        <v>4</v>
      </c>
      <c r="Y564" s="301">
        <v>0</v>
      </c>
      <c r="Z564" s="300">
        <v>1.6E-2</v>
      </c>
      <c r="AA564" s="300">
        <v>135.12</v>
      </c>
      <c r="AB564" s="297">
        <v>22.4</v>
      </c>
      <c r="AC564" s="296">
        <v>42444</v>
      </c>
      <c r="AD564" s="296">
        <v>42492.677744444401</v>
      </c>
      <c r="AE564" s="295" t="s">
        <v>2324</v>
      </c>
    </row>
    <row r="565" spans="1:31" collapsed="1">
      <c r="A565" s="302" t="s">
        <v>262</v>
      </c>
      <c r="B565" s="299" t="s">
        <v>898</v>
      </c>
      <c r="C565" s="299" t="s">
        <v>898</v>
      </c>
      <c r="D565" s="299" t="s">
        <v>2756</v>
      </c>
      <c r="E565" s="299" t="s">
        <v>485</v>
      </c>
      <c r="F565" s="299" t="s">
        <v>897</v>
      </c>
      <c r="G565" s="299"/>
      <c r="H565" s="299" t="s">
        <v>896</v>
      </c>
      <c r="I565" s="299" t="s">
        <v>491</v>
      </c>
      <c r="J565" s="299" t="s">
        <v>448</v>
      </c>
      <c r="K565" s="299" t="s">
        <v>2431</v>
      </c>
      <c r="L565" s="299" t="s">
        <v>320</v>
      </c>
      <c r="M565" s="299" t="s">
        <v>204</v>
      </c>
      <c r="N565" s="299" t="s">
        <v>233</v>
      </c>
      <c r="O565" s="299" t="s">
        <v>204</v>
      </c>
      <c r="P565" s="299"/>
      <c r="Q565" s="299"/>
      <c r="R565" s="299"/>
      <c r="S565" s="299"/>
      <c r="T565" s="299"/>
      <c r="U565" s="298"/>
      <c r="V565" s="298"/>
      <c r="W565" s="299"/>
      <c r="X565" s="301">
        <v>2</v>
      </c>
      <c r="Y565" s="301">
        <v>0</v>
      </c>
      <c r="Z565" s="300">
        <v>8.0000000000000002E-3</v>
      </c>
      <c r="AA565" s="300">
        <v>67.56</v>
      </c>
      <c r="AB565" s="297">
        <v>11.2</v>
      </c>
      <c r="AC565" s="296">
        <v>42444</v>
      </c>
      <c r="AD565" s="296">
        <v>42492.681041898097</v>
      </c>
      <c r="AE565" s="295" t="s">
        <v>2324</v>
      </c>
    </row>
    <row r="566" spans="1:31" collapsed="1">
      <c r="A566" s="302" t="s">
        <v>262</v>
      </c>
      <c r="B566" s="299" t="s">
        <v>895</v>
      </c>
      <c r="C566" s="299" t="s">
        <v>895</v>
      </c>
      <c r="D566" s="299" t="s">
        <v>2695</v>
      </c>
      <c r="E566" s="299" t="s">
        <v>650</v>
      </c>
      <c r="F566" s="299" t="s">
        <v>649</v>
      </c>
      <c r="G566" s="299"/>
      <c r="H566" s="299" t="s">
        <v>648</v>
      </c>
      <c r="I566" s="299" t="s">
        <v>473</v>
      </c>
      <c r="J566" s="299" t="s">
        <v>448</v>
      </c>
      <c r="K566" s="299" t="s">
        <v>2538</v>
      </c>
      <c r="L566" s="299" t="s">
        <v>320</v>
      </c>
      <c r="M566" s="299" t="s">
        <v>204</v>
      </c>
      <c r="N566" s="299" t="s">
        <v>233</v>
      </c>
      <c r="O566" s="299" t="s">
        <v>204</v>
      </c>
      <c r="P566" s="299"/>
      <c r="Q566" s="299"/>
      <c r="R566" s="299"/>
      <c r="S566" s="299"/>
      <c r="T566" s="299"/>
      <c r="U566" s="298"/>
      <c r="V566" s="298"/>
      <c r="W566" s="299"/>
      <c r="X566" s="301">
        <v>1</v>
      </c>
      <c r="Y566" s="301">
        <v>0</v>
      </c>
      <c r="Z566" s="300">
        <v>4.0000000000000001E-3</v>
      </c>
      <c r="AA566" s="300">
        <v>33.78</v>
      </c>
      <c r="AB566" s="297">
        <v>5.6</v>
      </c>
      <c r="AC566" s="296">
        <v>42444</v>
      </c>
      <c r="AD566" s="296">
        <v>42492.682521562499</v>
      </c>
      <c r="AE566" s="295" t="s">
        <v>2324</v>
      </c>
    </row>
    <row r="567" spans="1:31" collapsed="1">
      <c r="A567" s="302" t="s">
        <v>262</v>
      </c>
      <c r="B567" s="299" t="s">
        <v>895</v>
      </c>
      <c r="C567" s="299" t="s">
        <v>895</v>
      </c>
      <c r="D567" s="299" t="s">
        <v>2695</v>
      </c>
      <c r="E567" s="299" t="s">
        <v>650</v>
      </c>
      <c r="F567" s="299" t="s">
        <v>649</v>
      </c>
      <c r="G567" s="299"/>
      <c r="H567" s="299" t="s">
        <v>648</v>
      </c>
      <c r="I567" s="299" t="s">
        <v>473</v>
      </c>
      <c r="J567" s="299" t="s">
        <v>448</v>
      </c>
      <c r="K567" s="299" t="s">
        <v>2538</v>
      </c>
      <c r="L567" s="299" t="s">
        <v>320</v>
      </c>
      <c r="M567" s="299" t="s">
        <v>204</v>
      </c>
      <c r="N567" s="299" t="s">
        <v>233</v>
      </c>
      <c r="O567" s="299" t="s">
        <v>204</v>
      </c>
      <c r="P567" s="299"/>
      <c r="Q567" s="299"/>
      <c r="R567" s="299"/>
      <c r="S567" s="299"/>
      <c r="T567" s="299"/>
      <c r="U567" s="298"/>
      <c r="V567" s="298"/>
      <c r="W567" s="299"/>
      <c r="X567" s="301">
        <v>2</v>
      </c>
      <c r="Y567" s="301">
        <v>0</v>
      </c>
      <c r="Z567" s="300">
        <v>7.6E-3</v>
      </c>
      <c r="AA567" s="300">
        <v>64.534000000000006</v>
      </c>
      <c r="AB567" s="297">
        <v>9</v>
      </c>
      <c r="AC567" s="296">
        <v>42444</v>
      </c>
      <c r="AD567" s="296">
        <v>42492.682521562499</v>
      </c>
      <c r="AE567" s="295" t="s">
        <v>2324</v>
      </c>
    </row>
    <row r="568" spans="1:31" collapsed="1">
      <c r="A568" s="302" t="s">
        <v>262</v>
      </c>
      <c r="B568" s="299" t="s">
        <v>894</v>
      </c>
      <c r="C568" s="299" t="s">
        <v>894</v>
      </c>
      <c r="D568" s="299" t="s">
        <v>2755</v>
      </c>
      <c r="E568" s="299" t="s">
        <v>561</v>
      </c>
      <c r="F568" s="299" t="s">
        <v>893</v>
      </c>
      <c r="G568" s="299"/>
      <c r="H568" s="299" t="s">
        <v>892</v>
      </c>
      <c r="I568" s="299" t="s">
        <v>449</v>
      </c>
      <c r="J568" s="299" t="s">
        <v>448</v>
      </c>
      <c r="K568" s="299" t="s">
        <v>2325</v>
      </c>
      <c r="L568" s="299" t="s">
        <v>320</v>
      </c>
      <c r="M568" s="299" t="s">
        <v>204</v>
      </c>
      <c r="N568" s="299" t="s">
        <v>233</v>
      </c>
      <c r="O568" s="299" t="s">
        <v>204</v>
      </c>
      <c r="P568" s="299"/>
      <c r="Q568" s="299"/>
      <c r="R568" s="299"/>
      <c r="S568" s="299"/>
      <c r="T568" s="299"/>
      <c r="U568" s="298"/>
      <c r="V568" s="298"/>
      <c r="W568" s="299"/>
      <c r="X568" s="301">
        <v>1</v>
      </c>
      <c r="Y568" s="301">
        <v>0</v>
      </c>
      <c r="Z568" s="300">
        <v>4.0000000000000001E-3</v>
      </c>
      <c r="AA568" s="300">
        <v>33.78</v>
      </c>
      <c r="AB568" s="297">
        <v>5.6</v>
      </c>
      <c r="AC568" s="296">
        <v>42444</v>
      </c>
      <c r="AD568" s="296">
        <v>42492.684809803199</v>
      </c>
      <c r="AE568" s="295" t="s">
        <v>2324</v>
      </c>
    </row>
    <row r="569" spans="1:31" collapsed="1">
      <c r="A569" s="302" t="s">
        <v>262</v>
      </c>
      <c r="B569" s="299" t="s">
        <v>891</v>
      </c>
      <c r="C569" s="299" t="s">
        <v>891</v>
      </c>
      <c r="D569" s="299" t="s">
        <v>2356</v>
      </c>
      <c r="E569" s="299" t="s">
        <v>674</v>
      </c>
      <c r="F569" s="299" t="s">
        <v>748</v>
      </c>
      <c r="G569" s="299"/>
      <c r="H569" s="299" t="s">
        <v>747</v>
      </c>
      <c r="I569" s="299" t="s">
        <v>478</v>
      </c>
      <c r="J569" s="299" t="s">
        <v>448</v>
      </c>
      <c r="K569" s="299" t="s">
        <v>2345</v>
      </c>
      <c r="L569" s="299" t="s">
        <v>320</v>
      </c>
      <c r="M569" s="299" t="s">
        <v>204</v>
      </c>
      <c r="N569" s="299" t="s">
        <v>233</v>
      </c>
      <c r="O569" s="299" t="s">
        <v>204</v>
      </c>
      <c r="P569" s="299"/>
      <c r="Q569" s="299"/>
      <c r="R569" s="299"/>
      <c r="S569" s="299"/>
      <c r="T569" s="299"/>
      <c r="U569" s="298"/>
      <c r="V569" s="298"/>
      <c r="W569" s="299"/>
      <c r="X569" s="301">
        <v>9</v>
      </c>
      <c r="Y569" s="301">
        <v>0</v>
      </c>
      <c r="Z569" s="300">
        <v>3.5999999999999997E-2</v>
      </c>
      <c r="AA569" s="300">
        <v>304.02</v>
      </c>
      <c r="AB569" s="297">
        <v>50.4</v>
      </c>
      <c r="AC569" s="296">
        <v>42444</v>
      </c>
      <c r="AD569" s="296">
        <v>42492.6865996181</v>
      </c>
      <c r="AE569" s="295" t="s">
        <v>2324</v>
      </c>
    </row>
    <row r="570" spans="1:31" collapsed="1">
      <c r="A570" s="302" t="s">
        <v>262</v>
      </c>
      <c r="B570" s="299" t="s">
        <v>890</v>
      </c>
      <c r="C570" s="299" t="s">
        <v>890</v>
      </c>
      <c r="D570" s="299" t="s">
        <v>2393</v>
      </c>
      <c r="E570" s="299" t="s">
        <v>741</v>
      </c>
      <c r="F570" s="299" t="s">
        <v>740</v>
      </c>
      <c r="G570" s="299"/>
      <c r="H570" s="299" t="s">
        <v>739</v>
      </c>
      <c r="I570" s="299" t="s">
        <v>478</v>
      </c>
      <c r="J570" s="299" t="s">
        <v>448</v>
      </c>
      <c r="K570" s="299" t="s">
        <v>2345</v>
      </c>
      <c r="L570" s="299" t="s">
        <v>320</v>
      </c>
      <c r="M570" s="299" t="s">
        <v>204</v>
      </c>
      <c r="N570" s="299" t="s">
        <v>233</v>
      </c>
      <c r="O570" s="299" t="s">
        <v>204</v>
      </c>
      <c r="P570" s="299"/>
      <c r="Q570" s="299"/>
      <c r="R570" s="299"/>
      <c r="S570" s="299"/>
      <c r="T570" s="299"/>
      <c r="U570" s="298"/>
      <c r="V570" s="298"/>
      <c r="W570" s="299"/>
      <c r="X570" s="301">
        <v>6</v>
      </c>
      <c r="Y570" s="301">
        <v>0</v>
      </c>
      <c r="Z570" s="300">
        <v>2.4E-2</v>
      </c>
      <c r="AA570" s="300">
        <v>202.68</v>
      </c>
      <c r="AB570" s="297">
        <v>33.6</v>
      </c>
      <c r="AC570" s="296">
        <v>42444</v>
      </c>
      <c r="AD570" s="296">
        <v>42492.687887002299</v>
      </c>
      <c r="AE570" s="295" t="s">
        <v>2324</v>
      </c>
    </row>
    <row r="571" spans="1:31" collapsed="1">
      <c r="A571" s="302" t="s">
        <v>262</v>
      </c>
      <c r="B571" s="299" t="s">
        <v>889</v>
      </c>
      <c r="C571" s="299" t="s">
        <v>889</v>
      </c>
      <c r="D571" s="299" t="s">
        <v>2754</v>
      </c>
      <c r="E571" s="299" t="s">
        <v>888</v>
      </c>
      <c r="F571" s="299" t="s">
        <v>887</v>
      </c>
      <c r="G571" s="299"/>
      <c r="H571" s="299" t="s">
        <v>886</v>
      </c>
      <c r="I571" s="299" t="s">
        <v>449</v>
      </c>
      <c r="J571" s="299" t="s">
        <v>448</v>
      </c>
      <c r="K571" s="299" t="s">
        <v>2325</v>
      </c>
      <c r="L571" s="299" t="s">
        <v>320</v>
      </c>
      <c r="M571" s="299" t="s">
        <v>204</v>
      </c>
      <c r="N571" s="299" t="s">
        <v>233</v>
      </c>
      <c r="O571" s="299" t="s">
        <v>204</v>
      </c>
      <c r="P571" s="299"/>
      <c r="Q571" s="299"/>
      <c r="R571" s="299"/>
      <c r="S571" s="299"/>
      <c r="T571" s="299"/>
      <c r="U571" s="298"/>
      <c r="V571" s="298"/>
      <c r="W571" s="299"/>
      <c r="X571" s="301">
        <v>4</v>
      </c>
      <c r="Y571" s="301">
        <v>0</v>
      </c>
      <c r="Z571" s="300">
        <v>1.6E-2</v>
      </c>
      <c r="AA571" s="300">
        <v>135.12</v>
      </c>
      <c r="AB571" s="297">
        <v>22.4</v>
      </c>
      <c r="AC571" s="296">
        <v>42444</v>
      </c>
      <c r="AD571" s="296">
        <v>42492.6889135764</v>
      </c>
      <c r="AE571" s="295" t="s">
        <v>2324</v>
      </c>
    </row>
    <row r="572" spans="1:31" collapsed="1">
      <c r="A572" s="302" t="s">
        <v>262</v>
      </c>
      <c r="B572" s="299" t="s">
        <v>889</v>
      </c>
      <c r="C572" s="299" t="s">
        <v>889</v>
      </c>
      <c r="D572" s="299" t="s">
        <v>2754</v>
      </c>
      <c r="E572" s="299" t="s">
        <v>888</v>
      </c>
      <c r="F572" s="299" t="s">
        <v>887</v>
      </c>
      <c r="G572" s="299"/>
      <c r="H572" s="299" t="s">
        <v>886</v>
      </c>
      <c r="I572" s="299" t="s">
        <v>449</v>
      </c>
      <c r="J572" s="299" t="s">
        <v>448</v>
      </c>
      <c r="K572" s="299" t="s">
        <v>2325</v>
      </c>
      <c r="L572" s="299" t="s">
        <v>320</v>
      </c>
      <c r="M572" s="299" t="s">
        <v>204</v>
      </c>
      <c r="N572" s="299" t="s">
        <v>233</v>
      </c>
      <c r="O572" s="299" t="s">
        <v>204</v>
      </c>
      <c r="P572" s="299"/>
      <c r="Q572" s="299"/>
      <c r="R572" s="299"/>
      <c r="S572" s="299"/>
      <c r="T572" s="299"/>
      <c r="U572" s="298"/>
      <c r="V572" s="298"/>
      <c r="W572" s="299"/>
      <c r="X572" s="301">
        <v>5</v>
      </c>
      <c r="Y572" s="301">
        <v>0</v>
      </c>
      <c r="Z572" s="300">
        <v>1.35E-2</v>
      </c>
      <c r="AA572" s="300">
        <v>115.96</v>
      </c>
      <c r="AB572" s="297">
        <v>20</v>
      </c>
      <c r="AC572" s="296">
        <v>42444</v>
      </c>
      <c r="AD572" s="296">
        <v>42492.6889135764</v>
      </c>
      <c r="AE572" s="295" t="s">
        <v>2324</v>
      </c>
    </row>
    <row r="573" spans="1:31" collapsed="1">
      <c r="A573" s="302" t="s">
        <v>262</v>
      </c>
      <c r="B573" s="299" t="s">
        <v>885</v>
      </c>
      <c r="C573" s="299" t="s">
        <v>885</v>
      </c>
      <c r="D573" s="299" t="s">
        <v>2753</v>
      </c>
      <c r="E573" s="299" t="s">
        <v>884</v>
      </c>
      <c r="F573" s="299" t="s">
        <v>883</v>
      </c>
      <c r="G573" s="299"/>
      <c r="H573" s="299" t="s">
        <v>882</v>
      </c>
      <c r="I573" s="299" t="s">
        <v>575</v>
      </c>
      <c r="J573" s="299" t="s">
        <v>448</v>
      </c>
      <c r="K573" s="299" t="s">
        <v>2431</v>
      </c>
      <c r="L573" s="299" t="s">
        <v>320</v>
      </c>
      <c r="M573" s="299" t="s">
        <v>204</v>
      </c>
      <c r="N573" s="299" t="s">
        <v>233</v>
      </c>
      <c r="O573" s="299" t="s">
        <v>204</v>
      </c>
      <c r="P573" s="299"/>
      <c r="Q573" s="299"/>
      <c r="R573" s="299"/>
      <c r="S573" s="299"/>
      <c r="T573" s="299"/>
      <c r="U573" s="298"/>
      <c r="V573" s="298"/>
      <c r="W573" s="299"/>
      <c r="X573" s="301">
        <v>2</v>
      </c>
      <c r="Y573" s="301">
        <v>0</v>
      </c>
      <c r="Z573" s="300">
        <v>8.0000000000000002E-3</v>
      </c>
      <c r="AA573" s="300">
        <v>67.56</v>
      </c>
      <c r="AB573" s="297">
        <v>11.2</v>
      </c>
      <c r="AC573" s="296">
        <v>42444</v>
      </c>
      <c r="AD573" s="296">
        <v>42492.690220868099</v>
      </c>
      <c r="AE573" s="295" t="s">
        <v>2324</v>
      </c>
    </row>
    <row r="574" spans="1:31" collapsed="1">
      <c r="A574" s="302" t="s">
        <v>262</v>
      </c>
      <c r="B574" s="299" t="s">
        <v>881</v>
      </c>
      <c r="C574" s="299" t="s">
        <v>881</v>
      </c>
      <c r="D574" s="299" t="s">
        <v>2752</v>
      </c>
      <c r="E574" s="299" t="s">
        <v>880</v>
      </c>
      <c r="F574" s="299" t="s">
        <v>879</v>
      </c>
      <c r="G574" s="299"/>
      <c r="H574" s="299" t="s">
        <v>878</v>
      </c>
      <c r="I574" s="299" t="s">
        <v>449</v>
      </c>
      <c r="J574" s="299" t="s">
        <v>448</v>
      </c>
      <c r="K574" s="299" t="s">
        <v>2325</v>
      </c>
      <c r="L574" s="299" t="s">
        <v>320</v>
      </c>
      <c r="M574" s="299" t="s">
        <v>204</v>
      </c>
      <c r="N574" s="299" t="s">
        <v>233</v>
      </c>
      <c r="O574" s="299" t="s">
        <v>204</v>
      </c>
      <c r="P574" s="299"/>
      <c r="Q574" s="299"/>
      <c r="R574" s="299"/>
      <c r="S574" s="299"/>
      <c r="T574" s="299"/>
      <c r="U574" s="298"/>
      <c r="V574" s="298"/>
      <c r="W574" s="299"/>
      <c r="X574" s="301">
        <v>25</v>
      </c>
      <c r="Y574" s="301">
        <v>0</v>
      </c>
      <c r="Z574" s="300">
        <v>9.5000000000000001E-2</v>
      </c>
      <c r="AA574" s="300">
        <v>806.67499999999995</v>
      </c>
      <c r="AB574" s="297">
        <v>112.5</v>
      </c>
      <c r="AC574" s="296">
        <v>42444</v>
      </c>
      <c r="AD574" s="296">
        <v>42492.691050694397</v>
      </c>
      <c r="AE574" s="295" t="s">
        <v>2324</v>
      </c>
    </row>
    <row r="575" spans="1:31" collapsed="1">
      <c r="A575" s="302" t="s">
        <v>262</v>
      </c>
      <c r="B575" s="299" t="s">
        <v>877</v>
      </c>
      <c r="C575" s="299" t="s">
        <v>877</v>
      </c>
      <c r="D575" s="299" t="s">
        <v>2751</v>
      </c>
      <c r="E575" s="299" t="s">
        <v>876</v>
      </c>
      <c r="F575" s="299" t="s">
        <v>875</v>
      </c>
      <c r="G575" s="299"/>
      <c r="H575" s="299" t="s">
        <v>874</v>
      </c>
      <c r="I575" s="299" t="s">
        <v>449</v>
      </c>
      <c r="J575" s="299" t="s">
        <v>448</v>
      </c>
      <c r="K575" s="299" t="s">
        <v>2325</v>
      </c>
      <c r="L575" s="299" t="s">
        <v>320</v>
      </c>
      <c r="M575" s="299" t="s">
        <v>204</v>
      </c>
      <c r="N575" s="299" t="s">
        <v>233</v>
      </c>
      <c r="O575" s="299" t="s">
        <v>204</v>
      </c>
      <c r="P575" s="299"/>
      <c r="Q575" s="299"/>
      <c r="R575" s="299"/>
      <c r="S575" s="299"/>
      <c r="T575" s="299"/>
      <c r="U575" s="298"/>
      <c r="V575" s="298"/>
      <c r="W575" s="299"/>
      <c r="X575" s="301">
        <v>2</v>
      </c>
      <c r="Y575" s="301">
        <v>0</v>
      </c>
      <c r="Z575" s="300">
        <v>7.6E-3</v>
      </c>
      <c r="AA575" s="300">
        <v>64.534000000000006</v>
      </c>
      <c r="AB575" s="297">
        <v>9</v>
      </c>
      <c r="AC575" s="296">
        <v>42475</v>
      </c>
      <c r="AD575" s="296">
        <v>42492.692483333303</v>
      </c>
      <c r="AE575" s="295" t="s">
        <v>2324</v>
      </c>
    </row>
    <row r="576" spans="1:31" collapsed="1">
      <c r="A576" s="302" t="s">
        <v>262</v>
      </c>
      <c r="B576" s="299" t="s">
        <v>877</v>
      </c>
      <c r="C576" s="299" t="s">
        <v>877</v>
      </c>
      <c r="D576" s="299" t="s">
        <v>2751</v>
      </c>
      <c r="E576" s="299" t="s">
        <v>876</v>
      </c>
      <c r="F576" s="299" t="s">
        <v>875</v>
      </c>
      <c r="G576" s="299"/>
      <c r="H576" s="299" t="s">
        <v>874</v>
      </c>
      <c r="I576" s="299" t="s">
        <v>449</v>
      </c>
      <c r="J576" s="299" t="s">
        <v>448</v>
      </c>
      <c r="K576" s="299" t="s">
        <v>2325</v>
      </c>
      <c r="L576" s="299" t="s">
        <v>320</v>
      </c>
      <c r="M576" s="299" t="s">
        <v>204</v>
      </c>
      <c r="N576" s="299" t="s">
        <v>233</v>
      </c>
      <c r="O576" s="299" t="s">
        <v>204</v>
      </c>
      <c r="P576" s="299"/>
      <c r="Q576" s="299"/>
      <c r="R576" s="299"/>
      <c r="S576" s="299"/>
      <c r="T576" s="299"/>
      <c r="U576" s="298"/>
      <c r="V576" s="298"/>
      <c r="W576" s="299"/>
      <c r="X576" s="301">
        <v>20</v>
      </c>
      <c r="Y576" s="301">
        <v>0</v>
      </c>
      <c r="Z576" s="300">
        <v>5.3999999999999999E-2</v>
      </c>
      <c r="AA576" s="300">
        <v>463.84</v>
      </c>
      <c r="AB576" s="297">
        <v>80</v>
      </c>
      <c r="AC576" s="296">
        <v>42475</v>
      </c>
      <c r="AD576" s="296">
        <v>42492.692483333303</v>
      </c>
      <c r="AE576" s="295" t="s">
        <v>2324</v>
      </c>
    </row>
    <row r="577" spans="1:31" collapsed="1">
      <c r="A577" s="302" t="s">
        <v>262</v>
      </c>
      <c r="B577" s="299" t="s">
        <v>877</v>
      </c>
      <c r="C577" s="299" t="s">
        <v>877</v>
      </c>
      <c r="D577" s="299" t="s">
        <v>2751</v>
      </c>
      <c r="E577" s="299" t="s">
        <v>876</v>
      </c>
      <c r="F577" s="299" t="s">
        <v>875</v>
      </c>
      <c r="G577" s="299"/>
      <c r="H577" s="299" t="s">
        <v>874</v>
      </c>
      <c r="I577" s="299" t="s">
        <v>449</v>
      </c>
      <c r="J577" s="299" t="s">
        <v>448</v>
      </c>
      <c r="K577" s="299" t="s">
        <v>2325</v>
      </c>
      <c r="L577" s="299" t="s">
        <v>320</v>
      </c>
      <c r="M577" s="299" t="s">
        <v>204</v>
      </c>
      <c r="N577" s="299" t="s">
        <v>233</v>
      </c>
      <c r="O577" s="299" t="s">
        <v>204</v>
      </c>
      <c r="P577" s="299"/>
      <c r="Q577" s="299"/>
      <c r="R577" s="299"/>
      <c r="S577" s="299"/>
      <c r="T577" s="299"/>
      <c r="U577" s="298"/>
      <c r="V577" s="298"/>
      <c r="W577" s="299"/>
      <c r="X577" s="301">
        <v>1</v>
      </c>
      <c r="Y577" s="301">
        <v>0</v>
      </c>
      <c r="Z577" s="300">
        <v>4.0000000000000001E-3</v>
      </c>
      <c r="AA577" s="300">
        <v>33.78</v>
      </c>
      <c r="AB577" s="297">
        <v>5.6</v>
      </c>
      <c r="AC577" s="296">
        <v>42475</v>
      </c>
      <c r="AD577" s="296">
        <v>42492.692483333303</v>
      </c>
      <c r="AE577" s="295" t="s">
        <v>2324</v>
      </c>
    </row>
    <row r="578" spans="1:31" collapsed="1">
      <c r="A578" s="302" t="s">
        <v>262</v>
      </c>
      <c r="B578" s="299" t="s">
        <v>873</v>
      </c>
      <c r="C578" s="299" t="s">
        <v>873</v>
      </c>
      <c r="D578" s="299" t="s">
        <v>2750</v>
      </c>
      <c r="E578" s="299" t="s">
        <v>872</v>
      </c>
      <c r="F578" s="299" t="s">
        <v>871</v>
      </c>
      <c r="G578" s="299"/>
      <c r="H578" s="299" t="s">
        <v>870</v>
      </c>
      <c r="I578" s="299" t="s">
        <v>869</v>
      </c>
      <c r="J578" s="299" t="s">
        <v>448</v>
      </c>
      <c r="K578" s="299" t="s">
        <v>2749</v>
      </c>
      <c r="L578" s="299" t="s">
        <v>320</v>
      </c>
      <c r="M578" s="299" t="s">
        <v>204</v>
      </c>
      <c r="N578" s="299" t="s">
        <v>233</v>
      </c>
      <c r="O578" s="299" t="s">
        <v>204</v>
      </c>
      <c r="P578" s="299"/>
      <c r="Q578" s="299"/>
      <c r="R578" s="299"/>
      <c r="S578" s="299"/>
      <c r="T578" s="299"/>
      <c r="U578" s="298"/>
      <c r="V578" s="298"/>
      <c r="W578" s="299"/>
      <c r="X578" s="301">
        <v>12</v>
      </c>
      <c r="Y578" s="301">
        <v>0</v>
      </c>
      <c r="Z578" s="300">
        <v>4.8000000000000001E-2</v>
      </c>
      <c r="AA578" s="300">
        <v>405.36</v>
      </c>
      <c r="AB578" s="297">
        <v>67.2</v>
      </c>
      <c r="AC578" s="296">
        <v>42475</v>
      </c>
      <c r="AD578" s="296">
        <v>42492.693858680599</v>
      </c>
      <c r="AE578" s="295" t="s">
        <v>2324</v>
      </c>
    </row>
    <row r="579" spans="1:31" collapsed="1">
      <c r="A579" s="302" t="s">
        <v>262</v>
      </c>
      <c r="B579" s="299" t="s">
        <v>868</v>
      </c>
      <c r="C579" s="299" t="s">
        <v>868</v>
      </c>
      <c r="D579" s="299" t="s">
        <v>2748</v>
      </c>
      <c r="E579" s="299" t="s">
        <v>867</v>
      </c>
      <c r="F579" s="299" t="s">
        <v>866</v>
      </c>
      <c r="G579" s="299"/>
      <c r="H579" s="299" t="s">
        <v>865</v>
      </c>
      <c r="I579" s="299" t="s">
        <v>449</v>
      </c>
      <c r="J579" s="299" t="s">
        <v>448</v>
      </c>
      <c r="K579" s="299" t="s">
        <v>2405</v>
      </c>
      <c r="L579" s="299" t="s">
        <v>320</v>
      </c>
      <c r="M579" s="299" t="s">
        <v>204</v>
      </c>
      <c r="N579" s="299" t="s">
        <v>233</v>
      </c>
      <c r="O579" s="299" t="s">
        <v>204</v>
      </c>
      <c r="P579" s="299"/>
      <c r="Q579" s="299"/>
      <c r="R579" s="299"/>
      <c r="S579" s="299"/>
      <c r="T579" s="299"/>
      <c r="U579" s="298"/>
      <c r="V579" s="298"/>
      <c r="W579" s="299"/>
      <c r="X579" s="301">
        <v>12</v>
      </c>
      <c r="Y579" s="301">
        <v>0</v>
      </c>
      <c r="Z579" s="300">
        <v>4.5600000000000002E-2</v>
      </c>
      <c r="AA579" s="300">
        <v>387.20400000000001</v>
      </c>
      <c r="AB579" s="297">
        <v>54</v>
      </c>
      <c r="AC579" s="296">
        <v>42475</v>
      </c>
      <c r="AD579" s="296">
        <v>42492.694962268499</v>
      </c>
      <c r="AE579" s="295" t="s">
        <v>2324</v>
      </c>
    </row>
    <row r="580" spans="1:31" collapsed="1">
      <c r="A580" s="302" t="s">
        <v>262</v>
      </c>
      <c r="B580" s="299" t="s">
        <v>864</v>
      </c>
      <c r="C580" s="299" t="s">
        <v>864</v>
      </c>
      <c r="D580" s="299" t="s">
        <v>2747</v>
      </c>
      <c r="E580" s="299" t="s">
        <v>863</v>
      </c>
      <c r="F580" s="299" t="s">
        <v>862</v>
      </c>
      <c r="G580" s="299"/>
      <c r="H580" s="299" t="s">
        <v>861</v>
      </c>
      <c r="I580" s="299" t="s">
        <v>449</v>
      </c>
      <c r="J580" s="299" t="s">
        <v>448</v>
      </c>
      <c r="K580" s="299" t="s">
        <v>2325</v>
      </c>
      <c r="L580" s="299" t="s">
        <v>320</v>
      </c>
      <c r="M580" s="299" t="s">
        <v>204</v>
      </c>
      <c r="N580" s="299" t="s">
        <v>233</v>
      </c>
      <c r="O580" s="299" t="s">
        <v>204</v>
      </c>
      <c r="P580" s="299"/>
      <c r="Q580" s="299"/>
      <c r="R580" s="299"/>
      <c r="S580" s="299"/>
      <c r="T580" s="299"/>
      <c r="U580" s="298"/>
      <c r="V580" s="298"/>
      <c r="W580" s="299"/>
      <c r="X580" s="301">
        <v>2</v>
      </c>
      <c r="Y580" s="301">
        <v>0</v>
      </c>
      <c r="Z580" s="300">
        <v>8.0000000000000002E-3</v>
      </c>
      <c r="AA580" s="300">
        <v>67.56</v>
      </c>
      <c r="AB580" s="297">
        <v>11.2</v>
      </c>
      <c r="AC580" s="296">
        <v>42475</v>
      </c>
      <c r="AD580" s="296">
        <v>42492.6958243056</v>
      </c>
      <c r="AE580" s="295" t="s">
        <v>2324</v>
      </c>
    </row>
    <row r="581" spans="1:31" collapsed="1">
      <c r="A581" s="302" t="s">
        <v>262</v>
      </c>
      <c r="B581" s="299" t="s">
        <v>864</v>
      </c>
      <c r="C581" s="299" t="s">
        <v>864</v>
      </c>
      <c r="D581" s="299" t="s">
        <v>2747</v>
      </c>
      <c r="E581" s="299" t="s">
        <v>863</v>
      </c>
      <c r="F581" s="299" t="s">
        <v>862</v>
      </c>
      <c r="G581" s="299"/>
      <c r="H581" s="299" t="s">
        <v>861</v>
      </c>
      <c r="I581" s="299" t="s">
        <v>449</v>
      </c>
      <c r="J581" s="299" t="s">
        <v>448</v>
      </c>
      <c r="K581" s="299" t="s">
        <v>2325</v>
      </c>
      <c r="L581" s="299" t="s">
        <v>320</v>
      </c>
      <c r="M581" s="299" t="s">
        <v>204</v>
      </c>
      <c r="N581" s="299" t="s">
        <v>233</v>
      </c>
      <c r="O581" s="299" t="s">
        <v>204</v>
      </c>
      <c r="P581" s="299"/>
      <c r="Q581" s="299"/>
      <c r="R581" s="299"/>
      <c r="S581" s="299"/>
      <c r="T581" s="299"/>
      <c r="U581" s="298"/>
      <c r="V581" s="298"/>
      <c r="W581" s="299"/>
      <c r="X581" s="301">
        <v>4</v>
      </c>
      <c r="Y581" s="301">
        <v>0</v>
      </c>
      <c r="Z581" s="300">
        <v>1.0800000000000001E-2</v>
      </c>
      <c r="AA581" s="300">
        <v>92.768000000000001</v>
      </c>
      <c r="AB581" s="297">
        <v>16</v>
      </c>
      <c r="AC581" s="296">
        <v>42475</v>
      </c>
      <c r="AD581" s="296">
        <v>42492.6958243056</v>
      </c>
      <c r="AE581" s="295" t="s">
        <v>2324</v>
      </c>
    </row>
    <row r="582" spans="1:31" collapsed="1">
      <c r="A582" s="302" t="s">
        <v>262</v>
      </c>
      <c r="B582" s="299" t="s">
        <v>860</v>
      </c>
      <c r="C582" s="299" t="s">
        <v>860</v>
      </c>
      <c r="D582" s="299" t="s">
        <v>2746</v>
      </c>
      <c r="E582" s="299" t="s">
        <v>859</v>
      </c>
      <c r="F582" s="299" t="s">
        <v>858</v>
      </c>
      <c r="G582" s="299"/>
      <c r="H582" s="299" t="s">
        <v>857</v>
      </c>
      <c r="I582" s="299" t="s">
        <v>449</v>
      </c>
      <c r="J582" s="299" t="s">
        <v>448</v>
      </c>
      <c r="K582" s="299" t="s">
        <v>2325</v>
      </c>
      <c r="L582" s="299" t="s">
        <v>320</v>
      </c>
      <c r="M582" s="299" t="s">
        <v>204</v>
      </c>
      <c r="N582" s="299" t="s">
        <v>233</v>
      </c>
      <c r="O582" s="299" t="s">
        <v>204</v>
      </c>
      <c r="P582" s="299"/>
      <c r="Q582" s="299"/>
      <c r="R582" s="299"/>
      <c r="S582" s="299"/>
      <c r="T582" s="299"/>
      <c r="U582" s="298"/>
      <c r="V582" s="298"/>
      <c r="W582" s="299"/>
      <c r="X582" s="301">
        <v>10</v>
      </c>
      <c r="Y582" s="301">
        <v>0</v>
      </c>
      <c r="Z582" s="300">
        <v>3.7999999999999999E-2</v>
      </c>
      <c r="AA582" s="300">
        <v>322.67</v>
      </c>
      <c r="AB582" s="297">
        <v>45</v>
      </c>
      <c r="AC582" s="296">
        <v>42475</v>
      </c>
      <c r="AD582" s="296">
        <v>42492.701184108802</v>
      </c>
      <c r="AE582" s="295" t="s">
        <v>2324</v>
      </c>
    </row>
    <row r="583" spans="1:31" collapsed="1">
      <c r="A583" s="302" t="s">
        <v>262</v>
      </c>
      <c r="B583" s="299" t="s">
        <v>860</v>
      </c>
      <c r="C583" s="299" t="s">
        <v>860</v>
      </c>
      <c r="D583" s="299" t="s">
        <v>2746</v>
      </c>
      <c r="E583" s="299" t="s">
        <v>859</v>
      </c>
      <c r="F583" s="299" t="s">
        <v>858</v>
      </c>
      <c r="G583" s="299"/>
      <c r="H583" s="299" t="s">
        <v>857</v>
      </c>
      <c r="I583" s="299" t="s">
        <v>449</v>
      </c>
      <c r="J583" s="299" t="s">
        <v>448</v>
      </c>
      <c r="K583" s="299" t="s">
        <v>2325</v>
      </c>
      <c r="L583" s="299" t="s">
        <v>320</v>
      </c>
      <c r="M583" s="299" t="s">
        <v>204</v>
      </c>
      <c r="N583" s="299" t="s">
        <v>233</v>
      </c>
      <c r="O583" s="299" t="s">
        <v>204</v>
      </c>
      <c r="P583" s="299"/>
      <c r="Q583" s="299"/>
      <c r="R583" s="299"/>
      <c r="S583" s="299"/>
      <c r="T583" s="299"/>
      <c r="U583" s="298"/>
      <c r="V583" s="298"/>
      <c r="W583" s="299"/>
      <c r="X583" s="301">
        <v>6</v>
      </c>
      <c r="Y583" s="301">
        <v>0</v>
      </c>
      <c r="Z583" s="300">
        <v>1.6199999999999999E-2</v>
      </c>
      <c r="AA583" s="300">
        <v>139.15199999999999</v>
      </c>
      <c r="AB583" s="297">
        <v>24</v>
      </c>
      <c r="AC583" s="296">
        <v>42475</v>
      </c>
      <c r="AD583" s="296">
        <v>42492.701184108802</v>
      </c>
      <c r="AE583" s="295" t="s">
        <v>2324</v>
      </c>
    </row>
    <row r="584" spans="1:31" collapsed="1">
      <c r="A584" s="302" t="s">
        <v>262</v>
      </c>
      <c r="B584" s="299" t="s">
        <v>856</v>
      </c>
      <c r="C584" s="299" t="s">
        <v>856</v>
      </c>
      <c r="D584" s="299" t="s">
        <v>2745</v>
      </c>
      <c r="E584" s="299" t="s">
        <v>855</v>
      </c>
      <c r="F584" s="299" t="s">
        <v>854</v>
      </c>
      <c r="G584" s="299"/>
      <c r="H584" s="299" t="s">
        <v>853</v>
      </c>
      <c r="I584" s="299" t="s">
        <v>449</v>
      </c>
      <c r="J584" s="299" t="s">
        <v>448</v>
      </c>
      <c r="K584" s="299" t="s">
        <v>2325</v>
      </c>
      <c r="L584" s="299" t="s">
        <v>320</v>
      </c>
      <c r="M584" s="299" t="s">
        <v>204</v>
      </c>
      <c r="N584" s="299" t="s">
        <v>233</v>
      </c>
      <c r="O584" s="299" t="s">
        <v>204</v>
      </c>
      <c r="P584" s="299"/>
      <c r="Q584" s="299"/>
      <c r="R584" s="299"/>
      <c r="S584" s="299"/>
      <c r="T584" s="299"/>
      <c r="U584" s="298"/>
      <c r="V584" s="298"/>
      <c r="W584" s="299"/>
      <c r="X584" s="301">
        <v>5</v>
      </c>
      <c r="Y584" s="301">
        <v>0</v>
      </c>
      <c r="Z584" s="300">
        <v>1.9E-2</v>
      </c>
      <c r="AA584" s="300">
        <v>161.33500000000001</v>
      </c>
      <c r="AB584" s="297">
        <v>22.5</v>
      </c>
      <c r="AC584" s="296">
        <v>42475</v>
      </c>
      <c r="AD584" s="296">
        <v>42492.702813773103</v>
      </c>
      <c r="AE584" s="295" t="s">
        <v>2324</v>
      </c>
    </row>
    <row r="585" spans="1:31" collapsed="1">
      <c r="A585" s="302" t="s">
        <v>262</v>
      </c>
      <c r="B585" s="299" t="s">
        <v>856</v>
      </c>
      <c r="C585" s="299" t="s">
        <v>856</v>
      </c>
      <c r="D585" s="299" t="s">
        <v>2745</v>
      </c>
      <c r="E585" s="299" t="s">
        <v>855</v>
      </c>
      <c r="F585" s="299" t="s">
        <v>854</v>
      </c>
      <c r="G585" s="299"/>
      <c r="H585" s="299" t="s">
        <v>853</v>
      </c>
      <c r="I585" s="299" t="s">
        <v>449</v>
      </c>
      <c r="J585" s="299" t="s">
        <v>448</v>
      </c>
      <c r="K585" s="299" t="s">
        <v>2325</v>
      </c>
      <c r="L585" s="299" t="s">
        <v>320</v>
      </c>
      <c r="M585" s="299" t="s">
        <v>204</v>
      </c>
      <c r="N585" s="299" t="s">
        <v>233</v>
      </c>
      <c r="O585" s="299" t="s">
        <v>204</v>
      </c>
      <c r="P585" s="299"/>
      <c r="Q585" s="299"/>
      <c r="R585" s="299"/>
      <c r="S585" s="299"/>
      <c r="T585" s="299"/>
      <c r="U585" s="298"/>
      <c r="V585" s="298"/>
      <c r="W585" s="299"/>
      <c r="X585" s="301">
        <v>21</v>
      </c>
      <c r="Y585" s="301">
        <v>0</v>
      </c>
      <c r="Z585" s="300">
        <v>8.4000000000000005E-2</v>
      </c>
      <c r="AA585" s="300">
        <v>709.38</v>
      </c>
      <c r="AB585" s="297">
        <v>117.6</v>
      </c>
      <c r="AC585" s="296">
        <v>42475</v>
      </c>
      <c r="AD585" s="296">
        <v>42492.702813773103</v>
      </c>
      <c r="AE585" s="295" t="s">
        <v>2324</v>
      </c>
    </row>
    <row r="586" spans="1:31" collapsed="1">
      <c r="A586" s="302" t="s">
        <v>262</v>
      </c>
      <c r="B586" s="299" t="s">
        <v>852</v>
      </c>
      <c r="C586" s="299" t="s">
        <v>852</v>
      </c>
      <c r="D586" s="299" t="s">
        <v>2656</v>
      </c>
      <c r="E586" s="299" t="s">
        <v>515</v>
      </c>
      <c r="F586" s="299" t="s">
        <v>514</v>
      </c>
      <c r="G586" s="299"/>
      <c r="H586" s="299" t="s">
        <v>513</v>
      </c>
      <c r="I586" s="299" t="s">
        <v>449</v>
      </c>
      <c r="J586" s="299" t="s">
        <v>448</v>
      </c>
      <c r="K586" s="299" t="s">
        <v>2325</v>
      </c>
      <c r="L586" s="299" t="s">
        <v>320</v>
      </c>
      <c r="M586" s="299" t="s">
        <v>204</v>
      </c>
      <c r="N586" s="299" t="s">
        <v>233</v>
      </c>
      <c r="O586" s="299" t="s">
        <v>204</v>
      </c>
      <c r="P586" s="299"/>
      <c r="Q586" s="299"/>
      <c r="R586" s="299"/>
      <c r="S586" s="299"/>
      <c r="T586" s="299"/>
      <c r="U586" s="298"/>
      <c r="V586" s="298"/>
      <c r="W586" s="299"/>
      <c r="X586" s="301">
        <v>2</v>
      </c>
      <c r="Y586" s="301">
        <v>0</v>
      </c>
      <c r="Z586" s="300">
        <v>7.6E-3</v>
      </c>
      <c r="AA586" s="300">
        <v>64.534000000000006</v>
      </c>
      <c r="AB586" s="297">
        <v>9</v>
      </c>
      <c r="AC586" s="296">
        <v>42475</v>
      </c>
      <c r="AD586" s="296">
        <v>42492.7039077546</v>
      </c>
      <c r="AE586" s="295" t="s">
        <v>2324</v>
      </c>
    </row>
    <row r="587" spans="1:31" collapsed="1">
      <c r="A587" s="302" t="s">
        <v>262</v>
      </c>
      <c r="B587" s="299" t="s">
        <v>852</v>
      </c>
      <c r="C587" s="299" t="s">
        <v>852</v>
      </c>
      <c r="D587" s="299" t="s">
        <v>2656</v>
      </c>
      <c r="E587" s="299" t="s">
        <v>515</v>
      </c>
      <c r="F587" s="299" t="s">
        <v>514</v>
      </c>
      <c r="G587" s="299"/>
      <c r="H587" s="299" t="s">
        <v>513</v>
      </c>
      <c r="I587" s="299" t="s">
        <v>449</v>
      </c>
      <c r="J587" s="299" t="s">
        <v>448</v>
      </c>
      <c r="K587" s="299" t="s">
        <v>2325</v>
      </c>
      <c r="L587" s="299" t="s">
        <v>320</v>
      </c>
      <c r="M587" s="299" t="s">
        <v>204</v>
      </c>
      <c r="N587" s="299" t="s">
        <v>233</v>
      </c>
      <c r="O587" s="299" t="s">
        <v>204</v>
      </c>
      <c r="P587" s="299"/>
      <c r="Q587" s="299"/>
      <c r="R587" s="299"/>
      <c r="S587" s="299"/>
      <c r="T587" s="299"/>
      <c r="U587" s="298"/>
      <c r="V587" s="298"/>
      <c r="W587" s="299"/>
      <c r="X587" s="301">
        <v>2</v>
      </c>
      <c r="Y587" s="301">
        <v>0</v>
      </c>
      <c r="Z587" s="300">
        <v>8.0000000000000002E-3</v>
      </c>
      <c r="AA587" s="300">
        <v>67.56</v>
      </c>
      <c r="AB587" s="297">
        <v>11.2</v>
      </c>
      <c r="AC587" s="296">
        <v>42475</v>
      </c>
      <c r="AD587" s="296">
        <v>42492.7039077546</v>
      </c>
      <c r="AE587" s="295" t="s">
        <v>2324</v>
      </c>
    </row>
    <row r="588" spans="1:31" collapsed="1">
      <c r="A588" s="302" t="s">
        <v>262</v>
      </c>
      <c r="B588" s="299" t="s">
        <v>851</v>
      </c>
      <c r="C588" s="299" t="s">
        <v>851</v>
      </c>
      <c r="D588" s="299" t="s">
        <v>2744</v>
      </c>
      <c r="E588" s="299" t="s">
        <v>850</v>
      </c>
      <c r="F588" s="299" t="s">
        <v>849</v>
      </c>
      <c r="G588" s="299"/>
      <c r="H588" s="299" t="s">
        <v>848</v>
      </c>
      <c r="I588" s="299" t="s">
        <v>473</v>
      </c>
      <c r="J588" s="299" t="s">
        <v>448</v>
      </c>
      <c r="K588" s="299" t="s">
        <v>2538</v>
      </c>
      <c r="L588" s="299" t="s">
        <v>320</v>
      </c>
      <c r="M588" s="299" t="s">
        <v>204</v>
      </c>
      <c r="N588" s="299" t="s">
        <v>233</v>
      </c>
      <c r="O588" s="299" t="s">
        <v>204</v>
      </c>
      <c r="P588" s="299"/>
      <c r="Q588" s="299"/>
      <c r="R588" s="299"/>
      <c r="S588" s="299"/>
      <c r="T588" s="299"/>
      <c r="U588" s="298"/>
      <c r="V588" s="298"/>
      <c r="W588" s="299"/>
      <c r="X588" s="301">
        <v>8</v>
      </c>
      <c r="Y588" s="301">
        <v>0</v>
      </c>
      <c r="Z588" s="300">
        <v>3.04E-2</v>
      </c>
      <c r="AA588" s="300">
        <v>258.13600000000002</v>
      </c>
      <c r="AB588" s="297">
        <v>36</v>
      </c>
      <c r="AC588" s="296">
        <v>42475</v>
      </c>
      <c r="AD588" s="296">
        <v>42492.704947835598</v>
      </c>
      <c r="AE588" s="295" t="s">
        <v>2324</v>
      </c>
    </row>
    <row r="589" spans="1:31" collapsed="1">
      <c r="A589" s="302" t="s">
        <v>262</v>
      </c>
      <c r="B589" s="299" t="s">
        <v>851</v>
      </c>
      <c r="C589" s="299" t="s">
        <v>851</v>
      </c>
      <c r="D589" s="299" t="s">
        <v>2744</v>
      </c>
      <c r="E589" s="299" t="s">
        <v>850</v>
      </c>
      <c r="F589" s="299" t="s">
        <v>849</v>
      </c>
      <c r="G589" s="299"/>
      <c r="H589" s="299" t="s">
        <v>848</v>
      </c>
      <c r="I589" s="299" t="s">
        <v>473</v>
      </c>
      <c r="J589" s="299" t="s">
        <v>448</v>
      </c>
      <c r="K589" s="299" t="s">
        <v>2538</v>
      </c>
      <c r="L589" s="299" t="s">
        <v>320</v>
      </c>
      <c r="M589" s="299" t="s">
        <v>204</v>
      </c>
      <c r="N589" s="299" t="s">
        <v>233</v>
      </c>
      <c r="O589" s="299" t="s">
        <v>204</v>
      </c>
      <c r="P589" s="299"/>
      <c r="Q589" s="299"/>
      <c r="R589" s="299"/>
      <c r="S589" s="299"/>
      <c r="T589" s="299"/>
      <c r="U589" s="298"/>
      <c r="V589" s="298"/>
      <c r="W589" s="299"/>
      <c r="X589" s="301">
        <v>3</v>
      </c>
      <c r="Y589" s="301">
        <v>0</v>
      </c>
      <c r="Z589" s="300">
        <v>8.0999999999999996E-3</v>
      </c>
      <c r="AA589" s="300">
        <v>69.575999999999993</v>
      </c>
      <c r="AB589" s="297">
        <v>12</v>
      </c>
      <c r="AC589" s="296">
        <v>42475</v>
      </c>
      <c r="AD589" s="296">
        <v>42492.704947835598</v>
      </c>
      <c r="AE589" s="295" t="s">
        <v>2324</v>
      </c>
    </row>
    <row r="590" spans="1:31" collapsed="1">
      <c r="A590" s="302" t="s">
        <v>262</v>
      </c>
      <c r="B590" s="299" t="s">
        <v>851</v>
      </c>
      <c r="C590" s="299" t="s">
        <v>851</v>
      </c>
      <c r="D590" s="299" t="s">
        <v>2744</v>
      </c>
      <c r="E590" s="299" t="s">
        <v>850</v>
      </c>
      <c r="F590" s="299" t="s">
        <v>849</v>
      </c>
      <c r="G590" s="299"/>
      <c r="H590" s="299" t="s">
        <v>848</v>
      </c>
      <c r="I590" s="299" t="s">
        <v>473</v>
      </c>
      <c r="J590" s="299" t="s">
        <v>448</v>
      </c>
      <c r="K590" s="299" t="s">
        <v>2538</v>
      </c>
      <c r="L590" s="299" t="s">
        <v>320</v>
      </c>
      <c r="M590" s="299" t="s">
        <v>204</v>
      </c>
      <c r="N590" s="299" t="s">
        <v>233</v>
      </c>
      <c r="O590" s="299" t="s">
        <v>204</v>
      </c>
      <c r="P590" s="299"/>
      <c r="Q590" s="299"/>
      <c r="R590" s="299"/>
      <c r="S590" s="299"/>
      <c r="T590" s="299"/>
      <c r="U590" s="298"/>
      <c r="V590" s="298"/>
      <c r="W590" s="299"/>
      <c r="X590" s="301">
        <v>2</v>
      </c>
      <c r="Y590" s="301">
        <v>0</v>
      </c>
      <c r="Z590" s="300">
        <v>8.0000000000000002E-3</v>
      </c>
      <c r="AA590" s="300">
        <v>67.56</v>
      </c>
      <c r="AB590" s="297">
        <v>11.2</v>
      </c>
      <c r="AC590" s="296">
        <v>42475</v>
      </c>
      <c r="AD590" s="296">
        <v>42492.704947835598</v>
      </c>
      <c r="AE590" s="295" t="s">
        <v>2324</v>
      </c>
    </row>
    <row r="591" spans="1:31" collapsed="1">
      <c r="A591" s="302" t="s">
        <v>262</v>
      </c>
      <c r="B591" s="299" t="s">
        <v>847</v>
      </c>
      <c r="C591" s="299" t="s">
        <v>847</v>
      </c>
      <c r="D591" s="299" t="s">
        <v>2743</v>
      </c>
      <c r="E591" s="299" t="s">
        <v>846</v>
      </c>
      <c r="F591" s="299" t="s">
        <v>845</v>
      </c>
      <c r="G591" s="299"/>
      <c r="H591" s="299" t="s">
        <v>844</v>
      </c>
      <c r="I591" s="299" t="s">
        <v>449</v>
      </c>
      <c r="J591" s="299" t="s">
        <v>448</v>
      </c>
      <c r="K591" s="299" t="s">
        <v>2325</v>
      </c>
      <c r="L591" s="299" t="s">
        <v>320</v>
      </c>
      <c r="M591" s="299" t="s">
        <v>204</v>
      </c>
      <c r="N591" s="299" t="s">
        <v>233</v>
      </c>
      <c r="O591" s="299" t="s">
        <v>204</v>
      </c>
      <c r="P591" s="299"/>
      <c r="Q591" s="299"/>
      <c r="R591" s="299"/>
      <c r="S591" s="299"/>
      <c r="T591" s="299"/>
      <c r="U591" s="298"/>
      <c r="V591" s="298"/>
      <c r="W591" s="299"/>
      <c r="X591" s="301">
        <v>12</v>
      </c>
      <c r="Y591" s="301">
        <v>0</v>
      </c>
      <c r="Z591" s="300">
        <v>4.5600000000000002E-2</v>
      </c>
      <c r="AA591" s="300">
        <v>387.20400000000001</v>
      </c>
      <c r="AB591" s="297">
        <v>54</v>
      </c>
      <c r="AC591" s="296">
        <v>42475</v>
      </c>
      <c r="AD591" s="296">
        <v>42492.706345104198</v>
      </c>
      <c r="AE591" s="295" t="s">
        <v>2324</v>
      </c>
    </row>
    <row r="592" spans="1:31" collapsed="1">
      <c r="A592" s="302" t="s">
        <v>262</v>
      </c>
      <c r="B592" s="299" t="s">
        <v>847</v>
      </c>
      <c r="C592" s="299" t="s">
        <v>847</v>
      </c>
      <c r="D592" s="299" t="s">
        <v>2743</v>
      </c>
      <c r="E592" s="299" t="s">
        <v>846</v>
      </c>
      <c r="F592" s="299" t="s">
        <v>845</v>
      </c>
      <c r="G592" s="299"/>
      <c r="H592" s="299" t="s">
        <v>844</v>
      </c>
      <c r="I592" s="299" t="s">
        <v>449</v>
      </c>
      <c r="J592" s="299" t="s">
        <v>448</v>
      </c>
      <c r="K592" s="299" t="s">
        <v>2325</v>
      </c>
      <c r="L592" s="299" t="s">
        <v>320</v>
      </c>
      <c r="M592" s="299" t="s">
        <v>204</v>
      </c>
      <c r="N592" s="299" t="s">
        <v>233</v>
      </c>
      <c r="O592" s="299" t="s">
        <v>204</v>
      </c>
      <c r="P592" s="299"/>
      <c r="Q592" s="299"/>
      <c r="R592" s="299"/>
      <c r="S592" s="299"/>
      <c r="T592" s="299"/>
      <c r="U592" s="298"/>
      <c r="V592" s="298"/>
      <c r="W592" s="299"/>
      <c r="X592" s="301">
        <v>8</v>
      </c>
      <c r="Y592" s="301">
        <v>0</v>
      </c>
      <c r="Z592" s="300">
        <v>3.2000000000000001E-2</v>
      </c>
      <c r="AA592" s="300">
        <v>270.24</v>
      </c>
      <c r="AB592" s="297">
        <v>44.8</v>
      </c>
      <c r="AC592" s="296">
        <v>42475</v>
      </c>
      <c r="AD592" s="296">
        <v>42492.706345104198</v>
      </c>
      <c r="AE592" s="295" t="s">
        <v>2324</v>
      </c>
    </row>
    <row r="593" spans="1:31" collapsed="1">
      <c r="A593" s="302" t="s">
        <v>262</v>
      </c>
      <c r="B593" s="299" t="s">
        <v>843</v>
      </c>
      <c r="C593" s="299" t="s">
        <v>843</v>
      </c>
      <c r="D593" s="299" t="s">
        <v>2742</v>
      </c>
      <c r="E593" s="299" t="s">
        <v>842</v>
      </c>
      <c r="F593" s="299" t="s">
        <v>841</v>
      </c>
      <c r="G593" s="299"/>
      <c r="H593" s="299" t="s">
        <v>840</v>
      </c>
      <c r="I593" s="299" t="s">
        <v>449</v>
      </c>
      <c r="J593" s="299" t="s">
        <v>448</v>
      </c>
      <c r="K593" s="299" t="s">
        <v>2325</v>
      </c>
      <c r="L593" s="299" t="s">
        <v>320</v>
      </c>
      <c r="M593" s="299" t="s">
        <v>204</v>
      </c>
      <c r="N593" s="299" t="s">
        <v>233</v>
      </c>
      <c r="O593" s="299" t="s">
        <v>204</v>
      </c>
      <c r="P593" s="299"/>
      <c r="Q593" s="299"/>
      <c r="R593" s="299"/>
      <c r="S593" s="299"/>
      <c r="T593" s="299"/>
      <c r="U593" s="298"/>
      <c r="V593" s="298"/>
      <c r="W593" s="299"/>
      <c r="X593" s="301">
        <v>6</v>
      </c>
      <c r="Y593" s="301">
        <v>0</v>
      </c>
      <c r="Z593" s="300">
        <v>2.4E-2</v>
      </c>
      <c r="AA593" s="300">
        <v>202.68</v>
      </c>
      <c r="AB593" s="297">
        <v>33.6</v>
      </c>
      <c r="AC593" s="296">
        <v>42475</v>
      </c>
      <c r="AD593" s="296">
        <v>42492.707709641203</v>
      </c>
      <c r="AE593" s="295" t="s">
        <v>2324</v>
      </c>
    </row>
    <row r="594" spans="1:31" collapsed="1">
      <c r="A594" s="302" t="s">
        <v>262</v>
      </c>
      <c r="B594" s="299" t="s">
        <v>843</v>
      </c>
      <c r="C594" s="299" t="s">
        <v>843</v>
      </c>
      <c r="D594" s="299" t="s">
        <v>2742</v>
      </c>
      <c r="E594" s="299" t="s">
        <v>842</v>
      </c>
      <c r="F594" s="299" t="s">
        <v>841</v>
      </c>
      <c r="G594" s="299"/>
      <c r="H594" s="299" t="s">
        <v>840</v>
      </c>
      <c r="I594" s="299" t="s">
        <v>449</v>
      </c>
      <c r="J594" s="299" t="s">
        <v>448</v>
      </c>
      <c r="K594" s="299" t="s">
        <v>2325</v>
      </c>
      <c r="L594" s="299" t="s">
        <v>320</v>
      </c>
      <c r="M594" s="299" t="s">
        <v>204</v>
      </c>
      <c r="N594" s="299" t="s">
        <v>233</v>
      </c>
      <c r="O594" s="299" t="s">
        <v>204</v>
      </c>
      <c r="P594" s="299"/>
      <c r="Q594" s="299"/>
      <c r="R594" s="299"/>
      <c r="S594" s="299"/>
      <c r="T594" s="299"/>
      <c r="U594" s="298"/>
      <c r="V594" s="298"/>
      <c r="W594" s="299"/>
      <c r="X594" s="301">
        <v>11</v>
      </c>
      <c r="Y594" s="301">
        <v>0</v>
      </c>
      <c r="Z594" s="300">
        <v>4.1799999999999997E-2</v>
      </c>
      <c r="AA594" s="300">
        <v>354.93700000000001</v>
      </c>
      <c r="AB594" s="297">
        <v>49.5</v>
      </c>
      <c r="AC594" s="296">
        <v>42475</v>
      </c>
      <c r="AD594" s="296">
        <v>42492.707709641203</v>
      </c>
      <c r="AE594" s="295" t="s">
        <v>2324</v>
      </c>
    </row>
    <row r="595" spans="1:31" collapsed="1">
      <c r="A595" s="302" t="s">
        <v>262</v>
      </c>
      <c r="B595" s="299" t="s">
        <v>839</v>
      </c>
      <c r="C595" s="299" t="s">
        <v>839</v>
      </c>
      <c r="D595" s="299" t="s">
        <v>2741</v>
      </c>
      <c r="E595" s="299" t="s">
        <v>838</v>
      </c>
      <c r="F595" s="299" t="s">
        <v>837</v>
      </c>
      <c r="G595" s="299"/>
      <c r="H595" s="299" t="s">
        <v>836</v>
      </c>
      <c r="I595" s="299" t="s">
        <v>734</v>
      </c>
      <c r="J595" s="299" t="s">
        <v>448</v>
      </c>
      <c r="K595" s="299" t="s">
        <v>2612</v>
      </c>
      <c r="L595" s="299" t="s">
        <v>320</v>
      </c>
      <c r="M595" s="299" t="s">
        <v>204</v>
      </c>
      <c r="N595" s="299" t="s">
        <v>233</v>
      </c>
      <c r="O595" s="299" t="s">
        <v>204</v>
      </c>
      <c r="P595" s="299"/>
      <c r="Q595" s="299"/>
      <c r="R595" s="299"/>
      <c r="S595" s="299"/>
      <c r="T595" s="299"/>
      <c r="U595" s="298"/>
      <c r="V595" s="298"/>
      <c r="W595" s="299"/>
      <c r="X595" s="301">
        <v>4</v>
      </c>
      <c r="Y595" s="301">
        <v>0</v>
      </c>
      <c r="Z595" s="300">
        <v>1.52E-2</v>
      </c>
      <c r="AA595" s="300">
        <v>129.06800000000001</v>
      </c>
      <c r="AB595" s="297">
        <v>18</v>
      </c>
      <c r="AC595" s="296">
        <v>42475</v>
      </c>
      <c r="AD595" s="296">
        <v>42492.715753472199</v>
      </c>
      <c r="AE595" s="295" t="s">
        <v>2324</v>
      </c>
    </row>
    <row r="596" spans="1:31" collapsed="1">
      <c r="A596" s="302" t="s">
        <v>262</v>
      </c>
      <c r="B596" s="299" t="s">
        <v>835</v>
      </c>
      <c r="C596" s="299" t="s">
        <v>835</v>
      </c>
      <c r="D596" s="299" t="s">
        <v>2740</v>
      </c>
      <c r="E596" s="299" t="s">
        <v>834</v>
      </c>
      <c r="F596" s="299" t="s">
        <v>833</v>
      </c>
      <c r="G596" s="299"/>
      <c r="H596" s="299" t="s">
        <v>832</v>
      </c>
      <c r="I596" s="299" t="s">
        <v>468</v>
      </c>
      <c r="J596" s="299" t="s">
        <v>448</v>
      </c>
      <c r="K596" s="299" t="s">
        <v>2538</v>
      </c>
      <c r="L596" s="299" t="s">
        <v>320</v>
      </c>
      <c r="M596" s="299" t="s">
        <v>204</v>
      </c>
      <c r="N596" s="299" t="s">
        <v>233</v>
      </c>
      <c r="O596" s="299" t="s">
        <v>204</v>
      </c>
      <c r="P596" s="299"/>
      <c r="Q596" s="299"/>
      <c r="R596" s="299"/>
      <c r="S596" s="299"/>
      <c r="T596" s="299"/>
      <c r="U596" s="298"/>
      <c r="V596" s="298"/>
      <c r="W596" s="299"/>
      <c r="X596" s="301">
        <v>3</v>
      </c>
      <c r="Y596" s="301">
        <v>0</v>
      </c>
      <c r="Z596" s="300">
        <v>1.14E-2</v>
      </c>
      <c r="AA596" s="300">
        <v>96.801000000000002</v>
      </c>
      <c r="AB596" s="297">
        <v>13.5</v>
      </c>
      <c r="AC596" s="296">
        <v>42475</v>
      </c>
      <c r="AD596" s="296">
        <v>42492.718343287001</v>
      </c>
      <c r="AE596" s="295" t="s">
        <v>2324</v>
      </c>
    </row>
    <row r="597" spans="1:31" collapsed="1">
      <c r="A597" s="302" t="s">
        <v>262</v>
      </c>
      <c r="B597" s="299" t="s">
        <v>835</v>
      </c>
      <c r="C597" s="299" t="s">
        <v>835</v>
      </c>
      <c r="D597" s="299" t="s">
        <v>2740</v>
      </c>
      <c r="E597" s="299" t="s">
        <v>834</v>
      </c>
      <c r="F597" s="299" t="s">
        <v>833</v>
      </c>
      <c r="G597" s="299"/>
      <c r="H597" s="299" t="s">
        <v>832</v>
      </c>
      <c r="I597" s="299" t="s">
        <v>468</v>
      </c>
      <c r="J597" s="299" t="s">
        <v>448</v>
      </c>
      <c r="K597" s="299" t="s">
        <v>2538</v>
      </c>
      <c r="L597" s="299" t="s">
        <v>320</v>
      </c>
      <c r="M597" s="299" t="s">
        <v>204</v>
      </c>
      <c r="N597" s="299" t="s">
        <v>233</v>
      </c>
      <c r="O597" s="299" t="s">
        <v>204</v>
      </c>
      <c r="P597" s="299"/>
      <c r="Q597" s="299"/>
      <c r="R597" s="299"/>
      <c r="S597" s="299"/>
      <c r="T597" s="299"/>
      <c r="U597" s="298"/>
      <c r="V597" s="298"/>
      <c r="W597" s="299"/>
      <c r="X597" s="301">
        <v>3</v>
      </c>
      <c r="Y597" s="301">
        <v>0</v>
      </c>
      <c r="Z597" s="300">
        <v>8.0999999999999996E-3</v>
      </c>
      <c r="AA597" s="300">
        <v>69.575999999999993</v>
      </c>
      <c r="AB597" s="297">
        <v>12</v>
      </c>
      <c r="AC597" s="296">
        <v>42475</v>
      </c>
      <c r="AD597" s="296">
        <v>42492.718343287001</v>
      </c>
      <c r="AE597" s="295" t="s">
        <v>2324</v>
      </c>
    </row>
    <row r="598" spans="1:31" collapsed="1">
      <c r="A598" s="302" t="s">
        <v>262</v>
      </c>
      <c r="B598" s="299" t="s">
        <v>835</v>
      </c>
      <c r="C598" s="299" t="s">
        <v>835</v>
      </c>
      <c r="D598" s="299" t="s">
        <v>2740</v>
      </c>
      <c r="E598" s="299" t="s">
        <v>834</v>
      </c>
      <c r="F598" s="299" t="s">
        <v>833</v>
      </c>
      <c r="G598" s="299"/>
      <c r="H598" s="299" t="s">
        <v>832</v>
      </c>
      <c r="I598" s="299" t="s">
        <v>468</v>
      </c>
      <c r="J598" s="299" t="s">
        <v>448</v>
      </c>
      <c r="K598" s="299" t="s">
        <v>2538</v>
      </c>
      <c r="L598" s="299" t="s">
        <v>320</v>
      </c>
      <c r="M598" s="299" t="s">
        <v>204</v>
      </c>
      <c r="N598" s="299" t="s">
        <v>233</v>
      </c>
      <c r="O598" s="299" t="s">
        <v>204</v>
      </c>
      <c r="P598" s="299"/>
      <c r="Q598" s="299"/>
      <c r="R598" s="299"/>
      <c r="S598" s="299"/>
      <c r="T598" s="299"/>
      <c r="U598" s="298"/>
      <c r="V598" s="298"/>
      <c r="W598" s="299"/>
      <c r="X598" s="301">
        <v>5</v>
      </c>
      <c r="Y598" s="301">
        <v>0</v>
      </c>
      <c r="Z598" s="300">
        <v>0.02</v>
      </c>
      <c r="AA598" s="300">
        <v>168.9</v>
      </c>
      <c r="AB598" s="297">
        <v>28</v>
      </c>
      <c r="AC598" s="296">
        <v>42475</v>
      </c>
      <c r="AD598" s="296">
        <v>42492.718343287001</v>
      </c>
      <c r="AE598" s="295" t="s">
        <v>2324</v>
      </c>
    </row>
    <row r="599" spans="1:31" collapsed="1">
      <c r="A599" s="302" t="s">
        <v>262</v>
      </c>
      <c r="B599" s="299" t="s">
        <v>831</v>
      </c>
      <c r="C599" s="299" t="s">
        <v>831</v>
      </c>
      <c r="D599" s="299" t="s">
        <v>2739</v>
      </c>
      <c r="E599" s="299" t="s">
        <v>830</v>
      </c>
      <c r="F599" s="299" t="s">
        <v>829</v>
      </c>
      <c r="G599" s="299"/>
      <c r="H599" s="299" t="s">
        <v>828</v>
      </c>
      <c r="I599" s="299" t="s">
        <v>449</v>
      </c>
      <c r="J599" s="299" t="s">
        <v>448</v>
      </c>
      <c r="K599" s="299" t="s">
        <v>2325</v>
      </c>
      <c r="L599" s="299" t="s">
        <v>320</v>
      </c>
      <c r="M599" s="299" t="s">
        <v>204</v>
      </c>
      <c r="N599" s="299" t="s">
        <v>233</v>
      </c>
      <c r="O599" s="299" t="s">
        <v>204</v>
      </c>
      <c r="P599" s="299"/>
      <c r="Q599" s="299"/>
      <c r="R599" s="299"/>
      <c r="S599" s="299"/>
      <c r="T599" s="299"/>
      <c r="U599" s="298"/>
      <c r="V599" s="298"/>
      <c r="W599" s="299"/>
      <c r="X599" s="301">
        <v>4</v>
      </c>
      <c r="Y599" s="301">
        <v>0</v>
      </c>
      <c r="Z599" s="300">
        <v>1.6E-2</v>
      </c>
      <c r="AA599" s="300">
        <v>135.12</v>
      </c>
      <c r="AB599" s="297">
        <v>22.4</v>
      </c>
      <c r="AC599" s="296">
        <v>42475</v>
      </c>
      <c r="AD599" s="296">
        <v>42492.719699224501</v>
      </c>
      <c r="AE599" s="295" t="s">
        <v>2324</v>
      </c>
    </row>
    <row r="600" spans="1:31" collapsed="1">
      <c r="A600" s="302" t="s">
        <v>262</v>
      </c>
      <c r="B600" s="299" t="s">
        <v>827</v>
      </c>
      <c r="C600" s="299" t="s">
        <v>827</v>
      </c>
      <c r="D600" s="299" t="s">
        <v>2738</v>
      </c>
      <c r="E600" s="299" t="s">
        <v>826</v>
      </c>
      <c r="F600" s="299" t="s">
        <v>825</v>
      </c>
      <c r="G600" s="299"/>
      <c r="H600" s="299" t="s">
        <v>824</v>
      </c>
      <c r="I600" s="299" t="s">
        <v>526</v>
      </c>
      <c r="J600" s="299" t="s">
        <v>448</v>
      </c>
      <c r="K600" s="299" t="s">
        <v>2337</v>
      </c>
      <c r="L600" s="299" t="s">
        <v>320</v>
      </c>
      <c r="M600" s="299" t="s">
        <v>204</v>
      </c>
      <c r="N600" s="299" t="s">
        <v>233</v>
      </c>
      <c r="O600" s="299" t="s">
        <v>204</v>
      </c>
      <c r="P600" s="299"/>
      <c r="Q600" s="299"/>
      <c r="R600" s="299"/>
      <c r="S600" s="299"/>
      <c r="T600" s="299"/>
      <c r="U600" s="298"/>
      <c r="V600" s="298"/>
      <c r="W600" s="299"/>
      <c r="X600" s="301">
        <v>12</v>
      </c>
      <c r="Y600" s="301">
        <v>0</v>
      </c>
      <c r="Z600" s="300">
        <v>3.2399999999999998E-2</v>
      </c>
      <c r="AA600" s="300">
        <v>278.30399999999997</v>
      </c>
      <c r="AB600" s="297">
        <v>48</v>
      </c>
      <c r="AC600" s="296">
        <v>42475</v>
      </c>
      <c r="AD600" s="296">
        <v>42492.7209604167</v>
      </c>
      <c r="AE600" s="295" t="s">
        <v>2324</v>
      </c>
    </row>
    <row r="601" spans="1:31" collapsed="1">
      <c r="A601" s="302" t="s">
        <v>262</v>
      </c>
      <c r="B601" s="299" t="s">
        <v>823</v>
      </c>
      <c r="C601" s="299" t="s">
        <v>823</v>
      </c>
      <c r="D601" s="299" t="s">
        <v>2737</v>
      </c>
      <c r="E601" s="299" t="s">
        <v>822</v>
      </c>
      <c r="F601" s="299" t="s">
        <v>821</v>
      </c>
      <c r="G601" s="299"/>
      <c r="H601" s="299" t="s">
        <v>820</v>
      </c>
      <c r="I601" s="299" t="s">
        <v>468</v>
      </c>
      <c r="J601" s="299" t="s">
        <v>448</v>
      </c>
      <c r="K601" s="299" t="s">
        <v>2499</v>
      </c>
      <c r="L601" s="299" t="s">
        <v>320</v>
      </c>
      <c r="M601" s="299" t="s">
        <v>204</v>
      </c>
      <c r="N601" s="299" t="s">
        <v>233</v>
      </c>
      <c r="O601" s="299" t="s">
        <v>204</v>
      </c>
      <c r="P601" s="299"/>
      <c r="Q601" s="299"/>
      <c r="R601" s="299"/>
      <c r="S601" s="299"/>
      <c r="T601" s="299"/>
      <c r="U601" s="298"/>
      <c r="V601" s="298"/>
      <c r="W601" s="299"/>
      <c r="X601" s="301">
        <v>12</v>
      </c>
      <c r="Y601" s="301">
        <v>0</v>
      </c>
      <c r="Z601" s="300">
        <v>4.5600000000000002E-2</v>
      </c>
      <c r="AA601" s="300">
        <v>387.20400000000001</v>
      </c>
      <c r="AB601" s="297">
        <v>54</v>
      </c>
      <c r="AC601" s="296">
        <v>42475</v>
      </c>
      <c r="AD601" s="296">
        <v>42492.721924455996</v>
      </c>
      <c r="AE601" s="295" t="s">
        <v>2324</v>
      </c>
    </row>
    <row r="602" spans="1:31" collapsed="1">
      <c r="A602" s="302" t="s">
        <v>262</v>
      </c>
      <c r="B602" s="299" t="s">
        <v>819</v>
      </c>
      <c r="C602" s="299" t="s">
        <v>819</v>
      </c>
      <c r="D602" s="299" t="s">
        <v>2653</v>
      </c>
      <c r="E602" s="299" t="s">
        <v>502</v>
      </c>
      <c r="F602" s="299" t="s">
        <v>501</v>
      </c>
      <c r="G602" s="299"/>
      <c r="H602" s="299" t="s">
        <v>500</v>
      </c>
      <c r="I602" s="299" t="s">
        <v>478</v>
      </c>
      <c r="J602" s="299" t="s">
        <v>448</v>
      </c>
      <c r="K602" s="299" t="s">
        <v>2345</v>
      </c>
      <c r="L602" s="299" t="s">
        <v>320</v>
      </c>
      <c r="M602" s="299" t="s">
        <v>204</v>
      </c>
      <c r="N602" s="299" t="s">
        <v>233</v>
      </c>
      <c r="O602" s="299" t="s">
        <v>204</v>
      </c>
      <c r="P602" s="299"/>
      <c r="Q602" s="299"/>
      <c r="R602" s="299"/>
      <c r="S602" s="299"/>
      <c r="T602" s="299"/>
      <c r="U602" s="298"/>
      <c r="V602" s="298"/>
      <c r="W602" s="299"/>
      <c r="X602" s="301">
        <v>6</v>
      </c>
      <c r="Y602" s="301">
        <v>0</v>
      </c>
      <c r="Z602" s="300">
        <v>2.2800000000000001E-2</v>
      </c>
      <c r="AA602" s="300">
        <v>193.602</v>
      </c>
      <c r="AB602" s="297">
        <v>27</v>
      </c>
      <c r="AC602" s="296">
        <v>42475</v>
      </c>
      <c r="AD602" s="296">
        <v>42492.723349733802</v>
      </c>
      <c r="AE602" s="295" t="s">
        <v>2324</v>
      </c>
    </row>
    <row r="603" spans="1:31" collapsed="1">
      <c r="A603" s="302" t="s">
        <v>262</v>
      </c>
      <c r="B603" s="299" t="s">
        <v>819</v>
      </c>
      <c r="C603" s="299" t="s">
        <v>819</v>
      </c>
      <c r="D603" s="299" t="s">
        <v>2653</v>
      </c>
      <c r="E603" s="299" t="s">
        <v>502</v>
      </c>
      <c r="F603" s="299" t="s">
        <v>501</v>
      </c>
      <c r="G603" s="299"/>
      <c r="H603" s="299" t="s">
        <v>500</v>
      </c>
      <c r="I603" s="299" t="s">
        <v>478</v>
      </c>
      <c r="J603" s="299" t="s">
        <v>448</v>
      </c>
      <c r="K603" s="299" t="s">
        <v>2345</v>
      </c>
      <c r="L603" s="299" t="s">
        <v>320</v>
      </c>
      <c r="M603" s="299" t="s">
        <v>204</v>
      </c>
      <c r="N603" s="299" t="s">
        <v>233</v>
      </c>
      <c r="O603" s="299" t="s">
        <v>204</v>
      </c>
      <c r="P603" s="299"/>
      <c r="Q603" s="299"/>
      <c r="R603" s="299"/>
      <c r="S603" s="299"/>
      <c r="T603" s="299"/>
      <c r="U603" s="298"/>
      <c r="V603" s="298"/>
      <c r="W603" s="299"/>
      <c r="X603" s="301">
        <v>3</v>
      </c>
      <c r="Y603" s="301">
        <v>0</v>
      </c>
      <c r="Z603" s="300">
        <v>1.2E-2</v>
      </c>
      <c r="AA603" s="300">
        <v>101.34</v>
      </c>
      <c r="AB603" s="297">
        <v>16.8</v>
      </c>
      <c r="AC603" s="296">
        <v>42475</v>
      </c>
      <c r="AD603" s="296">
        <v>42492.723349733802</v>
      </c>
      <c r="AE603" s="295" t="s">
        <v>2324</v>
      </c>
    </row>
    <row r="604" spans="1:31" collapsed="1">
      <c r="A604" s="302" t="s">
        <v>262</v>
      </c>
      <c r="B604" s="299" t="s">
        <v>818</v>
      </c>
      <c r="C604" s="299" t="s">
        <v>818</v>
      </c>
      <c r="D604" s="299" t="s">
        <v>2736</v>
      </c>
      <c r="E604" s="299" t="s">
        <v>817</v>
      </c>
      <c r="F604" s="299" t="s">
        <v>816</v>
      </c>
      <c r="G604" s="299"/>
      <c r="H604" s="299" t="s">
        <v>815</v>
      </c>
      <c r="I604" s="299" t="s">
        <v>473</v>
      </c>
      <c r="J604" s="299" t="s">
        <v>448</v>
      </c>
      <c r="K604" s="299" t="s">
        <v>2538</v>
      </c>
      <c r="L604" s="299" t="s">
        <v>320</v>
      </c>
      <c r="M604" s="299" t="s">
        <v>204</v>
      </c>
      <c r="N604" s="299" t="s">
        <v>233</v>
      </c>
      <c r="O604" s="299" t="s">
        <v>204</v>
      </c>
      <c r="P604" s="299"/>
      <c r="Q604" s="299"/>
      <c r="R604" s="299"/>
      <c r="S604" s="299"/>
      <c r="T604" s="299"/>
      <c r="U604" s="298"/>
      <c r="V604" s="298"/>
      <c r="W604" s="299"/>
      <c r="X604" s="301">
        <v>1</v>
      </c>
      <c r="Y604" s="301">
        <v>0</v>
      </c>
      <c r="Z604" s="300">
        <v>3.8E-3</v>
      </c>
      <c r="AA604" s="300">
        <v>32.267000000000003</v>
      </c>
      <c r="AB604" s="297">
        <v>4.5</v>
      </c>
      <c r="AC604" s="296">
        <v>42475</v>
      </c>
      <c r="AD604" s="296">
        <v>42492.724366319402</v>
      </c>
      <c r="AE604" s="295" t="s">
        <v>2324</v>
      </c>
    </row>
    <row r="605" spans="1:31" collapsed="1">
      <c r="A605" s="302" t="s">
        <v>262</v>
      </c>
      <c r="B605" s="299" t="s">
        <v>814</v>
      </c>
      <c r="C605" s="299" t="s">
        <v>814</v>
      </c>
      <c r="D605" s="299" t="s">
        <v>2735</v>
      </c>
      <c r="E605" s="299" t="s">
        <v>813</v>
      </c>
      <c r="F605" s="299" t="s">
        <v>812</v>
      </c>
      <c r="G605" s="299"/>
      <c r="H605" s="299" t="s">
        <v>811</v>
      </c>
      <c r="I605" s="299" t="s">
        <v>449</v>
      </c>
      <c r="J605" s="299" t="s">
        <v>448</v>
      </c>
      <c r="K605" s="299" t="s">
        <v>2405</v>
      </c>
      <c r="L605" s="299" t="s">
        <v>320</v>
      </c>
      <c r="M605" s="299" t="s">
        <v>204</v>
      </c>
      <c r="N605" s="299" t="s">
        <v>233</v>
      </c>
      <c r="O605" s="299" t="s">
        <v>204</v>
      </c>
      <c r="P605" s="299"/>
      <c r="Q605" s="299"/>
      <c r="R605" s="299"/>
      <c r="S605" s="299"/>
      <c r="T605" s="299"/>
      <c r="U605" s="298"/>
      <c r="V605" s="298"/>
      <c r="W605" s="299"/>
      <c r="X605" s="301">
        <v>2</v>
      </c>
      <c r="Y605" s="301">
        <v>0</v>
      </c>
      <c r="Z605" s="300">
        <v>7.6E-3</v>
      </c>
      <c r="AA605" s="300">
        <v>64.534000000000006</v>
      </c>
      <c r="AB605" s="297">
        <v>9</v>
      </c>
      <c r="AC605" s="296">
        <v>42475</v>
      </c>
      <c r="AD605" s="296">
        <v>42492.725270717601</v>
      </c>
      <c r="AE605" s="295" t="s">
        <v>2324</v>
      </c>
    </row>
    <row r="606" spans="1:31" collapsed="1">
      <c r="A606" s="302" t="s">
        <v>262</v>
      </c>
      <c r="B606" s="299" t="s">
        <v>814</v>
      </c>
      <c r="C606" s="299" t="s">
        <v>814</v>
      </c>
      <c r="D606" s="299" t="s">
        <v>2735</v>
      </c>
      <c r="E606" s="299" t="s">
        <v>813</v>
      </c>
      <c r="F606" s="299" t="s">
        <v>812</v>
      </c>
      <c r="G606" s="299"/>
      <c r="H606" s="299" t="s">
        <v>811</v>
      </c>
      <c r="I606" s="299" t="s">
        <v>449</v>
      </c>
      <c r="J606" s="299" t="s">
        <v>448</v>
      </c>
      <c r="K606" s="299" t="s">
        <v>2405</v>
      </c>
      <c r="L606" s="299" t="s">
        <v>320</v>
      </c>
      <c r="M606" s="299" t="s">
        <v>204</v>
      </c>
      <c r="N606" s="299" t="s">
        <v>233</v>
      </c>
      <c r="O606" s="299" t="s">
        <v>204</v>
      </c>
      <c r="P606" s="299"/>
      <c r="Q606" s="299"/>
      <c r="R606" s="299"/>
      <c r="S606" s="299"/>
      <c r="T606" s="299"/>
      <c r="U606" s="298"/>
      <c r="V606" s="298"/>
      <c r="W606" s="299"/>
      <c r="X606" s="301">
        <v>6</v>
      </c>
      <c r="Y606" s="301">
        <v>0</v>
      </c>
      <c r="Z606" s="300">
        <v>1.6199999999999999E-2</v>
      </c>
      <c r="AA606" s="300">
        <v>139.15199999999999</v>
      </c>
      <c r="AB606" s="297">
        <v>24</v>
      </c>
      <c r="AC606" s="296">
        <v>42475</v>
      </c>
      <c r="AD606" s="296">
        <v>42492.725270717601</v>
      </c>
      <c r="AE606" s="295" t="s">
        <v>2324</v>
      </c>
    </row>
    <row r="607" spans="1:31" collapsed="1">
      <c r="A607" s="302" t="s">
        <v>262</v>
      </c>
      <c r="B607" s="299" t="s">
        <v>810</v>
      </c>
      <c r="C607" s="299" t="s">
        <v>810</v>
      </c>
      <c r="D607" s="299" t="s">
        <v>2734</v>
      </c>
      <c r="E607" s="299" t="s">
        <v>809</v>
      </c>
      <c r="F607" s="299" t="s">
        <v>808</v>
      </c>
      <c r="G607" s="299"/>
      <c r="H607" s="299" t="s">
        <v>807</v>
      </c>
      <c r="I607" s="299" t="s">
        <v>449</v>
      </c>
      <c r="J607" s="299" t="s">
        <v>448</v>
      </c>
      <c r="K607" s="299" t="s">
        <v>2325</v>
      </c>
      <c r="L607" s="299" t="s">
        <v>320</v>
      </c>
      <c r="M607" s="299" t="s">
        <v>204</v>
      </c>
      <c r="N607" s="299" t="s">
        <v>233</v>
      </c>
      <c r="O607" s="299" t="s">
        <v>204</v>
      </c>
      <c r="P607" s="299"/>
      <c r="Q607" s="299"/>
      <c r="R607" s="299"/>
      <c r="S607" s="299"/>
      <c r="T607" s="299"/>
      <c r="U607" s="298"/>
      <c r="V607" s="298"/>
      <c r="W607" s="299"/>
      <c r="X607" s="301">
        <v>8</v>
      </c>
      <c r="Y607" s="301">
        <v>0</v>
      </c>
      <c r="Z607" s="300">
        <v>2.1600000000000001E-2</v>
      </c>
      <c r="AA607" s="300">
        <v>185.536</v>
      </c>
      <c r="AB607" s="297">
        <v>32</v>
      </c>
      <c r="AC607" s="296">
        <v>42475</v>
      </c>
      <c r="AD607" s="296">
        <v>42492.7265153935</v>
      </c>
      <c r="AE607" s="295" t="s">
        <v>2324</v>
      </c>
    </row>
    <row r="608" spans="1:31" collapsed="1">
      <c r="A608" s="302" t="s">
        <v>262</v>
      </c>
      <c r="B608" s="299" t="s">
        <v>806</v>
      </c>
      <c r="C608" s="299" t="s">
        <v>806</v>
      </c>
      <c r="D608" s="299" t="s">
        <v>2733</v>
      </c>
      <c r="E608" s="299" t="s">
        <v>805</v>
      </c>
      <c r="F608" s="299" t="s">
        <v>804</v>
      </c>
      <c r="G608" s="299"/>
      <c r="H608" s="299" t="s">
        <v>803</v>
      </c>
      <c r="I608" s="299" t="s">
        <v>449</v>
      </c>
      <c r="J608" s="299" t="s">
        <v>448</v>
      </c>
      <c r="K608" s="299" t="s">
        <v>2325</v>
      </c>
      <c r="L608" s="299" t="s">
        <v>320</v>
      </c>
      <c r="M608" s="299" t="s">
        <v>204</v>
      </c>
      <c r="N608" s="299" t="s">
        <v>233</v>
      </c>
      <c r="O608" s="299" t="s">
        <v>204</v>
      </c>
      <c r="P608" s="299"/>
      <c r="Q608" s="299"/>
      <c r="R608" s="299"/>
      <c r="S608" s="299"/>
      <c r="T608" s="299"/>
      <c r="U608" s="298"/>
      <c r="V608" s="298"/>
      <c r="W608" s="299"/>
      <c r="X608" s="301">
        <v>2</v>
      </c>
      <c r="Y608" s="301">
        <v>0</v>
      </c>
      <c r="Z608" s="300">
        <v>7.6E-3</v>
      </c>
      <c r="AA608" s="300">
        <v>64.534000000000006</v>
      </c>
      <c r="AB608" s="297">
        <v>9</v>
      </c>
      <c r="AC608" s="296">
        <v>42475</v>
      </c>
      <c r="AD608" s="296">
        <v>42492.727718668997</v>
      </c>
      <c r="AE608" s="295" t="s">
        <v>2324</v>
      </c>
    </row>
    <row r="609" spans="1:31" collapsed="1">
      <c r="A609" s="302" t="s">
        <v>262</v>
      </c>
      <c r="B609" s="299" t="s">
        <v>806</v>
      </c>
      <c r="C609" s="299" t="s">
        <v>806</v>
      </c>
      <c r="D609" s="299" t="s">
        <v>2733</v>
      </c>
      <c r="E609" s="299" t="s">
        <v>805</v>
      </c>
      <c r="F609" s="299" t="s">
        <v>804</v>
      </c>
      <c r="G609" s="299"/>
      <c r="H609" s="299" t="s">
        <v>803</v>
      </c>
      <c r="I609" s="299" t="s">
        <v>449</v>
      </c>
      <c r="J609" s="299" t="s">
        <v>448</v>
      </c>
      <c r="K609" s="299" t="s">
        <v>2325</v>
      </c>
      <c r="L609" s="299" t="s">
        <v>320</v>
      </c>
      <c r="M609" s="299" t="s">
        <v>204</v>
      </c>
      <c r="N609" s="299" t="s">
        <v>233</v>
      </c>
      <c r="O609" s="299" t="s">
        <v>204</v>
      </c>
      <c r="P609" s="299"/>
      <c r="Q609" s="299"/>
      <c r="R609" s="299"/>
      <c r="S609" s="299"/>
      <c r="T609" s="299"/>
      <c r="U609" s="298"/>
      <c r="V609" s="298"/>
      <c r="W609" s="299"/>
      <c r="X609" s="301">
        <v>8</v>
      </c>
      <c r="Y609" s="301">
        <v>0</v>
      </c>
      <c r="Z609" s="300">
        <v>2.1600000000000001E-2</v>
      </c>
      <c r="AA609" s="300">
        <v>185.536</v>
      </c>
      <c r="AB609" s="297">
        <v>32</v>
      </c>
      <c r="AC609" s="296">
        <v>42475</v>
      </c>
      <c r="AD609" s="296">
        <v>42492.727718668997</v>
      </c>
      <c r="AE609" s="295" t="s">
        <v>2324</v>
      </c>
    </row>
    <row r="610" spans="1:31" collapsed="1">
      <c r="A610" s="302" t="s">
        <v>262</v>
      </c>
      <c r="B610" s="299" t="s">
        <v>802</v>
      </c>
      <c r="C610" s="299" t="s">
        <v>802</v>
      </c>
      <c r="D610" s="299" t="s">
        <v>2732</v>
      </c>
      <c r="E610" s="299" t="s">
        <v>801</v>
      </c>
      <c r="F610" s="299" t="s">
        <v>800</v>
      </c>
      <c r="G610" s="299"/>
      <c r="H610" s="299" t="s">
        <v>799</v>
      </c>
      <c r="I610" s="299" t="s">
        <v>526</v>
      </c>
      <c r="J610" s="299" t="s">
        <v>448</v>
      </c>
      <c r="K610" s="299" t="s">
        <v>2337</v>
      </c>
      <c r="L610" s="299" t="s">
        <v>320</v>
      </c>
      <c r="M610" s="299" t="s">
        <v>204</v>
      </c>
      <c r="N610" s="299" t="s">
        <v>233</v>
      </c>
      <c r="O610" s="299" t="s">
        <v>204</v>
      </c>
      <c r="P610" s="299"/>
      <c r="Q610" s="299"/>
      <c r="R610" s="299"/>
      <c r="S610" s="299"/>
      <c r="T610" s="299"/>
      <c r="U610" s="298"/>
      <c r="V610" s="298"/>
      <c r="W610" s="299"/>
      <c r="X610" s="301">
        <v>4</v>
      </c>
      <c r="Y610" s="301">
        <v>0</v>
      </c>
      <c r="Z610" s="300">
        <v>1.6E-2</v>
      </c>
      <c r="AA610" s="300">
        <v>135.12</v>
      </c>
      <c r="AB610" s="297">
        <v>22.4</v>
      </c>
      <c r="AC610" s="296">
        <v>42475</v>
      </c>
      <c r="AD610" s="296">
        <v>42492.730985185197</v>
      </c>
      <c r="AE610" s="295" t="s">
        <v>2324</v>
      </c>
    </row>
    <row r="611" spans="1:31" collapsed="1">
      <c r="A611" s="302" t="s">
        <v>262</v>
      </c>
      <c r="B611" s="299" t="s">
        <v>798</v>
      </c>
      <c r="C611" s="299" t="s">
        <v>798</v>
      </c>
      <c r="D611" s="299" t="s">
        <v>2731</v>
      </c>
      <c r="E611" s="299" t="s">
        <v>797</v>
      </c>
      <c r="F611" s="299" t="s">
        <v>796</v>
      </c>
      <c r="G611" s="299"/>
      <c r="H611" s="299" t="s">
        <v>795</v>
      </c>
      <c r="I611" s="299" t="s">
        <v>449</v>
      </c>
      <c r="J611" s="299" t="s">
        <v>448</v>
      </c>
      <c r="K611" s="299" t="s">
        <v>2325</v>
      </c>
      <c r="L611" s="299" t="s">
        <v>320</v>
      </c>
      <c r="M611" s="299" t="s">
        <v>204</v>
      </c>
      <c r="N611" s="299" t="s">
        <v>233</v>
      </c>
      <c r="O611" s="299" t="s">
        <v>204</v>
      </c>
      <c r="P611" s="299"/>
      <c r="Q611" s="299"/>
      <c r="R611" s="299"/>
      <c r="S611" s="299"/>
      <c r="T611" s="299"/>
      <c r="U611" s="298"/>
      <c r="V611" s="298"/>
      <c r="W611" s="299"/>
      <c r="X611" s="301">
        <v>2</v>
      </c>
      <c r="Y611" s="301">
        <v>0</v>
      </c>
      <c r="Z611" s="300">
        <v>7.6E-3</v>
      </c>
      <c r="AA611" s="300">
        <v>64.534000000000006</v>
      </c>
      <c r="AB611" s="297">
        <v>9</v>
      </c>
      <c r="AC611" s="296">
        <v>42475</v>
      </c>
      <c r="AD611" s="296">
        <v>42492.732017511596</v>
      </c>
      <c r="AE611" s="295" t="s">
        <v>2324</v>
      </c>
    </row>
    <row r="612" spans="1:31" collapsed="1">
      <c r="A612" s="302" t="s">
        <v>262</v>
      </c>
      <c r="B612" s="299" t="s">
        <v>794</v>
      </c>
      <c r="C612" s="299" t="s">
        <v>794</v>
      </c>
      <c r="D612" s="299" t="s">
        <v>2730</v>
      </c>
      <c r="E612" s="299" t="s">
        <v>793</v>
      </c>
      <c r="F612" s="299" t="s">
        <v>793</v>
      </c>
      <c r="G612" s="299" t="s">
        <v>793</v>
      </c>
      <c r="H612" s="299" t="s">
        <v>792</v>
      </c>
      <c r="I612" s="299" t="s">
        <v>449</v>
      </c>
      <c r="J612" s="299" t="s">
        <v>448</v>
      </c>
      <c r="K612" s="299" t="s">
        <v>2405</v>
      </c>
      <c r="L612" s="299" t="s">
        <v>320</v>
      </c>
      <c r="M612" s="299" t="s">
        <v>204</v>
      </c>
      <c r="N612" s="299" t="s">
        <v>233</v>
      </c>
      <c r="O612" s="299" t="s">
        <v>204</v>
      </c>
      <c r="P612" s="299"/>
      <c r="Q612" s="299"/>
      <c r="R612" s="299"/>
      <c r="S612" s="299"/>
      <c r="T612" s="299"/>
      <c r="U612" s="298"/>
      <c r="V612" s="298"/>
      <c r="W612" s="299"/>
      <c r="X612" s="301">
        <v>4</v>
      </c>
      <c r="Y612" s="301">
        <v>0</v>
      </c>
      <c r="Z612" s="300">
        <v>1.52E-2</v>
      </c>
      <c r="AA612" s="300">
        <v>129.06800000000001</v>
      </c>
      <c r="AB612" s="297">
        <v>18</v>
      </c>
      <c r="AC612" s="296">
        <v>42475</v>
      </c>
      <c r="AD612" s="296">
        <v>42492.733319328698</v>
      </c>
      <c r="AE612" s="295" t="s">
        <v>2324</v>
      </c>
    </row>
    <row r="613" spans="1:31" collapsed="1">
      <c r="A613" s="302" t="s">
        <v>262</v>
      </c>
      <c r="B613" s="299" t="s">
        <v>794</v>
      </c>
      <c r="C613" s="299" t="s">
        <v>794</v>
      </c>
      <c r="D613" s="299" t="s">
        <v>2730</v>
      </c>
      <c r="E613" s="299" t="s">
        <v>793</v>
      </c>
      <c r="F613" s="299" t="s">
        <v>793</v>
      </c>
      <c r="G613" s="299" t="s">
        <v>793</v>
      </c>
      <c r="H613" s="299" t="s">
        <v>792</v>
      </c>
      <c r="I613" s="299" t="s">
        <v>449</v>
      </c>
      <c r="J613" s="299" t="s">
        <v>448</v>
      </c>
      <c r="K613" s="299" t="s">
        <v>2405</v>
      </c>
      <c r="L613" s="299" t="s">
        <v>320</v>
      </c>
      <c r="M613" s="299" t="s">
        <v>204</v>
      </c>
      <c r="N613" s="299" t="s">
        <v>233</v>
      </c>
      <c r="O613" s="299" t="s">
        <v>204</v>
      </c>
      <c r="P613" s="299"/>
      <c r="Q613" s="299"/>
      <c r="R613" s="299"/>
      <c r="S613" s="299"/>
      <c r="T613" s="299"/>
      <c r="U613" s="298"/>
      <c r="V613" s="298"/>
      <c r="W613" s="299"/>
      <c r="X613" s="301">
        <v>4</v>
      </c>
      <c r="Y613" s="301">
        <v>0</v>
      </c>
      <c r="Z613" s="300">
        <v>1.0800000000000001E-2</v>
      </c>
      <c r="AA613" s="300">
        <v>92.768000000000001</v>
      </c>
      <c r="AB613" s="297">
        <v>16</v>
      </c>
      <c r="AC613" s="296">
        <v>42475</v>
      </c>
      <c r="AD613" s="296">
        <v>42492.733319328698</v>
      </c>
      <c r="AE613" s="295" t="s">
        <v>2324</v>
      </c>
    </row>
    <row r="614" spans="1:31" collapsed="1">
      <c r="A614" s="302" t="s">
        <v>262</v>
      </c>
      <c r="B614" s="299" t="s">
        <v>794</v>
      </c>
      <c r="C614" s="299" t="s">
        <v>794</v>
      </c>
      <c r="D614" s="299" t="s">
        <v>2730</v>
      </c>
      <c r="E614" s="299" t="s">
        <v>793</v>
      </c>
      <c r="F614" s="299" t="s">
        <v>793</v>
      </c>
      <c r="G614" s="299" t="s">
        <v>793</v>
      </c>
      <c r="H614" s="299" t="s">
        <v>792</v>
      </c>
      <c r="I614" s="299" t="s">
        <v>449</v>
      </c>
      <c r="J614" s="299" t="s">
        <v>448</v>
      </c>
      <c r="K614" s="299" t="s">
        <v>2405</v>
      </c>
      <c r="L614" s="299" t="s">
        <v>320</v>
      </c>
      <c r="M614" s="299" t="s">
        <v>204</v>
      </c>
      <c r="N614" s="299" t="s">
        <v>233</v>
      </c>
      <c r="O614" s="299" t="s">
        <v>204</v>
      </c>
      <c r="P614" s="299"/>
      <c r="Q614" s="299"/>
      <c r="R614" s="299"/>
      <c r="S614" s="299"/>
      <c r="T614" s="299"/>
      <c r="U614" s="298"/>
      <c r="V614" s="298"/>
      <c r="W614" s="299"/>
      <c r="X614" s="301">
        <v>2</v>
      </c>
      <c r="Y614" s="301">
        <v>0</v>
      </c>
      <c r="Z614" s="300">
        <v>8.0000000000000002E-3</v>
      </c>
      <c r="AA614" s="300">
        <v>67.56</v>
      </c>
      <c r="AB614" s="297">
        <v>11.2</v>
      </c>
      <c r="AC614" s="296">
        <v>42475</v>
      </c>
      <c r="AD614" s="296">
        <v>42492.733319328698</v>
      </c>
      <c r="AE614" s="295" t="s">
        <v>2324</v>
      </c>
    </row>
    <row r="615" spans="1:31" collapsed="1">
      <c r="A615" s="302" t="s">
        <v>262</v>
      </c>
      <c r="B615" s="299" t="s">
        <v>791</v>
      </c>
      <c r="C615" s="299" t="s">
        <v>791</v>
      </c>
      <c r="D615" s="299" t="s">
        <v>2729</v>
      </c>
      <c r="E615" s="299" t="s">
        <v>790</v>
      </c>
      <c r="F615" s="299" t="s">
        <v>789</v>
      </c>
      <c r="G615" s="299"/>
      <c r="H615" s="299" t="s">
        <v>788</v>
      </c>
      <c r="I615" s="299" t="s">
        <v>449</v>
      </c>
      <c r="J615" s="299" t="s">
        <v>448</v>
      </c>
      <c r="K615" s="299" t="s">
        <v>2325</v>
      </c>
      <c r="L615" s="299" t="s">
        <v>320</v>
      </c>
      <c r="M615" s="299" t="s">
        <v>204</v>
      </c>
      <c r="N615" s="299" t="s">
        <v>233</v>
      </c>
      <c r="O615" s="299" t="s">
        <v>204</v>
      </c>
      <c r="P615" s="299"/>
      <c r="Q615" s="299"/>
      <c r="R615" s="299"/>
      <c r="S615" s="299"/>
      <c r="T615" s="299"/>
      <c r="U615" s="298"/>
      <c r="V615" s="298"/>
      <c r="W615" s="299"/>
      <c r="X615" s="301">
        <v>3</v>
      </c>
      <c r="Y615" s="301">
        <v>0</v>
      </c>
      <c r="Z615" s="300">
        <v>1.14E-2</v>
      </c>
      <c r="AA615" s="300">
        <v>96.801000000000002</v>
      </c>
      <c r="AB615" s="297">
        <v>13.5</v>
      </c>
      <c r="AC615" s="296">
        <v>42492</v>
      </c>
      <c r="AD615" s="296">
        <v>42492.735322534703</v>
      </c>
      <c r="AE615" s="295" t="s">
        <v>2324</v>
      </c>
    </row>
    <row r="616" spans="1:31" collapsed="1">
      <c r="A616" s="302" t="s">
        <v>262</v>
      </c>
      <c r="B616" s="299" t="s">
        <v>791</v>
      </c>
      <c r="C616" s="299" t="s">
        <v>791</v>
      </c>
      <c r="D616" s="299" t="s">
        <v>2729</v>
      </c>
      <c r="E616" s="299" t="s">
        <v>790</v>
      </c>
      <c r="F616" s="299" t="s">
        <v>789</v>
      </c>
      <c r="G616" s="299"/>
      <c r="H616" s="299" t="s">
        <v>788</v>
      </c>
      <c r="I616" s="299" t="s">
        <v>449</v>
      </c>
      <c r="J616" s="299" t="s">
        <v>448</v>
      </c>
      <c r="K616" s="299" t="s">
        <v>2325</v>
      </c>
      <c r="L616" s="299" t="s">
        <v>320</v>
      </c>
      <c r="M616" s="299" t="s">
        <v>204</v>
      </c>
      <c r="N616" s="299" t="s">
        <v>233</v>
      </c>
      <c r="O616" s="299" t="s">
        <v>204</v>
      </c>
      <c r="P616" s="299"/>
      <c r="Q616" s="299"/>
      <c r="R616" s="299"/>
      <c r="S616" s="299"/>
      <c r="T616" s="299"/>
      <c r="U616" s="298"/>
      <c r="V616" s="298"/>
      <c r="W616" s="299"/>
      <c r="X616" s="301">
        <v>4</v>
      </c>
      <c r="Y616" s="301">
        <v>0</v>
      </c>
      <c r="Z616" s="300">
        <v>1.0800000000000001E-2</v>
      </c>
      <c r="AA616" s="300">
        <v>92.768000000000001</v>
      </c>
      <c r="AB616" s="297">
        <v>16</v>
      </c>
      <c r="AC616" s="296">
        <v>42492</v>
      </c>
      <c r="AD616" s="296">
        <v>42492.735322534703</v>
      </c>
      <c r="AE616" s="295" t="s">
        <v>2324</v>
      </c>
    </row>
    <row r="617" spans="1:31" collapsed="1">
      <c r="A617" s="302" t="s">
        <v>262</v>
      </c>
      <c r="B617" s="299" t="s">
        <v>787</v>
      </c>
      <c r="C617" s="299" t="s">
        <v>787</v>
      </c>
      <c r="D617" s="299" t="s">
        <v>2728</v>
      </c>
      <c r="E617" s="299" t="s">
        <v>786</v>
      </c>
      <c r="F617" s="299" t="s">
        <v>785</v>
      </c>
      <c r="G617" s="299"/>
      <c r="H617" s="299" t="s">
        <v>784</v>
      </c>
      <c r="I617" s="299" t="s">
        <v>449</v>
      </c>
      <c r="J617" s="299" t="s">
        <v>448</v>
      </c>
      <c r="K617" s="299" t="s">
        <v>2325</v>
      </c>
      <c r="L617" s="299" t="s">
        <v>320</v>
      </c>
      <c r="M617" s="299" t="s">
        <v>204</v>
      </c>
      <c r="N617" s="299" t="s">
        <v>233</v>
      </c>
      <c r="O617" s="299" t="s">
        <v>204</v>
      </c>
      <c r="P617" s="299"/>
      <c r="Q617" s="299"/>
      <c r="R617" s="299"/>
      <c r="S617" s="299"/>
      <c r="T617" s="299"/>
      <c r="U617" s="298"/>
      <c r="V617" s="298"/>
      <c r="W617" s="299"/>
      <c r="X617" s="301">
        <v>2</v>
      </c>
      <c r="Y617" s="301">
        <v>0</v>
      </c>
      <c r="Z617" s="300">
        <v>7.6E-3</v>
      </c>
      <c r="AA617" s="300">
        <v>64.534000000000006</v>
      </c>
      <c r="AB617" s="297">
        <v>9</v>
      </c>
      <c r="AC617" s="296">
        <v>42475</v>
      </c>
      <c r="AD617" s="296">
        <v>42492.742104976896</v>
      </c>
      <c r="AE617" s="295" t="s">
        <v>2324</v>
      </c>
    </row>
    <row r="618" spans="1:31" collapsed="1">
      <c r="A618" s="302" t="s">
        <v>262</v>
      </c>
      <c r="B618" s="299" t="s">
        <v>783</v>
      </c>
      <c r="C618" s="299" t="s">
        <v>783</v>
      </c>
      <c r="D618" s="299" t="s">
        <v>2356</v>
      </c>
      <c r="E618" s="299" t="s">
        <v>674</v>
      </c>
      <c r="F618" s="299" t="s">
        <v>748</v>
      </c>
      <c r="G618" s="299"/>
      <c r="H618" s="299" t="s">
        <v>747</v>
      </c>
      <c r="I618" s="299" t="s">
        <v>478</v>
      </c>
      <c r="J618" s="299" t="s">
        <v>448</v>
      </c>
      <c r="K618" s="299" t="s">
        <v>2345</v>
      </c>
      <c r="L618" s="299" t="s">
        <v>320</v>
      </c>
      <c r="M618" s="299" t="s">
        <v>204</v>
      </c>
      <c r="N618" s="299" t="s">
        <v>233</v>
      </c>
      <c r="O618" s="299" t="s">
        <v>204</v>
      </c>
      <c r="P618" s="299"/>
      <c r="Q618" s="299"/>
      <c r="R618" s="299"/>
      <c r="S618" s="299"/>
      <c r="T618" s="299"/>
      <c r="U618" s="298"/>
      <c r="V618" s="298"/>
      <c r="W618" s="299"/>
      <c r="X618" s="301">
        <v>3</v>
      </c>
      <c r="Y618" s="301">
        <v>0</v>
      </c>
      <c r="Z618" s="300">
        <v>8.0999999999999996E-3</v>
      </c>
      <c r="AA618" s="300">
        <v>69.575999999999993</v>
      </c>
      <c r="AB618" s="297">
        <v>12</v>
      </c>
      <c r="AC618" s="296">
        <v>42475</v>
      </c>
      <c r="AD618" s="296">
        <v>42492.743643784699</v>
      </c>
      <c r="AE618" s="295" t="s">
        <v>2324</v>
      </c>
    </row>
    <row r="619" spans="1:31" collapsed="1">
      <c r="A619" s="302" t="s">
        <v>262</v>
      </c>
      <c r="B619" s="299" t="s">
        <v>783</v>
      </c>
      <c r="C619" s="299" t="s">
        <v>783</v>
      </c>
      <c r="D619" s="299" t="s">
        <v>2356</v>
      </c>
      <c r="E619" s="299" t="s">
        <v>674</v>
      </c>
      <c r="F619" s="299" t="s">
        <v>748</v>
      </c>
      <c r="G619" s="299"/>
      <c r="H619" s="299" t="s">
        <v>747</v>
      </c>
      <c r="I619" s="299" t="s">
        <v>478</v>
      </c>
      <c r="J619" s="299" t="s">
        <v>448</v>
      </c>
      <c r="K619" s="299" t="s">
        <v>2345</v>
      </c>
      <c r="L619" s="299" t="s">
        <v>320</v>
      </c>
      <c r="M619" s="299" t="s">
        <v>204</v>
      </c>
      <c r="N619" s="299" t="s">
        <v>233</v>
      </c>
      <c r="O619" s="299" t="s">
        <v>204</v>
      </c>
      <c r="P619" s="299"/>
      <c r="Q619" s="299"/>
      <c r="R619" s="299"/>
      <c r="S619" s="299"/>
      <c r="T619" s="299"/>
      <c r="U619" s="298"/>
      <c r="V619" s="298"/>
      <c r="W619" s="299"/>
      <c r="X619" s="301">
        <v>5</v>
      </c>
      <c r="Y619" s="301">
        <v>0</v>
      </c>
      <c r="Z619" s="300">
        <v>0.02</v>
      </c>
      <c r="AA619" s="300">
        <v>168.9</v>
      </c>
      <c r="AB619" s="297">
        <v>28</v>
      </c>
      <c r="AC619" s="296">
        <v>42475</v>
      </c>
      <c r="AD619" s="296">
        <v>42492.743643784699</v>
      </c>
      <c r="AE619" s="295" t="s">
        <v>2324</v>
      </c>
    </row>
    <row r="620" spans="1:31" collapsed="1">
      <c r="A620" s="302" t="s">
        <v>262</v>
      </c>
      <c r="B620" s="299" t="s">
        <v>782</v>
      </c>
      <c r="C620" s="299" t="s">
        <v>782</v>
      </c>
      <c r="D620" s="299" t="s">
        <v>2727</v>
      </c>
      <c r="E620" s="299" t="s">
        <v>781</v>
      </c>
      <c r="F620" s="299" t="s">
        <v>780</v>
      </c>
      <c r="G620" s="299"/>
      <c r="H620" s="299" t="s">
        <v>779</v>
      </c>
      <c r="I620" s="299" t="s">
        <v>449</v>
      </c>
      <c r="J620" s="299" t="s">
        <v>448</v>
      </c>
      <c r="K620" s="299" t="s">
        <v>2325</v>
      </c>
      <c r="L620" s="299" t="s">
        <v>320</v>
      </c>
      <c r="M620" s="299" t="s">
        <v>204</v>
      </c>
      <c r="N620" s="299" t="s">
        <v>233</v>
      </c>
      <c r="O620" s="299" t="s">
        <v>204</v>
      </c>
      <c r="P620" s="299"/>
      <c r="Q620" s="299"/>
      <c r="R620" s="299"/>
      <c r="S620" s="299"/>
      <c r="T620" s="299"/>
      <c r="U620" s="298"/>
      <c r="V620" s="298"/>
      <c r="W620" s="299"/>
      <c r="X620" s="301">
        <v>2</v>
      </c>
      <c r="Y620" s="301">
        <v>0</v>
      </c>
      <c r="Z620" s="300">
        <v>7.6E-3</v>
      </c>
      <c r="AA620" s="300">
        <v>64.534000000000006</v>
      </c>
      <c r="AB620" s="297">
        <v>9</v>
      </c>
      <c r="AC620" s="296">
        <v>42475</v>
      </c>
      <c r="AD620" s="296">
        <v>42492.744968020801</v>
      </c>
      <c r="AE620" s="295" t="s">
        <v>2324</v>
      </c>
    </row>
    <row r="621" spans="1:31" collapsed="1">
      <c r="A621" s="302" t="s">
        <v>262</v>
      </c>
      <c r="B621" s="299" t="s">
        <v>778</v>
      </c>
      <c r="C621" s="299" t="s">
        <v>778</v>
      </c>
      <c r="D621" s="299" t="s">
        <v>2726</v>
      </c>
      <c r="E621" s="299" t="s">
        <v>777</v>
      </c>
      <c r="F621" s="299" t="s">
        <v>776</v>
      </c>
      <c r="G621" s="299"/>
      <c r="H621" s="299" t="s">
        <v>775</v>
      </c>
      <c r="I621" s="299" t="s">
        <v>449</v>
      </c>
      <c r="J621" s="299" t="s">
        <v>448</v>
      </c>
      <c r="K621" s="299" t="s">
        <v>2325</v>
      </c>
      <c r="L621" s="299" t="s">
        <v>320</v>
      </c>
      <c r="M621" s="299" t="s">
        <v>204</v>
      </c>
      <c r="N621" s="299" t="s">
        <v>233</v>
      </c>
      <c r="O621" s="299" t="s">
        <v>204</v>
      </c>
      <c r="P621" s="299"/>
      <c r="Q621" s="299"/>
      <c r="R621" s="299"/>
      <c r="S621" s="299"/>
      <c r="T621" s="299"/>
      <c r="U621" s="298"/>
      <c r="V621" s="298"/>
      <c r="W621" s="299"/>
      <c r="X621" s="301">
        <v>20</v>
      </c>
      <c r="Y621" s="301">
        <v>0</v>
      </c>
      <c r="Z621" s="300">
        <v>5.3999999999999999E-2</v>
      </c>
      <c r="AA621" s="300">
        <v>463.84</v>
      </c>
      <c r="AB621" s="297">
        <v>80</v>
      </c>
      <c r="AC621" s="296">
        <v>42510</v>
      </c>
      <c r="AD621" s="296">
        <v>42510.752798958303</v>
      </c>
      <c r="AE621" s="295" t="s">
        <v>2324</v>
      </c>
    </row>
    <row r="622" spans="1:31" collapsed="1">
      <c r="A622" s="302" t="s">
        <v>262</v>
      </c>
      <c r="B622" s="299" t="s">
        <v>774</v>
      </c>
      <c r="C622" s="299" t="s">
        <v>774</v>
      </c>
      <c r="D622" s="299" t="s">
        <v>2725</v>
      </c>
      <c r="E622" s="299" t="s">
        <v>773</v>
      </c>
      <c r="F622" s="299" t="s">
        <v>772</v>
      </c>
      <c r="G622" s="299"/>
      <c r="H622" s="299" t="s">
        <v>771</v>
      </c>
      <c r="I622" s="299" t="s">
        <v>449</v>
      </c>
      <c r="J622" s="299" t="s">
        <v>448</v>
      </c>
      <c r="K622" s="299" t="s">
        <v>2405</v>
      </c>
      <c r="L622" s="299" t="s">
        <v>320</v>
      </c>
      <c r="M622" s="299" t="s">
        <v>204</v>
      </c>
      <c r="N622" s="299" t="s">
        <v>233</v>
      </c>
      <c r="O622" s="299" t="s">
        <v>204</v>
      </c>
      <c r="P622" s="299"/>
      <c r="Q622" s="299"/>
      <c r="R622" s="299"/>
      <c r="S622" s="299"/>
      <c r="T622" s="299"/>
      <c r="U622" s="298"/>
      <c r="V622" s="298"/>
      <c r="W622" s="299"/>
      <c r="X622" s="301">
        <v>2</v>
      </c>
      <c r="Y622" s="301">
        <v>0</v>
      </c>
      <c r="Z622" s="300">
        <v>7.6E-3</v>
      </c>
      <c r="AA622" s="300">
        <v>64.534000000000006</v>
      </c>
      <c r="AB622" s="297">
        <v>9</v>
      </c>
      <c r="AC622" s="296">
        <v>42510</v>
      </c>
      <c r="AD622" s="296">
        <v>42510.754843865703</v>
      </c>
      <c r="AE622" s="295" t="s">
        <v>2324</v>
      </c>
    </row>
    <row r="623" spans="1:31" collapsed="1">
      <c r="A623" s="302" t="s">
        <v>262</v>
      </c>
      <c r="B623" s="299" t="s">
        <v>770</v>
      </c>
      <c r="C623" s="299" t="s">
        <v>770</v>
      </c>
      <c r="D623" s="299" t="s">
        <v>2706</v>
      </c>
      <c r="E623" s="299" t="s">
        <v>694</v>
      </c>
      <c r="F623" s="299" t="s">
        <v>693</v>
      </c>
      <c r="G623" s="299"/>
      <c r="H623" s="299" t="s">
        <v>692</v>
      </c>
      <c r="I623" s="299" t="s">
        <v>449</v>
      </c>
      <c r="J623" s="299" t="s">
        <v>448</v>
      </c>
      <c r="K623" s="299" t="s">
        <v>2405</v>
      </c>
      <c r="L623" s="299" t="s">
        <v>320</v>
      </c>
      <c r="M623" s="299" t="s">
        <v>204</v>
      </c>
      <c r="N623" s="299" t="s">
        <v>233</v>
      </c>
      <c r="O623" s="299" t="s">
        <v>204</v>
      </c>
      <c r="P623" s="299"/>
      <c r="Q623" s="299"/>
      <c r="R623" s="299"/>
      <c r="S623" s="299"/>
      <c r="T623" s="299"/>
      <c r="U623" s="298"/>
      <c r="V623" s="298"/>
      <c r="W623" s="299"/>
      <c r="X623" s="301">
        <v>8</v>
      </c>
      <c r="Y623" s="301">
        <v>0</v>
      </c>
      <c r="Z623" s="300">
        <v>3.04E-2</v>
      </c>
      <c r="AA623" s="300">
        <v>258.13600000000002</v>
      </c>
      <c r="AB623" s="297">
        <v>36</v>
      </c>
      <c r="AC623" s="296">
        <v>42510</v>
      </c>
      <c r="AD623" s="296">
        <v>42510.755946446799</v>
      </c>
      <c r="AE623" s="295" t="s">
        <v>2324</v>
      </c>
    </row>
    <row r="624" spans="1:31" collapsed="1">
      <c r="A624" s="302" t="s">
        <v>262</v>
      </c>
      <c r="B624" s="299" t="s">
        <v>769</v>
      </c>
      <c r="C624" s="299" t="s">
        <v>769</v>
      </c>
      <c r="D624" s="299" t="s">
        <v>2724</v>
      </c>
      <c r="E624" s="299" t="s">
        <v>768</v>
      </c>
      <c r="F624" s="299" t="s">
        <v>767</v>
      </c>
      <c r="G624" s="299"/>
      <c r="H624" s="299" t="s">
        <v>766</v>
      </c>
      <c r="I624" s="299" t="s">
        <v>449</v>
      </c>
      <c r="J624" s="299" t="s">
        <v>448</v>
      </c>
      <c r="K624" s="299" t="s">
        <v>2325</v>
      </c>
      <c r="L624" s="299" t="s">
        <v>320</v>
      </c>
      <c r="M624" s="299" t="s">
        <v>204</v>
      </c>
      <c r="N624" s="299" t="s">
        <v>233</v>
      </c>
      <c r="O624" s="299" t="s">
        <v>204</v>
      </c>
      <c r="P624" s="299"/>
      <c r="Q624" s="299"/>
      <c r="R624" s="299"/>
      <c r="S624" s="299"/>
      <c r="T624" s="299"/>
      <c r="U624" s="298"/>
      <c r="V624" s="298"/>
      <c r="W624" s="299"/>
      <c r="X624" s="301">
        <v>5</v>
      </c>
      <c r="Y624" s="301">
        <v>0</v>
      </c>
      <c r="Z624" s="300">
        <v>1.9E-2</v>
      </c>
      <c r="AA624" s="300">
        <v>161.33500000000001</v>
      </c>
      <c r="AB624" s="297">
        <v>22.5</v>
      </c>
      <c r="AC624" s="296">
        <v>42510</v>
      </c>
      <c r="AD624" s="296">
        <v>42510.759089004598</v>
      </c>
      <c r="AE624" s="295" t="s">
        <v>2324</v>
      </c>
    </row>
    <row r="625" spans="1:31" collapsed="1">
      <c r="A625" s="302" t="s">
        <v>262</v>
      </c>
      <c r="B625" s="299" t="s">
        <v>769</v>
      </c>
      <c r="C625" s="299" t="s">
        <v>769</v>
      </c>
      <c r="D625" s="299" t="s">
        <v>2724</v>
      </c>
      <c r="E625" s="299" t="s">
        <v>768</v>
      </c>
      <c r="F625" s="299" t="s">
        <v>767</v>
      </c>
      <c r="G625" s="299"/>
      <c r="H625" s="299" t="s">
        <v>766</v>
      </c>
      <c r="I625" s="299" t="s">
        <v>449</v>
      </c>
      <c r="J625" s="299" t="s">
        <v>448</v>
      </c>
      <c r="K625" s="299" t="s">
        <v>2325</v>
      </c>
      <c r="L625" s="299" t="s">
        <v>320</v>
      </c>
      <c r="M625" s="299" t="s">
        <v>204</v>
      </c>
      <c r="N625" s="299" t="s">
        <v>233</v>
      </c>
      <c r="O625" s="299" t="s">
        <v>204</v>
      </c>
      <c r="P625" s="299"/>
      <c r="Q625" s="299"/>
      <c r="R625" s="299"/>
      <c r="S625" s="299"/>
      <c r="T625" s="299"/>
      <c r="U625" s="298"/>
      <c r="V625" s="298"/>
      <c r="W625" s="299"/>
      <c r="X625" s="301">
        <v>25</v>
      </c>
      <c r="Y625" s="301">
        <v>0</v>
      </c>
      <c r="Z625" s="300">
        <v>6.7500000000000004E-2</v>
      </c>
      <c r="AA625" s="300">
        <v>579.79999999999995</v>
      </c>
      <c r="AB625" s="297">
        <v>100</v>
      </c>
      <c r="AC625" s="296">
        <v>42510</v>
      </c>
      <c r="AD625" s="296">
        <v>42510.759089004598</v>
      </c>
      <c r="AE625" s="295" t="s">
        <v>2324</v>
      </c>
    </row>
    <row r="626" spans="1:31" collapsed="1">
      <c r="A626" s="302" t="s">
        <v>262</v>
      </c>
      <c r="B626" s="299" t="s">
        <v>765</v>
      </c>
      <c r="C626" s="299" t="s">
        <v>765</v>
      </c>
      <c r="D626" s="299" t="s">
        <v>2723</v>
      </c>
      <c r="E626" s="299" t="s">
        <v>764</v>
      </c>
      <c r="F626" s="299" t="s">
        <v>763</v>
      </c>
      <c r="G626" s="299"/>
      <c r="H626" s="299" t="s">
        <v>762</v>
      </c>
      <c r="I626" s="299" t="s">
        <v>449</v>
      </c>
      <c r="J626" s="299" t="s">
        <v>448</v>
      </c>
      <c r="K626" s="299" t="s">
        <v>2405</v>
      </c>
      <c r="L626" s="299" t="s">
        <v>320</v>
      </c>
      <c r="M626" s="299" t="s">
        <v>204</v>
      </c>
      <c r="N626" s="299" t="s">
        <v>233</v>
      </c>
      <c r="O626" s="299" t="s">
        <v>204</v>
      </c>
      <c r="P626" s="299"/>
      <c r="Q626" s="299"/>
      <c r="R626" s="299"/>
      <c r="S626" s="299"/>
      <c r="T626" s="299"/>
      <c r="U626" s="298"/>
      <c r="V626" s="298"/>
      <c r="W626" s="299"/>
      <c r="X626" s="301">
        <v>1</v>
      </c>
      <c r="Y626" s="301">
        <v>0</v>
      </c>
      <c r="Z626" s="300">
        <v>4.0000000000000001E-3</v>
      </c>
      <c r="AA626" s="300">
        <v>33.78</v>
      </c>
      <c r="AB626" s="297">
        <v>5.6</v>
      </c>
      <c r="AC626" s="296">
        <v>42510</v>
      </c>
      <c r="AD626" s="296">
        <v>42510.760479131903</v>
      </c>
      <c r="AE626" s="295" t="s">
        <v>2324</v>
      </c>
    </row>
    <row r="627" spans="1:31" collapsed="1">
      <c r="A627" s="302" t="s">
        <v>262</v>
      </c>
      <c r="B627" s="299" t="s">
        <v>761</v>
      </c>
      <c r="C627" s="299" t="s">
        <v>761</v>
      </c>
      <c r="D627" s="299" t="s">
        <v>2722</v>
      </c>
      <c r="E627" s="299" t="s">
        <v>760</v>
      </c>
      <c r="F627" s="299" t="s">
        <v>759</v>
      </c>
      <c r="G627" s="299"/>
      <c r="H627" s="299" t="s">
        <v>758</v>
      </c>
      <c r="I627" s="299" t="s">
        <v>449</v>
      </c>
      <c r="J627" s="299" t="s">
        <v>448</v>
      </c>
      <c r="K627" s="299" t="s">
        <v>2405</v>
      </c>
      <c r="L627" s="299" t="s">
        <v>320</v>
      </c>
      <c r="M627" s="299" t="s">
        <v>204</v>
      </c>
      <c r="N627" s="299" t="s">
        <v>233</v>
      </c>
      <c r="O627" s="299" t="s">
        <v>204</v>
      </c>
      <c r="P627" s="299"/>
      <c r="Q627" s="299"/>
      <c r="R627" s="299"/>
      <c r="S627" s="299"/>
      <c r="T627" s="299"/>
      <c r="U627" s="298"/>
      <c r="V627" s="298"/>
      <c r="W627" s="299"/>
      <c r="X627" s="301">
        <v>4</v>
      </c>
      <c r="Y627" s="301">
        <v>0</v>
      </c>
      <c r="Z627" s="300">
        <v>1.6E-2</v>
      </c>
      <c r="AA627" s="300">
        <v>135.12</v>
      </c>
      <c r="AB627" s="297">
        <v>22.4</v>
      </c>
      <c r="AC627" s="296">
        <v>42510</v>
      </c>
      <c r="AD627" s="296">
        <v>42510.761492326397</v>
      </c>
      <c r="AE627" s="295" t="s">
        <v>2324</v>
      </c>
    </row>
    <row r="628" spans="1:31" collapsed="1">
      <c r="A628" s="302" t="s">
        <v>262</v>
      </c>
      <c r="B628" s="299" t="s">
        <v>757</v>
      </c>
      <c r="C628" s="299" t="s">
        <v>757</v>
      </c>
      <c r="D628" s="299" t="s">
        <v>2721</v>
      </c>
      <c r="E628" s="299" t="s">
        <v>756</v>
      </c>
      <c r="F628" s="299" t="s">
        <v>755</v>
      </c>
      <c r="G628" s="299"/>
      <c r="H628" s="299" t="s">
        <v>754</v>
      </c>
      <c r="I628" s="299" t="s">
        <v>449</v>
      </c>
      <c r="J628" s="299" t="s">
        <v>448</v>
      </c>
      <c r="K628" s="299" t="s">
        <v>2405</v>
      </c>
      <c r="L628" s="299" t="s">
        <v>320</v>
      </c>
      <c r="M628" s="299" t="s">
        <v>204</v>
      </c>
      <c r="N628" s="299" t="s">
        <v>233</v>
      </c>
      <c r="O628" s="299" t="s">
        <v>204</v>
      </c>
      <c r="P628" s="299"/>
      <c r="Q628" s="299"/>
      <c r="R628" s="299"/>
      <c r="S628" s="299"/>
      <c r="T628" s="299"/>
      <c r="U628" s="298"/>
      <c r="V628" s="298"/>
      <c r="W628" s="299"/>
      <c r="X628" s="301">
        <v>4</v>
      </c>
      <c r="Y628" s="301">
        <v>0</v>
      </c>
      <c r="Z628" s="300">
        <v>1.52E-2</v>
      </c>
      <c r="AA628" s="300">
        <v>129.06800000000001</v>
      </c>
      <c r="AB628" s="297">
        <v>18</v>
      </c>
      <c r="AC628" s="296">
        <v>42510</v>
      </c>
      <c r="AD628" s="296">
        <v>42510.7629767014</v>
      </c>
      <c r="AE628" s="295" t="s">
        <v>2324</v>
      </c>
    </row>
    <row r="629" spans="1:31" collapsed="1">
      <c r="A629" s="302" t="s">
        <v>262</v>
      </c>
      <c r="B629" s="299" t="s">
        <v>753</v>
      </c>
      <c r="C629" s="299" t="s">
        <v>753</v>
      </c>
      <c r="D629" s="299" t="s">
        <v>2720</v>
      </c>
      <c r="E629" s="299" t="s">
        <v>752</v>
      </c>
      <c r="F629" s="299" t="s">
        <v>751</v>
      </c>
      <c r="G629" s="299"/>
      <c r="H629" s="299" t="s">
        <v>750</v>
      </c>
      <c r="I629" s="299" t="s">
        <v>449</v>
      </c>
      <c r="J629" s="299" t="s">
        <v>448</v>
      </c>
      <c r="K629" s="299" t="s">
        <v>2325</v>
      </c>
      <c r="L629" s="299" t="s">
        <v>320</v>
      </c>
      <c r="M629" s="299" t="s">
        <v>204</v>
      </c>
      <c r="N629" s="299" t="s">
        <v>233</v>
      </c>
      <c r="O629" s="299" t="s">
        <v>204</v>
      </c>
      <c r="P629" s="299"/>
      <c r="Q629" s="299"/>
      <c r="R629" s="299"/>
      <c r="S629" s="299"/>
      <c r="T629" s="299"/>
      <c r="U629" s="298"/>
      <c r="V629" s="298"/>
      <c r="W629" s="299"/>
      <c r="X629" s="301">
        <v>15</v>
      </c>
      <c r="Y629" s="301">
        <v>0</v>
      </c>
      <c r="Z629" s="300">
        <v>5.7000000000000002E-2</v>
      </c>
      <c r="AA629" s="300">
        <v>484.005</v>
      </c>
      <c r="AB629" s="297">
        <v>67.5</v>
      </c>
      <c r="AC629" s="296">
        <v>42510</v>
      </c>
      <c r="AD629" s="296">
        <v>42510.764972881901</v>
      </c>
      <c r="AE629" s="295" t="s">
        <v>2324</v>
      </c>
    </row>
    <row r="630" spans="1:31" collapsed="1">
      <c r="A630" s="302" t="s">
        <v>262</v>
      </c>
      <c r="B630" s="299" t="s">
        <v>749</v>
      </c>
      <c r="C630" s="299" t="s">
        <v>749</v>
      </c>
      <c r="D630" s="299" t="s">
        <v>2356</v>
      </c>
      <c r="E630" s="299" t="s">
        <v>674</v>
      </c>
      <c r="F630" s="299" t="s">
        <v>748</v>
      </c>
      <c r="G630" s="299"/>
      <c r="H630" s="299" t="s">
        <v>747</v>
      </c>
      <c r="I630" s="299" t="s">
        <v>478</v>
      </c>
      <c r="J630" s="299" t="s">
        <v>448</v>
      </c>
      <c r="K630" s="299" t="s">
        <v>2345</v>
      </c>
      <c r="L630" s="299" t="s">
        <v>320</v>
      </c>
      <c r="M630" s="299" t="s">
        <v>204</v>
      </c>
      <c r="N630" s="299" t="s">
        <v>233</v>
      </c>
      <c r="O630" s="299" t="s">
        <v>204</v>
      </c>
      <c r="P630" s="299"/>
      <c r="Q630" s="299"/>
      <c r="R630" s="299"/>
      <c r="S630" s="299"/>
      <c r="T630" s="299"/>
      <c r="U630" s="298"/>
      <c r="V630" s="298"/>
      <c r="W630" s="299"/>
      <c r="X630" s="301">
        <v>2</v>
      </c>
      <c r="Y630" s="301">
        <v>0</v>
      </c>
      <c r="Z630" s="300">
        <v>8.0000000000000002E-3</v>
      </c>
      <c r="AA630" s="300">
        <v>67.56</v>
      </c>
      <c r="AB630" s="297">
        <v>11.2</v>
      </c>
      <c r="AC630" s="296">
        <v>42510</v>
      </c>
      <c r="AD630" s="296">
        <v>42510.766211111099</v>
      </c>
      <c r="AE630" s="295" t="s">
        <v>2324</v>
      </c>
    </row>
    <row r="631" spans="1:31" collapsed="1">
      <c r="A631" s="302" t="s">
        <v>262</v>
      </c>
      <c r="B631" s="299" t="s">
        <v>746</v>
      </c>
      <c r="C631" s="299" t="s">
        <v>746</v>
      </c>
      <c r="D631" s="299" t="s">
        <v>2719</v>
      </c>
      <c r="E631" s="299" t="s">
        <v>745</v>
      </c>
      <c r="F631" s="299" t="s">
        <v>744</v>
      </c>
      <c r="G631" s="299"/>
      <c r="H631" s="299" t="s">
        <v>743</v>
      </c>
      <c r="I631" s="299" t="s">
        <v>526</v>
      </c>
      <c r="J631" s="299" t="s">
        <v>448</v>
      </c>
      <c r="K631" s="299" t="s">
        <v>2337</v>
      </c>
      <c r="L631" s="299" t="s">
        <v>320</v>
      </c>
      <c r="M631" s="299" t="s">
        <v>204</v>
      </c>
      <c r="N631" s="299" t="s">
        <v>233</v>
      </c>
      <c r="O631" s="299" t="s">
        <v>204</v>
      </c>
      <c r="P631" s="299"/>
      <c r="Q631" s="299"/>
      <c r="R631" s="299"/>
      <c r="S631" s="299"/>
      <c r="T631" s="299"/>
      <c r="U631" s="298"/>
      <c r="V631" s="298"/>
      <c r="W631" s="299"/>
      <c r="X631" s="301">
        <v>1</v>
      </c>
      <c r="Y631" s="301">
        <v>0</v>
      </c>
      <c r="Z631" s="300">
        <v>2.7000000000000001E-3</v>
      </c>
      <c r="AA631" s="300">
        <v>23.192</v>
      </c>
      <c r="AB631" s="297">
        <v>4</v>
      </c>
      <c r="AC631" s="296">
        <v>42510</v>
      </c>
      <c r="AD631" s="296">
        <v>42510.770237615703</v>
      </c>
      <c r="AE631" s="295" t="s">
        <v>2324</v>
      </c>
    </row>
    <row r="632" spans="1:31" collapsed="1">
      <c r="A632" s="302" t="s">
        <v>262</v>
      </c>
      <c r="B632" s="299" t="s">
        <v>746</v>
      </c>
      <c r="C632" s="299" t="s">
        <v>746</v>
      </c>
      <c r="D632" s="299" t="s">
        <v>2719</v>
      </c>
      <c r="E632" s="299" t="s">
        <v>745</v>
      </c>
      <c r="F632" s="299" t="s">
        <v>744</v>
      </c>
      <c r="G632" s="299"/>
      <c r="H632" s="299" t="s">
        <v>743</v>
      </c>
      <c r="I632" s="299" t="s">
        <v>526</v>
      </c>
      <c r="J632" s="299" t="s">
        <v>448</v>
      </c>
      <c r="K632" s="299" t="s">
        <v>2337</v>
      </c>
      <c r="L632" s="299" t="s">
        <v>320</v>
      </c>
      <c r="M632" s="299" t="s">
        <v>204</v>
      </c>
      <c r="N632" s="299" t="s">
        <v>233</v>
      </c>
      <c r="O632" s="299" t="s">
        <v>204</v>
      </c>
      <c r="P632" s="299"/>
      <c r="Q632" s="299"/>
      <c r="R632" s="299"/>
      <c r="S632" s="299"/>
      <c r="T632" s="299"/>
      <c r="U632" s="298"/>
      <c r="V632" s="298"/>
      <c r="W632" s="299"/>
      <c r="X632" s="301">
        <v>1</v>
      </c>
      <c r="Y632" s="301">
        <v>0</v>
      </c>
      <c r="Z632" s="300">
        <v>3.8E-3</v>
      </c>
      <c r="AA632" s="300">
        <v>32.267000000000003</v>
      </c>
      <c r="AB632" s="297">
        <v>4.5</v>
      </c>
      <c r="AC632" s="296">
        <v>42510</v>
      </c>
      <c r="AD632" s="296">
        <v>42510.770237615703</v>
      </c>
      <c r="AE632" s="295" t="s">
        <v>2324</v>
      </c>
    </row>
    <row r="633" spans="1:31" collapsed="1">
      <c r="A633" s="302" t="s">
        <v>262</v>
      </c>
      <c r="B633" s="299" t="s">
        <v>742</v>
      </c>
      <c r="C633" s="299" t="s">
        <v>742</v>
      </c>
      <c r="D633" s="299" t="s">
        <v>2393</v>
      </c>
      <c r="E633" s="299" t="s">
        <v>741</v>
      </c>
      <c r="F633" s="299" t="s">
        <v>740</v>
      </c>
      <c r="G633" s="299"/>
      <c r="H633" s="299" t="s">
        <v>739</v>
      </c>
      <c r="I633" s="299" t="s">
        <v>478</v>
      </c>
      <c r="J633" s="299" t="s">
        <v>448</v>
      </c>
      <c r="K633" s="299" t="s">
        <v>2345</v>
      </c>
      <c r="L633" s="299" t="s">
        <v>320</v>
      </c>
      <c r="M633" s="299" t="s">
        <v>204</v>
      </c>
      <c r="N633" s="299" t="s">
        <v>233</v>
      </c>
      <c r="O633" s="299" t="s">
        <v>204</v>
      </c>
      <c r="P633" s="299"/>
      <c r="Q633" s="299"/>
      <c r="R633" s="299"/>
      <c r="S633" s="299"/>
      <c r="T633" s="299"/>
      <c r="U633" s="298"/>
      <c r="V633" s="298"/>
      <c r="W633" s="299"/>
      <c r="X633" s="301">
        <v>15</v>
      </c>
      <c r="Y633" s="301">
        <v>0</v>
      </c>
      <c r="Z633" s="300">
        <v>0.06</v>
      </c>
      <c r="AA633" s="300">
        <v>506.7</v>
      </c>
      <c r="AB633" s="297">
        <v>84</v>
      </c>
      <c r="AC633" s="296">
        <v>42510</v>
      </c>
      <c r="AD633" s="296">
        <v>42510.776543090302</v>
      </c>
      <c r="AE633" s="295" t="s">
        <v>2324</v>
      </c>
    </row>
    <row r="634" spans="1:31" collapsed="1">
      <c r="A634" s="302" t="s">
        <v>262</v>
      </c>
      <c r="B634" s="299" t="s">
        <v>738</v>
      </c>
      <c r="C634" s="299" t="s">
        <v>738</v>
      </c>
      <c r="D634" s="299" t="s">
        <v>2718</v>
      </c>
      <c r="E634" s="299" t="s">
        <v>737</v>
      </c>
      <c r="F634" s="299" t="s">
        <v>736</v>
      </c>
      <c r="G634" s="299"/>
      <c r="H634" s="299" t="s">
        <v>735</v>
      </c>
      <c r="I634" s="299" t="s">
        <v>734</v>
      </c>
      <c r="J634" s="299" t="s">
        <v>448</v>
      </c>
      <c r="K634" s="299" t="s">
        <v>2612</v>
      </c>
      <c r="L634" s="299" t="s">
        <v>320</v>
      </c>
      <c r="M634" s="299" t="s">
        <v>204</v>
      </c>
      <c r="N634" s="299" t="s">
        <v>233</v>
      </c>
      <c r="O634" s="299" t="s">
        <v>204</v>
      </c>
      <c r="P634" s="299"/>
      <c r="Q634" s="299"/>
      <c r="R634" s="299"/>
      <c r="S634" s="299"/>
      <c r="T634" s="299"/>
      <c r="U634" s="298"/>
      <c r="V634" s="298"/>
      <c r="W634" s="299"/>
      <c r="X634" s="301">
        <v>10</v>
      </c>
      <c r="Y634" s="301">
        <v>0</v>
      </c>
      <c r="Z634" s="300">
        <v>3.7999999999999999E-2</v>
      </c>
      <c r="AA634" s="300">
        <v>322.67</v>
      </c>
      <c r="AB634" s="297">
        <v>45</v>
      </c>
      <c r="AC634" s="296">
        <v>42510</v>
      </c>
      <c r="AD634" s="296">
        <v>42510.777608599499</v>
      </c>
      <c r="AE634" s="295" t="s">
        <v>2324</v>
      </c>
    </row>
    <row r="635" spans="1:31" collapsed="1">
      <c r="A635" s="302" t="s">
        <v>262</v>
      </c>
      <c r="B635" s="299" t="s">
        <v>733</v>
      </c>
      <c r="C635" s="299" t="s">
        <v>733</v>
      </c>
      <c r="D635" s="299" t="s">
        <v>2717</v>
      </c>
      <c r="E635" s="299" t="s">
        <v>732</v>
      </c>
      <c r="F635" s="299" t="s">
        <v>731</v>
      </c>
      <c r="G635" s="299"/>
      <c r="H635" s="299" t="s">
        <v>730</v>
      </c>
      <c r="I635" s="299" t="s">
        <v>575</v>
      </c>
      <c r="J635" s="299" t="s">
        <v>448</v>
      </c>
      <c r="K635" s="299" t="s">
        <v>2431</v>
      </c>
      <c r="L635" s="299" t="s">
        <v>320</v>
      </c>
      <c r="M635" s="299" t="s">
        <v>204</v>
      </c>
      <c r="N635" s="299" t="s">
        <v>233</v>
      </c>
      <c r="O635" s="299" t="s">
        <v>204</v>
      </c>
      <c r="P635" s="299"/>
      <c r="Q635" s="299"/>
      <c r="R635" s="299"/>
      <c r="S635" s="299"/>
      <c r="T635" s="299"/>
      <c r="U635" s="298"/>
      <c r="V635" s="298"/>
      <c r="W635" s="299"/>
      <c r="X635" s="301">
        <v>4</v>
      </c>
      <c r="Y635" s="301">
        <v>0</v>
      </c>
      <c r="Z635" s="300">
        <v>1.0800000000000001E-2</v>
      </c>
      <c r="AA635" s="300">
        <v>92.768000000000001</v>
      </c>
      <c r="AB635" s="297">
        <v>16</v>
      </c>
      <c r="AC635" s="296">
        <v>42515</v>
      </c>
      <c r="AD635" s="296">
        <v>42515.722564733798</v>
      </c>
      <c r="AE635" s="295" t="s">
        <v>2324</v>
      </c>
    </row>
    <row r="636" spans="1:31" collapsed="1">
      <c r="A636" s="302" t="s">
        <v>262</v>
      </c>
      <c r="B636" s="299" t="s">
        <v>733</v>
      </c>
      <c r="C636" s="299" t="s">
        <v>733</v>
      </c>
      <c r="D636" s="299" t="s">
        <v>2717</v>
      </c>
      <c r="E636" s="299" t="s">
        <v>732</v>
      </c>
      <c r="F636" s="299" t="s">
        <v>731</v>
      </c>
      <c r="G636" s="299"/>
      <c r="H636" s="299" t="s">
        <v>730</v>
      </c>
      <c r="I636" s="299" t="s">
        <v>575</v>
      </c>
      <c r="J636" s="299" t="s">
        <v>448</v>
      </c>
      <c r="K636" s="299" t="s">
        <v>2431</v>
      </c>
      <c r="L636" s="299" t="s">
        <v>320</v>
      </c>
      <c r="M636" s="299" t="s">
        <v>204</v>
      </c>
      <c r="N636" s="299" t="s">
        <v>233</v>
      </c>
      <c r="O636" s="299" t="s">
        <v>204</v>
      </c>
      <c r="P636" s="299"/>
      <c r="Q636" s="299"/>
      <c r="R636" s="299"/>
      <c r="S636" s="299"/>
      <c r="T636" s="299"/>
      <c r="U636" s="298"/>
      <c r="V636" s="298"/>
      <c r="W636" s="299"/>
      <c r="X636" s="301">
        <v>3</v>
      </c>
      <c r="Y636" s="301">
        <v>0</v>
      </c>
      <c r="Z636" s="300">
        <v>1.2E-2</v>
      </c>
      <c r="AA636" s="300">
        <v>102.852</v>
      </c>
      <c r="AB636" s="297">
        <v>16.8</v>
      </c>
      <c r="AC636" s="296">
        <v>42515</v>
      </c>
      <c r="AD636" s="296">
        <v>42515.722564733798</v>
      </c>
      <c r="AE636" s="295" t="s">
        <v>2324</v>
      </c>
    </row>
    <row r="637" spans="1:31" collapsed="1">
      <c r="A637" s="302" t="s">
        <v>262</v>
      </c>
      <c r="B637" s="299" t="s">
        <v>729</v>
      </c>
      <c r="C637" s="299" t="s">
        <v>729</v>
      </c>
      <c r="D637" s="299" t="s">
        <v>2716</v>
      </c>
      <c r="E637" s="299" t="s">
        <v>728</v>
      </c>
      <c r="F637" s="299" t="s">
        <v>727</v>
      </c>
      <c r="G637" s="299"/>
      <c r="H637" s="299" t="s">
        <v>726</v>
      </c>
      <c r="I637" s="299" t="s">
        <v>526</v>
      </c>
      <c r="J637" s="299" t="s">
        <v>448</v>
      </c>
      <c r="K637" s="299" t="s">
        <v>2337</v>
      </c>
      <c r="L637" s="299" t="s">
        <v>320</v>
      </c>
      <c r="M637" s="299" t="s">
        <v>204</v>
      </c>
      <c r="N637" s="299" t="s">
        <v>233</v>
      </c>
      <c r="O637" s="299" t="s">
        <v>204</v>
      </c>
      <c r="P637" s="299"/>
      <c r="Q637" s="299"/>
      <c r="R637" s="299"/>
      <c r="S637" s="299"/>
      <c r="T637" s="299"/>
      <c r="U637" s="298"/>
      <c r="V637" s="298"/>
      <c r="W637" s="299"/>
      <c r="X637" s="301">
        <v>2</v>
      </c>
      <c r="Y637" s="301">
        <v>0</v>
      </c>
      <c r="Z637" s="300">
        <v>7.6E-3</v>
      </c>
      <c r="AA637" s="300">
        <v>64.534000000000006</v>
      </c>
      <c r="AB637" s="297">
        <v>9</v>
      </c>
      <c r="AC637" s="296">
        <v>42517</v>
      </c>
      <c r="AD637" s="296">
        <v>42517.480976273102</v>
      </c>
      <c r="AE637" s="295" t="s">
        <v>2324</v>
      </c>
    </row>
    <row r="638" spans="1:31" collapsed="1">
      <c r="A638" s="302" t="s">
        <v>262</v>
      </c>
      <c r="B638" s="299" t="s">
        <v>729</v>
      </c>
      <c r="C638" s="299" t="s">
        <v>729</v>
      </c>
      <c r="D638" s="299" t="s">
        <v>2716</v>
      </c>
      <c r="E638" s="299" t="s">
        <v>728</v>
      </c>
      <c r="F638" s="299" t="s">
        <v>727</v>
      </c>
      <c r="G638" s="299"/>
      <c r="H638" s="299" t="s">
        <v>726</v>
      </c>
      <c r="I638" s="299" t="s">
        <v>526</v>
      </c>
      <c r="J638" s="299" t="s">
        <v>448</v>
      </c>
      <c r="K638" s="299" t="s">
        <v>2337</v>
      </c>
      <c r="L638" s="299" t="s">
        <v>320</v>
      </c>
      <c r="M638" s="299" t="s">
        <v>204</v>
      </c>
      <c r="N638" s="299" t="s">
        <v>233</v>
      </c>
      <c r="O638" s="299" t="s">
        <v>204</v>
      </c>
      <c r="P638" s="299"/>
      <c r="Q638" s="299"/>
      <c r="R638" s="299"/>
      <c r="S638" s="299"/>
      <c r="T638" s="299"/>
      <c r="U638" s="298"/>
      <c r="V638" s="298"/>
      <c r="W638" s="299"/>
      <c r="X638" s="301">
        <v>16</v>
      </c>
      <c r="Y638" s="301">
        <v>0</v>
      </c>
      <c r="Z638" s="300">
        <v>4.3200000000000002E-2</v>
      </c>
      <c r="AA638" s="300">
        <v>371.072</v>
      </c>
      <c r="AB638" s="297">
        <v>64</v>
      </c>
      <c r="AC638" s="296">
        <v>42517</v>
      </c>
      <c r="AD638" s="296">
        <v>42517.480976273102</v>
      </c>
      <c r="AE638" s="295" t="s">
        <v>2324</v>
      </c>
    </row>
    <row r="639" spans="1:31" hidden="1" collapsed="1">
      <c r="A639" s="302" t="s">
        <v>262</v>
      </c>
      <c r="B639" s="299" t="s">
        <v>1141</v>
      </c>
      <c r="C639" s="299" t="s">
        <v>1141</v>
      </c>
      <c r="D639" s="299" t="s">
        <v>2715</v>
      </c>
      <c r="E639" s="299" t="s">
        <v>1140</v>
      </c>
      <c r="F639" s="299" t="s">
        <v>1139</v>
      </c>
      <c r="G639" s="299" t="s">
        <v>1138</v>
      </c>
      <c r="H639" s="299" t="s">
        <v>1137</v>
      </c>
      <c r="I639" s="299" t="s">
        <v>734</v>
      </c>
      <c r="J639" s="299" t="s">
        <v>448</v>
      </c>
      <c r="K639" s="299" t="s">
        <v>2612</v>
      </c>
      <c r="L639" s="299" t="s">
        <v>318</v>
      </c>
      <c r="M639" s="299" t="s">
        <v>319</v>
      </c>
      <c r="N639" s="299" t="s">
        <v>233</v>
      </c>
      <c r="O639" s="299" t="s">
        <v>319</v>
      </c>
      <c r="P639" s="299"/>
      <c r="Q639" s="299"/>
      <c r="R639" s="299"/>
      <c r="S639" s="299"/>
      <c r="T639" s="299" t="s">
        <v>2714</v>
      </c>
      <c r="U639" s="298"/>
      <c r="V639" s="298"/>
      <c r="W639" s="299"/>
      <c r="X639" s="301">
        <v>14</v>
      </c>
      <c r="Y639" s="301">
        <v>0</v>
      </c>
      <c r="Z639" s="300">
        <v>5.4600000000000003E-2</v>
      </c>
      <c r="AA639" s="300">
        <v>465.86399999999998</v>
      </c>
      <c r="AB639" s="297">
        <v>70</v>
      </c>
      <c r="AC639" s="296">
        <v>42522</v>
      </c>
      <c r="AD639" s="296">
        <v>42517.492430173603</v>
      </c>
      <c r="AE639" s="295" t="s">
        <v>2324</v>
      </c>
    </row>
    <row r="640" spans="1:31" collapsed="1">
      <c r="A640" s="302" t="s">
        <v>262</v>
      </c>
      <c r="B640" s="299" t="s">
        <v>725</v>
      </c>
      <c r="C640" s="299" t="s">
        <v>725</v>
      </c>
      <c r="D640" s="299" t="s">
        <v>2713</v>
      </c>
      <c r="E640" s="299" t="s">
        <v>724</v>
      </c>
      <c r="F640" s="299" t="s">
        <v>723</v>
      </c>
      <c r="G640" s="299"/>
      <c r="H640" s="299" t="s">
        <v>722</v>
      </c>
      <c r="I640" s="299" t="s">
        <v>449</v>
      </c>
      <c r="J640" s="299" t="s">
        <v>448</v>
      </c>
      <c r="K640" s="299" t="s">
        <v>2325</v>
      </c>
      <c r="L640" s="299" t="s">
        <v>320</v>
      </c>
      <c r="M640" s="299" t="s">
        <v>204</v>
      </c>
      <c r="N640" s="299" t="s">
        <v>233</v>
      </c>
      <c r="O640" s="299" t="s">
        <v>204</v>
      </c>
      <c r="P640" s="299"/>
      <c r="Q640" s="299"/>
      <c r="R640" s="299"/>
      <c r="S640" s="299"/>
      <c r="T640" s="299"/>
      <c r="U640" s="298"/>
      <c r="V640" s="298"/>
      <c r="W640" s="299"/>
      <c r="X640" s="301">
        <v>5</v>
      </c>
      <c r="Y640" s="301">
        <v>0</v>
      </c>
      <c r="Z640" s="300">
        <v>0.02</v>
      </c>
      <c r="AA640" s="300">
        <v>171.42</v>
      </c>
      <c r="AB640" s="297">
        <v>28</v>
      </c>
      <c r="AC640" s="296">
        <v>42515</v>
      </c>
      <c r="AD640" s="296">
        <v>42521.451655787001</v>
      </c>
      <c r="AE640" s="295" t="s">
        <v>2324</v>
      </c>
    </row>
    <row r="641" spans="1:31" collapsed="1">
      <c r="A641" s="302" t="s">
        <v>262</v>
      </c>
      <c r="B641" s="299" t="s">
        <v>725</v>
      </c>
      <c r="C641" s="299" t="s">
        <v>725</v>
      </c>
      <c r="D641" s="299" t="s">
        <v>2713</v>
      </c>
      <c r="E641" s="299" t="s">
        <v>724</v>
      </c>
      <c r="F641" s="299" t="s">
        <v>723</v>
      </c>
      <c r="G641" s="299"/>
      <c r="H641" s="299" t="s">
        <v>722</v>
      </c>
      <c r="I641" s="299" t="s">
        <v>449</v>
      </c>
      <c r="J641" s="299" t="s">
        <v>448</v>
      </c>
      <c r="K641" s="299" t="s">
        <v>2325</v>
      </c>
      <c r="L641" s="299" t="s">
        <v>320</v>
      </c>
      <c r="M641" s="299" t="s">
        <v>204</v>
      </c>
      <c r="N641" s="299" t="s">
        <v>233</v>
      </c>
      <c r="O641" s="299" t="s">
        <v>204</v>
      </c>
      <c r="P641" s="299"/>
      <c r="Q641" s="299"/>
      <c r="R641" s="299"/>
      <c r="S641" s="299"/>
      <c r="T641" s="299"/>
      <c r="U641" s="298"/>
      <c r="V641" s="298"/>
      <c r="W641" s="299"/>
      <c r="X641" s="301">
        <v>10</v>
      </c>
      <c r="Y641" s="301">
        <v>0</v>
      </c>
      <c r="Z641" s="300">
        <v>2.7E-2</v>
      </c>
      <c r="AA641" s="300">
        <v>231.92</v>
      </c>
      <c r="AB641" s="297">
        <v>40</v>
      </c>
      <c r="AC641" s="296">
        <v>42515</v>
      </c>
      <c r="AD641" s="296">
        <v>42521.451655787001</v>
      </c>
      <c r="AE641" s="295" t="s">
        <v>2324</v>
      </c>
    </row>
    <row r="642" spans="1:31" collapsed="1">
      <c r="A642" s="302" t="s">
        <v>262</v>
      </c>
      <c r="B642" s="299" t="s">
        <v>725</v>
      </c>
      <c r="C642" s="299" t="s">
        <v>725</v>
      </c>
      <c r="D642" s="299" t="s">
        <v>2713</v>
      </c>
      <c r="E642" s="299" t="s">
        <v>724</v>
      </c>
      <c r="F642" s="299" t="s">
        <v>723</v>
      </c>
      <c r="G642" s="299"/>
      <c r="H642" s="299" t="s">
        <v>722</v>
      </c>
      <c r="I642" s="299" t="s">
        <v>449</v>
      </c>
      <c r="J642" s="299" t="s">
        <v>448</v>
      </c>
      <c r="K642" s="299" t="s">
        <v>2325</v>
      </c>
      <c r="L642" s="299" t="s">
        <v>320</v>
      </c>
      <c r="M642" s="299" t="s">
        <v>204</v>
      </c>
      <c r="N642" s="299" t="s">
        <v>233</v>
      </c>
      <c r="O642" s="299" t="s">
        <v>204</v>
      </c>
      <c r="P642" s="299"/>
      <c r="Q642" s="299"/>
      <c r="R642" s="299"/>
      <c r="S642" s="299"/>
      <c r="T642" s="299"/>
      <c r="U642" s="298"/>
      <c r="V642" s="298"/>
      <c r="W642" s="299"/>
      <c r="X642" s="301">
        <v>10</v>
      </c>
      <c r="Y642" s="301">
        <v>0</v>
      </c>
      <c r="Z642" s="300">
        <v>3.7999999999999999E-2</v>
      </c>
      <c r="AA642" s="300">
        <v>322.67</v>
      </c>
      <c r="AB642" s="297">
        <v>45</v>
      </c>
      <c r="AC642" s="296">
        <v>42515</v>
      </c>
      <c r="AD642" s="296">
        <v>42521.451655787001</v>
      </c>
      <c r="AE642" s="295" t="s">
        <v>2324</v>
      </c>
    </row>
    <row r="643" spans="1:31" collapsed="1">
      <c r="A643" s="302" t="s">
        <v>262</v>
      </c>
      <c r="B643" s="299" t="s">
        <v>721</v>
      </c>
      <c r="C643" s="299" t="s">
        <v>721</v>
      </c>
      <c r="D643" s="299" t="s">
        <v>2695</v>
      </c>
      <c r="E643" s="299" t="s">
        <v>650</v>
      </c>
      <c r="F643" s="299" t="s">
        <v>649</v>
      </c>
      <c r="G643" s="299"/>
      <c r="H643" s="299" t="s">
        <v>648</v>
      </c>
      <c r="I643" s="299" t="s">
        <v>473</v>
      </c>
      <c r="J643" s="299" t="s">
        <v>448</v>
      </c>
      <c r="K643" s="299" t="s">
        <v>2538</v>
      </c>
      <c r="L643" s="299" t="s">
        <v>320</v>
      </c>
      <c r="M643" s="299" t="s">
        <v>204</v>
      </c>
      <c r="N643" s="299" t="s">
        <v>233</v>
      </c>
      <c r="O643" s="299" t="s">
        <v>204</v>
      </c>
      <c r="P643" s="299"/>
      <c r="Q643" s="299"/>
      <c r="R643" s="299"/>
      <c r="S643" s="299"/>
      <c r="T643" s="299"/>
      <c r="U643" s="298"/>
      <c r="V643" s="298"/>
      <c r="W643" s="299"/>
      <c r="X643" s="301">
        <v>2</v>
      </c>
      <c r="Y643" s="301">
        <v>0</v>
      </c>
      <c r="Z643" s="300">
        <v>7.6E-3</v>
      </c>
      <c r="AA643" s="300">
        <v>64.534000000000006</v>
      </c>
      <c r="AB643" s="297">
        <v>9</v>
      </c>
      <c r="AC643" s="296">
        <v>42515</v>
      </c>
      <c r="AD643" s="296">
        <v>42521.601920370398</v>
      </c>
      <c r="AE643" s="295" t="s">
        <v>2324</v>
      </c>
    </row>
    <row r="644" spans="1:31" collapsed="1">
      <c r="A644" s="302" t="s">
        <v>262</v>
      </c>
      <c r="B644" s="299" t="s">
        <v>720</v>
      </c>
      <c r="C644" s="299" t="s">
        <v>720</v>
      </c>
      <c r="D644" s="299" t="s">
        <v>2712</v>
      </c>
      <c r="E644" s="299" t="s">
        <v>719</v>
      </c>
      <c r="F644" s="299" t="s">
        <v>718</v>
      </c>
      <c r="G644" s="299"/>
      <c r="H644" s="299" t="s">
        <v>717</v>
      </c>
      <c r="I644" s="299" t="s">
        <v>449</v>
      </c>
      <c r="J644" s="299" t="s">
        <v>448</v>
      </c>
      <c r="K644" s="299" t="s">
        <v>2325</v>
      </c>
      <c r="L644" s="299" t="s">
        <v>320</v>
      </c>
      <c r="M644" s="299" t="s">
        <v>204</v>
      </c>
      <c r="N644" s="299" t="s">
        <v>233</v>
      </c>
      <c r="O644" s="299" t="s">
        <v>204</v>
      </c>
      <c r="P644" s="299"/>
      <c r="Q644" s="299"/>
      <c r="R644" s="299"/>
      <c r="S644" s="299"/>
      <c r="T644" s="299"/>
      <c r="U644" s="298"/>
      <c r="V644" s="298"/>
      <c r="W644" s="299"/>
      <c r="X644" s="301">
        <v>2</v>
      </c>
      <c r="Y644" s="301">
        <v>0</v>
      </c>
      <c r="Z644" s="300">
        <v>7.6E-3</v>
      </c>
      <c r="AA644" s="300">
        <v>64.534000000000006</v>
      </c>
      <c r="AB644" s="297">
        <v>9</v>
      </c>
      <c r="AC644" s="296">
        <v>42524</v>
      </c>
      <c r="AD644" s="296">
        <v>42524.659800659698</v>
      </c>
      <c r="AE644" s="295" t="s">
        <v>2324</v>
      </c>
    </row>
    <row r="645" spans="1:31" collapsed="1">
      <c r="A645" s="302" t="s">
        <v>262</v>
      </c>
      <c r="B645" s="299" t="s">
        <v>720</v>
      </c>
      <c r="C645" s="299" t="s">
        <v>720</v>
      </c>
      <c r="D645" s="299" t="s">
        <v>2712</v>
      </c>
      <c r="E645" s="299" t="s">
        <v>719</v>
      </c>
      <c r="F645" s="299" t="s">
        <v>718</v>
      </c>
      <c r="G645" s="299"/>
      <c r="H645" s="299" t="s">
        <v>717</v>
      </c>
      <c r="I645" s="299" t="s">
        <v>449</v>
      </c>
      <c r="J645" s="299" t="s">
        <v>448</v>
      </c>
      <c r="K645" s="299" t="s">
        <v>2325</v>
      </c>
      <c r="L645" s="299" t="s">
        <v>320</v>
      </c>
      <c r="M645" s="299" t="s">
        <v>204</v>
      </c>
      <c r="N645" s="299" t="s">
        <v>233</v>
      </c>
      <c r="O645" s="299" t="s">
        <v>204</v>
      </c>
      <c r="P645" s="299"/>
      <c r="Q645" s="299"/>
      <c r="R645" s="299"/>
      <c r="S645" s="299"/>
      <c r="T645" s="299"/>
      <c r="U645" s="298"/>
      <c r="V645" s="298"/>
      <c r="W645" s="299"/>
      <c r="X645" s="301">
        <v>4</v>
      </c>
      <c r="Y645" s="301">
        <v>0</v>
      </c>
      <c r="Z645" s="300">
        <v>1.0800000000000001E-2</v>
      </c>
      <c r="AA645" s="300">
        <v>92.768000000000001</v>
      </c>
      <c r="AB645" s="297">
        <v>16</v>
      </c>
      <c r="AC645" s="296">
        <v>42524</v>
      </c>
      <c r="AD645" s="296">
        <v>42524.659800659698</v>
      </c>
      <c r="AE645" s="295" t="s">
        <v>2324</v>
      </c>
    </row>
    <row r="646" spans="1:31" collapsed="1">
      <c r="A646" s="302" t="s">
        <v>262</v>
      </c>
      <c r="B646" s="299" t="s">
        <v>720</v>
      </c>
      <c r="C646" s="299" t="s">
        <v>720</v>
      </c>
      <c r="D646" s="299" t="s">
        <v>2712</v>
      </c>
      <c r="E646" s="299" t="s">
        <v>719</v>
      </c>
      <c r="F646" s="299" t="s">
        <v>718</v>
      </c>
      <c r="G646" s="299"/>
      <c r="H646" s="299" t="s">
        <v>717</v>
      </c>
      <c r="I646" s="299" t="s">
        <v>449</v>
      </c>
      <c r="J646" s="299" t="s">
        <v>448</v>
      </c>
      <c r="K646" s="299" t="s">
        <v>2325</v>
      </c>
      <c r="L646" s="299" t="s">
        <v>320</v>
      </c>
      <c r="M646" s="299" t="s">
        <v>204</v>
      </c>
      <c r="N646" s="299" t="s">
        <v>233</v>
      </c>
      <c r="O646" s="299" t="s">
        <v>204</v>
      </c>
      <c r="P646" s="299"/>
      <c r="Q646" s="299"/>
      <c r="R646" s="299"/>
      <c r="S646" s="299"/>
      <c r="T646" s="299"/>
      <c r="U646" s="298"/>
      <c r="V646" s="298"/>
      <c r="W646" s="299"/>
      <c r="X646" s="301">
        <v>14</v>
      </c>
      <c r="Y646" s="301">
        <v>0</v>
      </c>
      <c r="Z646" s="300">
        <v>5.6000000000000001E-2</v>
      </c>
      <c r="AA646" s="300">
        <v>472.92</v>
      </c>
      <c r="AB646" s="297">
        <v>78.400000000000006</v>
      </c>
      <c r="AC646" s="296">
        <v>42524</v>
      </c>
      <c r="AD646" s="296">
        <v>42524.659800659698</v>
      </c>
      <c r="AE646" s="295" t="s">
        <v>2324</v>
      </c>
    </row>
    <row r="647" spans="1:31" collapsed="1">
      <c r="A647" s="302" t="s">
        <v>262</v>
      </c>
      <c r="B647" s="299" t="s">
        <v>716</v>
      </c>
      <c r="C647" s="299" t="s">
        <v>716</v>
      </c>
      <c r="D647" s="299" t="s">
        <v>2711</v>
      </c>
      <c r="E647" s="299" t="s">
        <v>715</v>
      </c>
      <c r="F647" s="299" t="s">
        <v>714</v>
      </c>
      <c r="G647" s="299"/>
      <c r="H647" s="299" t="s">
        <v>713</v>
      </c>
      <c r="I647" s="299" t="s">
        <v>491</v>
      </c>
      <c r="J647" s="299" t="s">
        <v>448</v>
      </c>
      <c r="K647" s="299" t="s">
        <v>2431</v>
      </c>
      <c r="L647" s="299" t="s">
        <v>320</v>
      </c>
      <c r="M647" s="299" t="s">
        <v>204</v>
      </c>
      <c r="N647" s="299" t="s">
        <v>233</v>
      </c>
      <c r="O647" s="299" t="s">
        <v>204</v>
      </c>
      <c r="P647" s="299"/>
      <c r="Q647" s="299"/>
      <c r="R647" s="299"/>
      <c r="S647" s="299"/>
      <c r="T647" s="299"/>
      <c r="U647" s="298"/>
      <c r="V647" s="298"/>
      <c r="W647" s="299"/>
      <c r="X647" s="301">
        <v>4</v>
      </c>
      <c r="Y647" s="301">
        <v>0</v>
      </c>
      <c r="Z647" s="300">
        <v>1.52E-2</v>
      </c>
      <c r="AA647" s="300">
        <v>129.06800000000001</v>
      </c>
      <c r="AB647" s="297">
        <v>18</v>
      </c>
      <c r="AC647" s="296">
        <v>42544</v>
      </c>
      <c r="AD647" s="296">
        <v>42544.552743831002</v>
      </c>
      <c r="AE647" s="295" t="s">
        <v>2324</v>
      </c>
    </row>
    <row r="648" spans="1:31" collapsed="1">
      <c r="A648" s="302" t="s">
        <v>262</v>
      </c>
      <c r="B648" s="299" t="s">
        <v>716</v>
      </c>
      <c r="C648" s="299" t="s">
        <v>716</v>
      </c>
      <c r="D648" s="299" t="s">
        <v>2711</v>
      </c>
      <c r="E648" s="299" t="s">
        <v>715</v>
      </c>
      <c r="F648" s="299" t="s">
        <v>714</v>
      </c>
      <c r="G648" s="299"/>
      <c r="H648" s="299" t="s">
        <v>713</v>
      </c>
      <c r="I648" s="299" t="s">
        <v>491</v>
      </c>
      <c r="J648" s="299" t="s">
        <v>448</v>
      </c>
      <c r="K648" s="299" t="s">
        <v>2431</v>
      </c>
      <c r="L648" s="299" t="s">
        <v>320</v>
      </c>
      <c r="M648" s="299" t="s">
        <v>204</v>
      </c>
      <c r="N648" s="299" t="s">
        <v>233</v>
      </c>
      <c r="O648" s="299" t="s">
        <v>204</v>
      </c>
      <c r="P648" s="299"/>
      <c r="Q648" s="299"/>
      <c r="R648" s="299"/>
      <c r="S648" s="299"/>
      <c r="T648" s="299"/>
      <c r="U648" s="298"/>
      <c r="V648" s="298"/>
      <c r="W648" s="299"/>
      <c r="X648" s="301">
        <v>4</v>
      </c>
      <c r="Y648" s="301">
        <v>0</v>
      </c>
      <c r="Z648" s="300">
        <v>1.0800000000000001E-2</v>
      </c>
      <c r="AA648" s="300">
        <v>92.768000000000001</v>
      </c>
      <c r="AB648" s="297">
        <v>16</v>
      </c>
      <c r="AC648" s="296">
        <v>42544</v>
      </c>
      <c r="AD648" s="296">
        <v>42544.552743831002</v>
      </c>
      <c r="AE648" s="295" t="s">
        <v>2324</v>
      </c>
    </row>
    <row r="649" spans="1:31" collapsed="1">
      <c r="A649" s="302" t="s">
        <v>262</v>
      </c>
      <c r="B649" s="299" t="s">
        <v>712</v>
      </c>
      <c r="C649" s="299" t="s">
        <v>712</v>
      </c>
      <c r="D649" s="299" t="s">
        <v>2710</v>
      </c>
      <c r="E649" s="299" t="s">
        <v>711</v>
      </c>
      <c r="F649" s="299" t="s">
        <v>710</v>
      </c>
      <c r="G649" s="299"/>
      <c r="H649" s="299" t="s">
        <v>709</v>
      </c>
      <c r="I649" s="299" t="s">
        <v>449</v>
      </c>
      <c r="J649" s="299" t="s">
        <v>448</v>
      </c>
      <c r="K649" s="299" t="s">
        <v>2325</v>
      </c>
      <c r="L649" s="299" t="s">
        <v>320</v>
      </c>
      <c r="M649" s="299" t="s">
        <v>204</v>
      </c>
      <c r="N649" s="299" t="s">
        <v>233</v>
      </c>
      <c r="O649" s="299" t="s">
        <v>204</v>
      </c>
      <c r="P649" s="299"/>
      <c r="Q649" s="299"/>
      <c r="R649" s="299"/>
      <c r="S649" s="299"/>
      <c r="T649" s="299"/>
      <c r="U649" s="298"/>
      <c r="V649" s="298"/>
      <c r="W649" s="299"/>
      <c r="X649" s="301">
        <v>8</v>
      </c>
      <c r="Y649" s="301">
        <v>0</v>
      </c>
      <c r="Z649" s="300">
        <v>3.04E-2</v>
      </c>
      <c r="AA649" s="300">
        <v>258.13600000000002</v>
      </c>
      <c r="AB649" s="297">
        <v>36</v>
      </c>
      <c r="AC649" s="296">
        <v>42544</v>
      </c>
      <c r="AD649" s="296">
        <v>42544.554551006899</v>
      </c>
      <c r="AE649" s="295" t="s">
        <v>2324</v>
      </c>
    </row>
    <row r="650" spans="1:31" collapsed="1">
      <c r="A650" s="302" t="s">
        <v>262</v>
      </c>
      <c r="B650" s="299" t="s">
        <v>708</v>
      </c>
      <c r="C650" s="299" t="s">
        <v>708</v>
      </c>
      <c r="D650" s="299" t="s">
        <v>2709</v>
      </c>
      <c r="E650" s="299" t="s">
        <v>707</v>
      </c>
      <c r="F650" s="299" t="s">
        <v>706</v>
      </c>
      <c r="G650" s="299"/>
      <c r="H650" s="299" t="s">
        <v>705</v>
      </c>
      <c r="I650" s="299" t="s">
        <v>526</v>
      </c>
      <c r="J650" s="299" t="s">
        <v>448</v>
      </c>
      <c r="K650" s="299" t="s">
        <v>2337</v>
      </c>
      <c r="L650" s="299" t="s">
        <v>320</v>
      </c>
      <c r="M650" s="299" t="s">
        <v>204</v>
      </c>
      <c r="N650" s="299" t="s">
        <v>233</v>
      </c>
      <c r="O650" s="299" t="s">
        <v>204</v>
      </c>
      <c r="P650" s="299"/>
      <c r="Q650" s="299"/>
      <c r="R650" s="299"/>
      <c r="S650" s="299"/>
      <c r="T650" s="299"/>
      <c r="U650" s="298"/>
      <c r="V650" s="298"/>
      <c r="W650" s="299"/>
      <c r="X650" s="301">
        <v>2</v>
      </c>
      <c r="Y650" s="301">
        <v>0</v>
      </c>
      <c r="Z650" s="300">
        <v>8.0000000000000002E-3</v>
      </c>
      <c r="AA650" s="300">
        <v>67.56</v>
      </c>
      <c r="AB650" s="297">
        <v>11.2</v>
      </c>
      <c r="AC650" s="296">
        <v>42544</v>
      </c>
      <c r="AD650" s="296">
        <v>42544.556372453699</v>
      </c>
      <c r="AE650" s="295" t="s">
        <v>2324</v>
      </c>
    </row>
    <row r="651" spans="1:31" collapsed="1">
      <c r="A651" s="302" t="s">
        <v>262</v>
      </c>
      <c r="B651" s="299" t="s">
        <v>704</v>
      </c>
      <c r="C651" s="299" t="s">
        <v>704</v>
      </c>
      <c r="D651" s="299" t="s">
        <v>2708</v>
      </c>
      <c r="E651" s="299" t="s">
        <v>703</v>
      </c>
      <c r="F651" s="299" t="s">
        <v>702</v>
      </c>
      <c r="G651" s="299"/>
      <c r="H651" s="299" t="s">
        <v>701</v>
      </c>
      <c r="I651" s="299" t="s">
        <v>449</v>
      </c>
      <c r="J651" s="299" t="s">
        <v>448</v>
      </c>
      <c r="K651" s="299" t="s">
        <v>2325</v>
      </c>
      <c r="L651" s="299" t="s">
        <v>320</v>
      </c>
      <c r="M651" s="299" t="s">
        <v>204</v>
      </c>
      <c r="N651" s="299" t="s">
        <v>233</v>
      </c>
      <c r="O651" s="299" t="s">
        <v>204</v>
      </c>
      <c r="P651" s="299"/>
      <c r="Q651" s="299"/>
      <c r="R651" s="299"/>
      <c r="S651" s="299"/>
      <c r="T651" s="299"/>
      <c r="U651" s="298"/>
      <c r="V651" s="298"/>
      <c r="W651" s="299"/>
      <c r="X651" s="301">
        <v>10</v>
      </c>
      <c r="Y651" s="301">
        <v>0</v>
      </c>
      <c r="Z651" s="300">
        <v>3.7999999999999999E-2</v>
      </c>
      <c r="AA651" s="300">
        <v>322.67</v>
      </c>
      <c r="AB651" s="297">
        <v>45</v>
      </c>
      <c r="AC651" s="296">
        <v>42544</v>
      </c>
      <c r="AD651" s="296">
        <v>42544.5598972222</v>
      </c>
      <c r="AE651" s="295" t="s">
        <v>2324</v>
      </c>
    </row>
    <row r="652" spans="1:31" collapsed="1">
      <c r="A652" s="302" t="s">
        <v>262</v>
      </c>
      <c r="B652" s="299" t="s">
        <v>704</v>
      </c>
      <c r="C652" s="299" t="s">
        <v>704</v>
      </c>
      <c r="D652" s="299" t="s">
        <v>2708</v>
      </c>
      <c r="E652" s="299" t="s">
        <v>703</v>
      </c>
      <c r="F652" s="299" t="s">
        <v>702</v>
      </c>
      <c r="G652" s="299"/>
      <c r="H652" s="299" t="s">
        <v>701</v>
      </c>
      <c r="I652" s="299" t="s">
        <v>449</v>
      </c>
      <c r="J652" s="299" t="s">
        <v>448</v>
      </c>
      <c r="K652" s="299" t="s">
        <v>2325</v>
      </c>
      <c r="L652" s="299" t="s">
        <v>320</v>
      </c>
      <c r="M652" s="299" t="s">
        <v>204</v>
      </c>
      <c r="N652" s="299" t="s">
        <v>233</v>
      </c>
      <c r="O652" s="299" t="s">
        <v>204</v>
      </c>
      <c r="P652" s="299"/>
      <c r="Q652" s="299"/>
      <c r="R652" s="299"/>
      <c r="S652" s="299"/>
      <c r="T652" s="299"/>
      <c r="U652" s="298"/>
      <c r="V652" s="298"/>
      <c r="W652" s="299"/>
      <c r="X652" s="301">
        <v>4</v>
      </c>
      <c r="Y652" s="301">
        <v>0</v>
      </c>
      <c r="Z652" s="300">
        <v>1.0800000000000001E-2</v>
      </c>
      <c r="AA652" s="300">
        <v>92.768000000000001</v>
      </c>
      <c r="AB652" s="297">
        <v>16</v>
      </c>
      <c r="AC652" s="296">
        <v>42544</v>
      </c>
      <c r="AD652" s="296">
        <v>42544.5598972222</v>
      </c>
      <c r="AE652" s="295" t="s">
        <v>2324</v>
      </c>
    </row>
    <row r="653" spans="1:31" collapsed="1">
      <c r="A653" s="302" t="s">
        <v>262</v>
      </c>
      <c r="B653" s="299" t="s">
        <v>704</v>
      </c>
      <c r="C653" s="299" t="s">
        <v>704</v>
      </c>
      <c r="D653" s="299" t="s">
        <v>2708</v>
      </c>
      <c r="E653" s="299" t="s">
        <v>703</v>
      </c>
      <c r="F653" s="299" t="s">
        <v>702</v>
      </c>
      <c r="G653" s="299"/>
      <c r="H653" s="299" t="s">
        <v>701</v>
      </c>
      <c r="I653" s="299" t="s">
        <v>449</v>
      </c>
      <c r="J653" s="299" t="s">
        <v>448</v>
      </c>
      <c r="K653" s="299" t="s">
        <v>2325</v>
      </c>
      <c r="L653" s="299" t="s">
        <v>320</v>
      </c>
      <c r="M653" s="299" t="s">
        <v>204</v>
      </c>
      <c r="N653" s="299" t="s">
        <v>233</v>
      </c>
      <c r="O653" s="299" t="s">
        <v>204</v>
      </c>
      <c r="P653" s="299"/>
      <c r="Q653" s="299"/>
      <c r="R653" s="299"/>
      <c r="S653" s="299"/>
      <c r="T653" s="299"/>
      <c r="U653" s="298"/>
      <c r="V653" s="298"/>
      <c r="W653" s="299"/>
      <c r="X653" s="301">
        <v>6</v>
      </c>
      <c r="Y653" s="301">
        <v>0</v>
      </c>
      <c r="Z653" s="300">
        <v>2.4E-2</v>
      </c>
      <c r="AA653" s="300">
        <v>202.68</v>
      </c>
      <c r="AB653" s="297">
        <v>33.6</v>
      </c>
      <c r="AC653" s="296">
        <v>42544</v>
      </c>
      <c r="AD653" s="296">
        <v>42544.5598972222</v>
      </c>
      <c r="AE653" s="295" t="s">
        <v>2324</v>
      </c>
    </row>
    <row r="654" spans="1:31" collapsed="1">
      <c r="A654" s="302" t="s">
        <v>262</v>
      </c>
      <c r="B654" s="299" t="s">
        <v>700</v>
      </c>
      <c r="C654" s="299" t="s">
        <v>700</v>
      </c>
      <c r="D654" s="299" t="s">
        <v>2707</v>
      </c>
      <c r="E654" s="299" t="s">
        <v>699</v>
      </c>
      <c r="F654" s="299" t="s">
        <v>698</v>
      </c>
      <c r="G654" s="299"/>
      <c r="H654" s="299" t="s">
        <v>697</v>
      </c>
      <c r="I654" s="299" t="s">
        <v>575</v>
      </c>
      <c r="J654" s="299" t="s">
        <v>448</v>
      </c>
      <c r="K654" s="299" t="s">
        <v>2431</v>
      </c>
      <c r="L654" s="299" t="s">
        <v>320</v>
      </c>
      <c r="M654" s="299" t="s">
        <v>204</v>
      </c>
      <c r="N654" s="299" t="s">
        <v>233</v>
      </c>
      <c r="O654" s="299" t="s">
        <v>204</v>
      </c>
      <c r="P654" s="299"/>
      <c r="Q654" s="299"/>
      <c r="R654" s="299"/>
      <c r="S654" s="299"/>
      <c r="T654" s="299"/>
      <c r="U654" s="298"/>
      <c r="V654" s="298"/>
      <c r="W654" s="299"/>
      <c r="X654" s="301">
        <v>16</v>
      </c>
      <c r="Y654" s="301">
        <v>0</v>
      </c>
      <c r="Z654" s="300">
        <v>6.08E-2</v>
      </c>
      <c r="AA654" s="300">
        <v>516.27200000000005</v>
      </c>
      <c r="AB654" s="297">
        <v>72</v>
      </c>
      <c r="AC654" s="296">
        <v>42544</v>
      </c>
      <c r="AD654" s="296">
        <v>42544.561336423598</v>
      </c>
      <c r="AE654" s="295" t="s">
        <v>2324</v>
      </c>
    </row>
    <row r="655" spans="1:31" collapsed="1">
      <c r="A655" s="302" t="s">
        <v>262</v>
      </c>
      <c r="B655" s="299" t="s">
        <v>700</v>
      </c>
      <c r="C655" s="299" t="s">
        <v>700</v>
      </c>
      <c r="D655" s="299" t="s">
        <v>2707</v>
      </c>
      <c r="E655" s="299" t="s">
        <v>699</v>
      </c>
      <c r="F655" s="299" t="s">
        <v>698</v>
      </c>
      <c r="G655" s="299"/>
      <c r="H655" s="299" t="s">
        <v>697</v>
      </c>
      <c r="I655" s="299" t="s">
        <v>575</v>
      </c>
      <c r="J655" s="299" t="s">
        <v>448</v>
      </c>
      <c r="K655" s="299" t="s">
        <v>2431</v>
      </c>
      <c r="L655" s="299" t="s">
        <v>320</v>
      </c>
      <c r="M655" s="299" t="s">
        <v>204</v>
      </c>
      <c r="N655" s="299" t="s">
        <v>233</v>
      </c>
      <c r="O655" s="299" t="s">
        <v>204</v>
      </c>
      <c r="P655" s="299"/>
      <c r="Q655" s="299"/>
      <c r="R655" s="299"/>
      <c r="S655" s="299"/>
      <c r="T655" s="299"/>
      <c r="U655" s="298"/>
      <c r="V655" s="298"/>
      <c r="W655" s="299"/>
      <c r="X655" s="301">
        <v>10</v>
      </c>
      <c r="Y655" s="301">
        <v>0</v>
      </c>
      <c r="Z655" s="300">
        <v>2.7E-2</v>
      </c>
      <c r="AA655" s="300">
        <v>231.92</v>
      </c>
      <c r="AB655" s="297">
        <v>40</v>
      </c>
      <c r="AC655" s="296">
        <v>42544</v>
      </c>
      <c r="AD655" s="296">
        <v>42544.561336423598</v>
      </c>
      <c r="AE655" s="295" t="s">
        <v>2324</v>
      </c>
    </row>
    <row r="656" spans="1:31" collapsed="1">
      <c r="A656" s="302" t="s">
        <v>262</v>
      </c>
      <c r="B656" s="299" t="s">
        <v>696</v>
      </c>
      <c r="C656" s="299" t="s">
        <v>696</v>
      </c>
      <c r="D656" s="299" t="s">
        <v>2657</v>
      </c>
      <c r="E656" s="299" t="s">
        <v>519</v>
      </c>
      <c r="F656" s="299" t="s">
        <v>518</v>
      </c>
      <c r="G656" s="299"/>
      <c r="H656" s="299" t="s">
        <v>517</v>
      </c>
      <c r="I656" s="299" t="s">
        <v>449</v>
      </c>
      <c r="J656" s="299" t="s">
        <v>448</v>
      </c>
      <c r="K656" s="299" t="s">
        <v>2405</v>
      </c>
      <c r="L656" s="299" t="s">
        <v>320</v>
      </c>
      <c r="M656" s="299" t="s">
        <v>204</v>
      </c>
      <c r="N656" s="299" t="s">
        <v>233</v>
      </c>
      <c r="O656" s="299" t="s">
        <v>204</v>
      </c>
      <c r="P656" s="299"/>
      <c r="Q656" s="299"/>
      <c r="R656" s="299"/>
      <c r="S656" s="299"/>
      <c r="T656" s="299"/>
      <c r="U656" s="298"/>
      <c r="V656" s="298"/>
      <c r="W656" s="299"/>
      <c r="X656" s="301">
        <v>5</v>
      </c>
      <c r="Y656" s="301">
        <v>0</v>
      </c>
      <c r="Z656" s="300">
        <v>1.35E-2</v>
      </c>
      <c r="AA656" s="300">
        <v>115.96</v>
      </c>
      <c r="AB656" s="297">
        <v>20</v>
      </c>
      <c r="AC656" s="296">
        <v>42544</v>
      </c>
      <c r="AD656" s="296">
        <v>42544.562621331002</v>
      </c>
      <c r="AE656" s="295" t="s">
        <v>2324</v>
      </c>
    </row>
    <row r="657" spans="1:31" collapsed="1">
      <c r="A657" s="302" t="s">
        <v>262</v>
      </c>
      <c r="B657" s="299" t="s">
        <v>696</v>
      </c>
      <c r="C657" s="299" t="s">
        <v>696</v>
      </c>
      <c r="D657" s="299" t="s">
        <v>2657</v>
      </c>
      <c r="E657" s="299" t="s">
        <v>519</v>
      </c>
      <c r="F657" s="299" t="s">
        <v>518</v>
      </c>
      <c r="G657" s="299"/>
      <c r="H657" s="299" t="s">
        <v>517</v>
      </c>
      <c r="I657" s="299" t="s">
        <v>449</v>
      </c>
      <c r="J657" s="299" t="s">
        <v>448</v>
      </c>
      <c r="K657" s="299" t="s">
        <v>2405</v>
      </c>
      <c r="L657" s="299" t="s">
        <v>320</v>
      </c>
      <c r="M657" s="299" t="s">
        <v>204</v>
      </c>
      <c r="N657" s="299" t="s">
        <v>233</v>
      </c>
      <c r="O657" s="299" t="s">
        <v>204</v>
      </c>
      <c r="P657" s="299"/>
      <c r="Q657" s="299"/>
      <c r="R657" s="299"/>
      <c r="S657" s="299"/>
      <c r="T657" s="299"/>
      <c r="U657" s="298"/>
      <c r="V657" s="298"/>
      <c r="W657" s="299"/>
      <c r="X657" s="301">
        <v>5</v>
      </c>
      <c r="Y657" s="301">
        <v>0</v>
      </c>
      <c r="Z657" s="300">
        <v>0.02</v>
      </c>
      <c r="AA657" s="300">
        <v>168.9</v>
      </c>
      <c r="AB657" s="297">
        <v>28</v>
      </c>
      <c r="AC657" s="296">
        <v>42544</v>
      </c>
      <c r="AD657" s="296">
        <v>42544.562621331002</v>
      </c>
      <c r="AE657" s="295" t="s">
        <v>2324</v>
      </c>
    </row>
    <row r="658" spans="1:31" collapsed="1">
      <c r="A658" s="302" t="s">
        <v>262</v>
      </c>
      <c r="B658" s="299" t="s">
        <v>695</v>
      </c>
      <c r="C658" s="299" t="s">
        <v>695</v>
      </c>
      <c r="D658" s="299" t="s">
        <v>2706</v>
      </c>
      <c r="E658" s="299" t="s">
        <v>694</v>
      </c>
      <c r="F658" s="299" t="s">
        <v>693</v>
      </c>
      <c r="G658" s="299"/>
      <c r="H658" s="299" t="s">
        <v>692</v>
      </c>
      <c r="I658" s="299" t="s">
        <v>449</v>
      </c>
      <c r="J658" s="299" t="s">
        <v>448</v>
      </c>
      <c r="K658" s="299" t="s">
        <v>2405</v>
      </c>
      <c r="L658" s="299" t="s">
        <v>320</v>
      </c>
      <c r="M658" s="299" t="s">
        <v>204</v>
      </c>
      <c r="N658" s="299" t="s">
        <v>233</v>
      </c>
      <c r="O658" s="299" t="s">
        <v>204</v>
      </c>
      <c r="P658" s="299"/>
      <c r="Q658" s="299"/>
      <c r="R658" s="299"/>
      <c r="S658" s="299"/>
      <c r="T658" s="299"/>
      <c r="U658" s="298"/>
      <c r="V658" s="298"/>
      <c r="W658" s="299"/>
      <c r="X658" s="301">
        <v>10</v>
      </c>
      <c r="Y658" s="301">
        <v>0</v>
      </c>
      <c r="Z658" s="300">
        <v>0.04</v>
      </c>
      <c r="AA658" s="300">
        <v>337.8</v>
      </c>
      <c r="AB658" s="297">
        <v>56</v>
      </c>
      <c r="AC658" s="296">
        <v>42544</v>
      </c>
      <c r="AD658" s="296">
        <v>42544.563644212998</v>
      </c>
      <c r="AE658" s="295" t="s">
        <v>2324</v>
      </c>
    </row>
    <row r="659" spans="1:31" collapsed="1">
      <c r="A659" s="302" t="s">
        <v>262</v>
      </c>
      <c r="B659" s="299" t="s">
        <v>691</v>
      </c>
      <c r="C659" s="299" t="s">
        <v>691</v>
      </c>
      <c r="D659" s="299" t="s">
        <v>2705</v>
      </c>
      <c r="E659" s="299" t="s">
        <v>690</v>
      </c>
      <c r="F659" s="299" t="s">
        <v>689</v>
      </c>
      <c r="G659" s="299"/>
      <c r="H659" s="299" t="s">
        <v>688</v>
      </c>
      <c r="I659" s="299" t="s">
        <v>449</v>
      </c>
      <c r="J659" s="299" t="s">
        <v>448</v>
      </c>
      <c r="K659" s="299" t="s">
        <v>2325</v>
      </c>
      <c r="L659" s="299" t="s">
        <v>320</v>
      </c>
      <c r="M659" s="299" t="s">
        <v>204</v>
      </c>
      <c r="N659" s="299" t="s">
        <v>233</v>
      </c>
      <c r="O659" s="299" t="s">
        <v>204</v>
      </c>
      <c r="P659" s="299"/>
      <c r="Q659" s="299"/>
      <c r="R659" s="299"/>
      <c r="S659" s="299"/>
      <c r="T659" s="299"/>
      <c r="U659" s="298"/>
      <c r="V659" s="298"/>
      <c r="W659" s="299"/>
      <c r="X659" s="301">
        <v>2</v>
      </c>
      <c r="Y659" s="301">
        <v>0</v>
      </c>
      <c r="Z659" s="300">
        <v>5.4000000000000003E-3</v>
      </c>
      <c r="AA659" s="300">
        <v>46.384</v>
      </c>
      <c r="AB659" s="297">
        <v>8</v>
      </c>
      <c r="AC659" s="296">
        <v>42551</v>
      </c>
      <c r="AD659" s="296">
        <v>42551.441015196797</v>
      </c>
      <c r="AE659" s="295" t="s">
        <v>2324</v>
      </c>
    </row>
    <row r="660" spans="1:31" collapsed="1">
      <c r="A660" s="302" t="s">
        <v>262</v>
      </c>
      <c r="B660" s="299" t="s">
        <v>691</v>
      </c>
      <c r="C660" s="299" t="s">
        <v>691</v>
      </c>
      <c r="D660" s="299" t="s">
        <v>2705</v>
      </c>
      <c r="E660" s="299" t="s">
        <v>690</v>
      </c>
      <c r="F660" s="299" t="s">
        <v>689</v>
      </c>
      <c r="G660" s="299"/>
      <c r="H660" s="299" t="s">
        <v>688</v>
      </c>
      <c r="I660" s="299" t="s">
        <v>449</v>
      </c>
      <c r="J660" s="299" t="s">
        <v>448</v>
      </c>
      <c r="K660" s="299" t="s">
        <v>2325</v>
      </c>
      <c r="L660" s="299" t="s">
        <v>320</v>
      </c>
      <c r="M660" s="299" t="s">
        <v>204</v>
      </c>
      <c r="N660" s="299" t="s">
        <v>233</v>
      </c>
      <c r="O660" s="299" t="s">
        <v>204</v>
      </c>
      <c r="P660" s="299"/>
      <c r="Q660" s="299"/>
      <c r="R660" s="299"/>
      <c r="S660" s="299"/>
      <c r="T660" s="299"/>
      <c r="U660" s="298"/>
      <c r="V660" s="298"/>
      <c r="W660" s="299"/>
      <c r="X660" s="301">
        <v>2</v>
      </c>
      <c r="Y660" s="301">
        <v>0</v>
      </c>
      <c r="Z660" s="300">
        <v>7.6E-3</v>
      </c>
      <c r="AA660" s="300">
        <v>64.534000000000006</v>
      </c>
      <c r="AB660" s="297">
        <v>9</v>
      </c>
      <c r="AC660" s="296">
        <v>42551</v>
      </c>
      <c r="AD660" s="296">
        <v>42551.441015196797</v>
      </c>
      <c r="AE660" s="295" t="s">
        <v>2324</v>
      </c>
    </row>
    <row r="661" spans="1:31" collapsed="1">
      <c r="A661" s="302" t="s">
        <v>262</v>
      </c>
      <c r="B661" s="299" t="s">
        <v>687</v>
      </c>
      <c r="C661" s="299" t="s">
        <v>687</v>
      </c>
      <c r="D661" s="299" t="s">
        <v>2704</v>
      </c>
      <c r="E661" s="299" t="s">
        <v>686</v>
      </c>
      <c r="F661" s="299" t="s">
        <v>685</v>
      </c>
      <c r="G661" s="299"/>
      <c r="H661" s="299" t="s">
        <v>684</v>
      </c>
      <c r="I661" s="299" t="s">
        <v>449</v>
      </c>
      <c r="J661" s="299" t="s">
        <v>448</v>
      </c>
      <c r="K661" s="299" t="s">
        <v>2325</v>
      </c>
      <c r="L661" s="299" t="s">
        <v>320</v>
      </c>
      <c r="M661" s="299" t="s">
        <v>204</v>
      </c>
      <c r="N661" s="299" t="s">
        <v>233</v>
      </c>
      <c r="O661" s="299" t="s">
        <v>204</v>
      </c>
      <c r="P661" s="299"/>
      <c r="Q661" s="299"/>
      <c r="R661" s="299"/>
      <c r="S661" s="299"/>
      <c r="T661" s="299"/>
      <c r="U661" s="298"/>
      <c r="V661" s="298"/>
      <c r="W661" s="299"/>
      <c r="X661" s="301">
        <v>3</v>
      </c>
      <c r="Y661" s="301">
        <v>0</v>
      </c>
      <c r="Z661" s="300">
        <v>1.14E-2</v>
      </c>
      <c r="AA661" s="300">
        <v>96.801000000000002</v>
      </c>
      <c r="AB661" s="297">
        <v>13.5</v>
      </c>
      <c r="AC661" s="296">
        <v>42551</v>
      </c>
      <c r="AD661" s="296">
        <v>42551.442189351903</v>
      </c>
      <c r="AE661" s="295" t="s">
        <v>2324</v>
      </c>
    </row>
    <row r="662" spans="1:31" collapsed="1">
      <c r="A662" s="302" t="s">
        <v>262</v>
      </c>
      <c r="B662" s="299" t="s">
        <v>683</v>
      </c>
      <c r="C662" s="299" t="s">
        <v>683</v>
      </c>
      <c r="D662" s="299" t="s">
        <v>2703</v>
      </c>
      <c r="E662" s="299" t="s">
        <v>682</v>
      </c>
      <c r="F662" s="299" t="s">
        <v>681</v>
      </c>
      <c r="G662" s="299"/>
      <c r="H662" s="299" t="s">
        <v>680</v>
      </c>
      <c r="I662" s="299" t="s">
        <v>449</v>
      </c>
      <c r="J662" s="299" t="s">
        <v>448</v>
      </c>
      <c r="K662" s="299" t="s">
        <v>2405</v>
      </c>
      <c r="L662" s="299" t="s">
        <v>320</v>
      </c>
      <c r="M662" s="299" t="s">
        <v>204</v>
      </c>
      <c r="N662" s="299" t="s">
        <v>233</v>
      </c>
      <c r="O662" s="299" t="s">
        <v>204</v>
      </c>
      <c r="P662" s="299"/>
      <c r="Q662" s="299"/>
      <c r="R662" s="299"/>
      <c r="S662" s="299"/>
      <c r="T662" s="299"/>
      <c r="U662" s="298"/>
      <c r="V662" s="298"/>
      <c r="W662" s="299"/>
      <c r="X662" s="301">
        <v>3</v>
      </c>
      <c r="Y662" s="301">
        <v>0</v>
      </c>
      <c r="Z662" s="300">
        <v>8.0999999999999996E-3</v>
      </c>
      <c r="AA662" s="300">
        <v>69.575999999999993</v>
      </c>
      <c r="AB662" s="297">
        <v>12</v>
      </c>
      <c r="AC662" s="296">
        <v>42551</v>
      </c>
      <c r="AD662" s="296">
        <v>42551.443288773102</v>
      </c>
      <c r="AE662" s="295" t="s">
        <v>2324</v>
      </c>
    </row>
    <row r="663" spans="1:31" collapsed="1">
      <c r="A663" s="302" t="s">
        <v>262</v>
      </c>
      <c r="B663" s="299" t="s">
        <v>683</v>
      </c>
      <c r="C663" s="299" t="s">
        <v>683</v>
      </c>
      <c r="D663" s="299" t="s">
        <v>2703</v>
      </c>
      <c r="E663" s="299" t="s">
        <v>682</v>
      </c>
      <c r="F663" s="299" t="s">
        <v>681</v>
      </c>
      <c r="G663" s="299"/>
      <c r="H663" s="299" t="s">
        <v>680</v>
      </c>
      <c r="I663" s="299" t="s">
        <v>449</v>
      </c>
      <c r="J663" s="299" t="s">
        <v>448</v>
      </c>
      <c r="K663" s="299" t="s">
        <v>2405</v>
      </c>
      <c r="L663" s="299" t="s">
        <v>320</v>
      </c>
      <c r="M663" s="299" t="s">
        <v>204</v>
      </c>
      <c r="N663" s="299" t="s">
        <v>233</v>
      </c>
      <c r="O663" s="299" t="s">
        <v>204</v>
      </c>
      <c r="P663" s="299"/>
      <c r="Q663" s="299"/>
      <c r="R663" s="299"/>
      <c r="S663" s="299"/>
      <c r="T663" s="299"/>
      <c r="U663" s="298"/>
      <c r="V663" s="298"/>
      <c r="W663" s="299"/>
      <c r="X663" s="301">
        <v>3</v>
      </c>
      <c r="Y663" s="301">
        <v>0</v>
      </c>
      <c r="Z663" s="300">
        <v>1.2E-2</v>
      </c>
      <c r="AA663" s="300">
        <v>101.34</v>
      </c>
      <c r="AB663" s="297">
        <v>16.8</v>
      </c>
      <c r="AC663" s="296">
        <v>42551</v>
      </c>
      <c r="AD663" s="296">
        <v>42551.443288773102</v>
      </c>
      <c r="AE663" s="295" t="s">
        <v>2324</v>
      </c>
    </row>
    <row r="664" spans="1:31" collapsed="1">
      <c r="A664" s="302" t="s">
        <v>262</v>
      </c>
      <c r="B664" s="299" t="s">
        <v>679</v>
      </c>
      <c r="C664" s="299" t="s">
        <v>679</v>
      </c>
      <c r="D664" s="299" t="s">
        <v>2702</v>
      </c>
      <c r="E664" s="299" t="s">
        <v>678</v>
      </c>
      <c r="F664" s="299" t="s">
        <v>677</v>
      </c>
      <c r="G664" s="299"/>
      <c r="H664" s="299" t="s">
        <v>676</v>
      </c>
      <c r="I664" s="299" t="s">
        <v>449</v>
      </c>
      <c r="J664" s="299" t="s">
        <v>448</v>
      </c>
      <c r="K664" s="299" t="s">
        <v>2325</v>
      </c>
      <c r="L664" s="299" t="s">
        <v>320</v>
      </c>
      <c r="M664" s="299" t="s">
        <v>204</v>
      </c>
      <c r="N664" s="299" t="s">
        <v>233</v>
      </c>
      <c r="O664" s="299" t="s">
        <v>204</v>
      </c>
      <c r="P664" s="299"/>
      <c r="Q664" s="299"/>
      <c r="R664" s="299"/>
      <c r="S664" s="299"/>
      <c r="T664" s="299"/>
      <c r="U664" s="298"/>
      <c r="V664" s="298"/>
      <c r="W664" s="299"/>
      <c r="X664" s="301">
        <v>10</v>
      </c>
      <c r="Y664" s="301">
        <v>0</v>
      </c>
      <c r="Z664" s="300">
        <v>3.7999999999999999E-2</v>
      </c>
      <c r="AA664" s="300">
        <v>322.67</v>
      </c>
      <c r="AB664" s="297">
        <v>45</v>
      </c>
      <c r="AC664" s="296">
        <v>42551</v>
      </c>
      <c r="AD664" s="296">
        <v>42551.444362881899</v>
      </c>
      <c r="AE664" s="295" t="s">
        <v>2324</v>
      </c>
    </row>
    <row r="665" spans="1:31" collapsed="1">
      <c r="A665" s="302" t="s">
        <v>262</v>
      </c>
      <c r="B665" s="299" t="s">
        <v>675</v>
      </c>
      <c r="C665" s="299" t="s">
        <v>675</v>
      </c>
      <c r="D665" s="299" t="s">
        <v>2701</v>
      </c>
      <c r="E665" s="299" t="s">
        <v>674</v>
      </c>
      <c r="F665" s="299" t="s">
        <v>673</v>
      </c>
      <c r="G665" s="299"/>
      <c r="H665" s="299" t="s">
        <v>672</v>
      </c>
      <c r="I665" s="299" t="s">
        <v>449</v>
      </c>
      <c r="J665" s="299" t="s">
        <v>448</v>
      </c>
      <c r="K665" s="299" t="s">
        <v>2325</v>
      </c>
      <c r="L665" s="299" t="s">
        <v>320</v>
      </c>
      <c r="M665" s="299" t="s">
        <v>204</v>
      </c>
      <c r="N665" s="299" t="s">
        <v>233</v>
      </c>
      <c r="O665" s="299" t="s">
        <v>204</v>
      </c>
      <c r="P665" s="299"/>
      <c r="Q665" s="299"/>
      <c r="R665" s="299"/>
      <c r="S665" s="299"/>
      <c r="T665" s="299"/>
      <c r="U665" s="298"/>
      <c r="V665" s="298"/>
      <c r="W665" s="299"/>
      <c r="X665" s="301">
        <v>1</v>
      </c>
      <c r="Y665" s="301">
        <v>0</v>
      </c>
      <c r="Z665" s="300">
        <v>2.7000000000000001E-3</v>
      </c>
      <c r="AA665" s="300">
        <v>23.192</v>
      </c>
      <c r="AB665" s="297">
        <v>4</v>
      </c>
      <c r="AC665" s="296">
        <v>42551</v>
      </c>
      <c r="AD665" s="296">
        <v>42551.445993287001</v>
      </c>
      <c r="AE665" s="295" t="s">
        <v>2324</v>
      </c>
    </row>
    <row r="666" spans="1:31" collapsed="1">
      <c r="A666" s="302" t="s">
        <v>262</v>
      </c>
      <c r="B666" s="299" t="s">
        <v>675</v>
      </c>
      <c r="C666" s="299" t="s">
        <v>675</v>
      </c>
      <c r="D666" s="299" t="s">
        <v>2701</v>
      </c>
      <c r="E666" s="299" t="s">
        <v>674</v>
      </c>
      <c r="F666" s="299" t="s">
        <v>673</v>
      </c>
      <c r="G666" s="299"/>
      <c r="H666" s="299" t="s">
        <v>672</v>
      </c>
      <c r="I666" s="299" t="s">
        <v>449</v>
      </c>
      <c r="J666" s="299" t="s">
        <v>448</v>
      </c>
      <c r="K666" s="299" t="s">
        <v>2325</v>
      </c>
      <c r="L666" s="299" t="s">
        <v>320</v>
      </c>
      <c r="M666" s="299" t="s">
        <v>204</v>
      </c>
      <c r="N666" s="299" t="s">
        <v>233</v>
      </c>
      <c r="O666" s="299" t="s">
        <v>204</v>
      </c>
      <c r="P666" s="299"/>
      <c r="Q666" s="299"/>
      <c r="R666" s="299"/>
      <c r="S666" s="299"/>
      <c r="T666" s="299"/>
      <c r="U666" s="298"/>
      <c r="V666" s="298"/>
      <c r="W666" s="299"/>
      <c r="X666" s="301">
        <v>2</v>
      </c>
      <c r="Y666" s="301">
        <v>0</v>
      </c>
      <c r="Z666" s="300">
        <v>7.6E-3</v>
      </c>
      <c r="AA666" s="300">
        <v>64.534000000000006</v>
      </c>
      <c r="AB666" s="297">
        <v>9</v>
      </c>
      <c r="AC666" s="296">
        <v>42551</v>
      </c>
      <c r="AD666" s="296">
        <v>42551.445993287001</v>
      </c>
      <c r="AE666" s="295" t="s">
        <v>2324</v>
      </c>
    </row>
    <row r="667" spans="1:31" collapsed="1">
      <c r="A667" s="302" t="s">
        <v>262</v>
      </c>
      <c r="B667" s="299" t="s">
        <v>671</v>
      </c>
      <c r="C667" s="299" t="s">
        <v>671</v>
      </c>
      <c r="D667" s="299" t="s">
        <v>2700</v>
      </c>
      <c r="E667" s="299" t="s">
        <v>670</v>
      </c>
      <c r="F667" s="299" t="s">
        <v>669</v>
      </c>
      <c r="G667" s="299"/>
      <c r="H667" s="299" t="s">
        <v>668</v>
      </c>
      <c r="I667" s="299" t="s">
        <v>449</v>
      </c>
      <c r="J667" s="299" t="s">
        <v>448</v>
      </c>
      <c r="K667" s="299" t="s">
        <v>2325</v>
      </c>
      <c r="L667" s="299" t="s">
        <v>320</v>
      </c>
      <c r="M667" s="299" t="s">
        <v>204</v>
      </c>
      <c r="N667" s="299" t="s">
        <v>233</v>
      </c>
      <c r="O667" s="299" t="s">
        <v>204</v>
      </c>
      <c r="P667" s="299"/>
      <c r="Q667" s="299"/>
      <c r="R667" s="299"/>
      <c r="S667" s="299"/>
      <c r="T667" s="299"/>
      <c r="U667" s="298"/>
      <c r="V667" s="298"/>
      <c r="W667" s="299"/>
      <c r="X667" s="301">
        <v>9</v>
      </c>
      <c r="Y667" s="301">
        <v>0</v>
      </c>
      <c r="Z667" s="300">
        <v>3.5999999999999997E-2</v>
      </c>
      <c r="AA667" s="300">
        <v>304.02</v>
      </c>
      <c r="AB667" s="297">
        <v>50.4</v>
      </c>
      <c r="AC667" s="296">
        <v>42551</v>
      </c>
      <c r="AD667" s="296">
        <v>42551.449497569403</v>
      </c>
      <c r="AE667" s="295" t="s">
        <v>2324</v>
      </c>
    </row>
    <row r="668" spans="1:31" collapsed="1">
      <c r="A668" s="302" t="s">
        <v>262</v>
      </c>
      <c r="B668" s="299" t="s">
        <v>671</v>
      </c>
      <c r="C668" s="299" t="s">
        <v>671</v>
      </c>
      <c r="D668" s="299" t="s">
        <v>2700</v>
      </c>
      <c r="E668" s="299" t="s">
        <v>670</v>
      </c>
      <c r="F668" s="299" t="s">
        <v>669</v>
      </c>
      <c r="G668" s="299"/>
      <c r="H668" s="299" t="s">
        <v>668</v>
      </c>
      <c r="I668" s="299" t="s">
        <v>449</v>
      </c>
      <c r="J668" s="299" t="s">
        <v>448</v>
      </c>
      <c r="K668" s="299" t="s">
        <v>2325</v>
      </c>
      <c r="L668" s="299" t="s">
        <v>320</v>
      </c>
      <c r="M668" s="299" t="s">
        <v>204</v>
      </c>
      <c r="N668" s="299" t="s">
        <v>233</v>
      </c>
      <c r="O668" s="299" t="s">
        <v>204</v>
      </c>
      <c r="P668" s="299"/>
      <c r="Q668" s="299"/>
      <c r="R668" s="299"/>
      <c r="S668" s="299"/>
      <c r="T668" s="299"/>
      <c r="U668" s="298"/>
      <c r="V668" s="298"/>
      <c r="W668" s="299"/>
      <c r="X668" s="301">
        <v>10</v>
      </c>
      <c r="Y668" s="301">
        <v>0</v>
      </c>
      <c r="Z668" s="300">
        <v>3.7999999999999999E-2</v>
      </c>
      <c r="AA668" s="300">
        <v>322.67</v>
      </c>
      <c r="AB668" s="297">
        <v>45</v>
      </c>
      <c r="AC668" s="296">
        <v>42551</v>
      </c>
      <c r="AD668" s="296">
        <v>42551.449497569403</v>
      </c>
      <c r="AE668" s="295" t="s">
        <v>2324</v>
      </c>
    </row>
    <row r="669" spans="1:31" collapsed="1">
      <c r="A669" s="302" t="s">
        <v>262</v>
      </c>
      <c r="B669" s="299" t="s">
        <v>667</v>
      </c>
      <c r="C669" s="299" t="s">
        <v>667</v>
      </c>
      <c r="D669" s="299" t="s">
        <v>2699</v>
      </c>
      <c r="E669" s="299" t="s">
        <v>666</v>
      </c>
      <c r="F669" s="299" t="s">
        <v>665</v>
      </c>
      <c r="G669" s="299"/>
      <c r="H669" s="299" t="s">
        <v>664</v>
      </c>
      <c r="I669" s="299" t="s">
        <v>449</v>
      </c>
      <c r="J669" s="299" t="s">
        <v>448</v>
      </c>
      <c r="K669" s="299" t="s">
        <v>2405</v>
      </c>
      <c r="L669" s="299" t="s">
        <v>320</v>
      </c>
      <c r="M669" s="299" t="s">
        <v>204</v>
      </c>
      <c r="N669" s="299" t="s">
        <v>233</v>
      </c>
      <c r="O669" s="299" t="s">
        <v>204</v>
      </c>
      <c r="P669" s="299"/>
      <c r="Q669" s="299"/>
      <c r="R669" s="299"/>
      <c r="S669" s="299"/>
      <c r="T669" s="299"/>
      <c r="U669" s="298"/>
      <c r="V669" s="298"/>
      <c r="W669" s="299"/>
      <c r="X669" s="301">
        <v>5</v>
      </c>
      <c r="Y669" s="301">
        <v>0</v>
      </c>
      <c r="Z669" s="300">
        <v>1.35E-2</v>
      </c>
      <c r="AA669" s="300">
        <v>115.96</v>
      </c>
      <c r="AB669" s="297">
        <v>20</v>
      </c>
      <c r="AC669" s="296">
        <v>42551</v>
      </c>
      <c r="AD669" s="296">
        <v>42551.450856400501</v>
      </c>
      <c r="AE669" s="295" t="s">
        <v>2324</v>
      </c>
    </row>
    <row r="670" spans="1:31" collapsed="1">
      <c r="A670" s="302" t="s">
        <v>262</v>
      </c>
      <c r="B670" s="299" t="s">
        <v>667</v>
      </c>
      <c r="C670" s="299" t="s">
        <v>667</v>
      </c>
      <c r="D670" s="299" t="s">
        <v>2699</v>
      </c>
      <c r="E670" s="299" t="s">
        <v>666</v>
      </c>
      <c r="F670" s="299" t="s">
        <v>665</v>
      </c>
      <c r="G670" s="299"/>
      <c r="H670" s="299" t="s">
        <v>664</v>
      </c>
      <c r="I670" s="299" t="s">
        <v>449</v>
      </c>
      <c r="J670" s="299" t="s">
        <v>448</v>
      </c>
      <c r="K670" s="299" t="s">
        <v>2405</v>
      </c>
      <c r="L670" s="299" t="s">
        <v>320</v>
      </c>
      <c r="M670" s="299" t="s">
        <v>204</v>
      </c>
      <c r="N670" s="299" t="s">
        <v>233</v>
      </c>
      <c r="O670" s="299" t="s">
        <v>204</v>
      </c>
      <c r="P670" s="299"/>
      <c r="Q670" s="299"/>
      <c r="R670" s="299"/>
      <c r="S670" s="299"/>
      <c r="T670" s="299"/>
      <c r="U670" s="298"/>
      <c r="V670" s="298"/>
      <c r="W670" s="299"/>
      <c r="X670" s="301">
        <v>5</v>
      </c>
      <c r="Y670" s="301">
        <v>0</v>
      </c>
      <c r="Z670" s="300">
        <v>1.9E-2</v>
      </c>
      <c r="AA670" s="300">
        <v>161.33500000000001</v>
      </c>
      <c r="AB670" s="297">
        <v>22.5</v>
      </c>
      <c r="AC670" s="296">
        <v>42551</v>
      </c>
      <c r="AD670" s="296">
        <v>42551.450856400501</v>
      </c>
      <c r="AE670" s="295" t="s">
        <v>2324</v>
      </c>
    </row>
    <row r="671" spans="1:31" collapsed="1">
      <c r="A671" s="302" t="s">
        <v>262</v>
      </c>
      <c r="B671" s="299" t="s">
        <v>663</v>
      </c>
      <c r="C671" s="299" t="s">
        <v>663</v>
      </c>
      <c r="D671" s="299" t="s">
        <v>2698</v>
      </c>
      <c r="E671" s="299" t="s">
        <v>662</v>
      </c>
      <c r="F671" s="299" t="s">
        <v>609</v>
      </c>
      <c r="G671" s="299"/>
      <c r="H671" s="299" t="s">
        <v>661</v>
      </c>
      <c r="I671" s="299" t="s">
        <v>491</v>
      </c>
      <c r="J671" s="299" t="s">
        <v>448</v>
      </c>
      <c r="K671" s="299" t="s">
        <v>2612</v>
      </c>
      <c r="L671" s="299" t="s">
        <v>320</v>
      </c>
      <c r="M671" s="299" t="s">
        <v>204</v>
      </c>
      <c r="N671" s="299" t="s">
        <v>233</v>
      </c>
      <c r="O671" s="299" t="s">
        <v>204</v>
      </c>
      <c r="P671" s="299"/>
      <c r="Q671" s="299"/>
      <c r="R671" s="299"/>
      <c r="S671" s="299"/>
      <c r="T671" s="299"/>
      <c r="U671" s="298"/>
      <c r="V671" s="298"/>
      <c r="W671" s="299"/>
      <c r="X671" s="301">
        <v>7</v>
      </c>
      <c r="Y671" s="301">
        <v>0</v>
      </c>
      <c r="Z671" s="300">
        <v>2.8000000000000001E-2</v>
      </c>
      <c r="AA671" s="300">
        <v>236.46</v>
      </c>
      <c r="AB671" s="297">
        <v>39.200000000000003</v>
      </c>
      <c r="AC671" s="296">
        <v>42551</v>
      </c>
      <c r="AD671" s="296">
        <v>42551.452173067097</v>
      </c>
      <c r="AE671" s="295" t="s">
        <v>2324</v>
      </c>
    </row>
    <row r="672" spans="1:31" collapsed="1">
      <c r="A672" s="302" t="s">
        <v>262</v>
      </c>
      <c r="B672" s="299" t="s">
        <v>660</v>
      </c>
      <c r="C672" s="299" t="s">
        <v>660</v>
      </c>
      <c r="D672" s="299" t="s">
        <v>2697</v>
      </c>
      <c r="E672" s="299" t="s">
        <v>659</v>
      </c>
      <c r="F672" s="299" t="s">
        <v>658</v>
      </c>
      <c r="G672" s="299"/>
      <c r="H672" s="299" t="s">
        <v>657</v>
      </c>
      <c r="I672" s="299" t="s">
        <v>449</v>
      </c>
      <c r="J672" s="299" t="s">
        <v>448</v>
      </c>
      <c r="K672" s="299" t="s">
        <v>2325</v>
      </c>
      <c r="L672" s="299" t="s">
        <v>320</v>
      </c>
      <c r="M672" s="299" t="s">
        <v>204</v>
      </c>
      <c r="N672" s="299" t="s">
        <v>233</v>
      </c>
      <c r="O672" s="299" t="s">
        <v>204</v>
      </c>
      <c r="P672" s="299"/>
      <c r="Q672" s="299"/>
      <c r="R672" s="299"/>
      <c r="S672" s="299"/>
      <c r="T672" s="299"/>
      <c r="U672" s="298"/>
      <c r="V672" s="298"/>
      <c r="W672" s="299"/>
      <c r="X672" s="301">
        <v>10</v>
      </c>
      <c r="Y672" s="301">
        <v>0</v>
      </c>
      <c r="Z672" s="300">
        <v>0.04</v>
      </c>
      <c r="AA672" s="300">
        <v>337.8</v>
      </c>
      <c r="AB672" s="297">
        <v>56</v>
      </c>
      <c r="AC672" s="296">
        <v>42551</v>
      </c>
      <c r="AD672" s="296">
        <v>42551.453314467602</v>
      </c>
      <c r="AE672" s="295" t="s">
        <v>2324</v>
      </c>
    </row>
    <row r="673" spans="1:31" collapsed="1">
      <c r="A673" s="302" t="s">
        <v>262</v>
      </c>
      <c r="B673" s="299" t="s">
        <v>656</v>
      </c>
      <c r="C673" s="299" t="s">
        <v>656</v>
      </c>
      <c r="D673" s="299" t="s">
        <v>2696</v>
      </c>
      <c r="E673" s="299" t="s">
        <v>655</v>
      </c>
      <c r="F673" s="299" t="s">
        <v>654</v>
      </c>
      <c r="G673" s="299"/>
      <c r="H673" s="299" t="s">
        <v>653</v>
      </c>
      <c r="I673" s="299" t="s">
        <v>449</v>
      </c>
      <c r="J673" s="299" t="s">
        <v>448</v>
      </c>
      <c r="K673" s="299" t="s">
        <v>2325</v>
      </c>
      <c r="L673" s="299" t="s">
        <v>320</v>
      </c>
      <c r="M673" s="299" t="s">
        <v>204</v>
      </c>
      <c r="N673" s="299" t="s">
        <v>233</v>
      </c>
      <c r="O673" s="299" t="s">
        <v>204</v>
      </c>
      <c r="P673" s="299"/>
      <c r="Q673" s="299"/>
      <c r="R673" s="299"/>
      <c r="S673" s="299"/>
      <c r="T673" s="299"/>
      <c r="U673" s="298"/>
      <c r="V673" s="298"/>
      <c r="W673" s="299"/>
      <c r="X673" s="301">
        <v>8</v>
      </c>
      <c r="Y673" s="301">
        <v>0</v>
      </c>
      <c r="Z673" s="300">
        <v>3.2000000000000001E-2</v>
      </c>
      <c r="AA673" s="300">
        <v>270.24</v>
      </c>
      <c r="AB673" s="297">
        <v>44.8</v>
      </c>
      <c r="AC673" s="296">
        <v>42551</v>
      </c>
      <c r="AD673" s="296">
        <v>42551.454255439799</v>
      </c>
      <c r="AE673" s="295" t="s">
        <v>2324</v>
      </c>
    </row>
    <row r="674" spans="1:31" collapsed="1">
      <c r="A674" s="302" t="s">
        <v>262</v>
      </c>
      <c r="B674" s="299" t="s">
        <v>652</v>
      </c>
      <c r="C674" s="299" t="s">
        <v>652</v>
      </c>
      <c r="D674" s="299" t="s">
        <v>2647</v>
      </c>
      <c r="E674" s="299" t="s">
        <v>476</v>
      </c>
      <c r="F674" s="299" t="s">
        <v>475</v>
      </c>
      <c r="G674" s="299"/>
      <c r="H674" s="299" t="s">
        <v>474</v>
      </c>
      <c r="I674" s="299" t="s">
        <v>473</v>
      </c>
      <c r="J674" s="299" t="s">
        <v>448</v>
      </c>
      <c r="K674" s="299" t="s">
        <v>2538</v>
      </c>
      <c r="L674" s="299" t="s">
        <v>320</v>
      </c>
      <c r="M674" s="299" t="s">
        <v>204</v>
      </c>
      <c r="N674" s="299" t="s">
        <v>233</v>
      </c>
      <c r="O674" s="299" t="s">
        <v>204</v>
      </c>
      <c r="P674" s="299"/>
      <c r="Q674" s="299"/>
      <c r="R674" s="299"/>
      <c r="S674" s="299"/>
      <c r="T674" s="299"/>
      <c r="U674" s="298"/>
      <c r="V674" s="298"/>
      <c r="W674" s="299"/>
      <c r="X674" s="301">
        <v>5</v>
      </c>
      <c r="Y674" s="301">
        <v>0</v>
      </c>
      <c r="Z674" s="300">
        <v>1.9E-2</v>
      </c>
      <c r="AA674" s="300">
        <v>161.33500000000001</v>
      </c>
      <c r="AB674" s="297">
        <v>22.5</v>
      </c>
      <c r="AC674" s="296">
        <v>42551</v>
      </c>
      <c r="AD674" s="296">
        <v>42551.754773379602</v>
      </c>
      <c r="AE674" s="295" t="s">
        <v>2324</v>
      </c>
    </row>
    <row r="675" spans="1:31" collapsed="1">
      <c r="A675" s="302" t="s">
        <v>262</v>
      </c>
      <c r="B675" s="299" t="s">
        <v>651</v>
      </c>
      <c r="C675" s="299" t="s">
        <v>651</v>
      </c>
      <c r="D675" s="299" t="s">
        <v>2695</v>
      </c>
      <c r="E675" s="299" t="s">
        <v>650</v>
      </c>
      <c r="F675" s="299" t="s">
        <v>649</v>
      </c>
      <c r="G675" s="299"/>
      <c r="H675" s="299" t="s">
        <v>648</v>
      </c>
      <c r="I675" s="299" t="s">
        <v>473</v>
      </c>
      <c r="J675" s="299" t="s">
        <v>448</v>
      </c>
      <c r="K675" s="299" t="s">
        <v>2538</v>
      </c>
      <c r="L675" s="299" t="s">
        <v>320</v>
      </c>
      <c r="M675" s="299" t="s">
        <v>204</v>
      </c>
      <c r="N675" s="299" t="s">
        <v>233</v>
      </c>
      <c r="O675" s="299" t="s">
        <v>204</v>
      </c>
      <c r="P675" s="299"/>
      <c r="Q675" s="299"/>
      <c r="R675" s="299"/>
      <c r="S675" s="299"/>
      <c r="T675" s="299"/>
      <c r="U675" s="298"/>
      <c r="V675" s="298"/>
      <c r="W675" s="299"/>
      <c r="X675" s="301">
        <v>1</v>
      </c>
      <c r="Y675" s="301">
        <v>0</v>
      </c>
      <c r="Z675" s="300">
        <v>4.0000000000000001E-3</v>
      </c>
      <c r="AA675" s="300">
        <v>33.78</v>
      </c>
      <c r="AB675" s="297">
        <v>5.6</v>
      </c>
      <c r="AC675" s="296">
        <v>42551</v>
      </c>
      <c r="AD675" s="296">
        <v>42551.755960185197</v>
      </c>
      <c r="AE675" s="295" t="s">
        <v>2324</v>
      </c>
    </row>
    <row r="676" spans="1:31" hidden="1" collapsed="1">
      <c r="A676" s="302" t="s">
        <v>262</v>
      </c>
      <c r="B676" s="299" t="s">
        <v>1136</v>
      </c>
      <c r="C676" s="299" t="s">
        <v>1136</v>
      </c>
      <c r="D676" s="299" t="s">
        <v>2694</v>
      </c>
      <c r="E676" s="299" t="s">
        <v>1135</v>
      </c>
      <c r="F676" s="299" t="s">
        <v>1134</v>
      </c>
      <c r="G676" s="299"/>
      <c r="H676" s="299" t="s">
        <v>1133</v>
      </c>
      <c r="I676" s="299" t="s">
        <v>992</v>
      </c>
      <c r="J676" s="299" t="s">
        <v>448</v>
      </c>
      <c r="K676" s="299" t="s">
        <v>2361</v>
      </c>
      <c r="L676" s="299" t="s">
        <v>318</v>
      </c>
      <c r="M676" s="299" t="s">
        <v>319</v>
      </c>
      <c r="N676" s="299" t="s">
        <v>233</v>
      </c>
      <c r="O676" s="299" t="s">
        <v>319</v>
      </c>
      <c r="P676" s="299"/>
      <c r="Q676" s="299"/>
      <c r="R676" s="299"/>
      <c r="S676" s="299"/>
      <c r="T676" s="299" t="s">
        <v>2693</v>
      </c>
      <c r="U676" s="298"/>
      <c r="V676" s="298"/>
      <c r="W676" s="299"/>
      <c r="X676" s="301">
        <v>1</v>
      </c>
      <c r="Y676" s="301">
        <v>0</v>
      </c>
      <c r="Z676" s="300">
        <v>6.0000000000000001E-3</v>
      </c>
      <c r="AA676" s="300">
        <v>51.426000000000002</v>
      </c>
      <c r="AB676" s="297">
        <v>10</v>
      </c>
      <c r="AC676" s="296">
        <v>42566</v>
      </c>
      <c r="AD676" s="296">
        <v>42566.700236261597</v>
      </c>
      <c r="AE676" s="295" t="s">
        <v>2324</v>
      </c>
    </row>
    <row r="677" spans="1:31" collapsed="1">
      <c r="A677" s="302" t="s">
        <v>262</v>
      </c>
      <c r="B677" s="299" t="s">
        <v>647</v>
      </c>
      <c r="C677" s="299" t="s">
        <v>647</v>
      </c>
      <c r="D677" s="299" t="s">
        <v>2692</v>
      </c>
      <c r="E677" s="299" t="s">
        <v>646</v>
      </c>
      <c r="F677" s="299" t="s">
        <v>645</v>
      </c>
      <c r="G677" s="299"/>
      <c r="H677" s="299" t="s">
        <v>644</v>
      </c>
      <c r="I677" s="299" t="s">
        <v>575</v>
      </c>
      <c r="J677" s="299" t="s">
        <v>448</v>
      </c>
      <c r="K677" s="299" t="s">
        <v>2431</v>
      </c>
      <c r="L677" s="299" t="s">
        <v>320</v>
      </c>
      <c r="M677" s="299" t="s">
        <v>204</v>
      </c>
      <c r="N677" s="299" t="s">
        <v>233</v>
      </c>
      <c r="O677" s="299" t="s">
        <v>204</v>
      </c>
      <c r="P677" s="299"/>
      <c r="Q677" s="299"/>
      <c r="R677" s="299"/>
      <c r="S677" s="299"/>
      <c r="T677" s="299"/>
      <c r="U677" s="298"/>
      <c r="V677" s="298"/>
      <c r="W677" s="299"/>
      <c r="X677" s="301">
        <v>7</v>
      </c>
      <c r="Y677" s="301">
        <v>0</v>
      </c>
      <c r="Z677" s="300">
        <v>2.6599999999999999E-2</v>
      </c>
      <c r="AA677" s="300">
        <v>225.869</v>
      </c>
      <c r="AB677" s="297">
        <v>31.5</v>
      </c>
      <c r="AC677" s="296">
        <v>42569</v>
      </c>
      <c r="AD677" s="296">
        <v>42569.473011226903</v>
      </c>
      <c r="AE677" s="295" t="s">
        <v>2324</v>
      </c>
    </row>
    <row r="678" spans="1:31" collapsed="1">
      <c r="A678" s="302" t="s">
        <v>262</v>
      </c>
      <c r="B678" s="299" t="s">
        <v>647</v>
      </c>
      <c r="C678" s="299" t="s">
        <v>647</v>
      </c>
      <c r="D678" s="299" t="s">
        <v>2692</v>
      </c>
      <c r="E678" s="299" t="s">
        <v>646</v>
      </c>
      <c r="F678" s="299" t="s">
        <v>645</v>
      </c>
      <c r="G678" s="299"/>
      <c r="H678" s="299" t="s">
        <v>644</v>
      </c>
      <c r="I678" s="299" t="s">
        <v>575</v>
      </c>
      <c r="J678" s="299" t="s">
        <v>448</v>
      </c>
      <c r="K678" s="299" t="s">
        <v>2431</v>
      </c>
      <c r="L678" s="299" t="s">
        <v>320</v>
      </c>
      <c r="M678" s="299" t="s">
        <v>204</v>
      </c>
      <c r="N678" s="299" t="s">
        <v>233</v>
      </c>
      <c r="O678" s="299" t="s">
        <v>204</v>
      </c>
      <c r="P678" s="299"/>
      <c r="Q678" s="299"/>
      <c r="R678" s="299"/>
      <c r="S678" s="299"/>
      <c r="T678" s="299"/>
      <c r="U678" s="298"/>
      <c r="V678" s="298"/>
      <c r="W678" s="299"/>
      <c r="X678" s="301">
        <v>5</v>
      </c>
      <c r="Y678" s="301">
        <v>0</v>
      </c>
      <c r="Z678" s="300">
        <v>1.35E-2</v>
      </c>
      <c r="AA678" s="300">
        <v>115.96</v>
      </c>
      <c r="AB678" s="297">
        <v>20</v>
      </c>
      <c r="AC678" s="296">
        <v>42569</v>
      </c>
      <c r="AD678" s="296">
        <v>42569.473011226903</v>
      </c>
      <c r="AE678" s="295" t="s">
        <v>2324</v>
      </c>
    </row>
    <row r="679" spans="1:31" collapsed="1">
      <c r="A679" s="302" t="s">
        <v>262</v>
      </c>
      <c r="B679" s="299" t="s">
        <v>643</v>
      </c>
      <c r="C679" s="299" t="s">
        <v>643</v>
      </c>
      <c r="D679" s="299" t="s">
        <v>2691</v>
      </c>
      <c r="E679" s="299" t="s">
        <v>642</v>
      </c>
      <c r="F679" s="299" t="s">
        <v>641</v>
      </c>
      <c r="G679" s="299"/>
      <c r="H679" s="299" t="s">
        <v>640</v>
      </c>
      <c r="I679" s="299" t="s">
        <v>526</v>
      </c>
      <c r="J679" s="299" t="s">
        <v>448</v>
      </c>
      <c r="K679" s="299" t="s">
        <v>2337</v>
      </c>
      <c r="L679" s="299" t="s">
        <v>320</v>
      </c>
      <c r="M679" s="299" t="s">
        <v>204</v>
      </c>
      <c r="N679" s="299" t="s">
        <v>233</v>
      </c>
      <c r="O679" s="299" t="s">
        <v>204</v>
      </c>
      <c r="P679" s="299"/>
      <c r="Q679" s="299"/>
      <c r="R679" s="299"/>
      <c r="S679" s="299"/>
      <c r="T679" s="299"/>
      <c r="U679" s="298"/>
      <c r="V679" s="298"/>
      <c r="W679" s="299"/>
      <c r="X679" s="301">
        <v>22</v>
      </c>
      <c r="Y679" s="301">
        <v>0</v>
      </c>
      <c r="Z679" s="300">
        <v>8.7999999999999995E-2</v>
      </c>
      <c r="AA679" s="300">
        <v>743.16</v>
      </c>
      <c r="AB679" s="297">
        <v>123.2</v>
      </c>
      <c r="AC679" s="296">
        <v>42569</v>
      </c>
      <c r="AD679" s="296">
        <v>42569.474623379603</v>
      </c>
      <c r="AE679" s="295" t="s">
        <v>2324</v>
      </c>
    </row>
    <row r="680" spans="1:31" collapsed="1">
      <c r="A680" s="302" t="s">
        <v>262</v>
      </c>
      <c r="B680" s="299" t="s">
        <v>639</v>
      </c>
      <c r="C680" s="299" t="s">
        <v>639</v>
      </c>
      <c r="D680" s="299" t="s">
        <v>2690</v>
      </c>
      <c r="E680" s="299" t="s">
        <v>638</v>
      </c>
      <c r="F680" s="299" t="s">
        <v>637</v>
      </c>
      <c r="G680" s="299"/>
      <c r="H680" s="299" t="s">
        <v>636</v>
      </c>
      <c r="I680" s="299" t="s">
        <v>449</v>
      </c>
      <c r="J680" s="299" t="s">
        <v>448</v>
      </c>
      <c r="K680" s="299" t="s">
        <v>2325</v>
      </c>
      <c r="L680" s="299" t="s">
        <v>320</v>
      </c>
      <c r="M680" s="299" t="s">
        <v>204</v>
      </c>
      <c r="N680" s="299" t="s">
        <v>233</v>
      </c>
      <c r="O680" s="299" t="s">
        <v>204</v>
      </c>
      <c r="P680" s="299"/>
      <c r="Q680" s="299"/>
      <c r="R680" s="299"/>
      <c r="S680" s="299"/>
      <c r="T680" s="299"/>
      <c r="U680" s="298"/>
      <c r="V680" s="298"/>
      <c r="W680" s="299"/>
      <c r="X680" s="301">
        <v>7</v>
      </c>
      <c r="Y680" s="301">
        <v>0</v>
      </c>
      <c r="Z680" s="300">
        <v>2.8000000000000001E-2</v>
      </c>
      <c r="AA680" s="300">
        <v>236.46</v>
      </c>
      <c r="AB680" s="297">
        <v>39.200000000000003</v>
      </c>
      <c r="AC680" s="296">
        <v>42569</v>
      </c>
      <c r="AD680" s="296">
        <v>42569.476072106503</v>
      </c>
      <c r="AE680" s="295" t="s">
        <v>2324</v>
      </c>
    </row>
    <row r="681" spans="1:31" collapsed="1">
      <c r="A681" s="302" t="s">
        <v>262</v>
      </c>
      <c r="B681" s="299" t="s">
        <v>635</v>
      </c>
      <c r="C681" s="299" t="s">
        <v>635</v>
      </c>
      <c r="D681" s="299" t="s">
        <v>2689</v>
      </c>
      <c r="E681" s="299" t="s">
        <v>634</v>
      </c>
      <c r="F681" s="299" t="s">
        <v>633</v>
      </c>
      <c r="G681" s="299"/>
      <c r="H681" s="299" t="s">
        <v>632</v>
      </c>
      <c r="I681" s="299" t="s">
        <v>449</v>
      </c>
      <c r="J681" s="299" t="s">
        <v>448</v>
      </c>
      <c r="K681" s="299" t="s">
        <v>2405</v>
      </c>
      <c r="L681" s="299" t="s">
        <v>320</v>
      </c>
      <c r="M681" s="299" t="s">
        <v>204</v>
      </c>
      <c r="N681" s="299" t="s">
        <v>233</v>
      </c>
      <c r="O681" s="299" t="s">
        <v>204</v>
      </c>
      <c r="P681" s="299"/>
      <c r="Q681" s="299"/>
      <c r="R681" s="299"/>
      <c r="S681" s="299"/>
      <c r="T681" s="299"/>
      <c r="U681" s="298"/>
      <c r="V681" s="298"/>
      <c r="W681" s="299"/>
      <c r="X681" s="301">
        <v>2</v>
      </c>
      <c r="Y681" s="301">
        <v>0</v>
      </c>
      <c r="Z681" s="300">
        <v>7.6E-3</v>
      </c>
      <c r="AA681" s="300">
        <v>64.534000000000006</v>
      </c>
      <c r="AB681" s="297">
        <v>9</v>
      </c>
      <c r="AC681" s="296">
        <v>42569</v>
      </c>
      <c r="AD681" s="296">
        <v>42569.477225080998</v>
      </c>
      <c r="AE681" s="295" t="s">
        <v>2324</v>
      </c>
    </row>
    <row r="682" spans="1:31" hidden="1" collapsed="1">
      <c r="A682" s="302" t="s">
        <v>262</v>
      </c>
      <c r="B682" s="299" t="s">
        <v>1132</v>
      </c>
      <c r="C682" s="299" t="s">
        <v>1132</v>
      </c>
      <c r="D682" s="299" t="s">
        <v>2687</v>
      </c>
      <c r="E682" s="299" t="s">
        <v>1037</v>
      </c>
      <c r="F682" s="299" t="s">
        <v>1131</v>
      </c>
      <c r="G682" s="299"/>
      <c r="H682" s="299" t="s">
        <v>1130</v>
      </c>
      <c r="I682" s="299" t="s">
        <v>992</v>
      </c>
      <c r="J682" s="299" t="s">
        <v>448</v>
      </c>
      <c r="K682" s="299" t="s">
        <v>2361</v>
      </c>
      <c r="L682" s="299" t="s">
        <v>318</v>
      </c>
      <c r="M682" s="299" t="s">
        <v>319</v>
      </c>
      <c r="N682" s="299" t="s">
        <v>233</v>
      </c>
      <c r="O682" s="299" t="s">
        <v>319</v>
      </c>
      <c r="P682" s="299"/>
      <c r="Q682" s="299"/>
      <c r="R682" s="299"/>
      <c r="S682" s="299"/>
      <c r="T682" s="299" t="s">
        <v>2688</v>
      </c>
      <c r="U682" s="298"/>
      <c r="V682" s="298"/>
      <c r="W682" s="299"/>
      <c r="X682" s="301">
        <v>13</v>
      </c>
      <c r="Y682" s="301">
        <v>0</v>
      </c>
      <c r="Z682" s="300">
        <v>5.8500000000000003E-2</v>
      </c>
      <c r="AA682" s="300">
        <v>498.12099999999998</v>
      </c>
      <c r="AB682" s="297">
        <v>130</v>
      </c>
      <c r="AC682" s="296">
        <v>42571</v>
      </c>
      <c r="AD682" s="296">
        <v>42571.773143553197</v>
      </c>
      <c r="AE682" s="295" t="s">
        <v>2324</v>
      </c>
    </row>
    <row r="683" spans="1:31" hidden="1" collapsed="1">
      <c r="A683" s="302" t="s">
        <v>262</v>
      </c>
      <c r="B683" s="299" t="s">
        <v>1132</v>
      </c>
      <c r="C683" s="299" t="s">
        <v>1132</v>
      </c>
      <c r="D683" s="299" t="s">
        <v>2687</v>
      </c>
      <c r="E683" s="299" t="s">
        <v>1037</v>
      </c>
      <c r="F683" s="299" t="s">
        <v>1131</v>
      </c>
      <c r="G683" s="299"/>
      <c r="H683" s="299" t="s">
        <v>1130</v>
      </c>
      <c r="I683" s="299" t="s">
        <v>992</v>
      </c>
      <c r="J683" s="299" t="s">
        <v>448</v>
      </c>
      <c r="K683" s="299" t="s">
        <v>2361</v>
      </c>
      <c r="L683" s="299" t="s">
        <v>318</v>
      </c>
      <c r="M683" s="299" t="s">
        <v>319</v>
      </c>
      <c r="N683" s="299" t="s">
        <v>233</v>
      </c>
      <c r="O683" s="299" t="s">
        <v>319</v>
      </c>
      <c r="P683" s="299"/>
      <c r="Q683" s="299"/>
      <c r="R683" s="299"/>
      <c r="S683" s="299"/>
      <c r="T683" s="299" t="s">
        <v>2686</v>
      </c>
      <c r="U683" s="298"/>
      <c r="V683" s="298"/>
      <c r="W683" s="299"/>
      <c r="X683" s="301">
        <v>9</v>
      </c>
      <c r="Y683" s="301">
        <v>0</v>
      </c>
      <c r="Z683" s="300">
        <v>4.2299999999999997E-2</v>
      </c>
      <c r="AA683" s="300">
        <v>363.00599999999997</v>
      </c>
      <c r="AB683" s="297">
        <v>90</v>
      </c>
      <c r="AC683" s="296">
        <v>42571</v>
      </c>
      <c r="AD683" s="296">
        <v>42571.773143553197</v>
      </c>
      <c r="AE683" s="295" t="s">
        <v>2324</v>
      </c>
    </row>
    <row r="684" spans="1:31" collapsed="1">
      <c r="A684" s="302" t="s">
        <v>262</v>
      </c>
      <c r="B684" s="299" t="s">
        <v>631</v>
      </c>
      <c r="C684" s="299" t="s">
        <v>631</v>
      </c>
      <c r="D684" s="299" t="s">
        <v>2685</v>
      </c>
      <c r="E684" s="299" t="s">
        <v>630</v>
      </c>
      <c r="F684" s="299" t="s">
        <v>629</v>
      </c>
      <c r="G684" s="299"/>
      <c r="H684" s="299" t="s">
        <v>628</v>
      </c>
      <c r="I684" s="299" t="s">
        <v>449</v>
      </c>
      <c r="J684" s="299" t="s">
        <v>448</v>
      </c>
      <c r="K684" s="299" t="s">
        <v>2325</v>
      </c>
      <c r="L684" s="299" t="s">
        <v>320</v>
      </c>
      <c r="M684" s="299" t="s">
        <v>204</v>
      </c>
      <c r="N684" s="299" t="s">
        <v>233</v>
      </c>
      <c r="O684" s="299" t="s">
        <v>204</v>
      </c>
      <c r="P684" s="299"/>
      <c r="Q684" s="299"/>
      <c r="R684" s="299"/>
      <c r="S684" s="299"/>
      <c r="T684" s="299"/>
      <c r="U684" s="298"/>
      <c r="V684" s="298"/>
      <c r="W684" s="299"/>
      <c r="X684" s="301">
        <v>4</v>
      </c>
      <c r="Y684" s="301">
        <v>0</v>
      </c>
      <c r="Z684" s="300">
        <v>1.52E-2</v>
      </c>
      <c r="AA684" s="300">
        <v>129.06800000000001</v>
      </c>
      <c r="AB684" s="297">
        <v>18</v>
      </c>
      <c r="AC684" s="296">
        <v>42572</v>
      </c>
      <c r="AD684" s="296">
        <v>42572.4687150463</v>
      </c>
      <c r="AE684" s="295" t="s">
        <v>2324</v>
      </c>
    </row>
    <row r="685" spans="1:31" collapsed="1">
      <c r="A685" s="302" t="s">
        <v>262</v>
      </c>
      <c r="B685" s="299" t="s">
        <v>627</v>
      </c>
      <c r="C685" s="299" t="s">
        <v>627</v>
      </c>
      <c r="D685" s="299" t="s">
        <v>2684</v>
      </c>
      <c r="E685" s="299" t="s">
        <v>626</v>
      </c>
      <c r="F685" s="299" t="s">
        <v>625</v>
      </c>
      <c r="G685" s="299"/>
      <c r="H685" s="299" t="s">
        <v>624</v>
      </c>
      <c r="I685" s="299" t="s">
        <v>575</v>
      </c>
      <c r="J685" s="299" t="s">
        <v>448</v>
      </c>
      <c r="K685" s="299" t="s">
        <v>2431</v>
      </c>
      <c r="L685" s="299" t="s">
        <v>320</v>
      </c>
      <c r="M685" s="299" t="s">
        <v>204</v>
      </c>
      <c r="N685" s="299" t="s">
        <v>233</v>
      </c>
      <c r="O685" s="299" t="s">
        <v>204</v>
      </c>
      <c r="P685" s="299"/>
      <c r="Q685" s="299"/>
      <c r="R685" s="299"/>
      <c r="S685" s="299"/>
      <c r="T685" s="299"/>
      <c r="U685" s="298"/>
      <c r="V685" s="298"/>
      <c r="W685" s="299"/>
      <c r="X685" s="301">
        <v>2</v>
      </c>
      <c r="Y685" s="301">
        <v>0</v>
      </c>
      <c r="Z685" s="300">
        <v>7.6E-3</v>
      </c>
      <c r="AA685" s="300">
        <v>64.534000000000006</v>
      </c>
      <c r="AB685" s="297">
        <v>9</v>
      </c>
      <c r="AC685" s="296">
        <v>42572</v>
      </c>
      <c r="AD685" s="296">
        <v>42572.470123842599</v>
      </c>
      <c r="AE685" s="295" t="s">
        <v>2324</v>
      </c>
    </row>
    <row r="686" spans="1:31" collapsed="1">
      <c r="A686" s="302" t="s">
        <v>262</v>
      </c>
      <c r="B686" s="299" t="s">
        <v>627</v>
      </c>
      <c r="C686" s="299" t="s">
        <v>627</v>
      </c>
      <c r="D686" s="299" t="s">
        <v>2684</v>
      </c>
      <c r="E686" s="299" t="s">
        <v>626</v>
      </c>
      <c r="F686" s="299" t="s">
        <v>625</v>
      </c>
      <c r="G686" s="299"/>
      <c r="H686" s="299" t="s">
        <v>624</v>
      </c>
      <c r="I686" s="299" t="s">
        <v>575</v>
      </c>
      <c r="J686" s="299" t="s">
        <v>448</v>
      </c>
      <c r="K686" s="299" t="s">
        <v>2431</v>
      </c>
      <c r="L686" s="299" t="s">
        <v>320</v>
      </c>
      <c r="M686" s="299" t="s">
        <v>204</v>
      </c>
      <c r="N686" s="299" t="s">
        <v>233</v>
      </c>
      <c r="O686" s="299" t="s">
        <v>204</v>
      </c>
      <c r="P686" s="299"/>
      <c r="Q686" s="299"/>
      <c r="R686" s="299"/>
      <c r="S686" s="299"/>
      <c r="T686" s="299"/>
      <c r="U686" s="298"/>
      <c r="V686" s="298"/>
      <c r="W686" s="299"/>
      <c r="X686" s="301">
        <v>4</v>
      </c>
      <c r="Y686" s="301">
        <v>0</v>
      </c>
      <c r="Z686" s="300">
        <v>1.0800000000000001E-2</v>
      </c>
      <c r="AA686" s="300">
        <v>92.768000000000001</v>
      </c>
      <c r="AB686" s="297">
        <v>16</v>
      </c>
      <c r="AC686" s="296">
        <v>42572</v>
      </c>
      <c r="AD686" s="296">
        <v>42572.470123842599</v>
      </c>
      <c r="AE686" s="295" t="s">
        <v>2324</v>
      </c>
    </row>
    <row r="687" spans="1:31" collapsed="1">
      <c r="A687" s="302" t="s">
        <v>262</v>
      </c>
      <c r="B687" s="299" t="s">
        <v>627</v>
      </c>
      <c r="C687" s="299" t="s">
        <v>627</v>
      </c>
      <c r="D687" s="299" t="s">
        <v>2684</v>
      </c>
      <c r="E687" s="299" t="s">
        <v>626</v>
      </c>
      <c r="F687" s="299" t="s">
        <v>625</v>
      </c>
      <c r="G687" s="299"/>
      <c r="H687" s="299" t="s">
        <v>624</v>
      </c>
      <c r="I687" s="299" t="s">
        <v>575</v>
      </c>
      <c r="J687" s="299" t="s">
        <v>448</v>
      </c>
      <c r="K687" s="299" t="s">
        <v>2431</v>
      </c>
      <c r="L687" s="299" t="s">
        <v>320</v>
      </c>
      <c r="M687" s="299" t="s">
        <v>204</v>
      </c>
      <c r="N687" s="299" t="s">
        <v>233</v>
      </c>
      <c r="O687" s="299" t="s">
        <v>204</v>
      </c>
      <c r="P687" s="299"/>
      <c r="Q687" s="299"/>
      <c r="R687" s="299"/>
      <c r="S687" s="299"/>
      <c r="T687" s="299"/>
      <c r="U687" s="298"/>
      <c r="V687" s="298"/>
      <c r="W687" s="299"/>
      <c r="X687" s="301">
        <v>1</v>
      </c>
      <c r="Y687" s="301">
        <v>0</v>
      </c>
      <c r="Z687" s="300">
        <v>4.0000000000000001E-3</v>
      </c>
      <c r="AA687" s="300">
        <v>33.78</v>
      </c>
      <c r="AB687" s="297">
        <v>5.6</v>
      </c>
      <c r="AC687" s="296">
        <v>42572</v>
      </c>
      <c r="AD687" s="296">
        <v>42572.470123842599</v>
      </c>
      <c r="AE687" s="295" t="s">
        <v>2324</v>
      </c>
    </row>
    <row r="688" spans="1:31" collapsed="1">
      <c r="A688" s="302" t="s">
        <v>262</v>
      </c>
      <c r="B688" s="299" t="s">
        <v>623</v>
      </c>
      <c r="C688" s="299" t="s">
        <v>623</v>
      </c>
      <c r="D688" s="299" t="s">
        <v>2683</v>
      </c>
      <c r="E688" s="299" t="s">
        <v>622</v>
      </c>
      <c r="F688" s="299" t="s">
        <v>621</v>
      </c>
      <c r="G688" s="299"/>
      <c r="H688" s="299" t="s">
        <v>620</v>
      </c>
      <c r="I688" s="299" t="s">
        <v>449</v>
      </c>
      <c r="J688" s="299" t="s">
        <v>448</v>
      </c>
      <c r="K688" s="299" t="s">
        <v>2405</v>
      </c>
      <c r="L688" s="299" t="s">
        <v>320</v>
      </c>
      <c r="M688" s="299" t="s">
        <v>204</v>
      </c>
      <c r="N688" s="299" t="s">
        <v>233</v>
      </c>
      <c r="O688" s="299" t="s">
        <v>204</v>
      </c>
      <c r="P688" s="299"/>
      <c r="Q688" s="299"/>
      <c r="R688" s="299"/>
      <c r="S688" s="299"/>
      <c r="T688" s="299"/>
      <c r="U688" s="298"/>
      <c r="V688" s="298"/>
      <c r="W688" s="299"/>
      <c r="X688" s="301">
        <v>2</v>
      </c>
      <c r="Y688" s="301">
        <v>0</v>
      </c>
      <c r="Z688" s="300">
        <v>5.4000000000000003E-3</v>
      </c>
      <c r="AA688" s="300">
        <v>46.384</v>
      </c>
      <c r="AB688" s="297">
        <v>8</v>
      </c>
      <c r="AC688" s="296">
        <v>42572</v>
      </c>
      <c r="AD688" s="296">
        <v>42572.471537731501</v>
      </c>
      <c r="AE688" s="295" t="s">
        <v>2324</v>
      </c>
    </row>
    <row r="689" spans="1:31" collapsed="1">
      <c r="A689" s="302" t="s">
        <v>262</v>
      </c>
      <c r="B689" s="299" t="s">
        <v>623</v>
      </c>
      <c r="C689" s="299" t="s">
        <v>623</v>
      </c>
      <c r="D689" s="299" t="s">
        <v>2683</v>
      </c>
      <c r="E689" s="299" t="s">
        <v>622</v>
      </c>
      <c r="F689" s="299" t="s">
        <v>621</v>
      </c>
      <c r="G689" s="299"/>
      <c r="H689" s="299" t="s">
        <v>620</v>
      </c>
      <c r="I689" s="299" t="s">
        <v>449</v>
      </c>
      <c r="J689" s="299" t="s">
        <v>448</v>
      </c>
      <c r="K689" s="299" t="s">
        <v>2405</v>
      </c>
      <c r="L689" s="299" t="s">
        <v>320</v>
      </c>
      <c r="M689" s="299" t="s">
        <v>204</v>
      </c>
      <c r="N689" s="299" t="s">
        <v>233</v>
      </c>
      <c r="O689" s="299" t="s">
        <v>204</v>
      </c>
      <c r="P689" s="299"/>
      <c r="Q689" s="299"/>
      <c r="R689" s="299"/>
      <c r="S689" s="299"/>
      <c r="T689" s="299"/>
      <c r="U689" s="298"/>
      <c r="V689" s="298"/>
      <c r="W689" s="299"/>
      <c r="X689" s="301">
        <v>2</v>
      </c>
      <c r="Y689" s="301">
        <v>0</v>
      </c>
      <c r="Z689" s="300">
        <v>7.6E-3</v>
      </c>
      <c r="AA689" s="300">
        <v>64.534000000000006</v>
      </c>
      <c r="AB689" s="297">
        <v>9</v>
      </c>
      <c r="AC689" s="296">
        <v>42572</v>
      </c>
      <c r="AD689" s="296">
        <v>42572.471537731501</v>
      </c>
      <c r="AE689" s="295" t="s">
        <v>2324</v>
      </c>
    </row>
    <row r="690" spans="1:31" collapsed="1">
      <c r="A690" s="302" t="s">
        <v>262</v>
      </c>
      <c r="B690" s="299" t="s">
        <v>623</v>
      </c>
      <c r="C690" s="299" t="s">
        <v>623</v>
      </c>
      <c r="D690" s="299" t="s">
        <v>2683</v>
      </c>
      <c r="E690" s="299" t="s">
        <v>622</v>
      </c>
      <c r="F690" s="299" t="s">
        <v>621</v>
      </c>
      <c r="G690" s="299"/>
      <c r="H690" s="299" t="s">
        <v>620</v>
      </c>
      <c r="I690" s="299" t="s">
        <v>449</v>
      </c>
      <c r="J690" s="299" t="s">
        <v>448</v>
      </c>
      <c r="K690" s="299" t="s">
        <v>2405</v>
      </c>
      <c r="L690" s="299" t="s">
        <v>320</v>
      </c>
      <c r="M690" s="299" t="s">
        <v>204</v>
      </c>
      <c r="N690" s="299" t="s">
        <v>233</v>
      </c>
      <c r="O690" s="299" t="s">
        <v>204</v>
      </c>
      <c r="P690" s="299"/>
      <c r="Q690" s="299"/>
      <c r="R690" s="299"/>
      <c r="S690" s="299"/>
      <c r="T690" s="299"/>
      <c r="U690" s="298"/>
      <c r="V690" s="298"/>
      <c r="W690" s="299"/>
      <c r="X690" s="301">
        <v>1</v>
      </c>
      <c r="Y690" s="301">
        <v>0</v>
      </c>
      <c r="Z690" s="300">
        <v>4.0000000000000001E-3</v>
      </c>
      <c r="AA690" s="300">
        <v>33.78</v>
      </c>
      <c r="AB690" s="297">
        <v>5.6</v>
      </c>
      <c r="AC690" s="296">
        <v>42572</v>
      </c>
      <c r="AD690" s="296">
        <v>42572.471537731501</v>
      </c>
      <c r="AE690" s="295" t="s">
        <v>2324</v>
      </c>
    </row>
    <row r="691" spans="1:31" collapsed="1">
      <c r="A691" s="302" t="s">
        <v>262</v>
      </c>
      <c r="B691" s="299" t="s">
        <v>619</v>
      </c>
      <c r="C691" s="299" t="s">
        <v>619</v>
      </c>
      <c r="D691" s="299" t="s">
        <v>2682</v>
      </c>
      <c r="E691" s="299" t="s">
        <v>618</v>
      </c>
      <c r="F691" s="299" t="s">
        <v>617</v>
      </c>
      <c r="G691" s="299"/>
      <c r="H691" s="299" t="s">
        <v>616</v>
      </c>
      <c r="I691" s="299" t="s">
        <v>449</v>
      </c>
      <c r="J691" s="299" t="s">
        <v>448</v>
      </c>
      <c r="K691" s="299" t="s">
        <v>2405</v>
      </c>
      <c r="L691" s="299" t="s">
        <v>320</v>
      </c>
      <c r="M691" s="299" t="s">
        <v>204</v>
      </c>
      <c r="N691" s="299" t="s">
        <v>233</v>
      </c>
      <c r="O691" s="299" t="s">
        <v>204</v>
      </c>
      <c r="P691" s="299"/>
      <c r="Q691" s="299"/>
      <c r="R691" s="299"/>
      <c r="S691" s="299"/>
      <c r="T691" s="299"/>
      <c r="U691" s="298"/>
      <c r="V691" s="298"/>
      <c r="W691" s="299"/>
      <c r="X691" s="301">
        <v>2</v>
      </c>
      <c r="Y691" s="301">
        <v>0</v>
      </c>
      <c r="Z691" s="300">
        <v>7.6E-3</v>
      </c>
      <c r="AA691" s="300">
        <v>64.534000000000006</v>
      </c>
      <c r="AB691" s="297">
        <v>9</v>
      </c>
      <c r="AC691" s="296">
        <v>42572</v>
      </c>
      <c r="AD691" s="296">
        <v>42572.4728203704</v>
      </c>
      <c r="AE691" s="295" t="s">
        <v>2324</v>
      </c>
    </row>
    <row r="692" spans="1:31" collapsed="1">
      <c r="A692" s="302" t="s">
        <v>262</v>
      </c>
      <c r="B692" s="299" t="s">
        <v>619</v>
      </c>
      <c r="C692" s="299" t="s">
        <v>619</v>
      </c>
      <c r="D692" s="299" t="s">
        <v>2682</v>
      </c>
      <c r="E692" s="299" t="s">
        <v>618</v>
      </c>
      <c r="F692" s="299" t="s">
        <v>617</v>
      </c>
      <c r="G692" s="299"/>
      <c r="H692" s="299" t="s">
        <v>616</v>
      </c>
      <c r="I692" s="299" t="s">
        <v>449</v>
      </c>
      <c r="J692" s="299" t="s">
        <v>448</v>
      </c>
      <c r="K692" s="299" t="s">
        <v>2405</v>
      </c>
      <c r="L692" s="299" t="s">
        <v>320</v>
      </c>
      <c r="M692" s="299" t="s">
        <v>204</v>
      </c>
      <c r="N692" s="299" t="s">
        <v>233</v>
      </c>
      <c r="O692" s="299" t="s">
        <v>204</v>
      </c>
      <c r="P692" s="299"/>
      <c r="Q692" s="299"/>
      <c r="R692" s="299"/>
      <c r="S692" s="299"/>
      <c r="T692" s="299"/>
      <c r="U692" s="298"/>
      <c r="V692" s="298"/>
      <c r="W692" s="299"/>
      <c r="X692" s="301">
        <v>4</v>
      </c>
      <c r="Y692" s="301">
        <v>0</v>
      </c>
      <c r="Z692" s="300">
        <v>1.0800000000000001E-2</v>
      </c>
      <c r="AA692" s="300">
        <v>92.768000000000001</v>
      </c>
      <c r="AB692" s="297">
        <v>16</v>
      </c>
      <c r="AC692" s="296">
        <v>42572</v>
      </c>
      <c r="AD692" s="296">
        <v>42572.4728203704</v>
      </c>
      <c r="AE692" s="295" t="s">
        <v>2324</v>
      </c>
    </row>
    <row r="693" spans="1:31" collapsed="1">
      <c r="A693" s="302" t="s">
        <v>262</v>
      </c>
      <c r="B693" s="299" t="s">
        <v>619</v>
      </c>
      <c r="C693" s="299" t="s">
        <v>619</v>
      </c>
      <c r="D693" s="299" t="s">
        <v>2682</v>
      </c>
      <c r="E693" s="299" t="s">
        <v>618</v>
      </c>
      <c r="F693" s="299" t="s">
        <v>617</v>
      </c>
      <c r="G693" s="299"/>
      <c r="H693" s="299" t="s">
        <v>616</v>
      </c>
      <c r="I693" s="299" t="s">
        <v>449</v>
      </c>
      <c r="J693" s="299" t="s">
        <v>448</v>
      </c>
      <c r="K693" s="299" t="s">
        <v>2405</v>
      </c>
      <c r="L693" s="299" t="s">
        <v>320</v>
      </c>
      <c r="M693" s="299" t="s">
        <v>204</v>
      </c>
      <c r="N693" s="299" t="s">
        <v>233</v>
      </c>
      <c r="O693" s="299" t="s">
        <v>204</v>
      </c>
      <c r="P693" s="299"/>
      <c r="Q693" s="299"/>
      <c r="R693" s="299"/>
      <c r="S693" s="299"/>
      <c r="T693" s="299"/>
      <c r="U693" s="298"/>
      <c r="V693" s="298"/>
      <c r="W693" s="299"/>
      <c r="X693" s="301">
        <v>1</v>
      </c>
      <c r="Y693" s="301">
        <v>0</v>
      </c>
      <c r="Z693" s="300">
        <v>4.0000000000000001E-3</v>
      </c>
      <c r="AA693" s="300">
        <v>33.78</v>
      </c>
      <c r="AB693" s="297">
        <v>5.6</v>
      </c>
      <c r="AC693" s="296">
        <v>42572</v>
      </c>
      <c r="AD693" s="296">
        <v>42572.4728203704</v>
      </c>
      <c r="AE693" s="295" t="s">
        <v>2324</v>
      </c>
    </row>
    <row r="694" spans="1:31" collapsed="1">
      <c r="A694" s="302" t="s">
        <v>262</v>
      </c>
      <c r="B694" s="299" t="s">
        <v>615</v>
      </c>
      <c r="C694" s="299" t="s">
        <v>615</v>
      </c>
      <c r="D694" s="299" t="s">
        <v>2681</v>
      </c>
      <c r="E694" s="299" t="s">
        <v>614</v>
      </c>
      <c r="F694" s="299" t="s">
        <v>613</v>
      </c>
      <c r="G694" s="299"/>
      <c r="H694" s="299" t="s">
        <v>612</v>
      </c>
      <c r="I694" s="299" t="s">
        <v>449</v>
      </c>
      <c r="J694" s="299" t="s">
        <v>448</v>
      </c>
      <c r="K694" s="299" t="s">
        <v>2325</v>
      </c>
      <c r="L694" s="299" t="s">
        <v>320</v>
      </c>
      <c r="M694" s="299" t="s">
        <v>204</v>
      </c>
      <c r="N694" s="299" t="s">
        <v>233</v>
      </c>
      <c r="O694" s="299" t="s">
        <v>204</v>
      </c>
      <c r="P694" s="299"/>
      <c r="Q694" s="299"/>
      <c r="R694" s="299"/>
      <c r="S694" s="299"/>
      <c r="T694" s="299"/>
      <c r="U694" s="298"/>
      <c r="V694" s="298"/>
      <c r="W694" s="299"/>
      <c r="X694" s="301">
        <v>2</v>
      </c>
      <c r="Y694" s="301">
        <v>0</v>
      </c>
      <c r="Z694" s="300">
        <v>8.0000000000000002E-3</v>
      </c>
      <c r="AA694" s="300">
        <v>67.56</v>
      </c>
      <c r="AB694" s="297">
        <v>11.2</v>
      </c>
      <c r="AC694" s="296">
        <v>42572</v>
      </c>
      <c r="AD694" s="296">
        <v>42572.474207638901</v>
      </c>
      <c r="AE694" s="295" t="s">
        <v>2324</v>
      </c>
    </row>
    <row r="695" spans="1:31" collapsed="1">
      <c r="A695" s="302" t="s">
        <v>262</v>
      </c>
      <c r="B695" s="299" t="s">
        <v>611</v>
      </c>
      <c r="C695" s="299" t="s">
        <v>611</v>
      </c>
      <c r="D695" s="299" t="s">
        <v>2680</v>
      </c>
      <c r="E695" s="299" t="s">
        <v>610</v>
      </c>
      <c r="F695" s="299" t="s">
        <v>609</v>
      </c>
      <c r="G695" s="299"/>
      <c r="H695" s="299" t="s">
        <v>608</v>
      </c>
      <c r="I695" s="299" t="s">
        <v>449</v>
      </c>
      <c r="J695" s="299" t="s">
        <v>448</v>
      </c>
      <c r="K695" s="299" t="s">
        <v>2405</v>
      </c>
      <c r="L695" s="299" t="s">
        <v>320</v>
      </c>
      <c r="M695" s="299" t="s">
        <v>204</v>
      </c>
      <c r="N695" s="299" t="s">
        <v>233</v>
      </c>
      <c r="O695" s="299" t="s">
        <v>204</v>
      </c>
      <c r="P695" s="299"/>
      <c r="Q695" s="299"/>
      <c r="R695" s="299"/>
      <c r="S695" s="299"/>
      <c r="T695" s="299"/>
      <c r="U695" s="298"/>
      <c r="V695" s="298"/>
      <c r="W695" s="299"/>
      <c r="X695" s="301">
        <v>2</v>
      </c>
      <c r="Y695" s="301">
        <v>0</v>
      </c>
      <c r="Z695" s="300">
        <v>7.6E-3</v>
      </c>
      <c r="AA695" s="300">
        <v>64.534000000000006</v>
      </c>
      <c r="AB695" s="297">
        <v>9</v>
      </c>
      <c r="AC695" s="296">
        <v>42573</v>
      </c>
      <c r="AD695" s="296">
        <v>42573.576338460603</v>
      </c>
      <c r="AE695" s="295" t="s">
        <v>2324</v>
      </c>
    </row>
    <row r="696" spans="1:31" collapsed="1">
      <c r="A696" s="302" t="s">
        <v>262</v>
      </c>
      <c r="B696" s="299" t="s">
        <v>611</v>
      </c>
      <c r="C696" s="299" t="s">
        <v>611</v>
      </c>
      <c r="D696" s="299" t="s">
        <v>2680</v>
      </c>
      <c r="E696" s="299" t="s">
        <v>610</v>
      </c>
      <c r="F696" s="299" t="s">
        <v>609</v>
      </c>
      <c r="G696" s="299"/>
      <c r="H696" s="299" t="s">
        <v>608</v>
      </c>
      <c r="I696" s="299" t="s">
        <v>449</v>
      </c>
      <c r="J696" s="299" t="s">
        <v>448</v>
      </c>
      <c r="K696" s="299" t="s">
        <v>2405</v>
      </c>
      <c r="L696" s="299" t="s">
        <v>320</v>
      </c>
      <c r="M696" s="299" t="s">
        <v>204</v>
      </c>
      <c r="N696" s="299" t="s">
        <v>233</v>
      </c>
      <c r="O696" s="299" t="s">
        <v>204</v>
      </c>
      <c r="P696" s="299"/>
      <c r="Q696" s="299"/>
      <c r="R696" s="299"/>
      <c r="S696" s="299"/>
      <c r="T696" s="299"/>
      <c r="U696" s="298"/>
      <c r="V696" s="298"/>
      <c r="W696" s="299"/>
      <c r="X696" s="301">
        <v>2</v>
      </c>
      <c r="Y696" s="301">
        <v>0</v>
      </c>
      <c r="Z696" s="300">
        <v>5.4000000000000003E-3</v>
      </c>
      <c r="AA696" s="300">
        <v>46.384</v>
      </c>
      <c r="AB696" s="297">
        <v>8</v>
      </c>
      <c r="AC696" s="296">
        <v>42573</v>
      </c>
      <c r="AD696" s="296">
        <v>42573.576338460603</v>
      </c>
      <c r="AE696" s="295" t="s">
        <v>2324</v>
      </c>
    </row>
    <row r="697" spans="1:31" collapsed="1">
      <c r="A697" s="302" t="s">
        <v>262</v>
      </c>
      <c r="B697" s="299" t="s">
        <v>611</v>
      </c>
      <c r="C697" s="299" t="s">
        <v>611</v>
      </c>
      <c r="D697" s="299" t="s">
        <v>2680</v>
      </c>
      <c r="E697" s="299" t="s">
        <v>610</v>
      </c>
      <c r="F697" s="299" t="s">
        <v>609</v>
      </c>
      <c r="G697" s="299"/>
      <c r="H697" s="299" t="s">
        <v>608</v>
      </c>
      <c r="I697" s="299" t="s">
        <v>449</v>
      </c>
      <c r="J697" s="299" t="s">
        <v>448</v>
      </c>
      <c r="K697" s="299" t="s">
        <v>2405</v>
      </c>
      <c r="L697" s="299" t="s">
        <v>320</v>
      </c>
      <c r="M697" s="299" t="s">
        <v>204</v>
      </c>
      <c r="N697" s="299" t="s">
        <v>233</v>
      </c>
      <c r="O697" s="299" t="s">
        <v>204</v>
      </c>
      <c r="P697" s="299"/>
      <c r="Q697" s="299"/>
      <c r="R697" s="299"/>
      <c r="S697" s="299"/>
      <c r="T697" s="299"/>
      <c r="U697" s="298"/>
      <c r="V697" s="298"/>
      <c r="W697" s="299"/>
      <c r="X697" s="301">
        <v>5</v>
      </c>
      <c r="Y697" s="301">
        <v>0</v>
      </c>
      <c r="Z697" s="300">
        <v>0.02</v>
      </c>
      <c r="AA697" s="300">
        <v>168.9</v>
      </c>
      <c r="AB697" s="297">
        <v>28</v>
      </c>
      <c r="AC697" s="296">
        <v>42573</v>
      </c>
      <c r="AD697" s="296">
        <v>42573.576338460603</v>
      </c>
      <c r="AE697" s="295" t="s">
        <v>2324</v>
      </c>
    </row>
    <row r="698" spans="1:31" collapsed="1">
      <c r="A698" s="302" t="s">
        <v>262</v>
      </c>
      <c r="B698" s="299" t="s">
        <v>607</v>
      </c>
      <c r="C698" s="299" t="s">
        <v>607</v>
      </c>
      <c r="D698" s="299" t="s">
        <v>2679</v>
      </c>
      <c r="E698" s="299" t="s">
        <v>606</v>
      </c>
      <c r="F698" s="299" t="s">
        <v>605</v>
      </c>
      <c r="G698" s="299"/>
      <c r="H698" s="299" t="s">
        <v>604</v>
      </c>
      <c r="I698" s="299" t="s">
        <v>449</v>
      </c>
      <c r="J698" s="299" t="s">
        <v>448</v>
      </c>
      <c r="K698" s="299" t="s">
        <v>2405</v>
      </c>
      <c r="L698" s="299" t="s">
        <v>320</v>
      </c>
      <c r="M698" s="299" t="s">
        <v>204</v>
      </c>
      <c r="N698" s="299" t="s">
        <v>233</v>
      </c>
      <c r="O698" s="299" t="s">
        <v>204</v>
      </c>
      <c r="P698" s="299"/>
      <c r="Q698" s="299"/>
      <c r="R698" s="299"/>
      <c r="S698" s="299"/>
      <c r="T698" s="299"/>
      <c r="U698" s="298"/>
      <c r="V698" s="298"/>
      <c r="W698" s="299"/>
      <c r="X698" s="301">
        <v>3</v>
      </c>
      <c r="Y698" s="301">
        <v>0</v>
      </c>
      <c r="Z698" s="300">
        <v>1.14E-2</v>
      </c>
      <c r="AA698" s="300">
        <v>96.801000000000002</v>
      </c>
      <c r="AB698" s="297">
        <v>13.5</v>
      </c>
      <c r="AC698" s="296">
        <v>42573</v>
      </c>
      <c r="AD698" s="296">
        <v>42573.578158020799</v>
      </c>
      <c r="AE698" s="295" t="s">
        <v>2324</v>
      </c>
    </row>
    <row r="699" spans="1:31" collapsed="1">
      <c r="A699" s="302" t="s">
        <v>262</v>
      </c>
      <c r="B699" s="299" t="s">
        <v>607</v>
      </c>
      <c r="C699" s="299" t="s">
        <v>607</v>
      </c>
      <c r="D699" s="299" t="s">
        <v>2679</v>
      </c>
      <c r="E699" s="299" t="s">
        <v>606</v>
      </c>
      <c r="F699" s="299" t="s">
        <v>605</v>
      </c>
      <c r="G699" s="299"/>
      <c r="H699" s="299" t="s">
        <v>604</v>
      </c>
      <c r="I699" s="299" t="s">
        <v>449</v>
      </c>
      <c r="J699" s="299" t="s">
        <v>448</v>
      </c>
      <c r="K699" s="299" t="s">
        <v>2405</v>
      </c>
      <c r="L699" s="299" t="s">
        <v>320</v>
      </c>
      <c r="M699" s="299" t="s">
        <v>204</v>
      </c>
      <c r="N699" s="299" t="s">
        <v>233</v>
      </c>
      <c r="O699" s="299" t="s">
        <v>204</v>
      </c>
      <c r="P699" s="299"/>
      <c r="Q699" s="299"/>
      <c r="R699" s="299"/>
      <c r="S699" s="299"/>
      <c r="T699" s="299"/>
      <c r="U699" s="298"/>
      <c r="V699" s="298"/>
      <c r="W699" s="299"/>
      <c r="X699" s="301">
        <v>2</v>
      </c>
      <c r="Y699" s="301">
        <v>0</v>
      </c>
      <c r="Z699" s="300">
        <v>5.4000000000000003E-3</v>
      </c>
      <c r="AA699" s="300">
        <v>46.384</v>
      </c>
      <c r="AB699" s="297">
        <v>8</v>
      </c>
      <c r="AC699" s="296">
        <v>42573</v>
      </c>
      <c r="AD699" s="296">
        <v>42573.578158020799</v>
      </c>
      <c r="AE699" s="295" t="s">
        <v>2324</v>
      </c>
    </row>
    <row r="700" spans="1:31" collapsed="1">
      <c r="A700" s="302" t="s">
        <v>262</v>
      </c>
      <c r="B700" s="299" t="s">
        <v>603</v>
      </c>
      <c r="C700" s="299" t="s">
        <v>603</v>
      </c>
      <c r="D700" s="299" t="s">
        <v>2678</v>
      </c>
      <c r="E700" s="299" t="s">
        <v>602</v>
      </c>
      <c r="F700" s="299" t="s">
        <v>601</v>
      </c>
      <c r="G700" s="299"/>
      <c r="H700" s="299" t="s">
        <v>600</v>
      </c>
      <c r="I700" s="299" t="s">
        <v>449</v>
      </c>
      <c r="J700" s="299" t="s">
        <v>448</v>
      </c>
      <c r="K700" s="299" t="s">
        <v>2677</v>
      </c>
      <c r="L700" s="299" t="s">
        <v>320</v>
      </c>
      <c r="M700" s="299" t="s">
        <v>204</v>
      </c>
      <c r="N700" s="299" t="s">
        <v>233</v>
      </c>
      <c r="O700" s="299" t="s">
        <v>204</v>
      </c>
      <c r="P700" s="299"/>
      <c r="Q700" s="299"/>
      <c r="R700" s="299"/>
      <c r="S700" s="299"/>
      <c r="T700" s="299"/>
      <c r="U700" s="298"/>
      <c r="V700" s="298"/>
      <c r="W700" s="299"/>
      <c r="X700" s="301">
        <v>4</v>
      </c>
      <c r="Y700" s="301">
        <v>0</v>
      </c>
      <c r="Z700" s="300">
        <v>1.52E-2</v>
      </c>
      <c r="AA700" s="300">
        <v>129.06800000000001</v>
      </c>
      <c r="AB700" s="297">
        <v>18</v>
      </c>
      <c r="AC700" s="296">
        <v>42573</v>
      </c>
      <c r="AD700" s="296">
        <v>42573.579243402797</v>
      </c>
      <c r="AE700" s="295" t="s">
        <v>2324</v>
      </c>
    </row>
    <row r="701" spans="1:31" collapsed="1">
      <c r="A701" s="302" t="s">
        <v>262</v>
      </c>
      <c r="B701" s="299" t="s">
        <v>603</v>
      </c>
      <c r="C701" s="299" t="s">
        <v>603</v>
      </c>
      <c r="D701" s="299" t="s">
        <v>2678</v>
      </c>
      <c r="E701" s="299" t="s">
        <v>602</v>
      </c>
      <c r="F701" s="299" t="s">
        <v>601</v>
      </c>
      <c r="G701" s="299"/>
      <c r="H701" s="299" t="s">
        <v>600</v>
      </c>
      <c r="I701" s="299" t="s">
        <v>449</v>
      </c>
      <c r="J701" s="299" t="s">
        <v>448</v>
      </c>
      <c r="K701" s="299" t="s">
        <v>2677</v>
      </c>
      <c r="L701" s="299" t="s">
        <v>320</v>
      </c>
      <c r="M701" s="299" t="s">
        <v>204</v>
      </c>
      <c r="N701" s="299" t="s">
        <v>233</v>
      </c>
      <c r="O701" s="299" t="s">
        <v>204</v>
      </c>
      <c r="P701" s="299"/>
      <c r="Q701" s="299"/>
      <c r="R701" s="299"/>
      <c r="S701" s="299"/>
      <c r="T701" s="299"/>
      <c r="U701" s="298"/>
      <c r="V701" s="298"/>
      <c r="W701" s="299"/>
      <c r="X701" s="301">
        <v>4</v>
      </c>
      <c r="Y701" s="301">
        <v>0</v>
      </c>
      <c r="Z701" s="300">
        <v>1.6E-2</v>
      </c>
      <c r="AA701" s="300">
        <v>135.12</v>
      </c>
      <c r="AB701" s="297">
        <v>22.4</v>
      </c>
      <c r="AC701" s="296">
        <v>42573</v>
      </c>
      <c r="AD701" s="296">
        <v>42573.579243402797</v>
      </c>
      <c r="AE701" s="295" t="s">
        <v>2324</v>
      </c>
    </row>
    <row r="702" spans="1:31" collapsed="1">
      <c r="A702" s="302" t="s">
        <v>262</v>
      </c>
      <c r="B702" s="299" t="s">
        <v>599</v>
      </c>
      <c r="C702" s="299" t="s">
        <v>599</v>
      </c>
      <c r="D702" s="299" t="s">
        <v>2676</v>
      </c>
      <c r="E702" s="299" t="s">
        <v>598</v>
      </c>
      <c r="F702" s="299" t="s">
        <v>597</v>
      </c>
      <c r="G702" s="299"/>
      <c r="H702" s="299" t="s">
        <v>596</v>
      </c>
      <c r="I702" s="299" t="s">
        <v>449</v>
      </c>
      <c r="J702" s="299" t="s">
        <v>448</v>
      </c>
      <c r="K702" s="299" t="s">
        <v>2325</v>
      </c>
      <c r="L702" s="299" t="s">
        <v>320</v>
      </c>
      <c r="M702" s="299" t="s">
        <v>204</v>
      </c>
      <c r="N702" s="299" t="s">
        <v>233</v>
      </c>
      <c r="O702" s="299" t="s">
        <v>204</v>
      </c>
      <c r="P702" s="299"/>
      <c r="Q702" s="299"/>
      <c r="R702" s="299"/>
      <c r="S702" s="299"/>
      <c r="T702" s="299"/>
      <c r="U702" s="298"/>
      <c r="V702" s="298"/>
      <c r="W702" s="299"/>
      <c r="X702" s="301">
        <v>4</v>
      </c>
      <c r="Y702" s="301">
        <v>0</v>
      </c>
      <c r="Z702" s="300">
        <v>1.52E-2</v>
      </c>
      <c r="AA702" s="300">
        <v>129.06800000000001</v>
      </c>
      <c r="AB702" s="297">
        <v>18</v>
      </c>
      <c r="AC702" s="296">
        <v>42573</v>
      </c>
      <c r="AD702" s="296">
        <v>42573.584099768501</v>
      </c>
      <c r="AE702" s="295" t="s">
        <v>2324</v>
      </c>
    </row>
    <row r="703" spans="1:31" collapsed="1">
      <c r="A703" s="302" t="s">
        <v>262</v>
      </c>
      <c r="B703" s="299" t="s">
        <v>599</v>
      </c>
      <c r="C703" s="299" t="s">
        <v>599</v>
      </c>
      <c r="D703" s="299" t="s">
        <v>2676</v>
      </c>
      <c r="E703" s="299" t="s">
        <v>598</v>
      </c>
      <c r="F703" s="299" t="s">
        <v>597</v>
      </c>
      <c r="G703" s="299"/>
      <c r="H703" s="299" t="s">
        <v>596</v>
      </c>
      <c r="I703" s="299" t="s">
        <v>449</v>
      </c>
      <c r="J703" s="299" t="s">
        <v>448</v>
      </c>
      <c r="K703" s="299" t="s">
        <v>2325</v>
      </c>
      <c r="L703" s="299" t="s">
        <v>320</v>
      </c>
      <c r="M703" s="299" t="s">
        <v>204</v>
      </c>
      <c r="N703" s="299" t="s">
        <v>233</v>
      </c>
      <c r="O703" s="299" t="s">
        <v>204</v>
      </c>
      <c r="P703" s="299"/>
      <c r="Q703" s="299"/>
      <c r="R703" s="299"/>
      <c r="S703" s="299"/>
      <c r="T703" s="299"/>
      <c r="U703" s="298"/>
      <c r="V703" s="298"/>
      <c r="W703" s="299"/>
      <c r="X703" s="301">
        <v>4</v>
      </c>
      <c r="Y703" s="301">
        <v>0</v>
      </c>
      <c r="Z703" s="300">
        <v>1.0800000000000001E-2</v>
      </c>
      <c r="AA703" s="300">
        <v>92.768000000000001</v>
      </c>
      <c r="AB703" s="297">
        <v>16</v>
      </c>
      <c r="AC703" s="296">
        <v>42573</v>
      </c>
      <c r="AD703" s="296">
        <v>42573.584099768501</v>
      </c>
      <c r="AE703" s="295" t="s">
        <v>2324</v>
      </c>
    </row>
    <row r="704" spans="1:31" collapsed="1">
      <c r="A704" s="302" t="s">
        <v>262</v>
      </c>
      <c r="B704" s="299" t="s">
        <v>595</v>
      </c>
      <c r="C704" s="299" t="s">
        <v>595</v>
      </c>
      <c r="D704" s="299" t="s">
        <v>2675</v>
      </c>
      <c r="E704" s="299" t="s">
        <v>594</v>
      </c>
      <c r="F704" s="299" t="s">
        <v>593</v>
      </c>
      <c r="G704" s="299"/>
      <c r="H704" s="299" t="s">
        <v>592</v>
      </c>
      <c r="I704" s="299" t="s">
        <v>473</v>
      </c>
      <c r="J704" s="299" t="s">
        <v>448</v>
      </c>
      <c r="K704" s="299" t="s">
        <v>2538</v>
      </c>
      <c r="L704" s="299" t="s">
        <v>320</v>
      </c>
      <c r="M704" s="299" t="s">
        <v>204</v>
      </c>
      <c r="N704" s="299" t="s">
        <v>233</v>
      </c>
      <c r="O704" s="299" t="s">
        <v>204</v>
      </c>
      <c r="P704" s="299"/>
      <c r="Q704" s="299"/>
      <c r="R704" s="299"/>
      <c r="S704" s="299"/>
      <c r="T704" s="299"/>
      <c r="U704" s="298"/>
      <c r="V704" s="298"/>
      <c r="W704" s="299"/>
      <c r="X704" s="301">
        <v>5</v>
      </c>
      <c r="Y704" s="301">
        <v>0</v>
      </c>
      <c r="Z704" s="300">
        <v>1.9E-2</v>
      </c>
      <c r="AA704" s="300">
        <v>161.33500000000001</v>
      </c>
      <c r="AB704" s="297">
        <v>22.5</v>
      </c>
      <c r="AC704" s="296">
        <v>42573</v>
      </c>
      <c r="AD704" s="296">
        <v>42573.585686111102</v>
      </c>
      <c r="AE704" s="295" t="s">
        <v>2324</v>
      </c>
    </row>
    <row r="705" spans="1:31" collapsed="1">
      <c r="A705" s="302" t="s">
        <v>262</v>
      </c>
      <c r="B705" s="299" t="s">
        <v>591</v>
      </c>
      <c r="C705" s="299" t="s">
        <v>591</v>
      </c>
      <c r="D705" s="299" t="s">
        <v>2674</v>
      </c>
      <c r="E705" s="299" t="s">
        <v>561</v>
      </c>
      <c r="F705" s="299" t="s">
        <v>590</v>
      </c>
      <c r="G705" s="299"/>
      <c r="H705" s="299" t="s">
        <v>589</v>
      </c>
      <c r="I705" s="299" t="s">
        <v>449</v>
      </c>
      <c r="J705" s="299" t="s">
        <v>448</v>
      </c>
      <c r="K705" s="299" t="s">
        <v>2405</v>
      </c>
      <c r="L705" s="299" t="s">
        <v>320</v>
      </c>
      <c r="M705" s="299" t="s">
        <v>204</v>
      </c>
      <c r="N705" s="299" t="s">
        <v>233</v>
      </c>
      <c r="O705" s="299" t="s">
        <v>204</v>
      </c>
      <c r="P705" s="299"/>
      <c r="Q705" s="299"/>
      <c r="R705" s="299"/>
      <c r="S705" s="299"/>
      <c r="T705" s="299"/>
      <c r="U705" s="298"/>
      <c r="V705" s="298"/>
      <c r="W705" s="299"/>
      <c r="X705" s="301">
        <v>6</v>
      </c>
      <c r="Y705" s="301">
        <v>0</v>
      </c>
      <c r="Z705" s="300">
        <v>2.2800000000000001E-2</v>
      </c>
      <c r="AA705" s="300">
        <v>193.602</v>
      </c>
      <c r="AB705" s="297">
        <v>27</v>
      </c>
      <c r="AC705" s="296">
        <v>42573</v>
      </c>
      <c r="AD705" s="296">
        <v>42573.586615474502</v>
      </c>
      <c r="AE705" s="295" t="s">
        <v>2324</v>
      </c>
    </row>
    <row r="706" spans="1:31" collapsed="1">
      <c r="A706" s="302" t="s">
        <v>262</v>
      </c>
      <c r="B706" s="299" t="s">
        <v>588</v>
      </c>
      <c r="C706" s="299" t="s">
        <v>588</v>
      </c>
      <c r="D706" s="299" t="s">
        <v>2648</v>
      </c>
      <c r="E706" s="299" t="s">
        <v>481</v>
      </c>
      <c r="F706" s="299" t="s">
        <v>480</v>
      </c>
      <c r="G706" s="299"/>
      <c r="H706" s="299" t="s">
        <v>479</v>
      </c>
      <c r="I706" s="299" t="s">
        <v>478</v>
      </c>
      <c r="J706" s="299" t="s">
        <v>448</v>
      </c>
      <c r="K706" s="299" t="s">
        <v>2345</v>
      </c>
      <c r="L706" s="299" t="s">
        <v>320</v>
      </c>
      <c r="M706" s="299" t="s">
        <v>204</v>
      </c>
      <c r="N706" s="299" t="s">
        <v>233</v>
      </c>
      <c r="O706" s="299" t="s">
        <v>204</v>
      </c>
      <c r="P706" s="299"/>
      <c r="Q706" s="299"/>
      <c r="R706" s="299"/>
      <c r="S706" s="299"/>
      <c r="T706" s="299"/>
      <c r="U706" s="298"/>
      <c r="V706" s="298"/>
      <c r="W706" s="299"/>
      <c r="X706" s="301">
        <v>12</v>
      </c>
      <c r="Y706" s="301">
        <v>0</v>
      </c>
      <c r="Z706" s="300">
        <v>4.8000000000000001E-2</v>
      </c>
      <c r="AA706" s="300">
        <v>405.36</v>
      </c>
      <c r="AB706" s="297">
        <v>67.2</v>
      </c>
      <c r="AC706" s="296">
        <v>42579</v>
      </c>
      <c r="AD706" s="296">
        <v>42579.646241550901</v>
      </c>
      <c r="AE706" s="295" t="s">
        <v>2324</v>
      </c>
    </row>
    <row r="707" spans="1:31" collapsed="1">
      <c r="A707" s="302" t="s">
        <v>262</v>
      </c>
      <c r="B707" s="299" t="s">
        <v>587</v>
      </c>
      <c r="C707" s="299" t="s">
        <v>587</v>
      </c>
      <c r="D707" s="299" t="s">
        <v>2673</v>
      </c>
      <c r="E707" s="299" t="s">
        <v>586</v>
      </c>
      <c r="F707" s="299" t="s">
        <v>585</v>
      </c>
      <c r="G707" s="299"/>
      <c r="H707" s="299" t="s">
        <v>584</v>
      </c>
      <c r="I707" s="299" t="s">
        <v>449</v>
      </c>
      <c r="J707" s="299" t="s">
        <v>448</v>
      </c>
      <c r="K707" s="299" t="s">
        <v>2405</v>
      </c>
      <c r="L707" s="299" t="s">
        <v>320</v>
      </c>
      <c r="M707" s="299" t="s">
        <v>204</v>
      </c>
      <c r="N707" s="299" t="s">
        <v>233</v>
      </c>
      <c r="O707" s="299" t="s">
        <v>204</v>
      </c>
      <c r="P707" s="299"/>
      <c r="Q707" s="299"/>
      <c r="R707" s="299"/>
      <c r="S707" s="299"/>
      <c r="T707" s="299"/>
      <c r="U707" s="298"/>
      <c r="V707" s="298"/>
      <c r="W707" s="299"/>
      <c r="X707" s="301">
        <v>4</v>
      </c>
      <c r="Y707" s="301">
        <v>0</v>
      </c>
      <c r="Z707" s="300">
        <v>1.6E-2</v>
      </c>
      <c r="AA707" s="300">
        <v>135.12</v>
      </c>
      <c r="AB707" s="297">
        <v>22.4</v>
      </c>
      <c r="AC707" s="296">
        <v>42579</v>
      </c>
      <c r="AD707" s="296">
        <v>42579.649591400499</v>
      </c>
      <c r="AE707" s="295" t="s">
        <v>2324</v>
      </c>
    </row>
    <row r="708" spans="1:31" collapsed="1">
      <c r="A708" s="302" t="s">
        <v>262</v>
      </c>
      <c r="B708" s="299" t="s">
        <v>583</v>
      </c>
      <c r="C708" s="299" t="s">
        <v>583</v>
      </c>
      <c r="D708" s="299" t="s">
        <v>2672</v>
      </c>
      <c r="E708" s="299" t="s">
        <v>582</v>
      </c>
      <c r="F708" s="299" t="s">
        <v>581</v>
      </c>
      <c r="G708" s="299"/>
      <c r="H708" s="299" t="s">
        <v>580</v>
      </c>
      <c r="I708" s="299" t="s">
        <v>575</v>
      </c>
      <c r="J708" s="299" t="s">
        <v>448</v>
      </c>
      <c r="K708" s="299" t="s">
        <v>2431</v>
      </c>
      <c r="L708" s="299" t="s">
        <v>320</v>
      </c>
      <c r="M708" s="299" t="s">
        <v>204</v>
      </c>
      <c r="N708" s="299" t="s">
        <v>233</v>
      </c>
      <c r="O708" s="299" t="s">
        <v>204</v>
      </c>
      <c r="P708" s="299"/>
      <c r="Q708" s="299"/>
      <c r="R708" s="299"/>
      <c r="S708" s="299"/>
      <c r="T708" s="299"/>
      <c r="U708" s="298"/>
      <c r="V708" s="298"/>
      <c r="W708" s="299"/>
      <c r="X708" s="301">
        <v>2</v>
      </c>
      <c r="Y708" s="301">
        <v>0</v>
      </c>
      <c r="Z708" s="300">
        <v>7.6E-3</v>
      </c>
      <c r="AA708" s="300">
        <v>64.534000000000006</v>
      </c>
      <c r="AB708" s="297">
        <v>9</v>
      </c>
      <c r="AC708" s="296">
        <v>42579</v>
      </c>
      <c r="AD708" s="296">
        <v>42579.661663923602</v>
      </c>
      <c r="AE708" s="295" t="s">
        <v>2324</v>
      </c>
    </row>
    <row r="709" spans="1:31" collapsed="1">
      <c r="A709" s="302" t="s">
        <v>262</v>
      </c>
      <c r="B709" s="299" t="s">
        <v>579</v>
      </c>
      <c r="C709" s="299" t="s">
        <v>579</v>
      </c>
      <c r="D709" s="299" t="s">
        <v>2671</v>
      </c>
      <c r="E709" s="299" t="s">
        <v>578</v>
      </c>
      <c r="F709" s="299" t="s">
        <v>577</v>
      </c>
      <c r="G709" s="299"/>
      <c r="H709" s="299" t="s">
        <v>576</v>
      </c>
      <c r="I709" s="299" t="s">
        <v>575</v>
      </c>
      <c r="J709" s="299" t="s">
        <v>448</v>
      </c>
      <c r="K709" s="299" t="s">
        <v>2431</v>
      </c>
      <c r="L709" s="299" t="s">
        <v>320</v>
      </c>
      <c r="M709" s="299" t="s">
        <v>204</v>
      </c>
      <c r="N709" s="299" t="s">
        <v>233</v>
      </c>
      <c r="O709" s="299" t="s">
        <v>204</v>
      </c>
      <c r="P709" s="299"/>
      <c r="Q709" s="299"/>
      <c r="R709" s="299"/>
      <c r="S709" s="299"/>
      <c r="T709" s="299"/>
      <c r="U709" s="298"/>
      <c r="V709" s="298"/>
      <c r="W709" s="299"/>
      <c r="X709" s="301">
        <v>2</v>
      </c>
      <c r="Y709" s="301">
        <v>0</v>
      </c>
      <c r="Z709" s="300">
        <v>7.6E-3</v>
      </c>
      <c r="AA709" s="300">
        <v>64.534000000000006</v>
      </c>
      <c r="AB709" s="297">
        <v>9</v>
      </c>
      <c r="AC709" s="296">
        <v>42579</v>
      </c>
      <c r="AD709" s="296">
        <v>42579.680715312497</v>
      </c>
      <c r="AE709" s="295" t="s">
        <v>2324</v>
      </c>
    </row>
    <row r="710" spans="1:31" collapsed="1">
      <c r="A710" s="302" t="s">
        <v>262</v>
      </c>
      <c r="B710" s="299" t="s">
        <v>574</v>
      </c>
      <c r="C710" s="299" t="s">
        <v>574</v>
      </c>
      <c r="D710" s="299" t="s">
        <v>2670</v>
      </c>
      <c r="E710" s="299" t="s">
        <v>573</v>
      </c>
      <c r="F710" s="299" t="s">
        <v>572</v>
      </c>
      <c r="G710" s="299"/>
      <c r="H710" s="299" t="s">
        <v>571</v>
      </c>
      <c r="I710" s="299" t="s">
        <v>449</v>
      </c>
      <c r="J710" s="299" t="s">
        <v>448</v>
      </c>
      <c r="K710" s="299" t="s">
        <v>2325</v>
      </c>
      <c r="L710" s="299" t="s">
        <v>320</v>
      </c>
      <c r="M710" s="299" t="s">
        <v>204</v>
      </c>
      <c r="N710" s="299" t="s">
        <v>233</v>
      </c>
      <c r="O710" s="299" t="s">
        <v>204</v>
      </c>
      <c r="P710" s="299"/>
      <c r="Q710" s="299"/>
      <c r="R710" s="299"/>
      <c r="S710" s="299"/>
      <c r="T710" s="299"/>
      <c r="U710" s="298"/>
      <c r="V710" s="298"/>
      <c r="W710" s="299"/>
      <c r="X710" s="301">
        <v>6</v>
      </c>
      <c r="Y710" s="301">
        <v>0</v>
      </c>
      <c r="Z710" s="300">
        <v>2.2800000000000001E-2</v>
      </c>
      <c r="AA710" s="300">
        <v>193.602</v>
      </c>
      <c r="AB710" s="297">
        <v>27</v>
      </c>
      <c r="AC710" s="296">
        <v>42579</v>
      </c>
      <c r="AD710" s="296">
        <v>42579.682716169002</v>
      </c>
      <c r="AE710" s="295" t="s">
        <v>2324</v>
      </c>
    </row>
    <row r="711" spans="1:31" collapsed="1">
      <c r="A711" s="302" t="s">
        <v>262</v>
      </c>
      <c r="B711" s="299" t="s">
        <v>570</v>
      </c>
      <c r="C711" s="299" t="s">
        <v>570</v>
      </c>
      <c r="D711" s="299" t="s">
        <v>2669</v>
      </c>
      <c r="E711" s="299" t="s">
        <v>569</v>
      </c>
      <c r="F711" s="299" t="s">
        <v>568</v>
      </c>
      <c r="G711" s="299"/>
      <c r="H711" s="299" t="s">
        <v>567</v>
      </c>
      <c r="I711" s="299" t="s">
        <v>449</v>
      </c>
      <c r="J711" s="299" t="s">
        <v>448</v>
      </c>
      <c r="K711" s="299" t="s">
        <v>2325</v>
      </c>
      <c r="L711" s="299" t="s">
        <v>320</v>
      </c>
      <c r="M711" s="299" t="s">
        <v>204</v>
      </c>
      <c r="N711" s="299" t="s">
        <v>233</v>
      </c>
      <c r="O711" s="299" t="s">
        <v>204</v>
      </c>
      <c r="P711" s="299"/>
      <c r="Q711" s="299"/>
      <c r="R711" s="299"/>
      <c r="S711" s="299"/>
      <c r="T711" s="299"/>
      <c r="U711" s="298"/>
      <c r="V711" s="298"/>
      <c r="W711" s="299"/>
      <c r="X711" s="301">
        <v>4</v>
      </c>
      <c r="Y711" s="301">
        <v>0</v>
      </c>
      <c r="Z711" s="300">
        <v>1.6E-2</v>
      </c>
      <c r="AA711" s="300">
        <v>135.12</v>
      </c>
      <c r="AB711" s="297">
        <v>22.4</v>
      </c>
      <c r="AC711" s="296">
        <v>42579</v>
      </c>
      <c r="AD711" s="296">
        <v>42579.683635335598</v>
      </c>
      <c r="AE711" s="295" t="s">
        <v>2324</v>
      </c>
    </row>
    <row r="712" spans="1:31" collapsed="1">
      <c r="A712" s="302" t="s">
        <v>262</v>
      </c>
      <c r="B712" s="299" t="s">
        <v>566</v>
      </c>
      <c r="C712" s="299" t="s">
        <v>566</v>
      </c>
      <c r="D712" s="299" t="s">
        <v>2668</v>
      </c>
      <c r="E712" s="299" t="s">
        <v>565</v>
      </c>
      <c r="F712" s="299" t="s">
        <v>564</v>
      </c>
      <c r="G712" s="299"/>
      <c r="H712" s="299" t="s">
        <v>563</v>
      </c>
      <c r="I712" s="299" t="s">
        <v>526</v>
      </c>
      <c r="J712" s="299" t="s">
        <v>448</v>
      </c>
      <c r="K712" s="299" t="s">
        <v>2337</v>
      </c>
      <c r="L712" s="299" t="s">
        <v>320</v>
      </c>
      <c r="M712" s="299" t="s">
        <v>204</v>
      </c>
      <c r="N712" s="299" t="s">
        <v>233</v>
      </c>
      <c r="O712" s="299" t="s">
        <v>204</v>
      </c>
      <c r="P712" s="299"/>
      <c r="Q712" s="299"/>
      <c r="R712" s="299"/>
      <c r="S712" s="299"/>
      <c r="T712" s="299"/>
      <c r="U712" s="298"/>
      <c r="V712" s="298"/>
      <c r="W712" s="299"/>
      <c r="X712" s="301">
        <v>4</v>
      </c>
      <c r="Y712" s="301">
        <v>0</v>
      </c>
      <c r="Z712" s="300">
        <v>1.52E-2</v>
      </c>
      <c r="AA712" s="300">
        <v>129.06800000000001</v>
      </c>
      <c r="AB712" s="297">
        <v>18</v>
      </c>
      <c r="AC712" s="296">
        <v>42579</v>
      </c>
      <c r="AD712" s="296">
        <v>42579.684638969899</v>
      </c>
      <c r="AE712" s="295" t="s">
        <v>2324</v>
      </c>
    </row>
    <row r="713" spans="1:31" collapsed="1">
      <c r="A713" s="302" t="s">
        <v>262</v>
      </c>
      <c r="B713" s="299" t="s">
        <v>562</v>
      </c>
      <c r="C713" s="299" t="s">
        <v>562</v>
      </c>
      <c r="D713" s="299" t="s">
        <v>2667</v>
      </c>
      <c r="E713" s="299" t="s">
        <v>561</v>
      </c>
      <c r="F713" s="299" t="s">
        <v>560</v>
      </c>
      <c r="G713" s="299"/>
      <c r="H713" s="299" t="s">
        <v>559</v>
      </c>
      <c r="I713" s="299" t="s">
        <v>449</v>
      </c>
      <c r="J713" s="299" t="s">
        <v>448</v>
      </c>
      <c r="K713" s="299" t="s">
        <v>2325</v>
      </c>
      <c r="L713" s="299" t="s">
        <v>320</v>
      </c>
      <c r="M713" s="299" t="s">
        <v>204</v>
      </c>
      <c r="N713" s="299" t="s">
        <v>233</v>
      </c>
      <c r="O713" s="299" t="s">
        <v>204</v>
      </c>
      <c r="P713" s="299"/>
      <c r="Q713" s="299"/>
      <c r="R713" s="299"/>
      <c r="S713" s="299"/>
      <c r="T713" s="299"/>
      <c r="U713" s="298"/>
      <c r="V713" s="298"/>
      <c r="W713" s="299"/>
      <c r="X713" s="301">
        <v>4</v>
      </c>
      <c r="Y713" s="301">
        <v>0</v>
      </c>
      <c r="Z713" s="300">
        <v>1.52E-2</v>
      </c>
      <c r="AA713" s="300">
        <v>129.06800000000001</v>
      </c>
      <c r="AB713" s="297">
        <v>18</v>
      </c>
      <c r="AC713" s="296">
        <v>42579</v>
      </c>
      <c r="AD713" s="296">
        <v>42579.685640509299</v>
      </c>
      <c r="AE713" s="295" t="s">
        <v>2324</v>
      </c>
    </row>
    <row r="714" spans="1:31" collapsed="1">
      <c r="A714" s="302" t="s">
        <v>262</v>
      </c>
      <c r="B714" s="299" t="s">
        <v>558</v>
      </c>
      <c r="C714" s="299" t="s">
        <v>558</v>
      </c>
      <c r="D714" s="299" t="s">
        <v>2666</v>
      </c>
      <c r="E714" s="299" t="s">
        <v>557</v>
      </c>
      <c r="F714" s="299" t="s">
        <v>556</v>
      </c>
      <c r="G714" s="299"/>
      <c r="H714" s="299" t="s">
        <v>555</v>
      </c>
      <c r="I714" s="299" t="s">
        <v>449</v>
      </c>
      <c r="J714" s="299" t="s">
        <v>448</v>
      </c>
      <c r="K714" s="299" t="s">
        <v>2405</v>
      </c>
      <c r="L714" s="299" t="s">
        <v>320</v>
      </c>
      <c r="M714" s="299" t="s">
        <v>204</v>
      </c>
      <c r="N714" s="299" t="s">
        <v>233</v>
      </c>
      <c r="O714" s="299" t="s">
        <v>204</v>
      </c>
      <c r="P714" s="299"/>
      <c r="Q714" s="299"/>
      <c r="R714" s="299"/>
      <c r="S714" s="299"/>
      <c r="T714" s="299"/>
      <c r="U714" s="298"/>
      <c r="V714" s="298"/>
      <c r="W714" s="299"/>
      <c r="X714" s="301">
        <v>1</v>
      </c>
      <c r="Y714" s="301">
        <v>0</v>
      </c>
      <c r="Z714" s="300">
        <v>4.0000000000000001E-3</v>
      </c>
      <c r="AA714" s="300">
        <v>33.78</v>
      </c>
      <c r="AB714" s="297">
        <v>5.6</v>
      </c>
      <c r="AC714" s="296">
        <v>42579</v>
      </c>
      <c r="AD714" s="296">
        <v>42579.6865553588</v>
      </c>
      <c r="AE714" s="295" t="s">
        <v>2324</v>
      </c>
    </row>
    <row r="715" spans="1:31" collapsed="1">
      <c r="A715" s="302" t="s">
        <v>262</v>
      </c>
      <c r="B715" s="299" t="s">
        <v>558</v>
      </c>
      <c r="C715" s="299" t="s">
        <v>558</v>
      </c>
      <c r="D715" s="299" t="s">
        <v>2666</v>
      </c>
      <c r="E715" s="299" t="s">
        <v>557</v>
      </c>
      <c r="F715" s="299" t="s">
        <v>556</v>
      </c>
      <c r="G715" s="299"/>
      <c r="H715" s="299" t="s">
        <v>555</v>
      </c>
      <c r="I715" s="299" t="s">
        <v>449</v>
      </c>
      <c r="J715" s="299" t="s">
        <v>448</v>
      </c>
      <c r="K715" s="299" t="s">
        <v>2405</v>
      </c>
      <c r="L715" s="299" t="s">
        <v>320</v>
      </c>
      <c r="M715" s="299" t="s">
        <v>204</v>
      </c>
      <c r="N715" s="299" t="s">
        <v>233</v>
      </c>
      <c r="O715" s="299" t="s">
        <v>204</v>
      </c>
      <c r="P715" s="299"/>
      <c r="Q715" s="299"/>
      <c r="R715" s="299"/>
      <c r="S715" s="299"/>
      <c r="T715" s="299"/>
      <c r="U715" s="298"/>
      <c r="V715" s="298"/>
      <c r="W715" s="299"/>
      <c r="X715" s="301">
        <v>4</v>
      </c>
      <c r="Y715" s="301">
        <v>0</v>
      </c>
      <c r="Z715" s="300">
        <v>1.52E-2</v>
      </c>
      <c r="AA715" s="300">
        <v>129.06800000000001</v>
      </c>
      <c r="AB715" s="297">
        <v>18</v>
      </c>
      <c r="AC715" s="296">
        <v>42579</v>
      </c>
      <c r="AD715" s="296">
        <v>42579.6865553588</v>
      </c>
      <c r="AE715" s="295" t="s">
        <v>2324</v>
      </c>
    </row>
    <row r="716" spans="1:31" collapsed="1">
      <c r="A716" s="302" t="s">
        <v>262</v>
      </c>
      <c r="B716" s="299" t="s">
        <v>554</v>
      </c>
      <c r="C716" s="299" t="s">
        <v>554</v>
      </c>
      <c r="D716" s="299" t="s">
        <v>2665</v>
      </c>
      <c r="E716" s="299" t="s">
        <v>553</v>
      </c>
      <c r="F716" s="299" t="s">
        <v>552</v>
      </c>
      <c r="G716" s="299"/>
      <c r="H716" s="299" t="s">
        <v>551</v>
      </c>
      <c r="I716" s="299" t="s">
        <v>491</v>
      </c>
      <c r="J716" s="299" t="s">
        <v>448</v>
      </c>
      <c r="K716" s="299" t="s">
        <v>2612</v>
      </c>
      <c r="L716" s="299" t="s">
        <v>320</v>
      </c>
      <c r="M716" s="299" t="s">
        <v>204</v>
      </c>
      <c r="N716" s="299" t="s">
        <v>233</v>
      </c>
      <c r="O716" s="299" t="s">
        <v>204</v>
      </c>
      <c r="P716" s="299"/>
      <c r="Q716" s="299"/>
      <c r="R716" s="299"/>
      <c r="S716" s="299"/>
      <c r="T716" s="299"/>
      <c r="U716" s="298"/>
      <c r="V716" s="298"/>
      <c r="W716" s="299"/>
      <c r="X716" s="301">
        <v>5</v>
      </c>
      <c r="Y716" s="301">
        <v>0</v>
      </c>
      <c r="Z716" s="300">
        <v>1.9E-2</v>
      </c>
      <c r="AA716" s="300">
        <v>161.33500000000001</v>
      </c>
      <c r="AB716" s="297">
        <v>22.5</v>
      </c>
      <c r="AC716" s="296">
        <v>42579</v>
      </c>
      <c r="AD716" s="296">
        <v>42579.688741979196</v>
      </c>
      <c r="AE716" s="295" t="s">
        <v>2324</v>
      </c>
    </row>
    <row r="717" spans="1:31" collapsed="1">
      <c r="A717" s="302" t="s">
        <v>262</v>
      </c>
      <c r="B717" s="299" t="s">
        <v>550</v>
      </c>
      <c r="C717" s="299" t="s">
        <v>550</v>
      </c>
      <c r="D717" s="299" t="s">
        <v>2664</v>
      </c>
      <c r="E717" s="299" t="s">
        <v>549</v>
      </c>
      <c r="F717" s="299" t="s">
        <v>548</v>
      </c>
      <c r="G717" s="299"/>
      <c r="H717" s="299" t="s">
        <v>547</v>
      </c>
      <c r="I717" s="299" t="s">
        <v>449</v>
      </c>
      <c r="J717" s="299" t="s">
        <v>448</v>
      </c>
      <c r="K717" s="299" t="s">
        <v>2325</v>
      </c>
      <c r="L717" s="299" t="s">
        <v>320</v>
      </c>
      <c r="M717" s="299" t="s">
        <v>204</v>
      </c>
      <c r="N717" s="299" t="s">
        <v>233</v>
      </c>
      <c r="O717" s="299" t="s">
        <v>204</v>
      </c>
      <c r="P717" s="299"/>
      <c r="Q717" s="299"/>
      <c r="R717" s="299"/>
      <c r="S717" s="299"/>
      <c r="T717" s="299"/>
      <c r="U717" s="298"/>
      <c r="V717" s="298"/>
      <c r="W717" s="299"/>
      <c r="X717" s="301">
        <v>3</v>
      </c>
      <c r="Y717" s="301">
        <v>0</v>
      </c>
      <c r="Z717" s="300">
        <v>1.14E-2</v>
      </c>
      <c r="AA717" s="300">
        <v>96.801000000000002</v>
      </c>
      <c r="AB717" s="297">
        <v>13.5</v>
      </c>
      <c r="AC717" s="296">
        <v>42579</v>
      </c>
      <c r="AD717" s="296">
        <v>42579.689603854204</v>
      </c>
      <c r="AE717" s="295" t="s">
        <v>2324</v>
      </c>
    </row>
    <row r="718" spans="1:31" collapsed="1">
      <c r="A718" s="302" t="s">
        <v>262</v>
      </c>
      <c r="B718" s="299" t="s">
        <v>546</v>
      </c>
      <c r="C718" s="299" t="s">
        <v>546</v>
      </c>
      <c r="D718" s="299" t="s">
        <v>2663</v>
      </c>
      <c r="E718" s="299" t="s">
        <v>545</v>
      </c>
      <c r="F718" s="299" t="s">
        <v>544</v>
      </c>
      <c r="G718" s="299"/>
      <c r="H718" s="299" t="s">
        <v>543</v>
      </c>
      <c r="I718" s="299" t="s">
        <v>449</v>
      </c>
      <c r="J718" s="299" t="s">
        <v>448</v>
      </c>
      <c r="K718" s="299" t="s">
        <v>2405</v>
      </c>
      <c r="L718" s="299" t="s">
        <v>320</v>
      </c>
      <c r="M718" s="299" t="s">
        <v>204</v>
      </c>
      <c r="N718" s="299" t="s">
        <v>233</v>
      </c>
      <c r="O718" s="299" t="s">
        <v>204</v>
      </c>
      <c r="P718" s="299"/>
      <c r="Q718" s="299"/>
      <c r="R718" s="299"/>
      <c r="S718" s="299"/>
      <c r="T718" s="299"/>
      <c r="U718" s="298"/>
      <c r="V718" s="298"/>
      <c r="W718" s="299"/>
      <c r="X718" s="301">
        <v>10</v>
      </c>
      <c r="Y718" s="301">
        <v>0</v>
      </c>
      <c r="Z718" s="300">
        <v>3.7999999999999999E-2</v>
      </c>
      <c r="AA718" s="300">
        <v>322.67</v>
      </c>
      <c r="AB718" s="297">
        <v>45</v>
      </c>
      <c r="AC718" s="296">
        <v>42579</v>
      </c>
      <c r="AD718" s="296">
        <v>42579.691561261599</v>
      </c>
      <c r="AE718" s="295" t="s">
        <v>2324</v>
      </c>
    </row>
    <row r="719" spans="1:31" collapsed="1">
      <c r="A719" s="302" t="s">
        <v>262</v>
      </c>
      <c r="B719" s="299" t="s">
        <v>546</v>
      </c>
      <c r="C719" s="299" t="s">
        <v>546</v>
      </c>
      <c r="D719" s="299" t="s">
        <v>2663</v>
      </c>
      <c r="E719" s="299" t="s">
        <v>545</v>
      </c>
      <c r="F719" s="299" t="s">
        <v>544</v>
      </c>
      <c r="G719" s="299"/>
      <c r="H719" s="299" t="s">
        <v>543</v>
      </c>
      <c r="I719" s="299" t="s">
        <v>449</v>
      </c>
      <c r="J719" s="299" t="s">
        <v>448</v>
      </c>
      <c r="K719" s="299" t="s">
        <v>2405</v>
      </c>
      <c r="L719" s="299" t="s">
        <v>320</v>
      </c>
      <c r="M719" s="299" t="s">
        <v>204</v>
      </c>
      <c r="N719" s="299" t="s">
        <v>233</v>
      </c>
      <c r="O719" s="299" t="s">
        <v>204</v>
      </c>
      <c r="P719" s="299"/>
      <c r="Q719" s="299"/>
      <c r="R719" s="299"/>
      <c r="S719" s="299"/>
      <c r="T719" s="299"/>
      <c r="U719" s="298"/>
      <c r="V719" s="298"/>
      <c r="W719" s="299"/>
      <c r="X719" s="301">
        <v>25</v>
      </c>
      <c r="Y719" s="301">
        <v>0</v>
      </c>
      <c r="Z719" s="300">
        <v>0.1</v>
      </c>
      <c r="AA719" s="300">
        <v>844.5</v>
      </c>
      <c r="AB719" s="297">
        <v>140</v>
      </c>
      <c r="AC719" s="296">
        <v>42579</v>
      </c>
      <c r="AD719" s="296">
        <v>42579.691561261599</v>
      </c>
      <c r="AE719" s="295" t="s">
        <v>2324</v>
      </c>
    </row>
    <row r="720" spans="1:31" collapsed="1">
      <c r="A720" s="302" t="s">
        <v>262</v>
      </c>
      <c r="B720" s="299" t="s">
        <v>542</v>
      </c>
      <c r="C720" s="299" t="s">
        <v>542</v>
      </c>
      <c r="D720" s="299" t="s">
        <v>2662</v>
      </c>
      <c r="E720" s="299" t="s">
        <v>541</v>
      </c>
      <c r="F720" s="299" t="s">
        <v>540</v>
      </c>
      <c r="G720" s="299"/>
      <c r="H720" s="299" t="s">
        <v>539</v>
      </c>
      <c r="I720" s="299" t="s">
        <v>449</v>
      </c>
      <c r="J720" s="299" t="s">
        <v>448</v>
      </c>
      <c r="K720" s="299" t="s">
        <v>2325</v>
      </c>
      <c r="L720" s="299" t="s">
        <v>320</v>
      </c>
      <c r="M720" s="299" t="s">
        <v>204</v>
      </c>
      <c r="N720" s="299" t="s">
        <v>233</v>
      </c>
      <c r="O720" s="299" t="s">
        <v>204</v>
      </c>
      <c r="P720" s="299"/>
      <c r="Q720" s="299"/>
      <c r="R720" s="299"/>
      <c r="S720" s="299"/>
      <c r="T720" s="299"/>
      <c r="U720" s="298"/>
      <c r="V720" s="298"/>
      <c r="W720" s="299"/>
      <c r="X720" s="301">
        <v>6</v>
      </c>
      <c r="Y720" s="301">
        <v>0</v>
      </c>
      <c r="Z720" s="300">
        <v>2.4E-2</v>
      </c>
      <c r="AA720" s="300">
        <v>202.68</v>
      </c>
      <c r="AB720" s="297">
        <v>33.6</v>
      </c>
      <c r="AC720" s="296">
        <v>42579</v>
      </c>
      <c r="AD720" s="296">
        <v>42579.693263541703</v>
      </c>
      <c r="AE720" s="295" t="s">
        <v>2324</v>
      </c>
    </row>
    <row r="721" spans="1:31" collapsed="1">
      <c r="A721" s="302" t="s">
        <v>262</v>
      </c>
      <c r="B721" s="299" t="s">
        <v>538</v>
      </c>
      <c r="C721" s="299" t="s">
        <v>538</v>
      </c>
      <c r="D721" s="299" t="s">
        <v>2661</v>
      </c>
      <c r="E721" s="299" t="s">
        <v>537</v>
      </c>
      <c r="F721" s="299" t="s">
        <v>536</v>
      </c>
      <c r="G721" s="299"/>
      <c r="H721" s="299" t="s">
        <v>535</v>
      </c>
      <c r="I721" s="299" t="s">
        <v>526</v>
      </c>
      <c r="J721" s="299" t="s">
        <v>448</v>
      </c>
      <c r="K721" s="299" t="s">
        <v>2337</v>
      </c>
      <c r="L721" s="299" t="s">
        <v>320</v>
      </c>
      <c r="M721" s="299" t="s">
        <v>204</v>
      </c>
      <c r="N721" s="299" t="s">
        <v>233</v>
      </c>
      <c r="O721" s="299" t="s">
        <v>204</v>
      </c>
      <c r="P721" s="299"/>
      <c r="Q721" s="299"/>
      <c r="R721" s="299"/>
      <c r="S721" s="299"/>
      <c r="T721" s="299"/>
      <c r="U721" s="298"/>
      <c r="V721" s="298"/>
      <c r="W721" s="299"/>
      <c r="X721" s="301">
        <v>20</v>
      </c>
      <c r="Y721" s="301">
        <v>0</v>
      </c>
      <c r="Z721" s="300">
        <v>0.08</v>
      </c>
      <c r="AA721" s="300">
        <v>675.6</v>
      </c>
      <c r="AB721" s="297">
        <v>112</v>
      </c>
      <c r="AC721" s="296">
        <v>42579</v>
      </c>
      <c r="AD721" s="296">
        <v>42579.694329432903</v>
      </c>
      <c r="AE721" s="295" t="s">
        <v>2324</v>
      </c>
    </row>
    <row r="722" spans="1:31" collapsed="1">
      <c r="A722" s="302" t="s">
        <v>262</v>
      </c>
      <c r="B722" s="299" t="s">
        <v>534</v>
      </c>
      <c r="C722" s="299" t="s">
        <v>534</v>
      </c>
      <c r="D722" s="299" t="s">
        <v>2660</v>
      </c>
      <c r="E722" s="299" t="s">
        <v>533</v>
      </c>
      <c r="F722" s="299" t="s">
        <v>532</v>
      </c>
      <c r="G722" s="299"/>
      <c r="H722" s="299" t="s">
        <v>531</v>
      </c>
      <c r="I722" s="299" t="s">
        <v>491</v>
      </c>
      <c r="J722" s="299" t="s">
        <v>448</v>
      </c>
      <c r="K722" s="299" t="s">
        <v>2431</v>
      </c>
      <c r="L722" s="299" t="s">
        <v>320</v>
      </c>
      <c r="M722" s="299" t="s">
        <v>204</v>
      </c>
      <c r="N722" s="299" t="s">
        <v>233</v>
      </c>
      <c r="O722" s="299" t="s">
        <v>204</v>
      </c>
      <c r="P722" s="299"/>
      <c r="Q722" s="299"/>
      <c r="R722" s="299"/>
      <c r="S722" s="299"/>
      <c r="T722" s="299"/>
      <c r="U722" s="298"/>
      <c r="V722" s="298"/>
      <c r="W722" s="299"/>
      <c r="X722" s="301">
        <v>4</v>
      </c>
      <c r="Y722" s="301">
        <v>0</v>
      </c>
      <c r="Z722" s="300">
        <v>1.52E-2</v>
      </c>
      <c r="AA722" s="300">
        <v>129.06800000000001</v>
      </c>
      <c r="AB722" s="297">
        <v>18</v>
      </c>
      <c r="AC722" s="296">
        <v>42579</v>
      </c>
      <c r="AD722" s="296">
        <v>42579.695234455998</v>
      </c>
      <c r="AE722" s="295" t="s">
        <v>2324</v>
      </c>
    </row>
    <row r="723" spans="1:31" collapsed="1">
      <c r="A723" s="302" t="s">
        <v>262</v>
      </c>
      <c r="B723" s="299" t="s">
        <v>530</v>
      </c>
      <c r="C723" s="299" t="s">
        <v>530</v>
      </c>
      <c r="D723" s="299" t="s">
        <v>2659</v>
      </c>
      <c r="E723" s="299" t="s">
        <v>529</v>
      </c>
      <c r="F723" s="299" t="s">
        <v>528</v>
      </c>
      <c r="G723" s="299"/>
      <c r="H723" s="299" t="s">
        <v>527</v>
      </c>
      <c r="I723" s="299" t="s">
        <v>526</v>
      </c>
      <c r="J723" s="299" t="s">
        <v>448</v>
      </c>
      <c r="K723" s="299" t="s">
        <v>2337</v>
      </c>
      <c r="L723" s="299" t="s">
        <v>320</v>
      </c>
      <c r="M723" s="299" t="s">
        <v>204</v>
      </c>
      <c r="N723" s="299" t="s">
        <v>233</v>
      </c>
      <c r="O723" s="299" t="s">
        <v>204</v>
      </c>
      <c r="P723" s="299"/>
      <c r="Q723" s="299"/>
      <c r="R723" s="299"/>
      <c r="S723" s="299"/>
      <c r="T723" s="299"/>
      <c r="U723" s="298"/>
      <c r="V723" s="298"/>
      <c r="W723" s="299"/>
      <c r="X723" s="301">
        <v>1</v>
      </c>
      <c r="Y723" s="301">
        <v>0</v>
      </c>
      <c r="Z723" s="300">
        <v>4.0000000000000001E-3</v>
      </c>
      <c r="AA723" s="300">
        <v>33.78</v>
      </c>
      <c r="AB723" s="297">
        <v>5.6</v>
      </c>
      <c r="AC723" s="296">
        <v>42579</v>
      </c>
      <c r="AD723" s="296">
        <v>42579.696338229202</v>
      </c>
      <c r="AE723" s="295" t="s">
        <v>2324</v>
      </c>
    </row>
    <row r="724" spans="1:31" collapsed="1">
      <c r="A724" s="302" t="s">
        <v>262</v>
      </c>
      <c r="B724" s="299" t="s">
        <v>530</v>
      </c>
      <c r="C724" s="299" t="s">
        <v>530</v>
      </c>
      <c r="D724" s="299" t="s">
        <v>2659</v>
      </c>
      <c r="E724" s="299" t="s">
        <v>529</v>
      </c>
      <c r="F724" s="299" t="s">
        <v>528</v>
      </c>
      <c r="G724" s="299"/>
      <c r="H724" s="299" t="s">
        <v>527</v>
      </c>
      <c r="I724" s="299" t="s">
        <v>526</v>
      </c>
      <c r="J724" s="299" t="s">
        <v>448</v>
      </c>
      <c r="K724" s="299" t="s">
        <v>2337</v>
      </c>
      <c r="L724" s="299" t="s">
        <v>320</v>
      </c>
      <c r="M724" s="299" t="s">
        <v>204</v>
      </c>
      <c r="N724" s="299" t="s">
        <v>233</v>
      </c>
      <c r="O724" s="299" t="s">
        <v>204</v>
      </c>
      <c r="P724" s="299"/>
      <c r="Q724" s="299"/>
      <c r="R724" s="299"/>
      <c r="S724" s="299"/>
      <c r="T724" s="299"/>
      <c r="U724" s="298"/>
      <c r="V724" s="298"/>
      <c r="W724" s="299"/>
      <c r="X724" s="301">
        <v>5</v>
      </c>
      <c r="Y724" s="301">
        <v>0</v>
      </c>
      <c r="Z724" s="300">
        <v>1.9E-2</v>
      </c>
      <c r="AA724" s="300">
        <v>161.33500000000001</v>
      </c>
      <c r="AB724" s="297">
        <v>22.5</v>
      </c>
      <c r="AC724" s="296">
        <v>42579</v>
      </c>
      <c r="AD724" s="296">
        <v>42579.696338229202</v>
      </c>
      <c r="AE724" s="295" t="s">
        <v>2324</v>
      </c>
    </row>
    <row r="725" spans="1:31" collapsed="1">
      <c r="A725" s="302" t="s">
        <v>262</v>
      </c>
      <c r="B725" s="299" t="s">
        <v>525</v>
      </c>
      <c r="C725" s="299" t="s">
        <v>525</v>
      </c>
      <c r="D725" s="299" t="s">
        <v>2649</v>
      </c>
      <c r="E725" s="299" t="s">
        <v>485</v>
      </c>
      <c r="F725" s="299" t="s">
        <v>484</v>
      </c>
      <c r="G725" s="299"/>
      <c r="H725" s="299" t="s">
        <v>483</v>
      </c>
      <c r="I725" s="299" t="s">
        <v>449</v>
      </c>
      <c r="J725" s="299" t="s">
        <v>448</v>
      </c>
      <c r="K725" s="299" t="s">
        <v>2405</v>
      </c>
      <c r="L725" s="299" t="s">
        <v>320</v>
      </c>
      <c r="M725" s="299" t="s">
        <v>204</v>
      </c>
      <c r="N725" s="299" t="s">
        <v>233</v>
      </c>
      <c r="O725" s="299" t="s">
        <v>204</v>
      </c>
      <c r="P725" s="299"/>
      <c r="Q725" s="299"/>
      <c r="R725" s="299"/>
      <c r="S725" s="299"/>
      <c r="T725" s="299"/>
      <c r="U725" s="298"/>
      <c r="V725" s="298"/>
      <c r="W725" s="299"/>
      <c r="X725" s="301">
        <v>4</v>
      </c>
      <c r="Y725" s="301">
        <v>0</v>
      </c>
      <c r="Z725" s="300">
        <v>1.52E-2</v>
      </c>
      <c r="AA725" s="300">
        <v>129.06800000000001</v>
      </c>
      <c r="AB725" s="297">
        <v>18</v>
      </c>
      <c r="AC725" s="296">
        <v>42579</v>
      </c>
      <c r="AD725" s="296">
        <v>42579.698238657402</v>
      </c>
      <c r="AE725" s="295" t="s">
        <v>2324</v>
      </c>
    </row>
    <row r="726" spans="1:31" collapsed="1">
      <c r="A726" s="302" t="s">
        <v>262</v>
      </c>
      <c r="B726" s="299" t="s">
        <v>525</v>
      </c>
      <c r="C726" s="299" t="s">
        <v>525</v>
      </c>
      <c r="D726" s="299" t="s">
        <v>2649</v>
      </c>
      <c r="E726" s="299" t="s">
        <v>485</v>
      </c>
      <c r="F726" s="299" t="s">
        <v>484</v>
      </c>
      <c r="G726" s="299"/>
      <c r="H726" s="299" t="s">
        <v>483</v>
      </c>
      <c r="I726" s="299" t="s">
        <v>449</v>
      </c>
      <c r="J726" s="299" t="s">
        <v>448</v>
      </c>
      <c r="K726" s="299" t="s">
        <v>2405</v>
      </c>
      <c r="L726" s="299" t="s">
        <v>320</v>
      </c>
      <c r="M726" s="299" t="s">
        <v>204</v>
      </c>
      <c r="N726" s="299" t="s">
        <v>233</v>
      </c>
      <c r="O726" s="299" t="s">
        <v>204</v>
      </c>
      <c r="P726" s="299"/>
      <c r="Q726" s="299"/>
      <c r="R726" s="299"/>
      <c r="S726" s="299"/>
      <c r="T726" s="299"/>
      <c r="U726" s="298"/>
      <c r="V726" s="298"/>
      <c r="W726" s="299"/>
      <c r="X726" s="301">
        <v>5</v>
      </c>
      <c r="Y726" s="301">
        <v>0</v>
      </c>
      <c r="Z726" s="300">
        <v>1.35E-2</v>
      </c>
      <c r="AA726" s="300">
        <v>115.96</v>
      </c>
      <c r="AB726" s="297">
        <v>20</v>
      </c>
      <c r="AC726" s="296">
        <v>42579</v>
      </c>
      <c r="AD726" s="296">
        <v>42579.698238657402</v>
      </c>
      <c r="AE726" s="295" t="s">
        <v>2324</v>
      </c>
    </row>
    <row r="727" spans="1:31" collapsed="1">
      <c r="A727" s="302" t="s">
        <v>262</v>
      </c>
      <c r="B727" s="299" t="s">
        <v>525</v>
      </c>
      <c r="C727" s="299" t="s">
        <v>525</v>
      </c>
      <c r="D727" s="299" t="s">
        <v>2649</v>
      </c>
      <c r="E727" s="299" t="s">
        <v>485</v>
      </c>
      <c r="F727" s="299" t="s">
        <v>484</v>
      </c>
      <c r="G727" s="299"/>
      <c r="H727" s="299" t="s">
        <v>483</v>
      </c>
      <c r="I727" s="299" t="s">
        <v>449</v>
      </c>
      <c r="J727" s="299" t="s">
        <v>448</v>
      </c>
      <c r="K727" s="299" t="s">
        <v>2405</v>
      </c>
      <c r="L727" s="299" t="s">
        <v>320</v>
      </c>
      <c r="M727" s="299" t="s">
        <v>204</v>
      </c>
      <c r="N727" s="299" t="s">
        <v>233</v>
      </c>
      <c r="O727" s="299" t="s">
        <v>204</v>
      </c>
      <c r="P727" s="299"/>
      <c r="Q727" s="299"/>
      <c r="R727" s="299"/>
      <c r="S727" s="299"/>
      <c r="T727" s="299"/>
      <c r="U727" s="298"/>
      <c r="V727" s="298"/>
      <c r="W727" s="299"/>
      <c r="X727" s="301">
        <v>3</v>
      </c>
      <c r="Y727" s="301">
        <v>0</v>
      </c>
      <c r="Z727" s="300">
        <v>1.2E-2</v>
      </c>
      <c r="AA727" s="300">
        <v>101.34</v>
      </c>
      <c r="AB727" s="297">
        <v>16.8</v>
      </c>
      <c r="AC727" s="296">
        <v>42579</v>
      </c>
      <c r="AD727" s="296">
        <v>42579.698238657402</v>
      </c>
      <c r="AE727" s="295" t="s">
        <v>2324</v>
      </c>
    </row>
    <row r="728" spans="1:31" collapsed="1">
      <c r="A728" s="302" t="s">
        <v>262</v>
      </c>
      <c r="B728" s="299" t="s">
        <v>524</v>
      </c>
      <c r="C728" s="299" t="s">
        <v>524</v>
      </c>
      <c r="D728" s="299" t="s">
        <v>2658</v>
      </c>
      <c r="E728" s="299" t="s">
        <v>523</v>
      </c>
      <c r="F728" s="299" t="s">
        <v>522</v>
      </c>
      <c r="G728" s="299"/>
      <c r="H728" s="299" t="s">
        <v>521</v>
      </c>
      <c r="I728" s="299" t="s">
        <v>491</v>
      </c>
      <c r="J728" s="299" t="s">
        <v>448</v>
      </c>
      <c r="K728" s="299" t="s">
        <v>2431</v>
      </c>
      <c r="L728" s="299" t="s">
        <v>320</v>
      </c>
      <c r="M728" s="299" t="s">
        <v>204</v>
      </c>
      <c r="N728" s="299" t="s">
        <v>233</v>
      </c>
      <c r="O728" s="299" t="s">
        <v>204</v>
      </c>
      <c r="P728" s="299"/>
      <c r="Q728" s="299"/>
      <c r="R728" s="299"/>
      <c r="S728" s="299"/>
      <c r="T728" s="299"/>
      <c r="U728" s="298"/>
      <c r="V728" s="298"/>
      <c r="W728" s="299"/>
      <c r="X728" s="301">
        <v>12</v>
      </c>
      <c r="Y728" s="301">
        <v>0</v>
      </c>
      <c r="Z728" s="300">
        <v>4.8000000000000001E-2</v>
      </c>
      <c r="AA728" s="300">
        <v>405.36</v>
      </c>
      <c r="AB728" s="297">
        <v>67.2</v>
      </c>
      <c r="AC728" s="296">
        <v>42579</v>
      </c>
      <c r="AD728" s="296">
        <v>42579.699462500001</v>
      </c>
      <c r="AE728" s="295" t="s">
        <v>2324</v>
      </c>
    </row>
    <row r="729" spans="1:31" collapsed="1">
      <c r="A729" s="302" t="s">
        <v>262</v>
      </c>
      <c r="B729" s="299" t="s">
        <v>520</v>
      </c>
      <c r="C729" s="299" t="s">
        <v>520</v>
      </c>
      <c r="D729" s="299" t="s">
        <v>2657</v>
      </c>
      <c r="E729" s="299" t="s">
        <v>519</v>
      </c>
      <c r="F729" s="299" t="s">
        <v>518</v>
      </c>
      <c r="G729" s="299"/>
      <c r="H729" s="299" t="s">
        <v>517</v>
      </c>
      <c r="I729" s="299" t="s">
        <v>449</v>
      </c>
      <c r="J729" s="299" t="s">
        <v>448</v>
      </c>
      <c r="K729" s="299" t="s">
        <v>2405</v>
      </c>
      <c r="L729" s="299" t="s">
        <v>320</v>
      </c>
      <c r="M729" s="299" t="s">
        <v>204</v>
      </c>
      <c r="N729" s="299" t="s">
        <v>233</v>
      </c>
      <c r="O729" s="299" t="s">
        <v>204</v>
      </c>
      <c r="P729" s="299"/>
      <c r="Q729" s="299"/>
      <c r="R729" s="299"/>
      <c r="S729" s="299"/>
      <c r="T729" s="299"/>
      <c r="U729" s="298"/>
      <c r="V729" s="298"/>
      <c r="W729" s="299"/>
      <c r="X729" s="301">
        <v>1</v>
      </c>
      <c r="Y729" s="301">
        <v>0</v>
      </c>
      <c r="Z729" s="300">
        <v>4.0000000000000001E-3</v>
      </c>
      <c r="AA729" s="300">
        <v>33.78</v>
      </c>
      <c r="AB729" s="297">
        <v>5.6</v>
      </c>
      <c r="AC729" s="296">
        <v>42579</v>
      </c>
      <c r="AD729" s="296">
        <v>42579.700261655104</v>
      </c>
      <c r="AE729" s="295" t="s">
        <v>2324</v>
      </c>
    </row>
    <row r="730" spans="1:31" collapsed="1">
      <c r="A730" s="302" t="s">
        <v>262</v>
      </c>
      <c r="B730" s="299" t="s">
        <v>516</v>
      </c>
      <c r="C730" s="299" t="s">
        <v>516</v>
      </c>
      <c r="D730" s="299" t="s">
        <v>2656</v>
      </c>
      <c r="E730" s="299" t="s">
        <v>515</v>
      </c>
      <c r="F730" s="299" t="s">
        <v>514</v>
      </c>
      <c r="G730" s="299"/>
      <c r="H730" s="299" t="s">
        <v>513</v>
      </c>
      <c r="I730" s="299" t="s">
        <v>449</v>
      </c>
      <c r="J730" s="299" t="s">
        <v>448</v>
      </c>
      <c r="K730" s="299" t="s">
        <v>2325</v>
      </c>
      <c r="L730" s="299" t="s">
        <v>320</v>
      </c>
      <c r="M730" s="299" t="s">
        <v>204</v>
      </c>
      <c r="N730" s="299" t="s">
        <v>233</v>
      </c>
      <c r="O730" s="299" t="s">
        <v>204</v>
      </c>
      <c r="P730" s="299"/>
      <c r="Q730" s="299"/>
      <c r="R730" s="299"/>
      <c r="S730" s="299"/>
      <c r="T730" s="299"/>
      <c r="U730" s="298"/>
      <c r="V730" s="298"/>
      <c r="W730" s="299"/>
      <c r="X730" s="301">
        <v>3</v>
      </c>
      <c r="Y730" s="301">
        <v>0</v>
      </c>
      <c r="Z730" s="300">
        <v>1.14E-2</v>
      </c>
      <c r="AA730" s="300">
        <v>96.801000000000002</v>
      </c>
      <c r="AB730" s="297">
        <v>13.5</v>
      </c>
      <c r="AC730" s="296">
        <v>42579</v>
      </c>
      <c r="AD730" s="296">
        <v>42579.70121875</v>
      </c>
      <c r="AE730" s="295" t="s">
        <v>2324</v>
      </c>
    </row>
    <row r="731" spans="1:31" ht="20.399999999999999" collapsed="1">
      <c r="A731" s="302" t="s">
        <v>262</v>
      </c>
      <c r="B731" s="299" t="s">
        <v>512</v>
      </c>
      <c r="C731" s="299" t="s">
        <v>512</v>
      </c>
      <c r="D731" s="299" t="s">
        <v>2655</v>
      </c>
      <c r="E731" s="299" t="s">
        <v>511</v>
      </c>
      <c r="F731" s="299" t="s">
        <v>510</v>
      </c>
      <c r="G731" s="299"/>
      <c r="H731" s="299" t="s">
        <v>509</v>
      </c>
      <c r="I731" s="299" t="s">
        <v>508</v>
      </c>
      <c r="J731" s="299" t="s">
        <v>448</v>
      </c>
      <c r="K731" s="299" t="s">
        <v>2331</v>
      </c>
      <c r="L731" s="299" t="s">
        <v>320</v>
      </c>
      <c r="M731" s="299" t="s">
        <v>204</v>
      </c>
      <c r="N731" s="299" t="s">
        <v>233</v>
      </c>
      <c r="O731" s="299" t="s">
        <v>204</v>
      </c>
      <c r="P731" s="299"/>
      <c r="Q731" s="299"/>
      <c r="R731" s="299"/>
      <c r="S731" s="299"/>
      <c r="T731" s="299"/>
      <c r="U731" s="298"/>
      <c r="V731" s="298"/>
      <c r="W731" s="299"/>
      <c r="X731" s="301">
        <v>3</v>
      </c>
      <c r="Y731" s="301">
        <v>0</v>
      </c>
      <c r="Z731" s="300">
        <v>8.0999999999999996E-3</v>
      </c>
      <c r="AA731" s="300">
        <v>69.575999999999993</v>
      </c>
      <c r="AB731" s="297">
        <v>12</v>
      </c>
      <c r="AC731" s="296">
        <v>42579</v>
      </c>
      <c r="AD731" s="296">
        <v>42579.702243437503</v>
      </c>
      <c r="AE731" s="295" t="s">
        <v>2324</v>
      </c>
    </row>
    <row r="732" spans="1:31" ht="20.399999999999999" collapsed="1">
      <c r="A732" s="302" t="s">
        <v>262</v>
      </c>
      <c r="B732" s="299" t="s">
        <v>512</v>
      </c>
      <c r="C732" s="299" t="s">
        <v>512</v>
      </c>
      <c r="D732" s="299" t="s">
        <v>2655</v>
      </c>
      <c r="E732" s="299" t="s">
        <v>511</v>
      </c>
      <c r="F732" s="299" t="s">
        <v>510</v>
      </c>
      <c r="G732" s="299"/>
      <c r="H732" s="299" t="s">
        <v>509</v>
      </c>
      <c r="I732" s="299" t="s">
        <v>508</v>
      </c>
      <c r="J732" s="299" t="s">
        <v>448</v>
      </c>
      <c r="K732" s="299" t="s">
        <v>2331</v>
      </c>
      <c r="L732" s="299" t="s">
        <v>320</v>
      </c>
      <c r="M732" s="299" t="s">
        <v>204</v>
      </c>
      <c r="N732" s="299" t="s">
        <v>233</v>
      </c>
      <c r="O732" s="299" t="s">
        <v>204</v>
      </c>
      <c r="P732" s="299"/>
      <c r="Q732" s="299"/>
      <c r="R732" s="299"/>
      <c r="S732" s="299"/>
      <c r="T732" s="299"/>
      <c r="U732" s="298"/>
      <c r="V732" s="298"/>
      <c r="W732" s="299"/>
      <c r="X732" s="301">
        <v>3</v>
      </c>
      <c r="Y732" s="301">
        <v>0</v>
      </c>
      <c r="Z732" s="300">
        <v>1.14E-2</v>
      </c>
      <c r="AA732" s="300">
        <v>96.801000000000002</v>
      </c>
      <c r="AB732" s="297">
        <v>13.5</v>
      </c>
      <c r="AC732" s="296">
        <v>42579</v>
      </c>
      <c r="AD732" s="296">
        <v>42579.702243437503</v>
      </c>
      <c r="AE732" s="295" t="s">
        <v>2324</v>
      </c>
    </row>
    <row r="733" spans="1:31" collapsed="1">
      <c r="A733" s="302" t="s">
        <v>262</v>
      </c>
      <c r="B733" s="299" t="s">
        <v>507</v>
      </c>
      <c r="C733" s="299" t="s">
        <v>507</v>
      </c>
      <c r="D733" s="299" t="s">
        <v>2654</v>
      </c>
      <c r="E733" s="299" t="s">
        <v>506</v>
      </c>
      <c r="F733" s="299" t="s">
        <v>505</v>
      </c>
      <c r="G733" s="299"/>
      <c r="H733" s="299" t="s">
        <v>504</v>
      </c>
      <c r="I733" s="299" t="s">
        <v>449</v>
      </c>
      <c r="J733" s="299" t="s">
        <v>448</v>
      </c>
      <c r="K733" s="299" t="s">
        <v>2405</v>
      </c>
      <c r="L733" s="299" t="s">
        <v>320</v>
      </c>
      <c r="M733" s="299" t="s">
        <v>204</v>
      </c>
      <c r="N733" s="299" t="s">
        <v>233</v>
      </c>
      <c r="O733" s="299" t="s">
        <v>204</v>
      </c>
      <c r="P733" s="299"/>
      <c r="Q733" s="299"/>
      <c r="R733" s="299"/>
      <c r="S733" s="299"/>
      <c r="T733" s="299"/>
      <c r="U733" s="298"/>
      <c r="V733" s="298"/>
      <c r="W733" s="299"/>
      <c r="X733" s="301">
        <v>2</v>
      </c>
      <c r="Y733" s="301">
        <v>0</v>
      </c>
      <c r="Z733" s="300">
        <v>7.6E-3</v>
      </c>
      <c r="AA733" s="300">
        <v>64.534000000000006</v>
      </c>
      <c r="AB733" s="297">
        <v>9</v>
      </c>
      <c r="AC733" s="296">
        <v>42579</v>
      </c>
      <c r="AD733" s="296">
        <v>42579.704324340302</v>
      </c>
      <c r="AE733" s="295" t="s">
        <v>2324</v>
      </c>
    </row>
    <row r="734" spans="1:31" collapsed="1">
      <c r="A734" s="302" t="s">
        <v>262</v>
      </c>
      <c r="B734" s="299" t="s">
        <v>507</v>
      </c>
      <c r="C734" s="299" t="s">
        <v>507</v>
      </c>
      <c r="D734" s="299" t="s">
        <v>2654</v>
      </c>
      <c r="E734" s="299" t="s">
        <v>506</v>
      </c>
      <c r="F734" s="299" t="s">
        <v>505</v>
      </c>
      <c r="G734" s="299"/>
      <c r="H734" s="299" t="s">
        <v>504</v>
      </c>
      <c r="I734" s="299" t="s">
        <v>449</v>
      </c>
      <c r="J734" s="299" t="s">
        <v>448</v>
      </c>
      <c r="K734" s="299" t="s">
        <v>2405</v>
      </c>
      <c r="L734" s="299" t="s">
        <v>320</v>
      </c>
      <c r="M734" s="299" t="s">
        <v>204</v>
      </c>
      <c r="N734" s="299" t="s">
        <v>233</v>
      </c>
      <c r="O734" s="299" t="s">
        <v>204</v>
      </c>
      <c r="P734" s="299"/>
      <c r="Q734" s="299"/>
      <c r="R734" s="299"/>
      <c r="S734" s="299"/>
      <c r="T734" s="299"/>
      <c r="U734" s="298"/>
      <c r="V734" s="298"/>
      <c r="W734" s="299"/>
      <c r="X734" s="301">
        <v>4</v>
      </c>
      <c r="Y734" s="301">
        <v>0</v>
      </c>
      <c r="Z734" s="300">
        <v>1.6E-2</v>
      </c>
      <c r="AA734" s="300">
        <v>135.12</v>
      </c>
      <c r="AB734" s="297">
        <v>22.4</v>
      </c>
      <c r="AC734" s="296">
        <v>42579</v>
      </c>
      <c r="AD734" s="296">
        <v>42579.704324340302</v>
      </c>
      <c r="AE734" s="295" t="s">
        <v>2324</v>
      </c>
    </row>
    <row r="735" spans="1:31" collapsed="1">
      <c r="A735" s="302" t="s">
        <v>262</v>
      </c>
      <c r="B735" s="299" t="s">
        <v>503</v>
      </c>
      <c r="C735" s="299" t="s">
        <v>503</v>
      </c>
      <c r="D735" s="299" t="s">
        <v>2653</v>
      </c>
      <c r="E735" s="299" t="s">
        <v>502</v>
      </c>
      <c r="F735" s="299" t="s">
        <v>501</v>
      </c>
      <c r="G735" s="299"/>
      <c r="H735" s="299" t="s">
        <v>500</v>
      </c>
      <c r="I735" s="299" t="s">
        <v>478</v>
      </c>
      <c r="J735" s="299" t="s">
        <v>448</v>
      </c>
      <c r="K735" s="299" t="s">
        <v>2345</v>
      </c>
      <c r="L735" s="299" t="s">
        <v>320</v>
      </c>
      <c r="M735" s="299" t="s">
        <v>204</v>
      </c>
      <c r="N735" s="299" t="s">
        <v>233</v>
      </c>
      <c r="O735" s="299" t="s">
        <v>204</v>
      </c>
      <c r="P735" s="299"/>
      <c r="Q735" s="299"/>
      <c r="R735" s="299"/>
      <c r="S735" s="299"/>
      <c r="T735" s="299"/>
      <c r="U735" s="298"/>
      <c r="V735" s="298"/>
      <c r="W735" s="299"/>
      <c r="X735" s="301">
        <v>1</v>
      </c>
      <c r="Y735" s="301">
        <v>0</v>
      </c>
      <c r="Z735" s="300">
        <v>3.8E-3</v>
      </c>
      <c r="AA735" s="300">
        <v>32.267000000000003</v>
      </c>
      <c r="AB735" s="297">
        <v>4.5</v>
      </c>
      <c r="AC735" s="296">
        <v>42587</v>
      </c>
      <c r="AD735" s="296">
        <v>42587.451796759298</v>
      </c>
      <c r="AE735" s="295" t="s">
        <v>2324</v>
      </c>
    </row>
    <row r="736" spans="1:31" collapsed="1">
      <c r="A736" s="302" t="s">
        <v>262</v>
      </c>
      <c r="B736" s="299" t="s">
        <v>499</v>
      </c>
      <c r="C736" s="299" t="s">
        <v>499</v>
      </c>
      <c r="D736" s="299" t="s">
        <v>2652</v>
      </c>
      <c r="E736" s="299" t="s">
        <v>498</v>
      </c>
      <c r="F736" s="299" t="s">
        <v>497</v>
      </c>
      <c r="G736" s="299"/>
      <c r="H736" s="299" t="s">
        <v>496</v>
      </c>
      <c r="I736" s="299" t="s">
        <v>449</v>
      </c>
      <c r="J736" s="299" t="s">
        <v>448</v>
      </c>
      <c r="K736" s="299" t="s">
        <v>2325</v>
      </c>
      <c r="L736" s="299" t="s">
        <v>320</v>
      </c>
      <c r="M736" s="299" t="s">
        <v>204</v>
      </c>
      <c r="N736" s="299" t="s">
        <v>233</v>
      </c>
      <c r="O736" s="299" t="s">
        <v>204</v>
      </c>
      <c r="P736" s="299"/>
      <c r="Q736" s="299"/>
      <c r="R736" s="299"/>
      <c r="S736" s="299"/>
      <c r="T736" s="299"/>
      <c r="U736" s="298"/>
      <c r="V736" s="298"/>
      <c r="W736" s="299"/>
      <c r="X736" s="301">
        <v>4</v>
      </c>
      <c r="Y736" s="301">
        <v>0</v>
      </c>
      <c r="Z736" s="300">
        <v>1.52E-2</v>
      </c>
      <c r="AA736" s="300">
        <v>129.06800000000001</v>
      </c>
      <c r="AB736" s="297">
        <v>18</v>
      </c>
      <c r="AC736" s="296">
        <v>42587</v>
      </c>
      <c r="AD736" s="296">
        <v>42587.4533723032</v>
      </c>
      <c r="AE736" s="295" t="s">
        <v>2324</v>
      </c>
    </row>
    <row r="737" spans="1:31" collapsed="1">
      <c r="A737" s="302" t="s">
        <v>262</v>
      </c>
      <c r="B737" s="299" t="s">
        <v>499</v>
      </c>
      <c r="C737" s="299" t="s">
        <v>499</v>
      </c>
      <c r="D737" s="299" t="s">
        <v>2652</v>
      </c>
      <c r="E737" s="299" t="s">
        <v>498</v>
      </c>
      <c r="F737" s="299" t="s">
        <v>497</v>
      </c>
      <c r="G737" s="299"/>
      <c r="H737" s="299" t="s">
        <v>496</v>
      </c>
      <c r="I737" s="299" t="s">
        <v>449</v>
      </c>
      <c r="J737" s="299" t="s">
        <v>448</v>
      </c>
      <c r="K737" s="299" t="s">
        <v>2325</v>
      </c>
      <c r="L737" s="299" t="s">
        <v>320</v>
      </c>
      <c r="M737" s="299" t="s">
        <v>204</v>
      </c>
      <c r="N737" s="299" t="s">
        <v>233</v>
      </c>
      <c r="O737" s="299" t="s">
        <v>204</v>
      </c>
      <c r="P737" s="299"/>
      <c r="Q737" s="299"/>
      <c r="R737" s="299"/>
      <c r="S737" s="299"/>
      <c r="T737" s="299"/>
      <c r="U737" s="298"/>
      <c r="V737" s="298"/>
      <c r="W737" s="299"/>
      <c r="X737" s="301">
        <v>2</v>
      </c>
      <c r="Y737" s="301">
        <v>0</v>
      </c>
      <c r="Z737" s="300">
        <v>5.4000000000000003E-3</v>
      </c>
      <c r="AA737" s="300">
        <v>46.384</v>
      </c>
      <c r="AB737" s="297">
        <v>8</v>
      </c>
      <c r="AC737" s="296">
        <v>42587</v>
      </c>
      <c r="AD737" s="296">
        <v>42587.4533723032</v>
      </c>
      <c r="AE737" s="295" t="s">
        <v>2324</v>
      </c>
    </row>
    <row r="738" spans="1:31" collapsed="1">
      <c r="A738" s="302" t="s">
        <v>262</v>
      </c>
      <c r="B738" s="299" t="s">
        <v>495</v>
      </c>
      <c r="C738" s="299" t="s">
        <v>495</v>
      </c>
      <c r="D738" s="299" t="s">
        <v>2651</v>
      </c>
      <c r="E738" s="299" t="s">
        <v>494</v>
      </c>
      <c r="F738" s="299" t="s">
        <v>493</v>
      </c>
      <c r="G738" s="299"/>
      <c r="H738" s="299" t="s">
        <v>492</v>
      </c>
      <c r="I738" s="299" t="s">
        <v>491</v>
      </c>
      <c r="J738" s="299" t="s">
        <v>448</v>
      </c>
      <c r="K738" s="299" t="s">
        <v>2431</v>
      </c>
      <c r="L738" s="299" t="s">
        <v>320</v>
      </c>
      <c r="M738" s="299" t="s">
        <v>204</v>
      </c>
      <c r="N738" s="299" t="s">
        <v>233</v>
      </c>
      <c r="O738" s="299" t="s">
        <v>204</v>
      </c>
      <c r="P738" s="299"/>
      <c r="Q738" s="299"/>
      <c r="R738" s="299"/>
      <c r="S738" s="299"/>
      <c r="T738" s="299"/>
      <c r="U738" s="298"/>
      <c r="V738" s="298"/>
      <c r="W738" s="299"/>
      <c r="X738" s="301">
        <v>9</v>
      </c>
      <c r="Y738" s="301">
        <v>0</v>
      </c>
      <c r="Z738" s="300">
        <v>3.5999999999999997E-2</v>
      </c>
      <c r="AA738" s="300">
        <v>304.02</v>
      </c>
      <c r="AB738" s="297">
        <v>50.4</v>
      </c>
      <c r="AC738" s="296">
        <v>42587</v>
      </c>
      <c r="AD738" s="296">
        <v>42587.454913229201</v>
      </c>
      <c r="AE738" s="295" t="s">
        <v>2324</v>
      </c>
    </row>
    <row r="739" spans="1:31" collapsed="1">
      <c r="A739" s="302" t="s">
        <v>262</v>
      </c>
      <c r="B739" s="299" t="s">
        <v>490</v>
      </c>
      <c r="C739" s="299" t="s">
        <v>490</v>
      </c>
      <c r="D739" s="299" t="s">
        <v>2650</v>
      </c>
      <c r="E739" s="299" t="s">
        <v>489</v>
      </c>
      <c r="F739" s="299" t="s">
        <v>488</v>
      </c>
      <c r="G739" s="299"/>
      <c r="H739" s="299" t="s">
        <v>487</v>
      </c>
      <c r="I739" s="299" t="s">
        <v>478</v>
      </c>
      <c r="J739" s="299" t="s">
        <v>448</v>
      </c>
      <c r="K739" s="299" t="s">
        <v>2345</v>
      </c>
      <c r="L739" s="299" t="s">
        <v>320</v>
      </c>
      <c r="M739" s="299" t="s">
        <v>204</v>
      </c>
      <c r="N739" s="299" t="s">
        <v>233</v>
      </c>
      <c r="O739" s="299" t="s">
        <v>204</v>
      </c>
      <c r="P739" s="299"/>
      <c r="Q739" s="299"/>
      <c r="R739" s="299"/>
      <c r="S739" s="299"/>
      <c r="T739" s="299"/>
      <c r="U739" s="298"/>
      <c r="V739" s="298"/>
      <c r="W739" s="299"/>
      <c r="X739" s="301">
        <v>25</v>
      </c>
      <c r="Y739" s="301">
        <v>0</v>
      </c>
      <c r="Z739" s="300">
        <v>0.1</v>
      </c>
      <c r="AA739" s="300">
        <v>844.5</v>
      </c>
      <c r="AB739" s="297">
        <v>140</v>
      </c>
      <c r="AC739" s="296">
        <v>42605</v>
      </c>
      <c r="AD739" s="296">
        <v>42605.7527072917</v>
      </c>
      <c r="AE739" s="295" t="s">
        <v>2324</v>
      </c>
    </row>
    <row r="740" spans="1:31" collapsed="1">
      <c r="A740" s="302" t="s">
        <v>262</v>
      </c>
      <c r="B740" s="299" t="s">
        <v>486</v>
      </c>
      <c r="C740" s="299" t="s">
        <v>486</v>
      </c>
      <c r="D740" s="299" t="s">
        <v>2649</v>
      </c>
      <c r="E740" s="299" t="s">
        <v>485</v>
      </c>
      <c r="F740" s="299" t="s">
        <v>484</v>
      </c>
      <c r="G740" s="299"/>
      <c r="H740" s="299" t="s">
        <v>483</v>
      </c>
      <c r="I740" s="299" t="s">
        <v>449</v>
      </c>
      <c r="J740" s="299" t="s">
        <v>448</v>
      </c>
      <c r="K740" s="299" t="s">
        <v>2405</v>
      </c>
      <c r="L740" s="299" t="s">
        <v>320</v>
      </c>
      <c r="M740" s="299" t="s">
        <v>204</v>
      </c>
      <c r="N740" s="299" t="s">
        <v>233</v>
      </c>
      <c r="O740" s="299" t="s">
        <v>204</v>
      </c>
      <c r="P740" s="299"/>
      <c r="Q740" s="299"/>
      <c r="R740" s="299"/>
      <c r="S740" s="299"/>
      <c r="T740" s="299"/>
      <c r="U740" s="298"/>
      <c r="V740" s="298"/>
      <c r="W740" s="299"/>
      <c r="X740" s="301">
        <v>22</v>
      </c>
      <c r="Y740" s="301">
        <v>0</v>
      </c>
      <c r="Z740" s="300">
        <v>8.7999999999999995E-2</v>
      </c>
      <c r="AA740" s="300">
        <v>743.16</v>
      </c>
      <c r="AB740" s="297">
        <v>123.2</v>
      </c>
      <c r="AC740" s="296">
        <v>42605</v>
      </c>
      <c r="AD740" s="296">
        <v>42605.754058136597</v>
      </c>
      <c r="AE740" s="295" t="s">
        <v>2324</v>
      </c>
    </row>
    <row r="741" spans="1:31" collapsed="1">
      <c r="A741" s="302" t="s">
        <v>262</v>
      </c>
      <c r="B741" s="299" t="s">
        <v>486</v>
      </c>
      <c r="C741" s="299" t="s">
        <v>486</v>
      </c>
      <c r="D741" s="299" t="s">
        <v>2649</v>
      </c>
      <c r="E741" s="299" t="s">
        <v>485</v>
      </c>
      <c r="F741" s="299" t="s">
        <v>484</v>
      </c>
      <c r="G741" s="299"/>
      <c r="H741" s="299" t="s">
        <v>483</v>
      </c>
      <c r="I741" s="299" t="s">
        <v>449</v>
      </c>
      <c r="J741" s="299" t="s">
        <v>448</v>
      </c>
      <c r="K741" s="299" t="s">
        <v>2405</v>
      </c>
      <c r="L741" s="299" t="s">
        <v>320</v>
      </c>
      <c r="M741" s="299" t="s">
        <v>204</v>
      </c>
      <c r="N741" s="299" t="s">
        <v>233</v>
      </c>
      <c r="O741" s="299" t="s">
        <v>204</v>
      </c>
      <c r="P741" s="299"/>
      <c r="Q741" s="299"/>
      <c r="R741" s="299"/>
      <c r="S741" s="299"/>
      <c r="T741" s="299"/>
      <c r="U741" s="298"/>
      <c r="V741" s="298"/>
      <c r="W741" s="299"/>
      <c r="X741" s="301">
        <v>21</v>
      </c>
      <c r="Y741" s="301">
        <v>0</v>
      </c>
      <c r="Z741" s="300">
        <v>7.9799999999999996E-2</v>
      </c>
      <c r="AA741" s="300">
        <v>677.60699999999997</v>
      </c>
      <c r="AB741" s="297">
        <v>94.5</v>
      </c>
      <c r="AC741" s="296">
        <v>42605</v>
      </c>
      <c r="AD741" s="296">
        <v>42605.754058136597</v>
      </c>
      <c r="AE741" s="295" t="s">
        <v>2324</v>
      </c>
    </row>
    <row r="742" spans="1:31" collapsed="1">
      <c r="A742" s="302" t="s">
        <v>262</v>
      </c>
      <c r="B742" s="299" t="s">
        <v>482</v>
      </c>
      <c r="C742" s="299" t="s">
        <v>482</v>
      </c>
      <c r="D742" s="299" t="s">
        <v>2648</v>
      </c>
      <c r="E742" s="299" t="s">
        <v>481</v>
      </c>
      <c r="F742" s="299" t="s">
        <v>480</v>
      </c>
      <c r="G742" s="299"/>
      <c r="H742" s="299" t="s">
        <v>479</v>
      </c>
      <c r="I742" s="299" t="s">
        <v>478</v>
      </c>
      <c r="J742" s="299" t="s">
        <v>448</v>
      </c>
      <c r="K742" s="299" t="s">
        <v>2345</v>
      </c>
      <c r="L742" s="299" t="s">
        <v>320</v>
      </c>
      <c r="M742" s="299" t="s">
        <v>204</v>
      </c>
      <c r="N742" s="299" t="s">
        <v>233</v>
      </c>
      <c r="O742" s="299" t="s">
        <v>204</v>
      </c>
      <c r="P742" s="299"/>
      <c r="Q742" s="299"/>
      <c r="R742" s="299"/>
      <c r="S742" s="299"/>
      <c r="T742" s="299"/>
      <c r="U742" s="298"/>
      <c r="V742" s="298"/>
      <c r="W742" s="299"/>
      <c r="X742" s="301">
        <v>12</v>
      </c>
      <c r="Y742" s="301">
        <v>0</v>
      </c>
      <c r="Z742" s="300">
        <v>4.5600000000000002E-2</v>
      </c>
      <c r="AA742" s="300">
        <v>387.20400000000001</v>
      </c>
      <c r="AB742" s="297">
        <v>54</v>
      </c>
      <c r="AC742" s="296">
        <v>42605</v>
      </c>
      <c r="AD742" s="296">
        <v>42605.757643136603</v>
      </c>
      <c r="AE742" s="295" t="s">
        <v>2324</v>
      </c>
    </row>
    <row r="743" spans="1:31" collapsed="1">
      <c r="A743" s="302" t="s">
        <v>262</v>
      </c>
      <c r="B743" s="299" t="s">
        <v>477</v>
      </c>
      <c r="C743" s="299" t="s">
        <v>477</v>
      </c>
      <c r="D743" s="299" t="s">
        <v>2647</v>
      </c>
      <c r="E743" s="299" t="s">
        <v>476</v>
      </c>
      <c r="F743" s="299" t="s">
        <v>475</v>
      </c>
      <c r="G743" s="299"/>
      <c r="H743" s="299" t="s">
        <v>474</v>
      </c>
      <c r="I743" s="299" t="s">
        <v>473</v>
      </c>
      <c r="J743" s="299" t="s">
        <v>448</v>
      </c>
      <c r="K743" s="299" t="s">
        <v>2538</v>
      </c>
      <c r="L743" s="299" t="s">
        <v>320</v>
      </c>
      <c r="M743" s="299" t="s">
        <v>204</v>
      </c>
      <c r="N743" s="299" t="s">
        <v>233</v>
      </c>
      <c r="O743" s="299" t="s">
        <v>204</v>
      </c>
      <c r="P743" s="299"/>
      <c r="Q743" s="299"/>
      <c r="R743" s="299"/>
      <c r="S743" s="299"/>
      <c r="T743" s="299"/>
      <c r="U743" s="298"/>
      <c r="V743" s="298"/>
      <c r="W743" s="299"/>
      <c r="X743" s="301">
        <v>5</v>
      </c>
      <c r="Y743" s="301">
        <v>0</v>
      </c>
      <c r="Z743" s="300">
        <v>1.9E-2</v>
      </c>
      <c r="AA743" s="300">
        <v>161.33500000000001</v>
      </c>
      <c r="AB743" s="297">
        <v>22.5</v>
      </c>
      <c r="AC743" s="296">
        <v>42611</v>
      </c>
      <c r="AD743" s="296">
        <v>42611.436138460602</v>
      </c>
      <c r="AE743" s="295" t="s">
        <v>2324</v>
      </c>
    </row>
    <row r="744" spans="1:31" collapsed="1">
      <c r="A744" s="302" t="s">
        <v>262</v>
      </c>
      <c r="B744" s="299" t="s">
        <v>472</v>
      </c>
      <c r="C744" s="299" t="s">
        <v>472</v>
      </c>
      <c r="D744" s="299" t="s">
        <v>2646</v>
      </c>
      <c r="E744" s="299" t="s">
        <v>471</v>
      </c>
      <c r="F744" s="299" t="s">
        <v>470</v>
      </c>
      <c r="G744" s="299"/>
      <c r="H744" s="299" t="s">
        <v>469</v>
      </c>
      <c r="I744" s="299" t="s">
        <v>468</v>
      </c>
      <c r="J744" s="299" t="s">
        <v>448</v>
      </c>
      <c r="K744" s="299" t="s">
        <v>2499</v>
      </c>
      <c r="L744" s="299" t="s">
        <v>320</v>
      </c>
      <c r="M744" s="299" t="s">
        <v>204</v>
      </c>
      <c r="N744" s="299" t="s">
        <v>233</v>
      </c>
      <c r="O744" s="299" t="s">
        <v>204</v>
      </c>
      <c r="P744" s="299"/>
      <c r="Q744" s="299"/>
      <c r="R744" s="299"/>
      <c r="S744" s="299"/>
      <c r="T744" s="299"/>
      <c r="U744" s="298"/>
      <c r="V744" s="298"/>
      <c r="W744" s="299"/>
      <c r="X744" s="301">
        <v>4</v>
      </c>
      <c r="Y744" s="301">
        <v>0</v>
      </c>
      <c r="Z744" s="300">
        <v>1.6E-2</v>
      </c>
      <c r="AA744" s="300">
        <v>135.12</v>
      </c>
      <c r="AB744" s="297">
        <v>22.4</v>
      </c>
      <c r="AC744" s="296">
        <v>42599</v>
      </c>
      <c r="AD744" s="296">
        <v>42613.758156481497</v>
      </c>
      <c r="AE744" s="295" t="s">
        <v>2324</v>
      </c>
    </row>
    <row r="745" spans="1:31" collapsed="1">
      <c r="A745" s="302" t="s">
        <v>262</v>
      </c>
      <c r="B745" s="299" t="s">
        <v>472</v>
      </c>
      <c r="C745" s="299" t="s">
        <v>472</v>
      </c>
      <c r="D745" s="299" t="s">
        <v>2646</v>
      </c>
      <c r="E745" s="299" t="s">
        <v>471</v>
      </c>
      <c r="F745" s="299" t="s">
        <v>470</v>
      </c>
      <c r="G745" s="299"/>
      <c r="H745" s="299" t="s">
        <v>469</v>
      </c>
      <c r="I745" s="299" t="s">
        <v>468</v>
      </c>
      <c r="J745" s="299" t="s">
        <v>448</v>
      </c>
      <c r="K745" s="299" t="s">
        <v>2499</v>
      </c>
      <c r="L745" s="299" t="s">
        <v>320</v>
      </c>
      <c r="M745" s="299" t="s">
        <v>204</v>
      </c>
      <c r="N745" s="299" t="s">
        <v>233</v>
      </c>
      <c r="O745" s="299" t="s">
        <v>204</v>
      </c>
      <c r="P745" s="299"/>
      <c r="Q745" s="299"/>
      <c r="R745" s="299"/>
      <c r="S745" s="299"/>
      <c r="T745" s="299"/>
      <c r="U745" s="298"/>
      <c r="V745" s="298"/>
      <c r="W745" s="299"/>
      <c r="X745" s="301">
        <v>8</v>
      </c>
      <c r="Y745" s="301">
        <v>0</v>
      </c>
      <c r="Z745" s="300">
        <v>2.1600000000000001E-2</v>
      </c>
      <c r="AA745" s="300">
        <v>185.536</v>
      </c>
      <c r="AB745" s="297">
        <v>32</v>
      </c>
      <c r="AC745" s="296">
        <v>42599</v>
      </c>
      <c r="AD745" s="296">
        <v>42613.758156481497</v>
      </c>
      <c r="AE745" s="295" t="s">
        <v>2324</v>
      </c>
    </row>
    <row r="746" spans="1:31" collapsed="1">
      <c r="A746" s="302" t="s">
        <v>262</v>
      </c>
      <c r="B746" s="299" t="s">
        <v>472</v>
      </c>
      <c r="C746" s="299" t="s">
        <v>472</v>
      </c>
      <c r="D746" s="299" t="s">
        <v>2646</v>
      </c>
      <c r="E746" s="299" t="s">
        <v>471</v>
      </c>
      <c r="F746" s="299" t="s">
        <v>470</v>
      </c>
      <c r="G746" s="299"/>
      <c r="H746" s="299" t="s">
        <v>469</v>
      </c>
      <c r="I746" s="299" t="s">
        <v>468</v>
      </c>
      <c r="J746" s="299" t="s">
        <v>448</v>
      </c>
      <c r="K746" s="299" t="s">
        <v>2499</v>
      </c>
      <c r="L746" s="299" t="s">
        <v>320</v>
      </c>
      <c r="M746" s="299" t="s">
        <v>204</v>
      </c>
      <c r="N746" s="299" t="s">
        <v>233</v>
      </c>
      <c r="O746" s="299" t="s">
        <v>204</v>
      </c>
      <c r="P746" s="299"/>
      <c r="Q746" s="299"/>
      <c r="R746" s="299"/>
      <c r="S746" s="299"/>
      <c r="T746" s="299"/>
      <c r="U746" s="298"/>
      <c r="V746" s="298"/>
      <c r="W746" s="299"/>
      <c r="X746" s="301">
        <v>10</v>
      </c>
      <c r="Y746" s="301">
        <v>0</v>
      </c>
      <c r="Z746" s="300">
        <v>3.7999999999999999E-2</v>
      </c>
      <c r="AA746" s="300">
        <v>322.67</v>
      </c>
      <c r="AB746" s="297">
        <v>45</v>
      </c>
      <c r="AC746" s="296">
        <v>42599</v>
      </c>
      <c r="AD746" s="296">
        <v>42613.758156481497</v>
      </c>
      <c r="AE746" s="295" t="s">
        <v>2324</v>
      </c>
    </row>
    <row r="747" spans="1:31" collapsed="1">
      <c r="A747" s="302" t="s">
        <v>262</v>
      </c>
      <c r="B747" s="299" t="s">
        <v>467</v>
      </c>
      <c r="C747" s="299" t="s">
        <v>467</v>
      </c>
      <c r="D747" s="299" t="s">
        <v>2645</v>
      </c>
      <c r="E747" s="299" t="s">
        <v>466</v>
      </c>
      <c r="F747" s="299" t="s">
        <v>465</v>
      </c>
      <c r="G747" s="299" t="s">
        <v>464</v>
      </c>
      <c r="H747" s="299" t="s">
        <v>463</v>
      </c>
      <c r="I747" s="299" t="s">
        <v>462</v>
      </c>
      <c r="J747" s="299" t="s">
        <v>448</v>
      </c>
      <c r="K747" s="299" t="s">
        <v>2325</v>
      </c>
      <c r="L747" s="299" t="s">
        <v>320</v>
      </c>
      <c r="M747" s="299" t="s">
        <v>204</v>
      </c>
      <c r="N747" s="299" t="s">
        <v>233</v>
      </c>
      <c r="O747" s="299" t="s">
        <v>204</v>
      </c>
      <c r="P747" s="299"/>
      <c r="Q747" s="299"/>
      <c r="R747" s="299"/>
      <c r="S747" s="299"/>
      <c r="T747" s="299"/>
      <c r="U747" s="298"/>
      <c r="V747" s="298"/>
      <c r="W747" s="299"/>
      <c r="X747" s="301">
        <v>195</v>
      </c>
      <c r="Y747" s="301">
        <v>0</v>
      </c>
      <c r="Z747" s="300">
        <v>0.74099999999999999</v>
      </c>
      <c r="AA747" s="300">
        <v>6292.0649999999996</v>
      </c>
      <c r="AB747" s="297">
        <v>905.11980000000005</v>
      </c>
      <c r="AC747" s="296">
        <v>42611</v>
      </c>
      <c r="AD747" s="296">
        <v>42613.7625458681</v>
      </c>
      <c r="AE747" s="295" t="s">
        <v>2324</v>
      </c>
    </row>
    <row r="748" spans="1:31" collapsed="1">
      <c r="A748" s="302" t="s">
        <v>262</v>
      </c>
      <c r="B748" s="299" t="s">
        <v>461</v>
      </c>
      <c r="C748" s="299" t="s">
        <v>461</v>
      </c>
      <c r="D748" s="299" t="s">
        <v>2644</v>
      </c>
      <c r="E748" s="299" t="s">
        <v>460</v>
      </c>
      <c r="F748" s="299" t="s">
        <v>456</v>
      </c>
      <c r="G748" s="299" t="s">
        <v>456</v>
      </c>
      <c r="H748" s="299" t="s">
        <v>459</v>
      </c>
      <c r="I748" s="299" t="s">
        <v>449</v>
      </c>
      <c r="J748" s="299" t="s">
        <v>448</v>
      </c>
      <c r="K748" s="299" t="s">
        <v>2325</v>
      </c>
      <c r="L748" s="299" t="s">
        <v>320</v>
      </c>
      <c r="M748" s="299" t="s">
        <v>204</v>
      </c>
      <c r="N748" s="299" t="s">
        <v>233</v>
      </c>
      <c r="O748" s="299" t="s">
        <v>204</v>
      </c>
      <c r="P748" s="299"/>
      <c r="Q748" s="299"/>
      <c r="R748" s="299"/>
      <c r="S748" s="299"/>
      <c r="T748" s="299"/>
      <c r="U748" s="298"/>
      <c r="V748" s="298"/>
      <c r="W748" s="299"/>
      <c r="X748" s="301">
        <v>270</v>
      </c>
      <c r="Y748" s="301">
        <v>0</v>
      </c>
      <c r="Z748" s="300">
        <v>1.026</v>
      </c>
      <c r="AA748" s="300">
        <v>8712.09</v>
      </c>
      <c r="AB748" s="297">
        <v>661.41899999999998</v>
      </c>
      <c r="AC748" s="296">
        <v>42611</v>
      </c>
      <c r="AD748" s="296">
        <v>42626.728728854199</v>
      </c>
      <c r="AE748" s="295" t="s">
        <v>2324</v>
      </c>
    </row>
    <row r="749" spans="1:31" collapsed="1">
      <c r="A749" s="302" t="s">
        <v>262</v>
      </c>
      <c r="B749" s="299" t="s">
        <v>458</v>
      </c>
      <c r="C749" s="299" t="s">
        <v>458</v>
      </c>
      <c r="D749" s="299" t="s">
        <v>2643</v>
      </c>
      <c r="E749" s="299" t="s">
        <v>457</v>
      </c>
      <c r="F749" s="299" t="s">
        <v>456</v>
      </c>
      <c r="G749" s="299" t="s">
        <v>456</v>
      </c>
      <c r="H749" s="299" t="s">
        <v>455</v>
      </c>
      <c r="I749" s="299" t="s">
        <v>449</v>
      </c>
      <c r="J749" s="299" t="s">
        <v>448</v>
      </c>
      <c r="K749" s="299" t="s">
        <v>2405</v>
      </c>
      <c r="L749" s="299" t="s">
        <v>320</v>
      </c>
      <c r="M749" s="299" t="s">
        <v>204</v>
      </c>
      <c r="N749" s="299" t="s">
        <v>233</v>
      </c>
      <c r="O749" s="299" t="s">
        <v>204</v>
      </c>
      <c r="P749" s="299"/>
      <c r="Q749" s="299"/>
      <c r="R749" s="299"/>
      <c r="S749" s="299"/>
      <c r="T749" s="299"/>
      <c r="U749" s="298"/>
      <c r="V749" s="298"/>
      <c r="W749" s="299"/>
      <c r="X749" s="301">
        <v>420</v>
      </c>
      <c r="Y749" s="301">
        <v>0</v>
      </c>
      <c r="Z749" s="300">
        <v>1.5960000000000001</v>
      </c>
      <c r="AA749" s="300">
        <v>13552.14</v>
      </c>
      <c r="AB749" s="297">
        <v>1040.7180000000001</v>
      </c>
      <c r="AC749" s="296">
        <v>42611</v>
      </c>
      <c r="AD749" s="296">
        <v>42626.741814699097</v>
      </c>
      <c r="AE749" s="295" t="s">
        <v>2324</v>
      </c>
    </row>
    <row r="750" spans="1:31" collapsed="1">
      <c r="A750" s="302" t="s">
        <v>262</v>
      </c>
      <c r="B750" s="299" t="s">
        <v>454</v>
      </c>
      <c r="C750" s="299" t="s">
        <v>454</v>
      </c>
      <c r="D750" s="299" t="s">
        <v>2642</v>
      </c>
      <c r="E750" s="299" t="s">
        <v>451</v>
      </c>
      <c r="F750" s="299" t="s">
        <v>451</v>
      </c>
      <c r="G750" s="299" t="s">
        <v>451</v>
      </c>
      <c r="H750" s="299" t="s">
        <v>453</v>
      </c>
      <c r="I750" s="299" t="s">
        <v>449</v>
      </c>
      <c r="J750" s="299" t="s">
        <v>448</v>
      </c>
      <c r="K750" s="299" t="s">
        <v>2405</v>
      </c>
      <c r="L750" s="299" t="s">
        <v>320</v>
      </c>
      <c r="M750" s="299" t="s">
        <v>204</v>
      </c>
      <c r="N750" s="299" t="s">
        <v>233</v>
      </c>
      <c r="O750" s="299" t="s">
        <v>204</v>
      </c>
      <c r="P750" s="299"/>
      <c r="Q750" s="299"/>
      <c r="R750" s="299"/>
      <c r="S750" s="299"/>
      <c r="T750" s="299"/>
      <c r="U750" s="298"/>
      <c r="V750" s="298"/>
      <c r="W750" s="299"/>
      <c r="X750" s="301">
        <v>309</v>
      </c>
      <c r="Y750" s="301">
        <v>0</v>
      </c>
      <c r="Z750" s="300">
        <v>1.1741999999999999</v>
      </c>
      <c r="AA750" s="300">
        <v>9970.5030000000006</v>
      </c>
      <c r="AB750" s="297">
        <v>766.69079999999997</v>
      </c>
      <c r="AC750" s="296">
        <v>42611</v>
      </c>
      <c r="AD750" s="296">
        <v>42626.761239085601</v>
      </c>
      <c r="AE750" s="295" t="s">
        <v>2324</v>
      </c>
    </row>
    <row r="751" spans="1:31" collapsed="1">
      <c r="A751" s="302" t="s">
        <v>262</v>
      </c>
      <c r="B751" s="299" t="s">
        <v>452</v>
      </c>
      <c r="C751" s="299" t="s">
        <v>452</v>
      </c>
      <c r="D751" s="299" t="s">
        <v>2642</v>
      </c>
      <c r="E751" s="299" t="s">
        <v>451</v>
      </c>
      <c r="F751" s="299" t="s">
        <v>451</v>
      </c>
      <c r="G751" s="299" t="s">
        <v>451</v>
      </c>
      <c r="H751" s="299" t="s">
        <v>450</v>
      </c>
      <c r="I751" s="299" t="s">
        <v>449</v>
      </c>
      <c r="J751" s="299" t="s">
        <v>448</v>
      </c>
      <c r="K751" s="299" t="s">
        <v>2405</v>
      </c>
      <c r="L751" s="299" t="s">
        <v>320</v>
      </c>
      <c r="M751" s="299" t="s">
        <v>204</v>
      </c>
      <c r="N751" s="299" t="s">
        <v>233</v>
      </c>
      <c r="O751" s="299" t="s">
        <v>204</v>
      </c>
      <c r="P751" s="299"/>
      <c r="Q751" s="299"/>
      <c r="R751" s="299"/>
      <c r="S751" s="299"/>
      <c r="T751" s="299"/>
      <c r="U751" s="298"/>
      <c r="V751" s="298"/>
      <c r="W751" s="299"/>
      <c r="X751" s="301">
        <v>309</v>
      </c>
      <c r="Y751" s="301">
        <v>0</v>
      </c>
      <c r="Z751" s="300">
        <v>1.1741999999999999</v>
      </c>
      <c r="AA751" s="300">
        <v>9970.5030000000006</v>
      </c>
      <c r="AB751" s="297">
        <v>766.69079999999997</v>
      </c>
      <c r="AC751" s="296">
        <v>42611</v>
      </c>
      <c r="AD751" s="296">
        <v>42626.769599502302</v>
      </c>
      <c r="AE751" s="295" t="s">
        <v>2324</v>
      </c>
    </row>
    <row r="752" spans="1:31" hidden="1" collapsed="1">
      <c r="A752" s="302" t="s">
        <v>263</v>
      </c>
      <c r="B752" s="299" t="s">
        <v>2641</v>
      </c>
      <c r="C752" s="299" t="s">
        <v>2641</v>
      </c>
      <c r="D752" s="299" t="s">
        <v>2640</v>
      </c>
      <c r="E752" s="299" t="s">
        <v>2639</v>
      </c>
      <c r="F752" s="299" t="s">
        <v>2638</v>
      </c>
      <c r="G752" s="299" t="s">
        <v>2637</v>
      </c>
      <c r="H752" s="299" t="s">
        <v>2636</v>
      </c>
      <c r="I752" s="299" t="s">
        <v>449</v>
      </c>
      <c r="J752" s="299" t="s">
        <v>448</v>
      </c>
      <c r="K752" s="299" t="s">
        <v>2325</v>
      </c>
      <c r="L752" s="299" t="s">
        <v>321</v>
      </c>
      <c r="M752" s="299" t="s">
        <v>322</v>
      </c>
      <c r="N752" s="299" t="s">
        <v>390</v>
      </c>
      <c r="O752" s="299" t="s">
        <v>420</v>
      </c>
      <c r="P752" s="299"/>
      <c r="Q752" s="299"/>
      <c r="R752" s="299"/>
      <c r="S752" s="299"/>
      <c r="T752" s="299"/>
      <c r="U752" s="298"/>
      <c r="V752" s="298"/>
      <c r="W752" s="299"/>
      <c r="X752" s="301">
        <v>18</v>
      </c>
      <c r="Y752" s="301">
        <v>0</v>
      </c>
      <c r="Z752" s="300">
        <v>0.39600000000000002</v>
      </c>
      <c r="AA752" s="300">
        <v>3762</v>
      </c>
      <c r="AB752" s="297">
        <v>0</v>
      </c>
      <c r="AC752" s="296">
        <v>42262</v>
      </c>
      <c r="AD752" s="296">
        <v>42496.519772835702</v>
      </c>
      <c r="AE752" s="295" t="s">
        <v>2324</v>
      </c>
    </row>
    <row r="753" spans="1:31" hidden="1" collapsed="1">
      <c r="A753" s="302" t="s">
        <v>263</v>
      </c>
      <c r="B753" s="299" t="s">
        <v>2635</v>
      </c>
      <c r="C753" s="299" t="s">
        <v>2635</v>
      </c>
      <c r="D753" s="299"/>
      <c r="E753" s="299"/>
      <c r="F753" s="299"/>
      <c r="G753" s="299"/>
      <c r="H753" s="299"/>
      <c r="I753" s="299"/>
      <c r="J753" s="299"/>
      <c r="K753" s="299"/>
      <c r="L753" s="299" t="s">
        <v>321</v>
      </c>
      <c r="M753" s="299" t="s">
        <v>322</v>
      </c>
      <c r="N753" s="299" t="s">
        <v>390</v>
      </c>
      <c r="O753" s="299" t="s">
        <v>420</v>
      </c>
      <c r="P753" s="299"/>
      <c r="Q753" s="299"/>
      <c r="R753" s="299"/>
      <c r="S753" s="299"/>
      <c r="T753" s="299"/>
      <c r="U753" s="298"/>
      <c r="V753" s="298"/>
      <c r="W753" s="299"/>
      <c r="X753" s="301">
        <v>15</v>
      </c>
      <c r="Y753" s="301">
        <v>0</v>
      </c>
      <c r="Z753" s="300">
        <v>0.33</v>
      </c>
      <c r="AA753" s="300">
        <v>3135</v>
      </c>
      <c r="AB753" s="297">
        <v>0</v>
      </c>
      <c r="AC753" s="296">
        <v>42292</v>
      </c>
      <c r="AD753" s="296">
        <v>42496.521535416701</v>
      </c>
      <c r="AE753" s="295" t="s">
        <v>2324</v>
      </c>
    </row>
    <row r="754" spans="1:31" hidden="1" collapsed="1">
      <c r="A754" s="302" t="s">
        <v>263</v>
      </c>
      <c r="B754" s="299" t="s">
        <v>2634</v>
      </c>
      <c r="C754" s="299" t="s">
        <v>2634</v>
      </c>
      <c r="D754" s="299"/>
      <c r="E754" s="299"/>
      <c r="F754" s="299"/>
      <c r="G754" s="299"/>
      <c r="H754" s="299"/>
      <c r="I754" s="299"/>
      <c r="J754" s="299"/>
      <c r="K754" s="299"/>
      <c r="L754" s="299" t="s">
        <v>321</v>
      </c>
      <c r="M754" s="299" t="s">
        <v>322</v>
      </c>
      <c r="N754" s="299" t="s">
        <v>390</v>
      </c>
      <c r="O754" s="299" t="s">
        <v>420</v>
      </c>
      <c r="P754" s="299"/>
      <c r="Q754" s="299"/>
      <c r="R754" s="299"/>
      <c r="S754" s="299"/>
      <c r="T754" s="299"/>
      <c r="U754" s="298"/>
      <c r="V754" s="298"/>
      <c r="W754" s="299"/>
      <c r="X754" s="301">
        <v>15</v>
      </c>
      <c r="Y754" s="301">
        <v>0</v>
      </c>
      <c r="Z754" s="300">
        <v>0.33</v>
      </c>
      <c r="AA754" s="300">
        <v>3135</v>
      </c>
      <c r="AB754" s="297">
        <v>0</v>
      </c>
      <c r="AC754" s="296">
        <v>42323</v>
      </c>
      <c r="AD754" s="296">
        <v>42496.522389004604</v>
      </c>
      <c r="AE754" s="295" t="s">
        <v>2324</v>
      </c>
    </row>
    <row r="755" spans="1:31" hidden="1" collapsed="1">
      <c r="A755" s="302" t="s">
        <v>263</v>
      </c>
      <c r="B755" s="299" t="s">
        <v>2633</v>
      </c>
      <c r="C755" s="299" t="s">
        <v>2633</v>
      </c>
      <c r="D755" s="299"/>
      <c r="E755" s="299"/>
      <c r="F755" s="299"/>
      <c r="G755" s="299"/>
      <c r="H755" s="299"/>
      <c r="I755" s="299"/>
      <c r="J755" s="299"/>
      <c r="K755" s="299"/>
      <c r="L755" s="299" t="s">
        <v>321</v>
      </c>
      <c r="M755" s="299" t="s">
        <v>322</v>
      </c>
      <c r="N755" s="299" t="s">
        <v>390</v>
      </c>
      <c r="O755" s="299" t="s">
        <v>420</v>
      </c>
      <c r="P755" s="299"/>
      <c r="Q755" s="299"/>
      <c r="R755" s="299"/>
      <c r="S755" s="299"/>
      <c r="T755" s="299"/>
      <c r="U755" s="298"/>
      <c r="V755" s="298"/>
      <c r="W755" s="299"/>
      <c r="X755" s="301">
        <v>9</v>
      </c>
      <c r="Y755" s="301">
        <v>0</v>
      </c>
      <c r="Z755" s="300">
        <v>0.19800000000000001</v>
      </c>
      <c r="AA755" s="300">
        <v>1881</v>
      </c>
      <c r="AB755" s="297">
        <v>0</v>
      </c>
      <c r="AC755" s="296">
        <v>42353</v>
      </c>
      <c r="AD755" s="296">
        <v>42496.522840821803</v>
      </c>
      <c r="AE755" s="295" t="s">
        <v>2324</v>
      </c>
    </row>
    <row r="756" spans="1:31" hidden="1" collapsed="1">
      <c r="A756" s="302" t="s">
        <v>263</v>
      </c>
      <c r="B756" s="299" t="s">
        <v>2632</v>
      </c>
      <c r="C756" s="299" t="s">
        <v>2632</v>
      </c>
      <c r="D756" s="299"/>
      <c r="E756" s="299"/>
      <c r="F756" s="299"/>
      <c r="G756" s="299"/>
      <c r="H756" s="299"/>
      <c r="I756" s="299"/>
      <c r="J756" s="299"/>
      <c r="K756" s="299"/>
      <c r="L756" s="299" t="s">
        <v>321</v>
      </c>
      <c r="M756" s="299" t="s">
        <v>322</v>
      </c>
      <c r="N756" s="299" t="s">
        <v>390</v>
      </c>
      <c r="O756" s="299" t="s">
        <v>420</v>
      </c>
      <c r="P756" s="299"/>
      <c r="Q756" s="299"/>
      <c r="R756" s="299"/>
      <c r="S756" s="299"/>
      <c r="T756" s="299"/>
      <c r="U756" s="298"/>
      <c r="V756" s="298"/>
      <c r="W756" s="299"/>
      <c r="X756" s="301">
        <v>20</v>
      </c>
      <c r="Y756" s="301">
        <v>0</v>
      </c>
      <c r="Z756" s="300">
        <v>0.44</v>
      </c>
      <c r="AA756" s="300">
        <v>4180</v>
      </c>
      <c r="AB756" s="297">
        <v>0</v>
      </c>
      <c r="AC756" s="296">
        <v>42384</v>
      </c>
      <c r="AD756" s="296">
        <v>42496.524145486102</v>
      </c>
      <c r="AE756" s="295" t="s">
        <v>2324</v>
      </c>
    </row>
    <row r="757" spans="1:31" hidden="1" collapsed="1">
      <c r="A757" s="302" t="s">
        <v>263</v>
      </c>
      <c r="B757" s="299" t="s">
        <v>2631</v>
      </c>
      <c r="C757" s="299" t="s">
        <v>2631</v>
      </c>
      <c r="D757" s="299"/>
      <c r="E757" s="299"/>
      <c r="F757" s="299"/>
      <c r="G757" s="299"/>
      <c r="H757" s="299"/>
      <c r="I757" s="299"/>
      <c r="J757" s="299"/>
      <c r="K757" s="299"/>
      <c r="L757" s="299" t="s">
        <v>321</v>
      </c>
      <c r="M757" s="299" t="s">
        <v>322</v>
      </c>
      <c r="N757" s="299" t="s">
        <v>390</v>
      </c>
      <c r="O757" s="299" t="s">
        <v>420</v>
      </c>
      <c r="P757" s="299"/>
      <c r="Q757" s="299"/>
      <c r="R757" s="299"/>
      <c r="S757" s="299"/>
      <c r="T757" s="299"/>
      <c r="U757" s="298"/>
      <c r="V757" s="298"/>
      <c r="W757" s="299"/>
      <c r="X757" s="301">
        <v>90</v>
      </c>
      <c r="Y757" s="301">
        <v>0</v>
      </c>
      <c r="Z757" s="300">
        <v>1.98</v>
      </c>
      <c r="AA757" s="300">
        <v>18810</v>
      </c>
      <c r="AB757" s="297">
        <v>0</v>
      </c>
      <c r="AC757" s="296">
        <v>42415</v>
      </c>
      <c r="AD757" s="296">
        <v>42496.524661423602</v>
      </c>
      <c r="AE757" s="295" t="s">
        <v>2324</v>
      </c>
    </row>
    <row r="758" spans="1:31" hidden="1" collapsed="1">
      <c r="A758" s="302" t="s">
        <v>263</v>
      </c>
      <c r="B758" s="299" t="s">
        <v>2630</v>
      </c>
      <c r="C758" s="299" t="s">
        <v>2630</v>
      </c>
      <c r="D758" s="299"/>
      <c r="E758" s="299"/>
      <c r="F758" s="299"/>
      <c r="G758" s="299"/>
      <c r="H758" s="299"/>
      <c r="I758" s="299"/>
      <c r="J758" s="299"/>
      <c r="K758" s="299"/>
      <c r="L758" s="299" t="s">
        <v>321</v>
      </c>
      <c r="M758" s="299" t="s">
        <v>322</v>
      </c>
      <c r="N758" s="299" t="s">
        <v>390</v>
      </c>
      <c r="O758" s="299" t="s">
        <v>420</v>
      </c>
      <c r="P758" s="299"/>
      <c r="Q758" s="299"/>
      <c r="R758" s="299"/>
      <c r="S758" s="299"/>
      <c r="T758" s="299"/>
      <c r="U758" s="298"/>
      <c r="V758" s="298"/>
      <c r="W758" s="299"/>
      <c r="X758" s="301">
        <v>94</v>
      </c>
      <c r="Y758" s="301">
        <v>0</v>
      </c>
      <c r="Z758" s="300">
        <v>2.0680000000000001</v>
      </c>
      <c r="AA758" s="300">
        <v>19646</v>
      </c>
      <c r="AB758" s="297">
        <v>0</v>
      </c>
      <c r="AC758" s="296">
        <v>42444</v>
      </c>
      <c r="AD758" s="296">
        <v>42496.525699803198</v>
      </c>
      <c r="AE758" s="295" t="s">
        <v>2324</v>
      </c>
    </row>
    <row r="759" spans="1:31" hidden="1" collapsed="1">
      <c r="A759" s="302" t="s">
        <v>263</v>
      </c>
      <c r="B759" s="299" t="s">
        <v>2629</v>
      </c>
      <c r="C759" s="299" t="s">
        <v>2629</v>
      </c>
      <c r="D759" s="299"/>
      <c r="E759" s="299"/>
      <c r="F759" s="299"/>
      <c r="G759" s="299"/>
      <c r="H759" s="299"/>
      <c r="I759" s="299"/>
      <c r="J759" s="299"/>
      <c r="K759" s="299"/>
      <c r="L759" s="299" t="s">
        <v>321</v>
      </c>
      <c r="M759" s="299" t="s">
        <v>322</v>
      </c>
      <c r="N759" s="299" t="s">
        <v>390</v>
      </c>
      <c r="O759" s="299" t="s">
        <v>420</v>
      </c>
      <c r="P759" s="299"/>
      <c r="Q759" s="299"/>
      <c r="R759" s="299"/>
      <c r="S759" s="299"/>
      <c r="T759" s="299"/>
      <c r="U759" s="298"/>
      <c r="V759" s="298"/>
      <c r="W759" s="299"/>
      <c r="X759" s="301">
        <v>64</v>
      </c>
      <c r="Y759" s="301">
        <v>0</v>
      </c>
      <c r="Z759" s="300">
        <v>1.4079999999999999</v>
      </c>
      <c r="AA759" s="300">
        <v>13376</v>
      </c>
      <c r="AB759" s="297">
        <v>0</v>
      </c>
      <c r="AC759" s="296">
        <v>42473</v>
      </c>
      <c r="AD759" s="296">
        <v>42496.526198877298</v>
      </c>
      <c r="AE759" s="295" t="s">
        <v>2324</v>
      </c>
    </row>
    <row r="760" spans="1:31" hidden="1" collapsed="1">
      <c r="A760" s="302" t="s">
        <v>263</v>
      </c>
      <c r="B760" s="299" t="s">
        <v>2628</v>
      </c>
      <c r="C760" s="299" t="s">
        <v>2628</v>
      </c>
      <c r="D760" s="299"/>
      <c r="E760" s="299"/>
      <c r="F760" s="299"/>
      <c r="G760" s="299"/>
      <c r="H760" s="299"/>
      <c r="I760" s="299"/>
      <c r="J760" s="299"/>
      <c r="K760" s="299"/>
      <c r="L760" s="299" t="s">
        <v>321</v>
      </c>
      <c r="M760" s="299" t="s">
        <v>322</v>
      </c>
      <c r="N760" s="299" t="s">
        <v>390</v>
      </c>
      <c r="O760" s="299" t="s">
        <v>420</v>
      </c>
      <c r="P760" s="299"/>
      <c r="Q760" s="299"/>
      <c r="R760" s="299"/>
      <c r="S760" s="299"/>
      <c r="T760" s="299"/>
      <c r="U760" s="298"/>
      <c r="V760" s="298"/>
      <c r="W760" s="299"/>
      <c r="X760" s="301">
        <v>30</v>
      </c>
      <c r="Y760" s="301">
        <v>0</v>
      </c>
      <c r="Z760" s="300">
        <v>0.66</v>
      </c>
      <c r="AA760" s="300">
        <v>6270</v>
      </c>
      <c r="AB760" s="297">
        <v>0</v>
      </c>
      <c r="AC760" s="296">
        <v>42505</v>
      </c>
      <c r="AD760" s="296">
        <v>42496.526619097203</v>
      </c>
      <c r="AE760" s="295" t="s">
        <v>2324</v>
      </c>
    </row>
    <row r="761" spans="1:31" hidden="1" collapsed="1">
      <c r="A761" s="302" t="s">
        <v>263</v>
      </c>
      <c r="B761" s="299" t="s">
        <v>2627</v>
      </c>
      <c r="C761" s="299" t="s">
        <v>2627</v>
      </c>
      <c r="D761" s="299"/>
      <c r="E761" s="299"/>
      <c r="F761" s="299"/>
      <c r="G761" s="299"/>
      <c r="H761" s="299"/>
      <c r="I761" s="299"/>
      <c r="J761" s="299"/>
      <c r="K761" s="299"/>
      <c r="L761" s="299" t="s">
        <v>321</v>
      </c>
      <c r="M761" s="299" t="s">
        <v>322</v>
      </c>
      <c r="N761" s="299" t="s">
        <v>390</v>
      </c>
      <c r="O761" s="299" t="s">
        <v>420</v>
      </c>
      <c r="P761" s="299"/>
      <c r="Q761" s="299"/>
      <c r="R761" s="299"/>
      <c r="S761" s="299"/>
      <c r="T761" s="299"/>
      <c r="U761" s="298"/>
      <c r="V761" s="298"/>
      <c r="W761" s="299"/>
      <c r="X761" s="301">
        <v>84</v>
      </c>
      <c r="Y761" s="301">
        <v>0</v>
      </c>
      <c r="Z761" s="300">
        <v>1.8480000000000001</v>
      </c>
      <c r="AA761" s="300">
        <v>17556</v>
      </c>
      <c r="AB761" s="297">
        <v>0</v>
      </c>
      <c r="AC761" s="296">
        <v>42536</v>
      </c>
      <c r="AD761" s="296">
        <v>42517.478645057898</v>
      </c>
      <c r="AE761" s="295" t="s">
        <v>2324</v>
      </c>
    </row>
    <row r="762" spans="1:31" hidden="1" collapsed="1">
      <c r="A762" s="302" t="s">
        <v>263</v>
      </c>
      <c r="B762" s="299" t="s">
        <v>2626</v>
      </c>
      <c r="C762" s="299" t="s">
        <v>2626</v>
      </c>
      <c r="D762" s="299"/>
      <c r="E762" s="299"/>
      <c r="F762" s="299"/>
      <c r="G762" s="299"/>
      <c r="H762" s="299"/>
      <c r="I762" s="299"/>
      <c r="J762" s="299"/>
      <c r="K762" s="299"/>
      <c r="L762" s="299" t="s">
        <v>321</v>
      </c>
      <c r="M762" s="299" t="s">
        <v>322</v>
      </c>
      <c r="N762" s="299" t="s">
        <v>390</v>
      </c>
      <c r="O762" s="299" t="s">
        <v>420</v>
      </c>
      <c r="P762" s="299"/>
      <c r="Q762" s="299"/>
      <c r="R762" s="299"/>
      <c r="S762" s="299"/>
      <c r="T762" s="299"/>
      <c r="U762" s="298"/>
      <c r="V762" s="298"/>
      <c r="W762" s="299"/>
      <c r="X762" s="301">
        <v>115</v>
      </c>
      <c r="Y762" s="301">
        <v>0</v>
      </c>
      <c r="Z762" s="300">
        <v>2.5299999999999998</v>
      </c>
      <c r="AA762" s="300">
        <v>24035</v>
      </c>
      <c r="AB762" s="297">
        <v>0</v>
      </c>
      <c r="AC762" s="296">
        <v>42566</v>
      </c>
      <c r="AD762" s="296">
        <v>42517.479094212998</v>
      </c>
      <c r="AE762" s="295" t="s">
        <v>2324</v>
      </c>
    </row>
    <row r="763" spans="1:31" hidden="1" collapsed="1">
      <c r="A763" s="302" t="s">
        <v>263</v>
      </c>
      <c r="B763" s="299" t="s">
        <v>2625</v>
      </c>
      <c r="C763" s="299" t="s">
        <v>2625</v>
      </c>
      <c r="D763" s="299"/>
      <c r="E763" s="299"/>
      <c r="F763" s="299"/>
      <c r="G763" s="299"/>
      <c r="H763" s="299"/>
      <c r="I763" s="299"/>
      <c r="J763" s="299"/>
      <c r="K763" s="299"/>
      <c r="L763" s="299" t="s">
        <v>321</v>
      </c>
      <c r="M763" s="299" t="s">
        <v>322</v>
      </c>
      <c r="N763" s="299" t="s">
        <v>390</v>
      </c>
      <c r="O763" s="299" t="s">
        <v>420</v>
      </c>
      <c r="P763" s="299"/>
      <c r="Q763" s="299"/>
      <c r="R763" s="299"/>
      <c r="S763" s="299"/>
      <c r="T763" s="299"/>
      <c r="U763" s="298"/>
      <c r="V763" s="298"/>
      <c r="W763" s="299"/>
      <c r="X763" s="301">
        <v>56</v>
      </c>
      <c r="Y763" s="301">
        <v>0</v>
      </c>
      <c r="Z763" s="300">
        <v>1.232</v>
      </c>
      <c r="AA763" s="300">
        <v>11704</v>
      </c>
      <c r="AB763" s="297">
        <v>0</v>
      </c>
      <c r="AC763" s="296">
        <v>42597</v>
      </c>
      <c r="AD763" s="296">
        <v>42517.479459803202</v>
      </c>
      <c r="AE763" s="295" t="s">
        <v>2324</v>
      </c>
    </row>
    <row r="764" spans="1:31" hidden="1" collapsed="1">
      <c r="A764" s="302" t="s">
        <v>264</v>
      </c>
      <c r="B764" s="299" t="s">
        <v>2624</v>
      </c>
      <c r="C764" s="299" t="s">
        <v>2624</v>
      </c>
      <c r="D764" s="299" t="s">
        <v>2623</v>
      </c>
      <c r="E764" s="299" t="s">
        <v>1347</v>
      </c>
      <c r="F764" s="299" t="s">
        <v>2526</v>
      </c>
      <c r="G764" s="299" t="s">
        <v>1803</v>
      </c>
      <c r="H764" s="299" t="s">
        <v>2622</v>
      </c>
      <c r="I764" s="299" t="s">
        <v>1347</v>
      </c>
      <c r="J764" s="299" t="s">
        <v>448</v>
      </c>
      <c r="K764" s="299" t="s">
        <v>2621</v>
      </c>
      <c r="L764" s="299" t="s">
        <v>323</v>
      </c>
      <c r="M764" s="299" t="s">
        <v>102</v>
      </c>
      <c r="N764" s="299" t="s">
        <v>238</v>
      </c>
      <c r="O764" s="299" t="s">
        <v>328</v>
      </c>
      <c r="P764" s="299"/>
      <c r="Q764" s="299"/>
      <c r="R764" s="299"/>
      <c r="S764" s="299"/>
      <c r="T764" s="299"/>
      <c r="U764" s="298"/>
      <c r="V764" s="298"/>
      <c r="W764" s="299"/>
      <c r="X764" s="301">
        <v>12</v>
      </c>
      <c r="Y764" s="301">
        <v>0</v>
      </c>
      <c r="Z764" s="300">
        <v>0.48</v>
      </c>
      <c r="AA764" s="300">
        <v>4764</v>
      </c>
      <c r="AB764" s="297">
        <v>0</v>
      </c>
      <c r="AC764" s="296">
        <v>42482</v>
      </c>
      <c r="AD764" s="296">
        <v>42482.7047062153</v>
      </c>
      <c r="AE764" s="295" t="s">
        <v>2324</v>
      </c>
    </row>
    <row r="765" spans="1:31" hidden="1" collapsed="1">
      <c r="A765" s="302" t="s">
        <v>264</v>
      </c>
      <c r="B765" s="299" t="s">
        <v>2620</v>
      </c>
      <c r="C765" s="299" t="s">
        <v>2620</v>
      </c>
      <c r="D765" s="299" t="s">
        <v>2619</v>
      </c>
      <c r="E765" s="299" t="s">
        <v>2618</v>
      </c>
      <c r="F765" s="299" t="s">
        <v>2526</v>
      </c>
      <c r="G765" s="299" t="s">
        <v>2535</v>
      </c>
      <c r="H765" s="299" t="s">
        <v>2617</v>
      </c>
      <c r="I765" s="299" t="s">
        <v>449</v>
      </c>
      <c r="J765" s="299" t="s">
        <v>448</v>
      </c>
      <c r="K765" s="299" t="s">
        <v>2325</v>
      </c>
      <c r="L765" s="299" t="s">
        <v>323</v>
      </c>
      <c r="M765" s="299" t="s">
        <v>102</v>
      </c>
      <c r="N765" s="299" t="s">
        <v>238</v>
      </c>
      <c r="O765" s="299" t="s">
        <v>328</v>
      </c>
      <c r="P765" s="299"/>
      <c r="Q765" s="299"/>
      <c r="R765" s="299"/>
      <c r="S765" s="299"/>
      <c r="T765" s="299"/>
      <c r="U765" s="298"/>
      <c r="V765" s="298"/>
      <c r="W765" s="299"/>
      <c r="X765" s="301">
        <v>93</v>
      </c>
      <c r="Y765" s="301">
        <v>0</v>
      </c>
      <c r="Z765" s="300">
        <v>3.72</v>
      </c>
      <c r="AA765" s="300">
        <v>36921</v>
      </c>
      <c r="AB765" s="297">
        <v>0</v>
      </c>
      <c r="AC765" s="296">
        <v>42482</v>
      </c>
      <c r="AD765" s="296">
        <v>42482.706399386603</v>
      </c>
      <c r="AE765" s="295" t="s">
        <v>2324</v>
      </c>
    </row>
    <row r="766" spans="1:31" hidden="1" collapsed="1">
      <c r="A766" s="302" t="s">
        <v>264</v>
      </c>
      <c r="B766" s="299" t="s">
        <v>2616</v>
      </c>
      <c r="C766" s="299" t="s">
        <v>2616</v>
      </c>
      <c r="D766" s="299" t="s">
        <v>2615</v>
      </c>
      <c r="E766" s="299" t="s">
        <v>2614</v>
      </c>
      <c r="F766" s="299" t="s">
        <v>2526</v>
      </c>
      <c r="G766" s="299" t="s">
        <v>1803</v>
      </c>
      <c r="H766" s="299" t="s">
        <v>2613</v>
      </c>
      <c r="I766" s="299" t="s">
        <v>734</v>
      </c>
      <c r="J766" s="299" t="s">
        <v>448</v>
      </c>
      <c r="K766" s="299" t="s">
        <v>2612</v>
      </c>
      <c r="L766" s="299" t="s">
        <v>323</v>
      </c>
      <c r="M766" s="299" t="s">
        <v>102</v>
      </c>
      <c r="N766" s="299" t="s">
        <v>238</v>
      </c>
      <c r="O766" s="299" t="s">
        <v>328</v>
      </c>
      <c r="P766" s="299"/>
      <c r="Q766" s="299"/>
      <c r="R766" s="299"/>
      <c r="S766" s="299"/>
      <c r="T766" s="299"/>
      <c r="U766" s="298"/>
      <c r="V766" s="298"/>
      <c r="W766" s="299"/>
      <c r="X766" s="301">
        <v>102</v>
      </c>
      <c r="Y766" s="301">
        <v>0</v>
      </c>
      <c r="Z766" s="300">
        <v>4.08</v>
      </c>
      <c r="AA766" s="300">
        <v>40494</v>
      </c>
      <c r="AB766" s="297">
        <v>0</v>
      </c>
      <c r="AC766" s="296">
        <v>42482</v>
      </c>
      <c r="AD766" s="296">
        <v>42482.7079775116</v>
      </c>
      <c r="AE766" s="295" t="s">
        <v>2324</v>
      </c>
    </row>
    <row r="767" spans="1:31" hidden="1" collapsed="1">
      <c r="A767" s="302" t="s">
        <v>264</v>
      </c>
      <c r="B767" s="299" t="s">
        <v>2611</v>
      </c>
      <c r="C767" s="299" t="s">
        <v>2611</v>
      </c>
      <c r="D767" s="299" t="s">
        <v>2610</v>
      </c>
      <c r="E767" s="299" t="s">
        <v>992</v>
      </c>
      <c r="F767" s="299" t="s">
        <v>2526</v>
      </c>
      <c r="G767" s="299" t="s">
        <v>2609</v>
      </c>
      <c r="H767" s="299" t="s">
        <v>2608</v>
      </c>
      <c r="I767" s="299" t="s">
        <v>992</v>
      </c>
      <c r="J767" s="299" t="s">
        <v>448</v>
      </c>
      <c r="K767" s="299" t="s">
        <v>2361</v>
      </c>
      <c r="L767" s="299" t="s">
        <v>323</v>
      </c>
      <c r="M767" s="299" t="s">
        <v>102</v>
      </c>
      <c r="N767" s="299" t="s">
        <v>238</v>
      </c>
      <c r="O767" s="299" t="s">
        <v>328</v>
      </c>
      <c r="P767" s="299"/>
      <c r="Q767" s="299"/>
      <c r="R767" s="299"/>
      <c r="S767" s="299"/>
      <c r="T767" s="299"/>
      <c r="U767" s="298"/>
      <c r="V767" s="298"/>
      <c r="W767" s="299"/>
      <c r="X767" s="301">
        <v>66</v>
      </c>
      <c r="Y767" s="301">
        <v>0</v>
      </c>
      <c r="Z767" s="300">
        <v>2.64</v>
      </c>
      <c r="AA767" s="300">
        <v>26202</v>
      </c>
      <c r="AB767" s="297">
        <v>0</v>
      </c>
      <c r="AC767" s="296">
        <v>42482</v>
      </c>
      <c r="AD767" s="296">
        <v>42482.723241284701</v>
      </c>
      <c r="AE767" s="295" t="s">
        <v>2324</v>
      </c>
    </row>
    <row r="768" spans="1:31" hidden="1" collapsed="1">
      <c r="A768" s="302" t="s">
        <v>264</v>
      </c>
      <c r="B768" s="299" t="s">
        <v>2607</v>
      </c>
      <c r="C768" s="299" t="s">
        <v>2607</v>
      </c>
      <c r="D768" s="299" t="s">
        <v>2606</v>
      </c>
      <c r="E768" s="299" t="s">
        <v>2603</v>
      </c>
      <c r="F768" s="299" t="s">
        <v>2526</v>
      </c>
      <c r="G768" s="299" t="s">
        <v>2605</v>
      </c>
      <c r="H768" s="299" t="s">
        <v>2604</v>
      </c>
      <c r="I768" s="299" t="s">
        <v>2603</v>
      </c>
      <c r="J768" s="299" t="s">
        <v>448</v>
      </c>
      <c r="K768" s="299" t="s">
        <v>2602</v>
      </c>
      <c r="L768" s="299" t="s">
        <v>323</v>
      </c>
      <c r="M768" s="299" t="s">
        <v>102</v>
      </c>
      <c r="N768" s="299" t="s">
        <v>238</v>
      </c>
      <c r="O768" s="299" t="s">
        <v>328</v>
      </c>
      <c r="P768" s="299"/>
      <c r="Q768" s="299"/>
      <c r="R768" s="299"/>
      <c r="S768" s="299"/>
      <c r="T768" s="299"/>
      <c r="U768" s="298"/>
      <c r="V768" s="298"/>
      <c r="W768" s="299"/>
      <c r="X768" s="301">
        <v>28</v>
      </c>
      <c r="Y768" s="301">
        <v>0</v>
      </c>
      <c r="Z768" s="300">
        <v>1.1200000000000001</v>
      </c>
      <c r="AA768" s="300">
        <v>11116</v>
      </c>
      <c r="AB768" s="297">
        <v>0</v>
      </c>
      <c r="AC768" s="296">
        <v>42482</v>
      </c>
      <c r="AD768" s="296">
        <v>42482.724901307898</v>
      </c>
      <c r="AE768" s="295" t="s">
        <v>2324</v>
      </c>
    </row>
    <row r="769" spans="1:31" hidden="1" collapsed="1">
      <c r="A769" s="302" t="s">
        <v>264</v>
      </c>
      <c r="B769" s="299" t="s">
        <v>2601</v>
      </c>
      <c r="C769" s="299" t="s">
        <v>2601</v>
      </c>
      <c r="D769" s="299" t="s">
        <v>2600</v>
      </c>
      <c r="E769" s="299" t="s">
        <v>2599</v>
      </c>
      <c r="F769" s="299" t="s">
        <v>2526</v>
      </c>
      <c r="G769" s="299" t="s">
        <v>2535</v>
      </c>
      <c r="H769" s="299" t="s">
        <v>2598</v>
      </c>
      <c r="I769" s="299" t="s">
        <v>449</v>
      </c>
      <c r="J769" s="299" t="s">
        <v>448</v>
      </c>
      <c r="K769" s="299" t="s">
        <v>2325</v>
      </c>
      <c r="L769" s="299" t="s">
        <v>323</v>
      </c>
      <c r="M769" s="299" t="s">
        <v>102</v>
      </c>
      <c r="N769" s="299" t="s">
        <v>238</v>
      </c>
      <c r="O769" s="299" t="s">
        <v>328</v>
      </c>
      <c r="P769" s="299"/>
      <c r="Q769" s="299"/>
      <c r="R769" s="299"/>
      <c r="S769" s="299"/>
      <c r="T769" s="299"/>
      <c r="U769" s="298"/>
      <c r="V769" s="298"/>
      <c r="W769" s="299"/>
      <c r="X769" s="301">
        <v>85</v>
      </c>
      <c r="Y769" s="301">
        <v>0</v>
      </c>
      <c r="Z769" s="300">
        <v>3.4</v>
      </c>
      <c r="AA769" s="300">
        <v>33745</v>
      </c>
      <c r="AB769" s="297">
        <v>0</v>
      </c>
      <c r="AC769" s="296">
        <v>42482</v>
      </c>
      <c r="AD769" s="296">
        <v>42482.7259847569</v>
      </c>
      <c r="AE769" s="295" t="s">
        <v>2324</v>
      </c>
    </row>
    <row r="770" spans="1:31" hidden="1" collapsed="1">
      <c r="A770" s="302" t="s">
        <v>264</v>
      </c>
      <c r="B770" s="299" t="s">
        <v>2597</v>
      </c>
      <c r="C770" s="299" t="s">
        <v>2597</v>
      </c>
      <c r="D770" s="299" t="s">
        <v>2587</v>
      </c>
      <c r="E770" s="299" t="s">
        <v>2586</v>
      </c>
      <c r="F770" s="299" t="s">
        <v>2526</v>
      </c>
      <c r="G770" s="299" t="s">
        <v>2535</v>
      </c>
      <c r="H770" s="299" t="s">
        <v>2585</v>
      </c>
      <c r="I770" s="299" t="s">
        <v>449</v>
      </c>
      <c r="J770" s="299" t="s">
        <v>448</v>
      </c>
      <c r="K770" s="299" t="s">
        <v>2325</v>
      </c>
      <c r="L770" s="299" t="s">
        <v>323</v>
      </c>
      <c r="M770" s="299" t="s">
        <v>102</v>
      </c>
      <c r="N770" s="299" t="s">
        <v>238</v>
      </c>
      <c r="O770" s="299" t="s">
        <v>328</v>
      </c>
      <c r="P770" s="299"/>
      <c r="Q770" s="299"/>
      <c r="R770" s="299"/>
      <c r="S770" s="299"/>
      <c r="T770" s="299"/>
      <c r="U770" s="298"/>
      <c r="V770" s="298"/>
      <c r="W770" s="299"/>
      <c r="X770" s="301">
        <v>22</v>
      </c>
      <c r="Y770" s="301">
        <v>0</v>
      </c>
      <c r="Z770" s="300">
        <v>0.88</v>
      </c>
      <c r="AA770" s="300">
        <v>8734</v>
      </c>
      <c r="AB770" s="297">
        <v>0</v>
      </c>
      <c r="AC770" s="296">
        <v>42482</v>
      </c>
      <c r="AD770" s="296">
        <v>42482.727337997698</v>
      </c>
      <c r="AE770" s="295" t="s">
        <v>2324</v>
      </c>
    </row>
    <row r="771" spans="1:31" hidden="1" collapsed="1">
      <c r="A771" s="302" t="s">
        <v>264</v>
      </c>
      <c r="B771" s="299" t="s">
        <v>2596</v>
      </c>
      <c r="C771" s="299" t="s">
        <v>2596</v>
      </c>
      <c r="D771" s="299" t="s">
        <v>2595</v>
      </c>
      <c r="E771" s="299" t="s">
        <v>2594</v>
      </c>
      <c r="F771" s="299" t="s">
        <v>2594</v>
      </c>
      <c r="G771" s="299" t="s">
        <v>2594</v>
      </c>
      <c r="H771" s="299" t="s">
        <v>2593</v>
      </c>
      <c r="I771" s="299" t="s">
        <v>526</v>
      </c>
      <c r="J771" s="299" t="s">
        <v>448</v>
      </c>
      <c r="K771" s="299" t="s">
        <v>2337</v>
      </c>
      <c r="L771" s="299" t="s">
        <v>323</v>
      </c>
      <c r="M771" s="299" t="s">
        <v>102</v>
      </c>
      <c r="N771" s="299" t="s">
        <v>238</v>
      </c>
      <c r="O771" s="299" t="s">
        <v>328</v>
      </c>
      <c r="P771" s="299"/>
      <c r="Q771" s="299"/>
      <c r="R771" s="299"/>
      <c r="S771" s="299"/>
      <c r="T771" s="299"/>
      <c r="U771" s="298"/>
      <c r="V771" s="298"/>
      <c r="W771" s="299"/>
      <c r="X771" s="301">
        <v>11</v>
      </c>
      <c r="Y771" s="301">
        <v>0</v>
      </c>
      <c r="Z771" s="300">
        <v>0.44</v>
      </c>
      <c r="AA771" s="300">
        <v>4367</v>
      </c>
      <c r="AB771" s="297">
        <v>0</v>
      </c>
      <c r="AC771" s="296">
        <v>42482</v>
      </c>
      <c r="AD771" s="296">
        <v>42482.728474224503</v>
      </c>
      <c r="AE771" s="295" t="s">
        <v>2324</v>
      </c>
    </row>
    <row r="772" spans="1:31" hidden="1" collapsed="1">
      <c r="A772" s="302" t="s">
        <v>264</v>
      </c>
      <c r="B772" s="299" t="s">
        <v>2592</v>
      </c>
      <c r="C772" s="299" t="s">
        <v>2592</v>
      </c>
      <c r="D772" s="299" t="s">
        <v>2591</v>
      </c>
      <c r="E772" s="299" t="s">
        <v>2590</v>
      </c>
      <c r="F772" s="299" t="s">
        <v>2526</v>
      </c>
      <c r="G772" s="299" t="s">
        <v>2535</v>
      </c>
      <c r="H772" s="299" t="s">
        <v>2589</v>
      </c>
      <c r="I772" s="299" t="s">
        <v>449</v>
      </c>
      <c r="J772" s="299" t="s">
        <v>448</v>
      </c>
      <c r="K772" s="299" t="s">
        <v>2405</v>
      </c>
      <c r="L772" s="299" t="s">
        <v>323</v>
      </c>
      <c r="M772" s="299" t="s">
        <v>102</v>
      </c>
      <c r="N772" s="299" t="s">
        <v>238</v>
      </c>
      <c r="O772" s="299" t="s">
        <v>328</v>
      </c>
      <c r="P772" s="299"/>
      <c r="Q772" s="299"/>
      <c r="R772" s="299"/>
      <c r="S772" s="299"/>
      <c r="T772" s="299"/>
      <c r="U772" s="298"/>
      <c r="V772" s="298"/>
      <c r="W772" s="299"/>
      <c r="X772" s="301">
        <v>86</v>
      </c>
      <c r="Y772" s="301">
        <v>0</v>
      </c>
      <c r="Z772" s="300">
        <v>3.44</v>
      </c>
      <c r="AA772" s="300">
        <v>34142</v>
      </c>
      <c r="AB772" s="297">
        <v>0</v>
      </c>
      <c r="AC772" s="296">
        <v>42482</v>
      </c>
      <c r="AD772" s="296">
        <v>42482.731987847197</v>
      </c>
      <c r="AE772" s="295" t="s">
        <v>2324</v>
      </c>
    </row>
    <row r="773" spans="1:31" hidden="1" collapsed="1">
      <c r="A773" s="302" t="s">
        <v>264</v>
      </c>
      <c r="B773" s="299" t="s">
        <v>2588</v>
      </c>
      <c r="C773" s="299" t="s">
        <v>2588</v>
      </c>
      <c r="D773" s="299" t="s">
        <v>2587</v>
      </c>
      <c r="E773" s="299" t="s">
        <v>2586</v>
      </c>
      <c r="F773" s="299" t="s">
        <v>2526</v>
      </c>
      <c r="G773" s="299" t="s">
        <v>2535</v>
      </c>
      <c r="H773" s="299" t="s">
        <v>2585</v>
      </c>
      <c r="I773" s="299" t="s">
        <v>449</v>
      </c>
      <c r="J773" s="299" t="s">
        <v>448</v>
      </c>
      <c r="K773" s="299" t="s">
        <v>2325</v>
      </c>
      <c r="L773" s="299" t="s">
        <v>323</v>
      </c>
      <c r="M773" s="299" t="s">
        <v>102</v>
      </c>
      <c r="N773" s="299" t="s">
        <v>238</v>
      </c>
      <c r="O773" s="299" t="s">
        <v>328</v>
      </c>
      <c r="P773" s="299"/>
      <c r="Q773" s="299"/>
      <c r="R773" s="299"/>
      <c r="S773" s="299"/>
      <c r="T773" s="299"/>
      <c r="U773" s="298"/>
      <c r="V773" s="298"/>
      <c r="W773" s="299"/>
      <c r="X773" s="301">
        <v>40</v>
      </c>
      <c r="Y773" s="301">
        <v>0</v>
      </c>
      <c r="Z773" s="300">
        <v>1.6</v>
      </c>
      <c r="AA773" s="300">
        <v>15880</v>
      </c>
      <c r="AB773" s="297">
        <v>0</v>
      </c>
      <c r="AC773" s="296">
        <v>42482</v>
      </c>
      <c r="AD773" s="296">
        <v>42482.737167824103</v>
      </c>
      <c r="AE773" s="295" t="s">
        <v>2324</v>
      </c>
    </row>
    <row r="774" spans="1:31" hidden="1" collapsed="1">
      <c r="A774" s="302" t="s">
        <v>264</v>
      </c>
      <c r="B774" s="299" t="s">
        <v>2584</v>
      </c>
      <c r="C774" s="299" t="s">
        <v>2584</v>
      </c>
      <c r="D774" s="299" t="s">
        <v>2583</v>
      </c>
      <c r="E774" s="299" t="s">
        <v>2582</v>
      </c>
      <c r="F774" s="299" t="s">
        <v>2526</v>
      </c>
      <c r="G774" s="299" t="s">
        <v>2535</v>
      </c>
      <c r="H774" s="299" t="s">
        <v>2581</v>
      </c>
      <c r="I774" s="299" t="s">
        <v>449</v>
      </c>
      <c r="J774" s="299" t="s">
        <v>448</v>
      </c>
      <c r="K774" s="299" t="s">
        <v>2325</v>
      </c>
      <c r="L774" s="299" t="s">
        <v>323</v>
      </c>
      <c r="M774" s="299" t="s">
        <v>102</v>
      </c>
      <c r="N774" s="299" t="s">
        <v>238</v>
      </c>
      <c r="O774" s="299" t="s">
        <v>328</v>
      </c>
      <c r="P774" s="299"/>
      <c r="Q774" s="299"/>
      <c r="R774" s="299"/>
      <c r="S774" s="299"/>
      <c r="T774" s="299"/>
      <c r="U774" s="298"/>
      <c r="V774" s="298"/>
      <c r="W774" s="299"/>
      <c r="X774" s="301">
        <v>77</v>
      </c>
      <c r="Y774" s="301">
        <v>0</v>
      </c>
      <c r="Z774" s="300">
        <v>3.08</v>
      </c>
      <c r="AA774" s="300">
        <v>30569</v>
      </c>
      <c r="AB774" s="297">
        <v>0</v>
      </c>
      <c r="AC774" s="296">
        <v>42482</v>
      </c>
      <c r="AD774" s="296">
        <v>42482.744107754603</v>
      </c>
      <c r="AE774" s="295" t="s">
        <v>2324</v>
      </c>
    </row>
    <row r="775" spans="1:31" hidden="1" collapsed="1">
      <c r="A775" s="302" t="s">
        <v>264</v>
      </c>
      <c r="B775" s="299" t="s">
        <v>2580</v>
      </c>
      <c r="C775" s="299" t="s">
        <v>2580</v>
      </c>
      <c r="D775" s="299" t="s">
        <v>2579</v>
      </c>
      <c r="E775" s="299" t="s">
        <v>2578</v>
      </c>
      <c r="F775" s="299" t="s">
        <v>2577</v>
      </c>
      <c r="G775" s="299" t="s">
        <v>2576</v>
      </c>
      <c r="H775" s="299" t="s">
        <v>2575</v>
      </c>
      <c r="I775" s="299" t="s">
        <v>449</v>
      </c>
      <c r="J775" s="299" t="s">
        <v>448</v>
      </c>
      <c r="K775" s="299" t="s">
        <v>2405</v>
      </c>
      <c r="L775" s="299" t="s">
        <v>323</v>
      </c>
      <c r="M775" s="299" t="s">
        <v>102</v>
      </c>
      <c r="N775" s="299" t="s">
        <v>238</v>
      </c>
      <c r="O775" s="299" t="s">
        <v>328</v>
      </c>
      <c r="P775" s="299"/>
      <c r="Q775" s="299"/>
      <c r="R775" s="299"/>
      <c r="S775" s="299"/>
      <c r="T775" s="299"/>
      <c r="U775" s="298"/>
      <c r="V775" s="298"/>
      <c r="W775" s="299"/>
      <c r="X775" s="301">
        <v>17</v>
      </c>
      <c r="Y775" s="301">
        <v>0</v>
      </c>
      <c r="Z775" s="300">
        <v>0.68</v>
      </c>
      <c r="AA775" s="300">
        <v>6749</v>
      </c>
      <c r="AB775" s="297">
        <v>0</v>
      </c>
      <c r="AC775" s="296">
        <v>42482</v>
      </c>
      <c r="AD775" s="296">
        <v>42482.766019710602</v>
      </c>
      <c r="AE775" s="295" t="s">
        <v>2324</v>
      </c>
    </row>
    <row r="776" spans="1:31" hidden="1" collapsed="1">
      <c r="A776" s="302" t="s">
        <v>264</v>
      </c>
      <c r="B776" s="299" t="s">
        <v>2574</v>
      </c>
      <c r="C776" s="299" t="s">
        <v>2574</v>
      </c>
      <c r="D776" s="299" t="s">
        <v>2573</v>
      </c>
      <c r="E776" s="299" t="s">
        <v>2572</v>
      </c>
      <c r="F776" s="299" t="s">
        <v>2526</v>
      </c>
      <c r="G776" s="299" t="s">
        <v>2535</v>
      </c>
      <c r="H776" s="299" t="s">
        <v>2571</v>
      </c>
      <c r="I776" s="299" t="s">
        <v>449</v>
      </c>
      <c r="J776" s="299" t="s">
        <v>448</v>
      </c>
      <c r="K776" s="299" t="s">
        <v>2405</v>
      </c>
      <c r="L776" s="299" t="s">
        <v>323</v>
      </c>
      <c r="M776" s="299" t="s">
        <v>102</v>
      </c>
      <c r="N776" s="299" t="s">
        <v>238</v>
      </c>
      <c r="O776" s="299" t="s">
        <v>328</v>
      </c>
      <c r="P776" s="299"/>
      <c r="Q776" s="299"/>
      <c r="R776" s="299"/>
      <c r="S776" s="299"/>
      <c r="T776" s="299"/>
      <c r="U776" s="298"/>
      <c r="V776" s="298"/>
      <c r="W776" s="299"/>
      <c r="X776" s="301">
        <v>52</v>
      </c>
      <c r="Y776" s="301">
        <v>0</v>
      </c>
      <c r="Z776" s="300">
        <v>2.08</v>
      </c>
      <c r="AA776" s="300">
        <v>20644</v>
      </c>
      <c r="AB776" s="297">
        <v>0</v>
      </c>
      <c r="AC776" s="296">
        <v>42482</v>
      </c>
      <c r="AD776" s="296">
        <v>42482.7690482986</v>
      </c>
      <c r="AE776" s="295" t="s">
        <v>2324</v>
      </c>
    </row>
    <row r="777" spans="1:31" hidden="1" collapsed="1">
      <c r="A777" s="302" t="s">
        <v>264</v>
      </c>
      <c r="B777" s="299" t="s">
        <v>2570</v>
      </c>
      <c r="C777" s="299" t="s">
        <v>2570</v>
      </c>
      <c r="D777" s="299" t="s">
        <v>2569</v>
      </c>
      <c r="E777" s="299" t="s">
        <v>2568</v>
      </c>
      <c r="F777" s="299" t="s">
        <v>2526</v>
      </c>
      <c r="G777" s="299" t="s">
        <v>2535</v>
      </c>
      <c r="H777" s="299" t="s">
        <v>2567</v>
      </c>
      <c r="I777" s="299" t="s">
        <v>449</v>
      </c>
      <c r="J777" s="299" t="s">
        <v>448</v>
      </c>
      <c r="K777" s="299" t="s">
        <v>2405</v>
      </c>
      <c r="L777" s="299" t="s">
        <v>323</v>
      </c>
      <c r="M777" s="299" t="s">
        <v>102</v>
      </c>
      <c r="N777" s="299" t="s">
        <v>238</v>
      </c>
      <c r="O777" s="299" t="s">
        <v>328</v>
      </c>
      <c r="P777" s="299"/>
      <c r="Q777" s="299"/>
      <c r="R777" s="299"/>
      <c r="S777" s="299"/>
      <c r="T777" s="299"/>
      <c r="U777" s="298"/>
      <c r="V777" s="298"/>
      <c r="W777" s="299"/>
      <c r="X777" s="301">
        <v>93</v>
      </c>
      <c r="Y777" s="301">
        <v>0</v>
      </c>
      <c r="Z777" s="300">
        <v>3.72</v>
      </c>
      <c r="AA777" s="300">
        <v>36921</v>
      </c>
      <c r="AB777" s="297">
        <v>0</v>
      </c>
      <c r="AC777" s="296">
        <v>42482</v>
      </c>
      <c r="AD777" s="296">
        <v>42482.772271955997</v>
      </c>
      <c r="AE777" s="295" t="s">
        <v>2324</v>
      </c>
    </row>
    <row r="778" spans="1:31" hidden="1" collapsed="1">
      <c r="A778" s="302" t="s">
        <v>264</v>
      </c>
      <c r="B778" s="299" t="s">
        <v>2566</v>
      </c>
      <c r="C778" s="299" t="s">
        <v>2566</v>
      </c>
      <c r="D778" s="299" t="s">
        <v>2565</v>
      </c>
      <c r="E778" s="299" t="s">
        <v>2564</v>
      </c>
      <c r="F778" s="299" t="s">
        <v>2526</v>
      </c>
      <c r="G778" s="299" t="s">
        <v>2535</v>
      </c>
      <c r="H778" s="299" t="s">
        <v>2563</v>
      </c>
      <c r="I778" s="299" t="s">
        <v>449</v>
      </c>
      <c r="J778" s="299" t="s">
        <v>448</v>
      </c>
      <c r="K778" s="299" t="s">
        <v>2405</v>
      </c>
      <c r="L778" s="299" t="s">
        <v>323</v>
      </c>
      <c r="M778" s="299" t="s">
        <v>102</v>
      </c>
      <c r="N778" s="299" t="s">
        <v>238</v>
      </c>
      <c r="O778" s="299" t="s">
        <v>328</v>
      </c>
      <c r="P778" s="299"/>
      <c r="Q778" s="299"/>
      <c r="R778" s="299"/>
      <c r="S778" s="299"/>
      <c r="T778" s="299"/>
      <c r="U778" s="298"/>
      <c r="V778" s="298"/>
      <c r="W778" s="299"/>
      <c r="X778" s="301">
        <v>84</v>
      </c>
      <c r="Y778" s="301">
        <v>0</v>
      </c>
      <c r="Z778" s="300">
        <v>3.36</v>
      </c>
      <c r="AA778" s="300">
        <v>33348</v>
      </c>
      <c r="AB778" s="297">
        <v>0</v>
      </c>
      <c r="AC778" s="296">
        <v>42482</v>
      </c>
      <c r="AD778" s="296">
        <v>42482.776444525502</v>
      </c>
      <c r="AE778" s="295" t="s">
        <v>2324</v>
      </c>
    </row>
    <row r="779" spans="1:31" ht="20.399999999999999" hidden="1" collapsed="1">
      <c r="A779" s="302" t="s">
        <v>264</v>
      </c>
      <c r="B779" s="299" t="s">
        <v>2562</v>
      </c>
      <c r="C779" s="299" t="s">
        <v>2562</v>
      </c>
      <c r="D779" s="299" t="s">
        <v>2561</v>
      </c>
      <c r="E779" s="299" t="s">
        <v>508</v>
      </c>
      <c r="F779" s="299" t="s">
        <v>2526</v>
      </c>
      <c r="G779" s="299" t="s">
        <v>2560</v>
      </c>
      <c r="H779" s="299" t="s">
        <v>2559</v>
      </c>
      <c r="I779" s="299" t="s">
        <v>508</v>
      </c>
      <c r="J779" s="299" t="s">
        <v>448</v>
      </c>
      <c r="K779" s="299" t="s">
        <v>2331</v>
      </c>
      <c r="L779" s="299" t="s">
        <v>323</v>
      </c>
      <c r="M779" s="299" t="s">
        <v>102</v>
      </c>
      <c r="N779" s="299" t="s">
        <v>238</v>
      </c>
      <c r="O779" s="299" t="s">
        <v>328</v>
      </c>
      <c r="P779" s="299"/>
      <c r="Q779" s="299"/>
      <c r="R779" s="299"/>
      <c r="S779" s="299"/>
      <c r="T779" s="299"/>
      <c r="U779" s="298"/>
      <c r="V779" s="298"/>
      <c r="W779" s="299"/>
      <c r="X779" s="301">
        <v>131</v>
      </c>
      <c r="Y779" s="301">
        <v>0</v>
      </c>
      <c r="Z779" s="300">
        <v>5.24</v>
      </c>
      <c r="AA779" s="300">
        <v>52007</v>
      </c>
      <c r="AB779" s="297">
        <v>0</v>
      </c>
      <c r="AC779" s="296">
        <v>42482</v>
      </c>
      <c r="AD779" s="296">
        <v>42482.783426539398</v>
      </c>
      <c r="AE779" s="295" t="s">
        <v>2324</v>
      </c>
    </row>
    <row r="780" spans="1:31" hidden="1" collapsed="1">
      <c r="A780" s="302" t="s">
        <v>264</v>
      </c>
      <c r="B780" s="299" t="s">
        <v>2558</v>
      </c>
      <c r="C780" s="299" t="s">
        <v>2558</v>
      </c>
      <c r="D780" s="299" t="s">
        <v>2557</v>
      </c>
      <c r="E780" s="299" t="s">
        <v>2556</v>
      </c>
      <c r="F780" s="299" t="s">
        <v>2526</v>
      </c>
      <c r="G780" s="299" t="s">
        <v>2555</v>
      </c>
      <c r="H780" s="299" t="s">
        <v>2554</v>
      </c>
      <c r="I780" s="299" t="s">
        <v>468</v>
      </c>
      <c r="J780" s="299" t="s">
        <v>448</v>
      </c>
      <c r="K780" s="299" t="s">
        <v>2499</v>
      </c>
      <c r="L780" s="299" t="s">
        <v>323</v>
      </c>
      <c r="M780" s="299" t="s">
        <v>102</v>
      </c>
      <c r="N780" s="299" t="s">
        <v>238</v>
      </c>
      <c r="O780" s="299" t="s">
        <v>328</v>
      </c>
      <c r="P780" s="299"/>
      <c r="Q780" s="299"/>
      <c r="R780" s="299"/>
      <c r="S780" s="299"/>
      <c r="T780" s="299"/>
      <c r="U780" s="298"/>
      <c r="V780" s="298"/>
      <c r="W780" s="299"/>
      <c r="X780" s="301">
        <v>71</v>
      </c>
      <c r="Y780" s="301">
        <v>0</v>
      </c>
      <c r="Z780" s="300">
        <v>2.84</v>
      </c>
      <c r="AA780" s="300">
        <v>28187</v>
      </c>
      <c r="AB780" s="297">
        <v>0</v>
      </c>
      <c r="AC780" s="296">
        <v>42482</v>
      </c>
      <c r="AD780" s="296">
        <v>42482.788282905101</v>
      </c>
      <c r="AE780" s="295" t="s">
        <v>2324</v>
      </c>
    </row>
    <row r="781" spans="1:31" hidden="1" collapsed="1">
      <c r="A781" s="302" t="s">
        <v>264</v>
      </c>
      <c r="B781" s="299" t="s">
        <v>2553</v>
      </c>
      <c r="C781" s="299" t="s">
        <v>2553</v>
      </c>
      <c r="D781" s="299" t="s">
        <v>2552</v>
      </c>
      <c r="E781" s="299" t="s">
        <v>2551</v>
      </c>
      <c r="F781" s="299" t="s">
        <v>2550</v>
      </c>
      <c r="G781" s="299" t="s">
        <v>2549</v>
      </c>
      <c r="H781" s="299" t="s">
        <v>2548</v>
      </c>
      <c r="I781" s="299" t="s">
        <v>449</v>
      </c>
      <c r="J781" s="299" t="s">
        <v>448</v>
      </c>
      <c r="K781" s="299" t="s">
        <v>2405</v>
      </c>
      <c r="L781" s="299" t="s">
        <v>323</v>
      </c>
      <c r="M781" s="299" t="s">
        <v>102</v>
      </c>
      <c r="N781" s="299" t="s">
        <v>238</v>
      </c>
      <c r="O781" s="299" t="s">
        <v>328</v>
      </c>
      <c r="P781" s="299"/>
      <c r="Q781" s="299"/>
      <c r="R781" s="299"/>
      <c r="S781" s="299"/>
      <c r="T781" s="299"/>
      <c r="U781" s="298"/>
      <c r="V781" s="298"/>
      <c r="W781" s="299"/>
      <c r="X781" s="301">
        <v>17</v>
      </c>
      <c r="Y781" s="301">
        <v>0</v>
      </c>
      <c r="Z781" s="300">
        <v>0.68</v>
      </c>
      <c r="AA781" s="300">
        <v>6749</v>
      </c>
      <c r="AB781" s="297">
        <v>0</v>
      </c>
      <c r="AC781" s="296">
        <v>42482</v>
      </c>
      <c r="AD781" s="296">
        <v>42482.792605590301</v>
      </c>
      <c r="AE781" s="295" t="s">
        <v>2324</v>
      </c>
    </row>
    <row r="782" spans="1:31" hidden="1" collapsed="1">
      <c r="A782" s="302" t="s">
        <v>264</v>
      </c>
      <c r="B782" s="299" t="s">
        <v>2547</v>
      </c>
      <c r="C782" s="299" t="s">
        <v>2547</v>
      </c>
      <c r="D782" s="299" t="s">
        <v>2546</v>
      </c>
      <c r="E782" s="299" t="s">
        <v>2545</v>
      </c>
      <c r="F782" s="299" t="s">
        <v>2544</v>
      </c>
      <c r="G782" s="299" t="s">
        <v>2543</v>
      </c>
      <c r="H782" s="299" t="s">
        <v>2542</v>
      </c>
      <c r="I782" s="299" t="s">
        <v>449</v>
      </c>
      <c r="J782" s="299" t="s">
        <v>448</v>
      </c>
      <c r="K782" s="299" t="s">
        <v>2405</v>
      </c>
      <c r="L782" s="299" t="s">
        <v>323</v>
      </c>
      <c r="M782" s="299" t="s">
        <v>102</v>
      </c>
      <c r="N782" s="299" t="s">
        <v>238</v>
      </c>
      <c r="O782" s="299" t="s">
        <v>328</v>
      </c>
      <c r="P782" s="299"/>
      <c r="Q782" s="299"/>
      <c r="R782" s="299"/>
      <c r="S782" s="299"/>
      <c r="T782" s="299"/>
      <c r="U782" s="298"/>
      <c r="V782" s="298"/>
      <c r="W782" s="299"/>
      <c r="X782" s="301">
        <v>16</v>
      </c>
      <c r="Y782" s="301">
        <v>0</v>
      </c>
      <c r="Z782" s="300">
        <v>0.64</v>
      </c>
      <c r="AA782" s="300">
        <v>6352</v>
      </c>
      <c r="AB782" s="297">
        <v>0</v>
      </c>
      <c r="AC782" s="296">
        <v>42482</v>
      </c>
      <c r="AD782" s="296">
        <v>42482.7949914005</v>
      </c>
      <c r="AE782" s="295" t="s">
        <v>2324</v>
      </c>
    </row>
    <row r="783" spans="1:31" hidden="1" collapsed="1">
      <c r="A783" s="302" t="s">
        <v>264</v>
      </c>
      <c r="B783" s="299" t="s">
        <v>2541</v>
      </c>
      <c r="C783" s="299" t="s">
        <v>2541</v>
      </c>
      <c r="D783" s="299" t="s">
        <v>2540</v>
      </c>
      <c r="E783" s="299" t="s">
        <v>473</v>
      </c>
      <c r="F783" s="299" t="s">
        <v>2526</v>
      </c>
      <c r="G783" s="299" t="s">
        <v>1803</v>
      </c>
      <c r="H783" s="299" t="s">
        <v>2539</v>
      </c>
      <c r="I783" s="299" t="s">
        <v>473</v>
      </c>
      <c r="J783" s="299" t="s">
        <v>448</v>
      </c>
      <c r="K783" s="299" t="s">
        <v>2538</v>
      </c>
      <c r="L783" s="299" t="s">
        <v>323</v>
      </c>
      <c r="M783" s="299" t="s">
        <v>102</v>
      </c>
      <c r="N783" s="299" t="s">
        <v>238</v>
      </c>
      <c r="O783" s="299" t="s">
        <v>328</v>
      </c>
      <c r="P783" s="299"/>
      <c r="Q783" s="299"/>
      <c r="R783" s="299"/>
      <c r="S783" s="299"/>
      <c r="T783" s="299"/>
      <c r="U783" s="298"/>
      <c r="V783" s="298"/>
      <c r="W783" s="299"/>
      <c r="X783" s="301">
        <v>106</v>
      </c>
      <c r="Y783" s="301">
        <v>0</v>
      </c>
      <c r="Z783" s="300">
        <v>4.24</v>
      </c>
      <c r="AA783" s="300">
        <v>42082</v>
      </c>
      <c r="AB783" s="297">
        <v>0</v>
      </c>
      <c r="AC783" s="296">
        <v>42482</v>
      </c>
      <c r="AD783" s="296">
        <v>42482.7977727662</v>
      </c>
      <c r="AE783" s="295" t="s">
        <v>2324</v>
      </c>
    </row>
    <row r="784" spans="1:31" hidden="1" collapsed="1">
      <c r="A784" s="302" t="s">
        <v>264</v>
      </c>
      <c r="B784" s="299" t="s">
        <v>2537</v>
      </c>
      <c r="C784" s="299" t="s">
        <v>2537</v>
      </c>
      <c r="D784" s="299" t="s">
        <v>2536</v>
      </c>
      <c r="E784" s="299" t="s">
        <v>575</v>
      </c>
      <c r="F784" s="299" t="s">
        <v>2526</v>
      </c>
      <c r="G784" s="299" t="s">
        <v>2535</v>
      </c>
      <c r="H784" s="299" t="s">
        <v>2534</v>
      </c>
      <c r="I784" s="299" t="s">
        <v>575</v>
      </c>
      <c r="J784" s="299" t="s">
        <v>448</v>
      </c>
      <c r="K784" s="299" t="s">
        <v>2431</v>
      </c>
      <c r="L784" s="299" t="s">
        <v>323</v>
      </c>
      <c r="M784" s="299" t="s">
        <v>102</v>
      </c>
      <c r="N784" s="299" t="s">
        <v>238</v>
      </c>
      <c r="O784" s="299" t="s">
        <v>328</v>
      </c>
      <c r="P784" s="299"/>
      <c r="Q784" s="299"/>
      <c r="R784" s="299"/>
      <c r="S784" s="299"/>
      <c r="T784" s="299"/>
      <c r="U784" s="298"/>
      <c r="V784" s="298"/>
      <c r="W784" s="299"/>
      <c r="X784" s="301">
        <v>84</v>
      </c>
      <c r="Y784" s="301">
        <v>0</v>
      </c>
      <c r="Z784" s="300">
        <v>3.36</v>
      </c>
      <c r="AA784" s="300">
        <v>33348</v>
      </c>
      <c r="AB784" s="297">
        <v>0</v>
      </c>
      <c r="AC784" s="296">
        <v>42482</v>
      </c>
      <c r="AD784" s="296">
        <v>42482.804727511597</v>
      </c>
      <c r="AE784" s="295" t="s">
        <v>2324</v>
      </c>
    </row>
    <row r="785" spans="1:31" hidden="1" collapsed="1">
      <c r="A785" s="302" t="s">
        <v>264</v>
      </c>
      <c r="B785" s="299" t="s">
        <v>2533</v>
      </c>
      <c r="C785" s="299" t="s">
        <v>2533</v>
      </c>
      <c r="D785" s="299" t="s">
        <v>2532</v>
      </c>
      <c r="E785" s="299" t="s">
        <v>2531</v>
      </c>
      <c r="F785" s="299" t="s">
        <v>2526</v>
      </c>
      <c r="G785" s="299" t="s">
        <v>1951</v>
      </c>
      <c r="H785" s="299" t="s">
        <v>2530</v>
      </c>
      <c r="I785" s="299" t="s">
        <v>1014</v>
      </c>
      <c r="J785" s="299" t="s">
        <v>448</v>
      </c>
      <c r="K785" s="299" t="s">
        <v>2529</v>
      </c>
      <c r="L785" s="299" t="s">
        <v>323</v>
      </c>
      <c r="M785" s="299" t="s">
        <v>102</v>
      </c>
      <c r="N785" s="299" t="s">
        <v>238</v>
      </c>
      <c r="O785" s="299" t="s">
        <v>328</v>
      </c>
      <c r="P785" s="299"/>
      <c r="Q785" s="299"/>
      <c r="R785" s="299"/>
      <c r="S785" s="299"/>
      <c r="T785" s="299"/>
      <c r="U785" s="298"/>
      <c r="V785" s="298"/>
      <c r="W785" s="299"/>
      <c r="X785" s="301">
        <v>55</v>
      </c>
      <c r="Y785" s="301">
        <v>0</v>
      </c>
      <c r="Z785" s="300">
        <v>2.2000000000000002</v>
      </c>
      <c r="AA785" s="300">
        <v>21835</v>
      </c>
      <c r="AB785" s="297">
        <v>0</v>
      </c>
      <c r="AC785" s="296">
        <v>42482</v>
      </c>
      <c r="AD785" s="296">
        <v>42482.806001620404</v>
      </c>
      <c r="AE785" s="295" t="s">
        <v>2324</v>
      </c>
    </row>
    <row r="786" spans="1:31" hidden="1" collapsed="1">
      <c r="A786" s="302" t="s">
        <v>264</v>
      </c>
      <c r="B786" s="299" t="s">
        <v>2528</v>
      </c>
      <c r="C786" s="299" t="s">
        <v>2528</v>
      </c>
      <c r="D786" s="299" t="s">
        <v>2527</v>
      </c>
      <c r="E786" s="299" t="s">
        <v>1327</v>
      </c>
      <c r="F786" s="299" t="s">
        <v>2526</v>
      </c>
      <c r="G786" s="299" t="s">
        <v>2525</v>
      </c>
      <c r="H786" s="299" t="s">
        <v>2524</v>
      </c>
      <c r="I786" s="299" t="s">
        <v>1327</v>
      </c>
      <c r="J786" s="299" t="s">
        <v>448</v>
      </c>
      <c r="K786" s="299" t="s">
        <v>2416</v>
      </c>
      <c r="L786" s="299" t="s">
        <v>323</v>
      </c>
      <c r="M786" s="299" t="s">
        <v>102</v>
      </c>
      <c r="N786" s="299" t="s">
        <v>238</v>
      </c>
      <c r="O786" s="299" t="s">
        <v>328</v>
      </c>
      <c r="P786" s="299"/>
      <c r="Q786" s="299"/>
      <c r="R786" s="299"/>
      <c r="S786" s="299"/>
      <c r="T786" s="299"/>
      <c r="U786" s="298"/>
      <c r="V786" s="298"/>
      <c r="W786" s="299"/>
      <c r="X786" s="301">
        <v>12</v>
      </c>
      <c r="Y786" s="301">
        <v>0</v>
      </c>
      <c r="Z786" s="300">
        <v>0.48</v>
      </c>
      <c r="AA786" s="300">
        <v>4764</v>
      </c>
      <c r="AB786" s="297">
        <v>0</v>
      </c>
      <c r="AC786" s="296">
        <v>42482</v>
      </c>
      <c r="AD786" s="296">
        <v>42482.808434490697</v>
      </c>
      <c r="AE786" s="295" t="s">
        <v>2324</v>
      </c>
    </row>
    <row r="787" spans="1:31" hidden="1" collapsed="1">
      <c r="A787" s="302" t="s">
        <v>265</v>
      </c>
      <c r="B787" s="299" t="s">
        <v>2523</v>
      </c>
      <c r="C787" s="299" t="s">
        <v>2523</v>
      </c>
      <c r="D787" s="299" t="s">
        <v>2522</v>
      </c>
      <c r="E787" s="299" t="s">
        <v>2521</v>
      </c>
      <c r="F787" s="299" t="s">
        <v>2520</v>
      </c>
      <c r="G787" s="299"/>
      <c r="H787" s="299" t="s">
        <v>2519</v>
      </c>
      <c r="I787" s="299" t="s">
        <v>575</v>
      </c>
      <c r="J787" s="299" t="s">
        <v>448</v>
      </c>
      <c r="K787" s="299" t="s">
        <v>2431</v>
      </c>
      <c r="L787" s="299" t="s">
        <v>239</v>
      </c>
      <c r="M787" s="299" t="s">
        <v>324</v>
      </c>
      <c r="N787" s="299" t="s">
        <v>239</v>
      </c>
      <c r="O787" s="299" t="s">
        <v>255</v>
      </c>
      <c r="P787" s="299"/>
      <c r="Q787" s="299"/>
      <c r="R787" s="299"/>
      <c r="S787" s="299"/>
      <c r="T787" s="299"/>
      <c r="U787" s="298"/>
      <c r="V787" s="298"/>
      <c r="W787" s="299"/>
      <c r="X787" s="301">
        <v>1</v>
      </c>
      <c r="Y787" s="301">
        <v>0</v>
      </c>
      <c r="Z787" s="300">
        <v>0.155</v>
      </c>
      <c r="AA787" s="300">
        <v>865</v>
      </c>
      <c r="AB787" s="297">
        <v>0</v>
      </c>
      <c r="AC787" s="296">
        <v>42305</v>
      </c>
      <c r="AD787" s="296">
        <v>42305.686685069399</v>
      </c>
      <c r="AE787" s="295" t="s">
        <v>2324</v>
      </c>
    </row>
    <row r="788" spans="1:31" hidden="1" collapsed="1">
      <c r="A788" s="302" t="s">
        <v>265</v>
      </c>
      <c r="B788" s="299" t="s">
        <v>2518</v>
      </c>
      <c r="C788" s="299" t="s">
        <v>2518</v>
      </c>
      <c r="D788" s="299" t="s">
        <v>2517</v>
      </c>
      <c r="E788" s="299" t="s">
        <v>2113</v>
      </c>
      <c r="F788" s="299" t="s">
        <v>2516</v>
      </c>
      <c r="G788" s="299"/>
      <c r="H788" s="299" t="s">
        <v>2515</v>
      </c>
      <c r="I788" s="299" t="s">
        <v>449</v>
      </c>
      <c r="J788" s="299" t="s">
        <v>448</v>
      </c>
      <c r="K788" s="299" t="s">
        <v>2405</v>
      </c>
      <c r="L788" s="299" t="s">
        <v>239</v>
      </c>
      <c r="M788" s="299" t="s">
        <v>324</v>
      </c>
      <c r="N788" s="299" t="s">
        <v>239</v>
      </c>
      <c r="O788" s="299" t="s">
        <v>255</v>
      </c>
      <c r="P788" s="299"/>
      <c r="Q788" s="299"/>
      <c r="R788" s="299"/>
      <c r="S788" s="299"/>
      <c r="T788" s="299"/>
      <c r="U788" s="298"/>
      <c r="V788" s="298"/>
      <c r="W788" s="299"/>
      <c r="X788" s="301">
        <v>1</v>
      </c>
      <c r="Y788" s="301">
        <v>0</v>
      </c>
      <c r="Z788" s="300">
        <v>0.155</v>
      </c>
      <c r="AA788" s="300">
        <v>865</v>
      </c>
      <c r="AB788" s="297">
        <v>0</v>
      </c>
      <c r="AC788" s="296">
        <v>42305</v>
      </c>
      <c r="AD788" s="296">
        <v>42305.706996724497</v>
      </c>
      <c r="AE788" s="295" t="s">
        <v>2324</v>
      </c>
    </row>
    <row r="789" spans="1:31" hidden="1" collapsed="1">
      <c r="A789" s="302" t="s">
        <v>265</v>
      </c>
      <c r="B789" s="299" t="s">
        <v>2514</v>
      </c>
      <c r="C789" s="299" t="s">
        <v>2514</v>
      </c>
      <c r="D789" s="299" t="s">
        <v>2513</v>
      </c>
      <c r="E789" s="299" t="s">
        <v>2512</v>
      </c>
      <c r="F789" s="299" t="s">
        <v>2511</v>
      </c>
      <c r="G789" s="299"/>
      <c r="H789" s="299" t="s">
        <v>2510</v>
      </c>
      <c r="I789" s="299" t="s">
        <v>449</v>
      </c>
      <c r="J789" s="299" t="s">
        <v>448</v>
      </c>
      <c r="K789" s="299" t="s">
        <v>2405</v>
      </c>
      <c r="L789" s="299" t="s">
        <v>239</v>
      </c>
      <c r="M789" s="299" t="s">
        <v>324</v>
      </c>
      <c r="N789" s="299" t="s">
        <v>239</v>
      </c>
      <c r="O789" s="299" t="s">
        <v>255</v>
      </c>
      <c r="P789" s="299"/>
      <c r="Q789" s="299"/>
      <c r="R789" s="299"/>
      <c r="S789" s="299"/>
      <c r="T789" s="299"/>
      <c r="U789" s="298"/>
      <c r="V789" s="298"/>
      <c r="W789" s="299"/>
      <c r="X789" s="301">
        <v>1</v>
      </c>
      <c r="Y789" s="301">
        <v>0</v>
      </c>
      <c r="Z789" s="300">
        <v>0.155</v>
      </c>
      <c r="AA789" s="300">
        <v>865</v>
      </c>
      <c r="AB789" s="297">
        <v>0</v>
      </c>
      <c r="AC789" s="296">
        <v>42305</v>
      </c>
      <c r="AD789" s="296">
        <v>42305.712826423602</v>
      </c>
      <c r="AE789" s="295" t="s">
        <v>2324</v>
      </c>
    </row>
    <row r="790" spans="1:31" hidden="1" collapsed="1">
      <c r="A790" s="302" t="s">
        <v>265</v>
      </c>
      <c r="B790" s="299" t="s">
        <v>2509</v>
      </c>
      <c r="C790" s="299" t="s">
        <v>2509</v>
      </c>
      <c r="D790" s="299" t="s">
        <v>2508</v>
      </c>
      <c r="E790" s="299" t="s">
        <v>2507</v>
      </c>
      <c r="F790" s="299" t="s">
        <v>2506</v>
      </c>
      <c r="G790" s="299"/>
      <c r="H790" s="299" t="s">
        <v>2505</v>
      </c>
      <c r="I790" s="299" t="s">
        <v>449</v>
      </c>
      <c r="J790" s="299" t="s">
        <v>448</v>
      </c>
      <c r="K790" s="299" t="s">
        <v>2405</v>
      </c>
      <c r="L790" s="299" t="s">
        <v>239</v>
      </c>
      <c r="M790" s="299" t="s">
        <v>324</v>
      </c>
      <c r="N790" s="299" t="s">
        <v>239</v>
      </c>
      <c r="O790" s="299" t="s">
        <v>255</v>
      </c>
      <c r="P790" s="299"/>
      <c r="Q790" s="299"/>
      <c r="R790" s="299"/>
      <c r="S790" s="299"/>
      <c r="T790" s="299"/>
      <c r="U790" s="298"/>
      <c r="V790" s="298"/>
      <c r="W790" s="299"/>
      <c r="X790" s="301">
        <v>1</v>
      </c>
      <c r="Y790" s="301">
        <v>0</v>
      </c>
      <c r="Z790" s="300">
        <v>0.155</v>
      </c>
      <c r="AA790" s="300">
        <v>865</v>
      </c>
      <c r="AB790" s="297">
        <v>0</v>
      </c>
      <c r="AC790" s="296">
        <v>42305</v>
      </c>
      <c r="AD790" s="296">
        <v>42305.714187418998</v>
      </c>
      <c r="AE790" s="295" t="s">
        <v>2324</v>
      </c>
    </row>
    <row r="791" spans="1:31" hidden="1" collapsed="1">
      <c r="A791" s="302" t="s">
        <v>265</v>
      </c>
      <c r="B791" s="299" t="s">
        <v>2504</v>
      </c>
      <c r="C791" s="299" t="s">
        <v>2504</v>
      </c>
      <c r="D791" s="299" t="s">
        <v>2503</v>
      </c>
      <c r="E791" s="299" t="s">
        <v>2502</v>
      </c>
      <c r="F791" s="299" t="s">
        <v>2501</v>
      </c>
      <c r="G791" s="299"/>
      <c r="H791" s="299" t="s">
        <v>2500</v>
      </c>
      <c r="I791" s="299" t="s">
        <v>468</v>
      </c>
      <c r="J791" s="299" t="s">
        <v>448</v>
      </c>
      <c r="K791" s="299" t="s">
        <v>2499</v>
      </c>
      <c r="L791" s="299" t="s">
        <v>239</v>
      </c>
      <c r="M791" s="299" t="s">
        <v>324</v>
      </c>
      <c r="N791" s="299" t="s">
        <v>239</v>
      </c>
      <c r="O791" s="299" t="s">
        <v>255</v>
      </c>
      <c r="P791" s="299"/>
      <c r="Q791" s="299"/>
      <c r="R791" s="299"/>
      <c r="S791" s="299"/>
      <c r="T791" s="299"/>
      <c r="U791" s="298"/>
      <c r="V791" s="298"/>
      <c r="W791" s="299"/>
      <c r="X791" s="301">
        <v>1</v>
      </c>
      <c r="Y791" s="301">
        <v>0</v>
      </c>
      <c r="Z791" s="300">
        <v>0.155</v>
      </c>
      <c r="AA791" s="300">
        <v>865</v>
      </c>
      <c r="AB791" s="297">
        <v>0</v>
      </c>
      <c r="AC791" s="296">
        <v>42305</v>
      </c>
      <c r="AD791" s="296">
        <v>42305.714954050898</v>
      </c>
      <c r="AE791" s="295" t="s">
        <v>2324</v>
      </c>
    </row>
    <row r="792" spans="1:31" ht="20.399999999999999" hidden="1" collapsed="1">
      <c r="A792" s="302" t="s">
        <v>265</v>
      </c>
      <c r="B792" s="299" t="s">
        <v>2498</v>
      </c>
      <c r="C792" s="299" t="s">
        <v>2498</v>
      </c>
      <c r="D792" s="299" t="s">
        <v>2497</v>
      </c>
      <c r="E792" s="299" t="s">
        <v>2085</v>
      </c>
      <c r="F792" s="299" t="s">
        <v>1122</v>
      </c>
      <c r="G792" s="299"/>
      <c r="H792" s="299" t="s">
        <v>2496</v>
      </c>
      <c r="I792" s="299" t="s">
        <v>508</v>
      </c>
      <c r="J792" s="299" t="s">
        <v>448</v>
      </c>
      <c r="K792" s="299" t="s">
        <v>2331</v>
      </c>
      <c r="L792" s="299" t="s">
        <v>239</v>
      </c>
      <c r="M792" s="299" t="s">
        <v>324</v>
      </c>
      <c r="N792" s="299" t="s">
        <v>239</v>
      </c>
      <c r="O792" s="299" t="s">
        <v>255</v>
      </c>
      <c r="P792" s="299"/>
      <c r="Q792" s="299"/>
      <c r="R792" s="299"/>
      <c r="S792" s="299"/>
      <c r="T792" s="299"/>
      <c r="U792" s="298"/>
      <c r="V792" s="298"/>
      <c r="W792" s="299"/>
      <c r="X792" s="301">
        <v>1</v>
      </c>
      <c r="Y792" s="301">
        <v>0</v>
      </c>
      <c r="Z792" s="300">
        <v>0.155</v>
      </c>
      <c r="AA792" s="300">
        <v>865</v>
      </c>
      <c r="AB792" s="297">
        <v>0</v>
      </c>
      <c r="AC792" s="296">
        <v>42305</v>
      </c>
      <c r="AD792" s="296">
        <v>42305.716363541702</v>
      </c>
      <c r="AE792" s="295" t="s">
        <v>2324</v>
      </c>
    </row>
    <row r="793" spans="1:31" hidden="1" collapsed="1">
      <c r="A793" s="302" t="s">
        <v>265</v>
      </c>
      <c r="B793" s="299" t="s">
        <v>2495</v>
      </c>
      <c r="C793" s="299" t="s">
        <v>2495</v>
      </c>
      <c r="D793" s="299" t="s">
        <v>2494</v>
      </c>
      <c r="E793" s="299" t="s">
        <v>1425</v>
      </c>
      <c r="F793" s="299" t="s">
        <v>2493</v>
      </c>
      <c r="G793" s="299"/>
      <c r="H793" s="299" t="s">
        <v>2492</v>
      </c>
      <c r="I793" s="299" t="s">
        <v>1327</v>
      </c>
      <c r="J793" s="299" t="s">
        <v>448</v>
      </c>
      <c r="K793" s="299" t="s">
        <v>2416</v>
      </c>
      <c r="L793" s="299" t="s">
        <v>239</v>
      </c>
      <c r="M793" s="299" t="s">
        <v>324</v>
      </c>
      <c r="N793" s="299" t="s">
        <v>239</v>
      </c>
      <c r="O793" s="299" t="s">
        <v>255</v>
      </c>
      <c r="P793" s="299"/>
      <c r="Q793" s="299"/>
      <c r="R793" s="299"/>
      <c r="S793" s="299"/>
      <c r="T793" s="299"/>
      <c r="U793" s="298"/>
      <c r="V793" s="298"/>
      <c r="W793" s="299"/>
      <c r="X793" s="301">
        <v>1</v>
      </c>
      <c r="Y793" s="301">
        <v>0</v>
      </c>
      <c r="Z793" s="300">
        <v>0.155</v>
      </c>
      <c r="AA793" s="300">
        <v>865</v>
      </c>
      <c r="AB793" s="297">
        <v>0</v>
      </c>
      <c r="AC793" s="296">
        <v>42305</v>
      </c>
      <c r="AD793" s="296">
        <v>42305.718354085599</v>
      </c>
      <c r="AE793" s="295" t="s">
        <v>2324</v>
      </c>
    </row>
    <row r="794" spans="1:31" hidden="1" collapsed="1">
      <c r="A794" s="302" t="s">
        <v>265</v>
      </c>
      <c r="B794" s="299" t="s">
        <v>2491</v>
      </c>
      <c r="C794" s="299" t="s">
        <v>2491</v>
      </c>
      <c r="D794" s="299" t="s">
        <v>2490</v>
      </c>
      <c r="E794" s="299" t="s">
        <v>1025</v>
      </c>
      <c r="F794" s="299" t="s">
        <v>2485</v>
      </c>
      <c r="G794" s="299"/>
      <c r="H794" s="299" t="s">
        <v>2489</v>
      </c>
      <c r="I794" s="299" t="s">
        <v>575</v>
      </c>
      <c r="J794" s="299" t="s">
        <v>448</v>
      </c>
      <c r="K794" s="299" t="s">
        <v>2431</v>
      </c>
      <c r="L794" s="299" t="s">
        <v>239</v>
      </c>
      <c r="M794" s="299" t="s">
        <v>324</v>
      </c>
      <c r="N794" s="299" t="s">
        <v>239</v>
      </c>
      <c r="O794" s="299" t="s">
        <v>255</v>
      </c>
      <c r="P794" s="299"/>
      <c r="Q794" s="299"/>
      <c r="R794" s="299"/>
      <c r="S794" s="299"/>
      <c r="T794" s="299"/>
      <c r="U794" s="298"/>
      <c r="V794" s="298"/>
      <c r="W794" s="299"/>
      <c r="X794" s="301">
        <v>1</v>
      </c>
      <c r="Y794" s="301">
        <v>0</v>
      </c>
      <c r="Z794" s="300">
        <v>0.155</v>
      </c>
      <c r="AA794" s="300">
        <v>865</v>
      </c>
      <c r="AB794" s="297">
        <v>0</v>
      </c>
      <c r="AC794" s="296">
        <v>42305</v>
      </c>
      <c r="AD794" s="296">
        <v>42305.760492048597</v>
      </c>
      <c r="AE794" s="295" t="s">
        <v>2324</v>
      </c>
    </row>
    <row r="795" spans="1:31" hidden="1" collapsed="1">
      <c r="A795" s="302" t="s">
        <v>265</v>
      </c>
      <c r="B795" s="299" t="s">
        <v>2488</v>
      </c>
      <c r="C795" s="299" t="s">
        <v>2488</v>
      </c>
      <c r="D795" s="299" t="s">
        <v>2487</v>
      </c>
      <c r="E795" s="299" t="s">
        <v>2486</v>
      </c>
      <c r="F795" s="299" t="s">
        <v>2485</v>
      </c>
      <c r="G795" s="299"/>
      <c r="H795" s="299" t="s">
        <v>2484</v>
      </c>
      <c r="I795" s="299" t="s">
        <v>575</v>
      </c>
      <c r="J795" s="299" t="s">
        <v>448</v>
      </c>
      <c r="K795" s="299" t="s">
        <v>2431</v>
      </c>
      <c r="L795" s="299" t="s">
        <v>239</v>
      </c>
      <c r="M795" s="299" t="s">
        <v>324</v>
      </c>
      <c r="N795" s="299" t="s">
        <v>239</v>
      </c>
      <c r="O795" s="299" t="s">
        <v>255</v>
      </c>
      <c r="P795" s="299"/>
      <c r="Q795" s="299"/>
      <c r="R795" s="299"/>
      <c r="S795" s="299"/>
      <c r="T795" s="299"/>
      <c r="U795" s="298"/>
      <c r="V795" s="298"/>
      <c r="W795" s="299"/>
      <c r="X795" s="301">
        <v>1</v>
      </c>
      <c r="Y795" s="301">
        <v>0</v>
      </c>
      <c r="Z795" s="300">
        <v>0.155</v>
      </c>
      <c r="AA795" s="300">
        <v>865</v>
      </c>
      <c r="AB795" s="297">
        <v>0</v>
      </c>
      <c r="AC795" s="296">
        <v>42305</v>
      </c>
      <c r="AD795" s="296">
        <v>42305.763253900499</v>
      </c>
      <c r="AE795" s="295" t="s">
        <v>2324</v>
      </c>
    </row>
    <row r="796" spans="1:31" hidden="1" collapsed="1">
      <c r="A796" s="302" t="s">
        <v>265</v>
      </c>
      <c r="B796" s="299" t="s">
        <v>2483</v>
      </c>
      <c r="C796" s="299" t="s">
        <v>2483</v>
      </c>
      <c r="D796" s="299" t="s">
        <v>2482</v>
      </c>
      <c r="E796" s="299" t="s">
        <v>2481</v>
      </c>
      <c r="F796" s="299" t="s">
        <v>2480</v>
      </c>
      <c r="G796" s="299"/>
      <c r="H796" s="299" t="s">
        <v>2479</v>
      </c>
      <c r="I796" s="299" t="s">
        <v>575</v>
      </c>
      <c r="J796" s="299" t="s">
        <v>448</v>
      </c>
      <c r="K796" s="299" t="s">
        <v>2431</v>
      </c>
      <c r="L796" s="299" t="s">
        <v>239</v>
      </c>
      <c r="M796" s="299" t="s">
        <v>324</v>
      </c>
      <c r="N796" s="299" t="s">
        <v>239</v>
      </c>
      <c r="O796" s="299" t="s">
        <v>255</v>
      </c>
      <c r="P796" s="299"/>
      <c r="Q796" s="299"/>
      <c r="R796" s="299"/>
      <c r="S796" s="299"/>
      <c r="T796" s="299"/>
      <c r="U796" s="298"/>
      <c r="V796" s="298"/>
      <c r="W796" s="299"/>
      <c r="X796" s="301">
        <v>1</v>
      </c>
      <c r="Y796" s="301">
        <v>0</v>
      </c>
      <c r="Z796" s="300">
        <v>0.155</v>
      </c>
      <c r="AA796" s="300">
        <v>865</v>
      </c>
      <c r="AB796" s="297">
        <v>0</v>
      </c>
      <c r="AC796" s="296">
        <v>42305</v>
      </c>
      <c r="AD796" s="296">
        <v>42305.764314004598</v>
      </c>
      <c r="AE796" s="295" t="s">
        <v>2324</v>
      </c>
    </row>
    <row r="797" spans="1:31" hidden="1" collapsed="1">
      <c r="A797" s="302" t="s">
        <v>265</v>
      </c>
      <c r="B797" s="299" t="s">
        <v>2478</v>
      </c>
      <c r="C797" s="299" t="s">
        <v>2478</v>
      </c>
      <c r="D797" s="299" t="s">
        <v>2477</v>
      </c>
      <c r="E797" s="299" t="s">
        <v>2476</v>
      </c>
      <c r="F797" s="299" t="s">
        <v>2475</v>
      </c>
      <c r="G797" s="299"/>
      <c r="H797" s="299" t="s">
        <v>2474</v>
      </c>
      <c r="I797" s="299" t="s">
        <v>575</v>
      </c>
      <c r="J797" s="299" t="s">
        <v>448</v>
      </c>
      <c r="K797" s="299" t="s">
        <v>2431</v>
      </c>
      <c r="L797" s="299" t="s">
        <v>239</v>
      </c>
      <c r="M797" s="299" t="s">
        <v>324</v>
      </c>
      <c r="N797" s="299" t="s">
        <v>239</v>
      </c>
      <c r="O797" s="299" t="s">
        <v>255</v>
      </c>
      <c r="P797" s="299"/>
      <c r="Q797" s="299"/>
      <c r="R797" s="299"/>
      <c r="S797" s="299"/>
      <c r="T797" s="299"/>
      <c r="U797" s="298"/>
      <c r="V797" s="298"/>
      <c r="W797" s="299"/>
      <c r="X797" s="301">
        <v>1</v>
      </c>
      <c r="Y797" s="301">
        <v>0</v>
      </c>
      <c r="Z797" s="300">
        <v>0.155</v>
      </c>
      <c r="AA797" s="300">
        <v>865</v>
      </c>
      <c r="AB797" s="297">
        <v>0</v>
      </c>
      <c r="AC797" s="296">
        <v>42305</v>
      </c>
      <c r="AD797" s="296">
        <v>42305.765128553197</v>
      </c>
      <c r="AE797" s="295" t="s">
        <v>2324</v>
      </c>
    </row>
    <row r="798" spans="1:31" hidden="1" collapsed="1">
      <c r="A798" s="302" t="s">
        <v>265</v>
      </c>
      <c r="B798" s="299" t="s">
        <v>2473</v>
      </c>
      <c r="C798" s="299" t="s">
        <v>2473</v>
      </c>
      <c r="D798" s="299" t="s">
        <v>2472</v>
      </c>
      <c r="E798" s="299" t="s">
        <v>2471</v>
      </c>
      <c r="F798" s="299" t="s">
        <v>2470</v>
      </c>
      <c r="G798" s="299"/>
      <c r="H798" s="299" t="s">
        <v>2469</v>
      </c>
      <c r="I798" s="299" t="s">
        <v>575</v>
      </c>
      <c r="J798" s="299" t="s">
        <v>448</v>
      </c>
      <c r="K798" s="299" t="s">
        <v>2431</v>
      </c>
      <c r="L798" s="299" t="s">
        <v>239</v>
      </c>
      <c r="M798" s="299" t="s">
        <v>324</v>
      </c>
      <c r="N798" s="299" t="s">
        <v>239</v>
      </c>
      <c r="O798" s="299" t="s">
        <v>255</v>
      </c>
      <c r="P798" s="299"/>
      <c r="Q798" s="299"/>
      <c r="R798" s="299"/>
      <c r="S798" s="299"/>
      <c r="T798" s="299"/>
      <c r="U798" s="298"/>
      <c r="V798" s="298"/>
      <c r="W798" s="299"/>
      <c r="X798" s="301">
        <v>1</v>
      </c>
      <c r="Y798" s="301">
        <v>0</v>
      </c>
      <c r="Z798" s="300">
        <v>0.155</v>
      </c>
      <c r="AA798" s="300">
        <v>865</v>
      </c>
      <c r="AB798" s="297">
        <v>0</v>
      </c>
      <c r="AC798" s="296">
        <v>42305</v>
      </c>
      <c r="AD798" s="296">
        <v>42305.765944213003</v>
      </c>
      <c r="AE798" s="295" t="s">
        <v>2324</v>
      </c>
    </row>
    <row r="799" spans="1:31" hidden="1" collapsed="1">
      <c r="A799" s="302" t="s">
        <v>265</v>
      </c>
      <c r="B799" s="299" t="s">
        <v>2468</v>
      </c>
      <c r="C799" s="299" t="s">
        <v>2468</v>
      </c>
      <c r="D799" s="299" t="s">
        <v>2467</v>
      </c>
      <c r="E799" s="299" t="s">
        <v>2466</v>
      </c>
      <c r="F799" s="299" t="s">
        <v>1341</v>
      </c>
      <c r="G799" s="299"/>
      <c r="H799" s="299" t="s">
        <v>2465</v>
      </c>
      <c r="I799" s="299" t="s">
        <v>575</v>
      </c>
      <c r="J799" s="299" t="s">
        <v>448</v>
      </c>
      <c r="K799" s="299" t="s">
        <v>2431</v>
      </c>
      <c r="L799" s="299" t="s">
        <v>239</v>
      </c>
      <c r="M799" s="299" t="s">
        <v>324</v>
      </c>
      <c r="N799" s="299" t="s">
        <v>239</v>
      </c>
      <c r="O799" s="299" t="s">
        <v>255</v>
      </c>
      <c r="P799" s="299"/>
      <c r="Q799" s="299"/>
      <c r="R799" s="299"/>
      <c r="S799" s="299"/>
      <c r="T799" s="299"/>
      <c r="U799" s="298"/>
      <c r="V799" s="298"/>
      <c r="W799" s="299"/>
      <c r="X799" s="301">
        <v>1</v>
      </c>
      <c r="Y799" s="301">
        <v>0</v>
      </c>
      <c r="Z799" s="300">
        <v>0.155</v>
      </c>
      <c r="AA799" s="300">
        <v>865</v>
      </c>
      <c r="AB799" s="297">
        <v>0</v>
      </c>
      <c r="AC799" s="296">
        <v>42305</v>
      </c>
      <c r="AD799" s="296">
        <v>42305.766879247698</v>
      </c>
      <c r="AE799" s="295" t="s">
        <v>2324</v>
      </c>
    </row>
    <row r="800" spans="1:31" hidden="1" collapsed="1">
      <c r="A800" s="302" t="s">
        <v>265</v>
      </c>
      <c r="B800" s="299" t="s">
        <v>2464</v>
      </c>
      <c r="C800" s="299" t="s">
        <v>2464</v>
      </c>
      <c r="D800" s="299" t="s">
        <v>2463</v>
      </c>
      <c r="E800" s="299" t="s">
        <v>2462</v>
      </c>
      <c r="F800" s="299" t="s">
        <v>2461</v>
      </c>
      <c r="G800" s="299"/>
      <c r="H800" s="299" t="s">
        <v>2460</v>
      </c>
      <c r="I800" s="299" t="s">
        <v>575</v>
      </c>
      <c r="J800" s="299" t="s">
        <v>448</v>
      </c>
      <c r="K800" s="299" t="s">
        <v>2431</v>
      </c>
      <c r="L800" s="299" t="s">
        <v>239</v>
      </c>
      <c r="M800" s="299" t="s">
        <v>324</v>
      </c>
      <c r="N800" s="299" t="s">
        <v>239</v>
      </c>
      <c r="O800" s="299" t="s">
        <v>255</v>
      </c>
      <c r="P800" s="299"/>
      <c r="Q800" s="299"/>
      <c r="R800" s="299"/>
      <c r="S800" s="299"/>
      <c r="T800" s="299"/>
      <c r="U800" s="298"/>
      <c r="V800" s="298"/>
      <c r="W800" s="299"/>
      <c r="X800" s="301">
        <v>1</v>
      </c>
      <c r="Y800" s="301">
        <v>0</v>
      </c>
      <c r="Z800" s="300">
        <v>0.155</v>
      </c>
      <c r="AA800" s="300">
        <v>865</v>
      </c>
      <c r="AB800" s="297">
        <v>0</v>
      </c>
      <c r="AC800" s="296">
        <v>42305</v>
      </c>
      <c r="AD800" s="296">
        <v>42305.767689733802</v>
      </c>
      <c r="AE800" s="295" t="s">
        <v>2324</v>
      </c>
    </row>
    <row r="801" spans="1:31" hidden="1" collapsed="1">
      <c r="A801" s="302" t="s">
        <v>265</v>
      </c>
      <c r="B801" s="299" t="s">
        <v>2459</v>
      </c>
      <c r="C801" s="299" t="s">
        <v>2459</v>
      </c>
      <c r="D801" s="299" t="s">
        <v>2458</v>
      </c>
      <c r="E801" s="299" t="s">
        <v>2457</v>
      </c>
      <c r="F801" s="299" t="s">
        <v>2456</v>
      </c>
      <c r="G801" s="299"/>
      <c r="H801" s="299" t="s">
        <v>2455</v>
      </c>
      <c r="I801" s="299" t="s">
        <v>575</v>
      </c>
      <c r="J801" s="299" t="s">
        <v>448</v>
      </c>
      <c r="K801" s="299" t="s">
        <v>2431</v>
      </c>
      <c r="L801" s="299" t="s">
        <v>239</v>
      </c>
      <c r="M801" s="299" t="s">
        <v>324</v>
      </c>
      <c r="N801" s="299" t="s">
        <v>239</v>
      </c>
      <c r="O801" s="299" t="s">
        <v>255</v>
      </c>
      <c r="P801" s="299"/>
      <c r="Q801" s="299"/>
      <c r="R801" s="299"/>
      <c r="S801" s="299"/>
      <c r="T801" s="299"/>
      <c r="U801" s="298"/>
      <c r="V801" s="298"/>
      <c r="W801" s="299"/>
      <c r="X801" s="301">
        <v>1</v>
      </c>
      <c r="Y801" s="301">
        <v>0</v>
      </c>
      <c r="Z801" s="300">
        <v>0.155</v>
      </c>
      <c r="AA801" s="300">
        <v>865</v>
      </c>
      <c r="AB801" s="297">
        <v>0</v>
      </c>
      <c r="AC801" s="296">
        <v>42305</v>
      </c>
      <c r="AD801" s="296">
        <v>42305.7689308681</v>
      </c>
      <c r="AE801" s="295" t="s">
        <v>2324</v>
      </c>
    </row>
    <row r="802" spans="1:31" hidden="1" collapsed="1">
      <c r="A802" s="302" t="s">
        <v>265</v>
      </c>
      <c r="B802" s="299" t="s">
        <v>2454</v>
      </c>
      <c r="C802" s="299" t="s">
        <v>2454</v>
      </c>
      <c r="D802" s="299" t="s">
        <v>2453</v>
      </c>
      <c r="E802" s="299" t="s">
        <v>2452</v>
      </c>
      <c r="F802" s="299" t="s">
        <v>2451</v>
      </c>
      <c r="G802" s="299"/>
      <c r="H802" s="299" t="s">
        <v>2450</v>
      </c>
      <c r="I802" s="299" t="s">
        <v>575</v>
      </c>
      <c r="J802" s="299" t="s">
        <v>448</v>
      </c>
      <c r="K802" s="299" t="s">
        <v>2431</v>
      </c>
      <c r="L802" s="299" t="s">
        <v>239</v>
      </c>
      <c r="M802" s="299" t="s">
        <v>324</v>
      </c>
      <c r="N802" s="299" t="s">
        <v>239</v>
      </c>
      <c r="O802" s="299" t="s">
        <v>255</v>
      </c>
      <c r="P802" s="299"/>
      <c r="Q802" s="299"/>
      <c r="R802" s="299"/>
      <c r="S802" s="299"/>
      <c r="T802" s="299"/>
      <c r="U802" s="298"/>
      <c r="V802" s="298"/>
      <c r="W802" s="299"/>
      <c r="X802" s="301">
        <v>1</v>
      </c>
      <c r="Y802" s="301">
        <v>0</v>
      </c>
      <c r="Z802" s="300">
        <v>0.155</v>
      </c>
      <c r="AA802" s="300">
        <v>865</v>
      </c>
      <c r="AB802" s="297">
        <v>0</v>
      </c>
      <c r="AC802" s="296">
        <v>42305</v>
      </c>
      <c r="AD802" s="296">
        <v>42305.769620798601</v>
      </c>
      <c r="AE802" s="295" t="s">
        <v>2324</v>
      </c>
    </row>
    <row r="803" spans="1:31" hidden="1" collapsed="1">
      <c r="A803" s="302" t="s">
        <v>265</v>
      </c>
      <c r="B803" s="299" t="s">
        <v>2449</v>
      </c>
      <c r="C803" s="299" t="s">
        <v>2449</v>
      </c>
      <c r="D803" s="299" t="s">
        <v>2448</v>
      </c>
      <c r="E803" s="299" t="s">
        <v>2447</v>
      </c>
      <c r="F803" s="299" t="s">
        <v>548</v>
      </c>
      <c r="G803" s="299"/>
      <c r="H803" s="299" t="s">
        <v>2446</v>
      </c>
      <c r="I803" s="299" t="s">
        <v>575</v>
      </c>
      <c r="J803" s="299" t="s">
        <v>448</v>
      </c>
      <c r="K803" s="299" t="s">
        <v>2431</v>
      </c>
      <c r="L803" s="299" t="s">
        <v>239</v>
      </c>
      <c r="M803" s="299" t="s">
        <v>324</v>
      </c>
      <c r="N803" s="299" t="s">
        <v>239</v>
      </c>
      <c r="O803" s="299" t="s">
        <v>255</v>
      </c>
      <c r="P803" s="299"/>
      <c r="Q803" s="299"/>
      <c r="R803" s="299"/>
      <c r="S803" s="299"/>
      <c r="T803" s="299"/>
      <c r="U803" s="298"/>
      <c r="V803" s="298"/>
      <c r="W803" s="299"/>
      <c r="X803" s="301">
        <v>1</v>
      </c>
      <c r="Y803" s="301">
        <v>0</v>
      </c>
      <c r="Z803" s="300">
        <v>0.155</v>
      </c>
      <c r="AA803" s="300">
        <v>865</v>
      </c>
      <c r="AB803" s="297">
        <v>0</v>
      </c>
      <c r="AC803" s="296">
        <v>42305</v>
      </c>
      <c r="AD803" s="296">
        <v>42305.770365937497</v>
      </c>
      <c r="AE803" s="295" t="s">
        <v>2324</v>
      </c>
    </row>
    <row r="804" spans="1:31" hidden="1" collapsed="1">
      <c r="A804" s="302" t="s">
        <v>265</v>
      </c>
      <c r="B804" s="299" t="s">
        <v>2445</v>
      </c>
      <c r="C804" s="299" t="s">
        <v>2445</v>
      </c>
      <c r="D804" s="299" t="s">
        <v>2444</v>
      </c>
      <c r="E804" s="299" t="s">
        <v>2443</v>
      </c>
      <c r="F804" s="299" t="s">
        <v>2442</v>
      </c>
      <c r="G804" s="299"/>
      <c r="H804" s="299" t="s">
        <v>2441</v>
      </c>
      <c r="I804" s="299" t="s">
        <v>575</v>
      </c>
      <c r="J804" s="299" t="s">
        <v>448</v>
      </c>
      <c r="K804" s="299" t="s">
        <v>2431</v>
      </c>
      <c r="L804" s="299" t="s">
        <v>239</v>
      </c>
      <c r="M804" s="299" t="s">
        <v>324</v>
      </c>
      <c r="N804" s="299" t="s">
        <v>239</v>
      </c>
      <c r="O804" s="299" t="s">
        <v>255</v>
      </c>
      <c r="P804" s="299"/>
      <c r="Q804" s="299"/>
      <c r="R804" s="299"/>
      <c r="S804" s="299"/>
      <c r="T804" s="299"/>
      <c r="U804" s="298"/>
      <c r="V804" s="298"/>
      <c r="W804" s="299"/>
      <c r="X804" s="301">
        <v>1</v>
      </c>
      <c r="Y804" s="301">
        <v>0</v>
      </c>
      <c r="Z804" s="300">
        <v>0.155</v>
      </c>
      <c r="AA804" s="300">
        <v>865</v>
      </c>
      <c r="AB804" s="297">
        <v>0</v>
      </c>
      <c r="AC804" s="296">
        <v>42305</v>
      </c>
      <c r="AD804" s="296">
        <v>42305.771044212997</v>
      </c>
      <c r="AE804" s="295" t="s">
        <v>2324</v>
      </c>
    </row>
    <row r="805" spans="1:31" hidden="1" collapsed="1">
      <c r="A805" s="302" t="s">
        <v>265</v>
      </c>
      <c r="B805" s="299" t="s">
        <v>2440</v>
      </c>
      <c r="C805" s="299" t="s">
        <v>2440</v>
      </c>
      <c r="D805" s="299" t="s">
        <v>2439</v>
      </c>
      <c r="E805" s="299" t="s">
        <v>2438</v>
      </c>
      <c r="F805" s="299" t="s">
        <v>2437</v>
      </c>
      <c r="G805" s="299"/>
      <c r="H805" s="299" t="s">
        <v>2436</v>
      </c>
      <c r="I805" s="299" t="s">
        <v>575</v>
      </c>
      <c r="J805" s="299" t="s">
        <v>448</v>
      </c>
      <c r="K805" s="299" t="s">
        <v>2431</v>
      </c>
      <c r="L805" s="299" t="s">
        <v>239</v>
      </c>
      <c r="M805" s="299" t="s">
        <v>324</v>
      </c>
      <c r="N805" s="299" t="s">
        <v>239</v>
      </c>
      <c r="O805" s="299" t="s">
        <v>255</v>
      </c>
      <c r="P805" s="299"/>
      <c r="Q805" s="299"/>
      <c r="R805" s="299"/>
      <c r="S805" s="299"/>
      <c r="T805" s="299"/>
      <c r="U805" s="298"/>
      <c r="V805" s="298"/>
      <c r="W805" s="299"/>
      <c r="X805" s="301">
        <v>1</v>
      </c>
      <c r="Y805" s="301">
        <v>0</v>
      </c>
      <c r="Z805" s="300">
        <v>0.155</v>
      </c>
      <c r="AA805" s="300">
        <v>865</v>
      </c>
      <c r="AB805" s="297">
        <v>0</v>
      </c>
      <c r="AC805" s="296">
        <v>42305</v>
      </c>
      <c r="AD805" s="296">
        <v>42305.772058020797</v>
      </c>
      <c r="AE805" s="295" t="s">
        <v>2324</v>
      </c>
    </row>
    <row r="806" spans="1:31" hidden="1" collapsed="1">
      <c r="A806" s="302" t="s">
        <v>265</v>
      </c>
      <c r="B806" s="299" t="s">
        <v>2435</v>
      </c>
      <c r="C806" s="299" t="s">
        <v>2435</v>
      </c>
      <c r="D806" s="299" t="s">
        <v>2434</v>
      </c>
      <c r="E806" s="299" t="s">
        <v>2433</v>
      </c>
      <c r="F806" s="299" t="s">
        <v>901</v>
      </c>
      <c r="G806" s="299"/>
      <c r="H806" s="299" t="s">
        <v>2432</v>
      </c>
      <c r="I806" s="299" t="s">
        <v>575</v>
      </c>
      <c r="J806" s="299" t="s">
        <v>448</v>
      </c>
      <c r="K806" s="299" t="s">
        <v>2431</v>
      </c>
      <c r="L806" s="299" t="s">
        <v>239</v>
      </c>
      <c r="M806" s="299" t="s">
        <v>324</v>
      </c>
      <c r="N806" s="299" t="s">
        <v>239</v>
      </c>
      <c r="O806" s="299" t="s">
        <v>255</v>
      </c>
      <c r="P806" s="299"/>
      <c r="Q806" s="299"/>
      <c r="R806" s="299"/>
      <c r="S806" s="299"/>
      <c r="T806" s="299"/>
      <c r="U806" s="298"/>
      <c r="V806" s="298"/>
      <c r="W806" s="299"/>
      <c r="X806" s="301">
        <v>1</v>
      </c>
      <c r="Y806" s="301">
        <v>0</v>
      </c>
      <c r="Z806" s="300">
        <v>0.155</v>
      </c>
      <c r="AA806" s="300">
        <v>865</v>
      </c>
      <c r="AB806" s="297">
        <v>0</v>
      </c>
      <c r="AC806" s="296">
        <v>42305</v>
      </c>
      <c r="AD806" s="296">
        <v>42305.773019062501</v>
      </c>
      <c r="AE806" s="295" t="s">
        <v>2324</v>
      </c>
    </row>
    <row r="807" spans="1:31" hidden="1" collapsed="1">
      <c r="A807" s="302" t="s">
        <v>265</v>
      </c>
      <c r="B807" s="299" t="s">
        <v>2430</v>
      </c>
      <c r="C807" s="299" t="s">
        <v>2430</v>
      </c>
      <c r="D807" s="299" t="s">
        <v>2429</v>
      </c>
      <c r="E807" s="299" t="s">
        <v>2428</v>
      </c>
      <c r="F807" s="299" t="s">
        <v>2427</v>
      </c>
      <c r="G807" s="299"/>
      <c r="H807" s="299" t="s">
        <v>2426</v>
      </c>
      <c r="I807" s="299" t="s">
        <v>449</v>
      </c>
      <c r="J807" s="299" t="s">
        <v>448</v>
      </c>
      <c r="K807" s="299" t="s">
        <v>2405</v>
      </c>
      <c r="L807" s="299" t="s">
        <v>239</v>
      </c>
      <c r="M807" s="299" t="s">
        <v>324</v>
      </c>
      <c r="N807" s="299" t="s">
        <v>239</v>
      </c>
      <c r="O807" s="299" t="s">
        <v>255</v>
      </c>
      <c r="P807" s="299"/>
      <c r="Q807" s="299"/>
      <c r="R807" s="299"/>
      <c r="S807" s="299"/>
      <c r="T807" s="299"/>
      <c r="U807" s="298"/>
      <c r="V807" s="298"/>
      <c r="W807" s="299"/>
      <c r="X807" s="301">
        <v>1</v>
      </c>
      <c r="Y807" s="301">
        <v>0</v>
      </c>
      <c r="Z807" s="300">
        <v>0.155</v>
      </c>
      <c r="AA807" s="300">
        <v>865</v>
      </c>
      <c r="AB807" s="297">
        <v>0</v>
      </c>
      <c r="AC807" s="296">
        <v>42321</v>
      </c>
      <c r="AD807" s="296">
        <v>42321.566044710598</v>
      </c>
      <c r="AE807" s="295" t="s">
        <v>2324</v>
      </c>
    </row>
    <row r="808" spans="1:31" hidden="1" collapsed="1">
      <c r="A808" s="302" t="s">
        <v>265</v>
      </c>
      <c r="B808" s="299" t="s">
        <v>2425</v>
      </c>
      <c r="C808" s="299" t="s">
        <v>2425</v>
      </c>
      <c r="D808" s="299" t="s">
        <v>2424</v>
      </c>
      <c r="E808" s="299" t="s">
        <v>2423</v>
      </c>
      <c r="F808" s="299" t="s">
        <v>1159</v>
      </c>
      <c r="G808" s="299"/>
      <c r="H808" s="299" t="s">
        <v>2422</v>
      </c>
      <c r="I808" s="299" t="s">
        <v>1327</v>
      </c>
      <c r="J808" s="299" t="s">
        <v>448</v>
      </c>
      <c r="K808" s="299" t="s">
        <v>2416</v>
      </c>
      <c r="L808" s="299" t="s">
        <v>239</v>
      </c>
      <c r="M808" s="299" t="s">
        <v>324</v>
      </c>
      <c r="N808" s="299" t="s">
        <v>239</v>
      </c>
      <c r="O808" s="299" t="s">
        <v>255</v>
      </c>
      <c r="P808" s="299"/>
      <c r="Q808" s="299"/>
      <c r="R808" s="299"/>
      <c r="S808" s="299"/>
      <c r="T808" s="299"/>
      <c r="U808" s="298"/>
      <c r="V808" s="298"/>
      <c r="W808" s="299"/>
      <c r="X808" s="301">
        <v>1</v>
      </c>
      <c r="Y808" s="301">
        <v>0</v>
      </c>
      <c r="Z808" s="300">
        <v>0.155</v>
      </c>
      <c r="AA808" s="300">
        <v>865</v>
      </c>
      <c r="AB808" s="297">
        <v>0</v>
      </c>
      <c r="AC808" s="296">
        <v>42324</v>
      </c>
      <c r="AD808" s="296">
        <v>42324.527816122703</v>
      </c>
      <c r="AE808" s="295" t="s">
        <v>2324</v>
      </c>
    </row>
    <row r="809" spans="1:31" hidden="1" collapsed="1">
      <c r="A809" s="302" t="s">
        <v>265</v>
      </c>
      <c r="B809" s="299" t="s">
        <v>2421</v>
      </c>
      <c r="C809" s="299" t="s">
        <v>2421</v>
      </c>
      <c r="D809" s="299" t="s">
        <v>2420</v>
      </c>
      <c r="E809" s="299" t="s">
        <v>2419</v>
      </c>
      <c r="F809" s="299" t="s">
        <v>2418</v>
      </c>
      <c r="G809" s="299"/>
      <c r="H809" s="299" t="s">
        <v>2417</v>
      </c>
      <c r="I809" s="299" t="s">
        <v>1327</v>
      </c>
      <c r="J809" s="299" t="s">
        <v>448</v>
      </c>
      <c r="K809" s="299" t="s">
        <v>2416</v>
      </c>
      <c r="L809" s="299" t="s">
        <v>239</v>
      </c>
      <c r="M809" s="299" t="s">
        <v>324</v>
      </c>
      <c r="N809" s="299" t="s">
        <v>239</v>
      </c>
      <c r="O809" s="299" t="s">
        <v>255</v>
      </c>
      <c r="P809" s="299"/>
      <c r="Q809" s="299"/>
      <c r="R809" s="299"/>
      <c r="S809" s="299"/>
      <c r="T809" s="299"/>
      <c r="U809" s="298"/>
      <c r="V809" s="298"/>
      <c r="W809" s="299"/>
      <c r="X809" s="301">
        <v>1</v>
      </c>
      <c r="Y809" s="301">
        <v>0</v>
      </c>
      <c r="Z809" s="300">
        <v>0.155</v>
      </c>
      <c r="AA809" s="300">
        <v>865</v>
      </c>
      <c r="AB809" s="297">
        <v>0</v>
      </c>
      <c r="AC809" s="296">
        <v>42324</v>
      </c>
      <c r="AD809" s="296">
        <v>42324.528832604199</v>
      </c>
      <c r="AE809" s="295" t="s">
        <v>2324</v>
      </c>
    </row>
    <row r="810" spans="1:31" hidden="1" collapsed="1">
      <c r="A810" s="302" t="s">
        <v>265</v>
      </c>
      <c r="B810" s="299" t="s">
        <v>2415</v>
      </c>
      <c r="C810" s="299" t="s">
        <v>2415</v>
      </c>
      <c r="D810" s="299" t="s">
        <v>2414</v>
      </c>
      <c r="E810" s="299" t="s">
        <v>2413</v>
      </c>
      <c r="F810" s="299" t="s">
        <v>2412</v>
      </c>
      <c r="G810" s="299"/>
      <c r="H810" s="299" t="s">
        <v>2411</v>
      </c>
      <c r="I810" s="299" t="s">
        <v>449</v>
      </c>
      <c r="J810" s="299" t="s">
        <v>448</v>
      </c>
      <c r="K810" s="299" t="s">
        <v>2405</v>
      </c>
      <c r="L810" s="299" t="s">
        <v>239</v>
      </c>
      <c r="M810" s="299" t="s">
        <v>324</v>
      </c>
      <c r="N810" s="299" t="s">
        <v>239</v>
      </c>
      <c r="O810" s="299" t="s">
        <v>255</v>
      </c>
      <c r="P810" s="299"/>
      <c r="Q810" s="299"/>
      <c r="R810" s="299"/>
      <c r="S810" s="299"/>
      <c r="T810" s="299"/>
      <c r="U810" s="298"/>
      <c r="V810" s="298"/>
      <c r="W810" s="299"/>
      <c r="X810" s="301">
        <v>1</v>
      </c>
      <c r="Y810" s="301">
        <v>0</v>
      </c>
      <c r="Z810" s="300">
        <v>0.155</v>
      </c>
      <c r="AA810" s="300">
        <v>865</v>
      </c>
      <c r="AB810" s="297">
        <v>0</v>
      </c>
      <c r="AC810" s="296">
        <v>42326</v>
      </c>
      <c r="AD810" s="296">
        <v>42326.722485648097</v>
      </c>
      <c r="AE810" s="295" t="s">
        <v>2324</v>
      </c>
    </row>
    <row r="811" spans="1:31" hidden="1" collapsed="1">
      <c r="A811" s="302" t="s">
        <v>265</v>
      </c>
      <c r="B811" s="299" t="s">
        <v>2410</v>
      </c>
      <c r="C811" s="299" t="s">
        <v>2410</v>
      </c>
      <c r="D811" s="299" t="s">
        <v>2409</v>
      </c>
      <c r="E811" s="299" t="s">
        <v>2408</v>
      </c>
      <c r="F811" s="299" t="s">
        <v>2407</v>
      </c>
      <c r="G811" s="299"/>
      <c r="H811" s="299" t="s">
        <v>2406</v>
      </c>
      <c r="I811" s="299" t="s">
        <v>449</v>
      </c>
      <c r="J811" s="299" t="s">
        <v>448</v>
      </c>
      <c r="K811" s="299" t="s">
        <v>2405</v>
      </c>
      <c r="L811" s="299" t="s">
        <v>239</v>
      </c>
      <c r="M811" s="299" t="s">
        <v>324</v>
      </c>
      <c r="N811" s="299" t="s">
        <v>239</v>
      </c>
      <c r="O811" s="299" t="s">
        <v>255</v>
      </c>
      <c r="P811" s="299"/>
      <c r="Q811" s="299"/>
      <c r="R811" s="299"/>
      <c r="S811" s="299"/>
      <c r="T811" s="299"/>
      <c r="U811" s="298"/>
      <c r="V811" s="298"/>
      <c r="W811" s="299"/>
      <c r="X811" s="301">
        <v>1</v>
      </c>
      <c r="Y811" s="301">
        <v>0</v>
      </c>
      <c r="Z811" s="300">
        <v>0.155</v>
      </c>
      <c r="AA811" s="300">
        <v>865</v>
      </c>
      <c r="AB811" s="297">
        <v>0</v>
      </c>
      <c r="AC811" s="296">
        <v>42326</v>
      </c>
      <c r="AD811" s="296">
        <v>42326.723317280099</v>
      </c>
      <c r="AE811" s="295" t="s">
        <v>2324</v>
      </c>
    </row>
    <row r="812" spans="1:31" hidden="1" collapsed="1">
      <c r="A812" s="302" t="s">
        <v>265</v>
      </c>
      <c r="B812" s="299" t="s">
        <v>2523</v>
      </c>
      <c r="C812" s="299" t="s">
        <v>2523</v>
      </c>
      <c r="D812" s="299" t="s">
        <v>2522</v>
      </c>
      <c r="E812" s="299" t="s">
        <v>2521</v>
      </c>
      <c r="F812" s="299" t="s">
        <v>2520</v>
      </c>
      <c r="G812" s="299"/>
      <c r="H812" s="299" t="s">
        <v>2519</v>
      </c>
      <c r="I812" s="299" t="s">
        <v>575</v>
      </c>
      <c r="J812" s="299" t="s">
        <v>448</v>
      </c>
      <c r="K812" s="299" t="s">
        <v>2431</v>
      </c>
      <c r="L812" s="299" t="s">
        <v>239</v>
      </c>
      <c r="M812" s="299" t="s">
        <v>325</v>
      </c>
      <c r="N812" s="299" t="s">
        <v>239</v>
      </c>
      <c r="O812" s="299" t="s">
        <v>256</v>
      </c>
      <c r="P812" s="299"/>
      <c r="Q812" s="299"/>
      <c r="R812" s="299"/>
      <c r="S812" s="299"/>
      <c r="T812" s="299"/>
      <c r="U812" s="298"/>
      <c r="V812" s="298"/>
      <c r="W812" s="299"/>
      <c r="X812" s="301">
        <v>1</v>
      </c>
      <c r="Y812" s="301">
        <v>0</v>
      </c>
      <c r="Z812" s="300">
        <v>4.3999999999999997E-2</v>
      </c>
      <c r="AA812" s="300">
        <v>417</v>
      </c>
      <c r="AB812" s="297">
        <v>0</v>
      </c>
      <c r="AC812" s="296">
        <v>42305</v>
      </c>
      <c r="AD812" s="296">
        <v>42305.686685069399</v>
      </c>
      <c r="AE812" s="295" t="s">
        <v>2324</v>
      </c>
    </row>
    <row r="813" spans="1:31" hidden="1" collapsed="1">
      <c r="A813" s="302" t="s">
        <v>265</v>
      </c>
      <c r="B813" s="299" t="s">
        <v>2518</v>
      </c>
      <c r="C813" s="299" t="s">
        <v>2518</v>
      </c>
      <c r="D813" s="299" t="s">
        <v>2517</v>
      </c>
      <c r="E813" s="299" t="s">
        <v>2113</v>
      </c>
      <c r="F813" s="299" t="s">
        <v>2516</v>
      </c>
      <c r="G813" s="299"/>
      <c r="H813" s="299" t="s">
        <v>2515</v>
      </c>
      <c r="I813" s="299" t="s">
        <v>449</v>
      </c>
      <c r="J813" s="299" t="s">
        <v>448</v>
      </c>
      <c r="K813" s="299" t="s">
        <v>2405</v>
      </c>
      <c r="L813" s="299" t="s">
        <v>239</v>
      </c>
      <c r="M813" s="299" t="s">
        <v>325</v>
      </c>
      <c r="N813" s="299" t="s">
        <v>239</v>
      </c>
      <c r="O813" s="299" t="s">
        <v>256</v>
      </c>
      <c r="P813" s="299"/>
      <c r="Q813" s="299"/>
      <c r="R813" s="299"/>
      <c r="S813" s="299"/>
      <c r="T813" s="299"/>
      <c r="U813" s="298"/>
      <c r="V813" s="298"/>
      <c r="W813" s="299"/>
      <c r="X813" s="301">
        <v>1</v>
      </c>
      <c r="Y813" s="301">
        <v>0</v>
      </c>
      <c r="Z813" s="300">
        <v>4.3999999999999997E-2</v>
      </c>
      <c r="AA813" s="300">
        <v>417</v>
      </c>
      <c r="AB813" s="297">
        <v>0</v>
      </c>
      <c r="AC813" s="296">
        <v>42305</v>
      </c>
      <c r="AD813" s="296">
        <v>42305.706996724497</v>
      </c>
      <c r="AE813" s="295" t="s">
        <v>2324</v>
      </c>
    </row>
    <row r="814" spans="1:31" hidden="1" collapsed="1">
      <c r="A814" s="302" t="s">
        <v>265</v>
      </c>
      <c r="B814" s="299" t="s">
        <v>2514</v>
      </c>
      <c r="C814" s="299" t="s">
        <v>2514</v>
      </c>
      <c r="D814" s="299" t="s">
        <v>2513</v>
      </c>
      <c r="E814" s="299" t="s">
        <v>2512</v>
      </c>
      <c r="F814" s="299" t="s">
        <v>2511</v>
      </c>
      <c r="G814" s="299"/>
      <c r="H814" s="299" t="s">
        <v>2510</v>
      </c>
      <c r="I814" s="299" t="s">
        <v>449</v>
      </c>
      <c r="J814" s="299" t="s">
        <v>448</v>
      </c>
      <c r="K814" s="299" t="s">
        <v>2405</v>
      </c>
      <c r="L814" s="299" t="s">
        <v>239</v>
      </c>
      <c r="M814" s="299" t="s">
        <v>325</v>
      </c>
      <c r="N814" s="299" t="s">
        <v>239</v>
      </c>
      <c r="O814" s="299" t="s">
        <v>256</v>
      </c>
      <c r="P814" s="299"/>
      <c r="Q814" s="299"/>
      <c r="R814" s="299"/>
      <c r="S814" s="299"/>
      <c r="T814" s="299"/>
      <c r="U814" s="298"/>
      <c r="V814" s="298"/>
      <c r="W814" s="299"/>
      <c r="X814" s="301">
        <v>1</v>
      </c>
      <c r="Y814" s="301">
        <v>0</v>
      </c>
      <c r="Z814" s="300">
        <v>4.3999999999999997E-2</v>
      </c>
      <c r="AA814" s="300">
        <v>417</v>
      </c>
      <c r="AB814" s="297">
        <v>0</v>
      </c>
      <c r="AC814" s="296">
        <v>42305</v>
      </c>
      <c r="AD814" s="296">
        <v>42305.712826423602</v>
      </c>
      <c r="AE814" s="295" t="s">
        <v>2324</v>
      </c>
    </row>
    <row r="815" spans="1:31" hidden="1" collapsed="1">
      <c r="A815" s="302" t="s">
        <v>265</v>
      </c>
      <c r="B815" s="299" t="s">
        <v>2509</v>
      </c>
      <c r="C815" s="299" t="s">
        <v>2509</v>
      </c>
      <c r="D815" s="299" t="s">
        <v>2508</v>
      </c>
      <c r="E815" s="299" t="s">
        <v>2507</v>
      </c>
      <c r="F815" s="299" t="s">
        <v>2506</v>
      </c>
      <c r="G815" s="299"/>
      <c r="H815" s="299" t="s">
        <v>2505</v>
      </c>
      <c r="I815" s="299" t="s">
        <v>449</v>
      </c>
      <c r="J815" s="299" t="s">
        <v>448</v>
      </c>
      <c r="K815" s="299" t="s">
        <v>2405</v>
      </c>
      <c r="L815" s="299" t="s">
        <v>239</v>
      </c>
      <c r="M815" s="299" t="s">
        <v>325</v>
      </c>
      <c r="N815" s="299" t="s">
        <v>239</v>
      </c>
      <c r="O815" s="299" t="s">
        <v>256</v>
      </c>
      <c r="P815" s="299"/>
      <c r="Q815" s="299"/>
      <c r="R815" s="299"/>
      <c r="S815" s="299"/>
      <c r="T815" s="299"/>
      <c r="U815" s="298"/>
      <c r="V815" s="298"/>
      <c r="W815" s="299"/>
      <c r="X815" s="301">
        <v>1</v>
      </c>
      <c r="Y815" s="301">
        <v>0</v>
      </c>
      <c r="Z815" s="300">
        <v>4.3999999999999997E-2</v>
      </c>
      <c r="AA815" s="300">
        <v>417</v>
      </c>
      <c r="AB815" s="297">
        <v>0</v>
      </c>
      <c r="AC815" s="296">
        <v>42305</v>
      </c>
      <c r="AD815" s="296">
        <v>42305.714187418998</v>
      </c>
      <c r="AE815" s="295" t="s">
        <v>2324</v>
      </c>
    </row>
    <row r="816" spans="1:31" hidden="1" collapsed="1">
      <c r="A816" s="302" t="s">
        <v>265</v>
      </c>
      <c r="B816" s="299" t="s">
        <v>2504</v>
      </c>
      <c r="C816" s="299" t="s">
        <v>2504</v>
      </c>
      <c r="D816" s="299" t="s">
        <v>2503</v>
      </c>
      <c r="E816" s="299" t="s">
        <v>2502</v>
      </c>
      <c r="F816" s="299" t="s">
        <v>2501</v>
      </c>
      <c r="G816" s="299"/>
      <c r="H816" s="299" t="s">
        <v>2500</v>
      </c>
      <c r="I816" s="299" t="s">
        <v>468</v>
      </c>
      <c r="J816" s="299" t="s">
        <v>448</v>
      </c>
      <c r="K816" s="299" t="s">
        <v>2499</v>
      </c>
      <c r="L816" s="299" t="s">
        <v>239</v>
      </c>
      <c r="M816" s="299" t="s">
        <v>325</v>
      </c>
      <c r="N816" s="299" t="s">
        <v>239</v>
      </c>
      <c r="O816" s="299" t="s">
        <v>256</v>
      </c>
      <c r="P816" s="299"/>
      <c r="Q816" s="299"/>
      <c r="R816" s="299"/>
      <c r="S816" s="299"/>
      <c r="T816" s="299"/>
      <c r="U816" s="298"/>
      <c r="V816" s="298"/>
      <c r="W816" s="299"/>
      <c r="X816" s="301">
        <v>1</v>
      </c>
      <c r="Y816" s="301">
        <v>0</v>
      </c>
      <c r="Z816" s="300">
        <v>4.3999999999999997E-2</v>
      </c>
      <c r="AA816" s="300">
        <v>417</v>
      </c>
      <c r="AB816" s="297">
        <v>0</v>
      </c>
      <c r="AC816" s="296">
        <v>42305</v>
      </c>
      <c r="AD816" s="296">
        <v>42305.714954050898</v>
      </c>
      <c r="AE816" s="295" t="s">
        <v>2324</v>
      </c>
    </row>
    <row r="817" spans="1:31" ht="20.399999999999999" hidden="1" collapsed="1">
      <c r="A817" s="302" t="s">
        <v>265</v>
      </c>
      <c r="B817" s="299" t="s">
        <v>2498</v>
      </c>
      <c r="C817" s="299" t="s">
        <v>2498</v>
      </c>
      <c r="D817" s="299" t="s">
        <v>2497</v>
      </c>
      <c r="E817" s="299" t="s">
        <v>2085</v>
      </c>
      <c r="F817" s="299" t="s">
        <v>1122</v>
      </c>
      <c r="G817" s="299"/>
      <c r="H817" s="299" t="s">
        <v>2496</v>
      </c>
      <c r="I817" s="299" t="s">
        <v>508</v>
      </c>
      <c r="J817" s="299" t="s">
        <v>448</v>
      </c>
      <c r="K817" s="299" t="s">
        <v>2331</v>
      </c>
      <c r="L817" s="299" t="s">
        <v>239</v>
      </c>
      <c r="M817" s="299" t="s">
        <v>325</v>
      </c>
      <c r="N817" s="299" t="s">
        <v>239</v>
      </c>
      <c r="O817" s="299" t="s">
        <v>256</v>
      </c>
      <c r="P817" s="299"/>
      <c r="Q817" s="299"/>
      <c r="R817" s="299"/>
      <c r="S817" s="299"/>
      <c r="T817" s="299"/>
      <c r="U817" s="298"/>
      <c r="V817" s="298"/>
      <c r="W817" s="299"/>
      <c r="X817" s="301">
        <v>1</v>
      </c>
      <c r="Y817" s="301">
        <v>0</v>
      </c>
      <c r="Z817" s="300">
        <v>4.3999999999999997E-2</v>
      </c>
      <c r="AA817" s="300">
        <v>417</v>
      </c>
      <c r="AB817" s="297">
        <v>0</v>
      </c>
      <c r="AC817" s="296">
        <v>42305</v>
      </c>
      <c r="AD817" s="296">
        <v>42305.716363541702</v>
      </c>
      <c r="AE817" s="295" t="s">
        <v>2324</v>
      </c>
    </row>
    <row r="818" spans="1:31" hidden="1" collapsed="1">
      <c r="A818" s="302" t="s">
        <v>265</v>
      </c>
      <c r="B818" s="299" t="s">
        <v>2495</v>
      </c>
      <c r="C818" s="299" t="s">
        <v>2495</v>
      </c>
      <c r="D818" s="299" t="s">
        <v>2494</v>
      </c>
      <c r="E818" s="299" t="s">
        <v>1425</v>
      </c>
      <c r="F818" s="299" t="s">
        <v>2493</v>
      </c>
      <c r="G818" s="299"/>
      <c r="H818" s="299" t="s">
        <v>2492</v>
      </c>
      <c r="I818" s="299" t="s">
        <v>1327</v>
      </c>
      <c r="J818" s="299" t="s">
        <v>448</v>
      </c>
      <c r="K818" s="299" t="s">
        <v>2416</v>
      </c>
      <c r="L818" s="299" t="s">
        <v>239</v>
      </c>
      <c r="M818" s="299" t="s">
        <v>325</v>
      </c>
      <c r="N818" s="299" t="s">
        <v>239</v>
      </c>
      <c r="O818" s="299" t="s">
        <v>256</v>
      </c>
      <c r="P818" s="299"/>
      <c r="Q818" s="299"/>
      <c r="R818" s="299"/>
      <c r="S818" s="299"/>
      <c r="T818" s="299"/>
      <c r="U818" s="298"/>
      <c r="V818" s="298"/>
      <c r="W818" s="299"/>
      <c r="X818" s="301">
        <v>1</v>
      </c>
      <c r="Y818" s="301">
        <v>0</v>
      </c>
      <c r="Z818" s="300">
        <v>4.3999999999999997E-2</v>
      </c>
      <c r="AA818" s="300">
        <v>417</v>
      </c>
      <c r="AB818" s="297">
        <v>0</v>
      </c>
      <c r="AC818" s="296">
        <v>42305</v>
      </c>
      <c r="AD818" s="296">
        <v>42305.718354085599</v>
      </c>
      <c r="AE818" s="295" t="s">
        <v>2324</v>
      </c>
    </row>
    <row r="819" spans="1:31" hidden="1" collapsed="1">
      <c r="A819" s="302" t="s">
        <v>265</v>
      </c>
      <c r="B819" s="299" t="s">
        <v>2491</v>
      </c>
      <c r="C819" s="299" t="s">
        <v>2491</v>
      </c>
      <c r="D819" s="299" t="s">
        <v>2490</v>
      </c>
      <c r="E819" s="299" t="s">
        <v>1025</v>
      </c>
      <c r="F819" s="299" t="s">
        <v>2485</v>
      </c>
      <c r="G819" s="299"/>
      <c r="H819" s="299" t="s">
        <v>2489</v>
      </c>
      <c r="I819" s="299" t="s">
        <v>575</v>
      </c>
      <c r="J819" s="299" t="s">
        <v>448</v>
      </c>
      <c r="K819" s="299" t="s">
        <v>2431</v>
      </c>
      <c r="L819" s="299" t="s">
        <v>239</v>
      </c>
      <c r="M819" s="299" t="s">
        <v>325</v>
      </c>
      <c r="N819" s="299" t="s">
        <v>239</v>
      </c>
      <c r="O819" s="299" t="s">
        <v>256</v>
      </c>
      <c r="P819" s="299"/>
      <c r="Q819" s="299"/>
      <c r="R819" s="299"/>
      <c r="S819" s="299"/>
      <c r="T819" s="299"/>
      <c r="U819" s="298"/>
      <c r="V819" s="298"/>
      <c r="W819" s="299"/>
      <c r="X819" s="301">
        <v>1</v>
      </c>
      <c r="Y819" s="301">
        <v>0</v>
      </c>
      <c r="Z819" s="300">
        <v>4.3999999999999997E-2</v>
      </c>
      <c r="AA819" s="300">
        <v>417</v>
      </c>
      <c r="AB819" s="297">
        <v>0</v>
      </c>
      <c r="AC819" s="296">
        <v>42305</v>
      </c>
      <c r="AD819" s="296">
        <v>42305.760492048597</v>
      </c>
      <c r="AE819" s="295" t="s">
        <v>2324</v>
      </c>
    </row>
    <row r="820" spans="1:31" hidden="1" collapsed="1">
      <c r="A820" s="302" t="s">
        <v>265</v>
      </c>
      <c r="B820" s="299" t="s">
        <v>2488</v>
      </c>
      <c r="C820" s="299" t="s">
        <v>2488</v>
      </c>
      <c r="D820" s="299" t="s">
        <v>2487</v>
      </c>
      <c r="E820" s="299" t="s">
        <v>2486</v>
      </c>
      <c r="F820" s="299" t="s">
        <v>2485</v>
      </c>
      <c r="G820" s="299"/>
      <c r="H820" s="299" t="s">
        <v>2484</v>
      </c>
      <c r="I820" s="299" t="s">
        <v>575</v>
      </c>
      <c r="J820" s="299" t="s">
        <v>448</v>
      </c>
      <c r="K820" s="299" t="s">
        <v>2431</v>
      </c>
      <c r="L820" s="299" t="s">
        <v>239</v>
      </c>
      <c r="M820" s="299" t="s">
        <v>325</v>
      </c>
      <c r="N820" s="299" t="s">
        <v>239</v>
      </c>
      <c r="O820" s="299" t="s">
        <v>256</v>
      </c>
      <c r="P820" s="299"/>
      <c r="Q820" s="299"/>
      <c r="R820" s="299"/>
      <c r="S820" s="299"/>
      <c r="T820" s="299"/>
      <c r="U820" s="298"/>
      <c r="V820" s="298"/>
      <c r="W820" s="299"/>
      <c r="X820" s="301">
        <v>1</v>
      </c>
      <c r="Y820" s="301">
        <v>0</v>
      </c>
      <c r="Z820" s="300">
        <v>4.3999999999999997E-2</v>
      </c>
      <c r="AA820" s="300">
        <v>417</v>
      </c>
      <c r="AB820" s="297">
        <v>0</v>
      </c>
      <c r="AC820" s="296">
        <v>42305</v>
      </c>
      <c r="AD820" s="296">
        <v>42305.763253900499</v>
      </c>
      <c r="AE820" s="295" t="s">
        <v>2324</v>
      </c>
    </row>
    <row r="821" spans="1:31" hidden="1" collapsed="1">
      <c r="A821" s="302" t="s">
        <v>265</v>
      </c>
      <c r="B821" s="299" t="s">
        <v>2483</v>
      </c>
      <c r="C821" s="299" t="s">
        <v>2483</v>
      </c>
      <c r="D821" s="299" t="s">
        <v>2482</v>
      </c>
      <c r="E821" s="299" t="s">
        <v>2481</v>
      </c>
      <c r="F821" s="299" t="s">
        <v>2480</v>
      </c>
      <c r="G821" s="299"/>
      <c r="H821" s="299" t="s">
        <v>2479</v>
      </c>
      <c r="I821" s="299" t="s">
        <v>575</v>
      </c>
      <c r="J821" s="299" t="s">
        <v>448</v>
      </c>
      <c r="K821" s="299" t="s">
        <v>2431</v>
      </c>
      <c r="L821" s="299" t="s">
        <v>239</v>
      </c>
      <c r="M821" s="299" t="s">
        <v>325</v>
      </c>
      <c r="N821" s="299" t="s">
        <v>239</v>
      </c>
      <c r="O821" s="299" t="s">
        <v>256</v>
      </c>
      <c r="P821" s="299"/>
      <c r="Q821" s="299"/>
      <c r="R821" s="299"/>
      <c r="S821" s="299"/>
      <c r="T821" s="299"/>
      <c r="U821" s="298"/>
      <c r="V821" s="298"/>
      <c r="W821" s="299"/>
      <c r="X821" s="301">
        <v>1</v>
      </c>
      <c r="Y821" s="301">
        <v>0</v>
      </c>
      <c r="Z821" s="300">
        <v>4.3999999999999997E-2</v>
      </c>
      <c r="AA821" s="300">
        <v>417</v>
      </c>
      <c r="AB821" s="297">
        <v>0</v>
      </c>
      <c r="AC821" s="296">
        <v>42305</v>
      </c>
      <c r="AD821" s="296">
        <v>42305.764314004598</v>
      </c>
      <c r="AE821" s="295" t="s">
        <v>2324</v>
      </c>
    </row>
    <row r="822" spans="1:31" hidden="1" collapsed="1">
      <c r="A822" s="302" t="s">
        <v>265</v>
      </c>
      <c r="B822" s="299" t="s">
        <v>2478</v>
      </c>
      <c r="C822" s="299" t="s">
        <v>2478</v>
      </c>
      <c r="D822" s="299" t="s">
        <v>2477</v>
      </c>
      <c r="E822" s="299" t="s">
        <v>2476</v>
      </c>
      <c r="F822" s="299" t="s">
        <v>2475</v>
      </c>
      <c r="G822" s="299"/>
      <c r="H822" s="299" t="s">
        <v>2474</v>
      </c>
      <c r="I822" s="299" t="s">
        <v>575</v>
      </c>
      <c r="J822" s="299" t="s">
        <v>448</v>
      </c>
      <c r="K822" s="299" t="s">
        <v>2431</v>
      </c>
      <c r="L822" s="299" t="s">
        <v>239</v>
      </c>
      <c r="M822" s="299" t="s">
        <v>325</v>
      </c>
      <c r="N822" s="299" t="s">
        <v>239</v>
      </c>
      <c r="O822" s="299" t="s">
        <v>256</v>
      </c>
      <c r="P822" s="299"/>
      <c r="Q822" s="299"/>
      <c r="R822" s="299"/>
      <c r="S822" s="299"/>
      <c r="T822" s="299"/>
      <c r="U822" s="298"/>
      <c r="V822" s="298"/>
      <c r="W822" s="299"/>
      <c r="X822" s="301">
        <v>1</v>
      </c>
      <c r="Y822" s="301">
        <v>0</v>
      </c>
      <c r="Z822" s="300">
        <v>4.3999999999999997E-2</v>
      </c>
      <c r="AA822" s="300">
        <v>417</v>
      </c>
      <c r="AB822" s="297">
        <v>0</v>
      </c>
      <c r="AC822" s="296">
        <v>42305</v>
      </c>
      <c r="AD822" s="296">
        <v>42305.765128553197</v>
      </c>
      <c r="AE822" s="295" t="s">
        <v>2324</v>
      </c>
    </row>
    <row r="823" spans="1:31" hidden="1" collapsed="1">
      <c r="A823" s="302" t="s">
        <v>265</v>
      </c>
      <c r="B823" s="299" t="s">
        <v>2473</v>
      </c>
      <c r="C823" s="299" t="s">
        <v>2473</v>
      </c>
      <c r="D823" s="299" t="s">
        <v>2472</v>
      </c>
      <c r="E823" s="299" t="s">
        <v>2471</v>
      </c>
      <c r="F823" s="299" t="s">
        <v>2470</v>
      </c>
      <c r="G823" s="299"/>
      <c r="H823" s="299" t="s">
        <v>2469</v>
      </c>
      <c r="I823" s="299" t="s">
        <v>575</v>
      </c>
      <c r="J823" s="299" t="s">
        <v>448</v>
      </c>
      <c r="K823" s="299" t="s">
        <v>2431</v>
      </c>
      <c r="L823" s="299" t="s">
        <v>239</v>
      </c>
      <c r="M823" s="299" t="s">
        <v>325</v>
      </c>
      <c r="N823" s="299" t="s">
        <v>239</v>
      </c>
      <c r="O823" s="299" t="s">
        <v>256</v>
      </c>
      <c r="P823" s="299"/>
      <c r="Q823" s="299"/>
      <c r="R823" s="299"/>
      <c r="S823" s="299"/>
      <c r="T823" s="299"/>
      <c r="U823" s="298"/>
      <c r="V823" s="298"/>
      <c r="W823" s="299"/>
      <c r="X823" s="301">
        <v>1</v>
      </c>
      <c r="Y823" s="301">
        <v>0</v>
      </c>
      <c r="Z823" s="300">
        <v>4.3999999999999997E-2</v>
      </c>
      <c r="AA823" s="300">
        <v>417</v>
      </c>
      <c r="AB823" s="297">
        <v>0</v>
      </c>
      <c r="AC823" s="296">
        <v>42305</v>
      </c>
      <c r="AD823" s="296">
        <v>42305.765944213003</v>
      </c>
      <c r="AE823" s="295" t="s">
        <v>2324</v>
      </c>
    </row>
    <row r="824" spans="1:31" hidden="1" collapsed="1">
      <c r="A824" s="302" t="s">
        <v>265</v>
      </c>
      <c r="B824" s="299" t="s">
        <v>2468</v>
      </c>
      <c r="C824" s="299" t="s">
        <v>2468</v>
      </c>
      <c r="D824" s="299" t="s">
        <v>2467</v>
      </c>
      <c r="E824" s="299" t="s">
        <v>2466</v>
      </c>
      <c r="F824" s="299" t="s">
        <v>1341</v>
      </c>
      <c r="G824" s="299"/>
      <c r="H824" s="299" t="s">
        <v>2465</v>
      </c>
      <c r="I824" s="299" t="s">
        <v>575</v>
      </c>
      <c r="J824" s="299" t="s">
        <v>448</v>
      </c>
      <c r="K824" s="299" t="s">
        <v>2431</v>
      </c>
      <c r="L824" s="299" t="s">
        <v>239</v>
      </c>
      <c r="M824" s="299" t="s">
        <v>325</v>
      </c>
      <c r="N824" s="299" t="s">
        <v>239</v>
      </c>
      <c r="O824" s="299" t="s">
        <v>256</v>
      </c>
      <c r="P824" s="299"/>
      <c r="Q824" s="299"/>
      <c r="R824" s="299"/>
      <c r="S824" s="299"/>
      <c r="T824" s="299"/>
      <c r="U824" s="298"/>
      <c r="V824" s="298"/>
      <c r="W824" s="299"/>
      <c r="X824" s="301">
        <v>1</v>
      </c>
      <c r="Y824" s="301">
        <v>0</v>
      </c>
      <c r="Z824" s="300">
        <v>4.3999999999999997E-2</v>
      </c>
      <c r="AA824" s="300">
        <v>417</v>
      </c>
      <c r="AB824" s="297">
        <v>0</v>
      </c>
      <c r="AC824" s="296">
        <v>42305</v>
      </c>
      <c r="AD824" s="296">
        <v>42305.766879247698</v>
      </c>
      <c r="AE824" s="295" t="s">
        <v>2324</v>
      </c>
    </row>
    <row r="825" spans="1:31" hidden="1" collapsed="1">
      <c r="A825" s="302" t="s">
        <v>265</v>
      </c>
      <c r="B825" s="299" t="s">
        <v>2464</v>
      </c>
      <c r="C825" s="299" t="s">
        <v>2464</v>
      </c>
      <c r="D825" s="299" t="s">
        <v>2463</v>
      </c>
      <c r="E825" s="299" t="s">
        <v>2462</v>
      </c>
      <c r="F825" s="299" t="s">
        <v>2461</v>
      </c>
      <c r="G825" s="299"/>
      <c r="H825" s="299" t="s">
        <v>2460</v>
      </c>
      <c r="I825" s="299" t="s">
        <v>575</v>
      </c>
      <c r="J825" s="299" t="s">
        <v>448</v>
      </c>
      <c r="K825" s="299" t="s">
        <v>2431</v>
      </c>
      <c r="L825" s="299" t="s">
        <v>239</v>
      </c>
      <c r="M825" s="299" t="s">
        <v>325</v>
      </c>
      <c r="N825" s="299" t="s">
        <v>239</v>
      </c>
      <c r="O825" s="299" t="s">
        <v>256</v>
      </c>
      <c r="P825" s="299"/>
      <c r="Q825" s="299"/>
      <c r="R825" s="299"/>
      <c r="S825" s="299"/>
      <c r="T825" s="299"/>
      <c r="U825" s="298"/>
      <c r="V825" s="298"/>
      <c r="W825" s="299"/>
      <c r="X825" s="301">
        <v>1</v>
      </c>
      <c r="Y825" s="301">
        <v>0</v>
      </c>
      <c r="Z825" s="300">
        <v>4.3999999999999997E-2</v>
      </c>
      <c r="AA825" s="300">
        <v>417</v>
      </c>
      <c r="AB825" s="297">
        <v>0</v>
      </c>
      <c r="AC825" s="296">
        <v>42305</v>
      </c>
      <c r="AD825" s="296">
        <v>42305.767689733802</v>
      </c>
      <c r="AE825" s="295" t="s">
        <v>2324</v>
      </c>
    </row>
    <row r="826" spans="1:31" hidden="1" collapsed="1">
      <c r="A826" s="302" t="s">
        <v>265</v>
      </c>
      <c r="B826" s="299" t="s">
        <v>2459</v>
      </c>
      <c r="C826" s="299" t="s">
        <v>2459</v>
      </c>
      <c r="D826" s="299" t="s">
        <v>2458</v>
      </c>
      <c r="E826" s="299" t="s">
        <v>2457</v>
      </c>
      <c r="F826" s="299" t="s">
        <v>2456</v>
      </c>
      <c r="G826" s="299"/>
      <c r="H826" s="299" t="s">
        <v>2455</v>
      </c>
      <c r="I826" s="299" t="s">
        <v>575</v>
      </c>
      <c r="J826" s="299" t="s">
        <v>448</v>
      </c>
      <c r="K826" s="299" t="s">
        <v>2431</v>
      </c>
      <c r="L826" s="299" t="s">
        <v>239</v>
      </c>
      <c r="M826" s="299" t="s">
        <v>325</v>
      </c>
      <c r="N826" s="299" t="s">
        <v>239</v>
      </c>
      <c r="O826" s="299" t="s">
        <v>256</v>
      </c>
      <c r="P826" s="299"/>
      <c r="Q826" s="299"/>
      <c r="R826" s="299"/>
      <c r="S826" s="299"/>
      <c r="T826" s="299"/>
      <c r="U826" s="298"/>
      <c r="V826" s="298"/>
      <c r="W826" s="299"/>
      <c r="X826" s="301">
        <v>1</v>
      </c>
      <c r="Y826" s="301">
        <v>0</v>
      </c>
      <c r="Z826" s="300">
        <v>4.3999999999999997E-2</v>
      </c>
      <c r="AA826" s="300">
        <v>417</v>
      </c>
      <c r="AB826" s="297">
        <v>0</v>
      </c>
      <c r="AC826" s="296">
        <v>42305</v>
      </c>
      <c r="AD826" s="296">
        <v>42305.7689308681</v>
      </c>
      <c r="AE826" s="295" t="s">
        <v>2324</v>
      </c>
    </row>
    <row r="827" spans="1:31" hidden="1" collapsed="1">
      <c r="A827" s="302" t="s">
        <v>265</v>
      </c>
      <c r="B827" s="299" t="s">
        <v>2454</v>
      </c>
      <c r="C827" s="299" t="s">
        <v>2454</v>
      </c>
      <c r="D827" s="299" t="s">
        <v>2453</v>
      </c>
      <c r="E827" s="299" t="s">
        <v>2452</v>
      </c>
      <c r="F827" s="299" t="s">
        <v>2451</v>
      </c>
      <c r="G827" s="299"/>
      <c r="H827" s="299" t="s">
        <v>2450</v>
      </c>
      <c r="I827" s="299" t="s">
        <v>575</v>
      </c>
      <c r="J827" s="299" t="s">
        <v>448</v>
      </c>
      <c r="K827" s="299" t="s">
        <v>2431</v>
      </c>
      <c r="L827" s="299" t="s">
        <v>239</v>
      </c>
      <c r="M827" s="299" t="s">
        <v>325</v>
      </c>
      <c r="N827" s="299" t="s">
        <v>239</v>
      </c>
      <c r="O827" s="299" t="s">
        <v>256</v>
      </c>
      <c r="P827" s="299"/>
      <c r="Q827" s="299"/>
      <c r="R827" s="299"/>
      <c r="S827" s="299"/>
      <c r="T827" s="299"/>
      <c r="U827" s="298"/>
      <c r="V827" s="298"/>
      <c r="W827" s="299"/>
      <c r="X827" s="301">
        <v>1</v>
      </c>
      <c r="Y827" s="301">
        <v>0</v>
      </c>
      <c r="Z827" s="300">
        <v>4.3999999999999997E-2</v>
      </c>
      <c r="AA827" s="300">
        <v>417</v>
      </c>
      <c r="AB827" s="297">
        <v>0</v>
      </c>
      <c r="AC827" s="296">
        <v>42305</v>
      </c>
      <c r="AD827" s="296">
        <v>42305.769620798601</v>
      </c>
      <c r="AE827" s="295" t="s">
        <v>2324</v>
      </c>
    </row>
    <row r="828" spans="1:31" hidden="1" collapsed="1">
      <c r="A828" s="302" t="s">
        <v>265</v>
      </c>
      <c r="B828" s="299" t="s">
        <v>2449</v>
      </c>
      <c r="C828" s="299" t="s">
        <v>2449</v>
      </c>
      <c r="D828" s="299" t="s">
        <v>2448</v>
      </c>
      <c r="E828" s="299" t="s">
        <v>2447</v>
      </c>
      <c r="F828" s="299" t="s">
        <v>548</v>
      </c>
      <c r="G828" s="299"/>
      <c r="H828" s="299" t="s">
        <v>2446</v>
      </c>
      <c r="I828" s="299" t="s">
        <v>575</v>
      </c>
      <c r="J828" s="299" t="s">
        <v>448</v>
      </c>
      <c r="K828" s="299" t="s">
        <v>2431</v>
      </c>
      <c r="L828" s="299" t="s">
        <v>239</v>
      </c>
      <c r="M828" s="299" t="s">
        <v>325</v>
      </c>
      <c r="N828" s="299" t="s">
        <v>239</v>
      </c>
      <c r="O828" s="299" t="s">
        <v>256</v>
      </c>
      <c r="P828" s="299"/>
      <c r="Q828" s="299"/>
      <c r="R828" s="299"/>
      <c r="S828" s="299"/>
      <c r="T828" s="299"/>
      <c r="U828" s="298"/>
      <c r="V828" s="298"/>
      <c r="W828" s="299"/>
      <c r="X828" s="301">
        <v>1</v>
      </c>
      <c r="Y828" s="301">
        <v>0</v>
      </c>
      <c r="Z828" s="300">
        <v>4.3999999999999997E-2</v>
      </c>
      <c r="AA828" s="300">
        <v>417</v>
      </c>
      <c r="AB828" s="297">
        <v>0</v>
      </c>
      <c r="AC828" s="296">
        <v>42305</v>
      </c>
      <c r="AD828" s="296">
        <v>42305.770365937497</v>
      </c>
      <c r="AE828" s="295" t="s">
        <v>2324</v>
      </c>
    </row>
    <row r="829" spans="1:31" hidden="1" collapsed="1">
      <c r="A829" s="302" t="s">
        <v>265</v>
      </c>
      <c r="B829" s="299" t="s">
        <v>2445</v>
      </c>
      <c r="C829" s="299" t="s">
        <v>2445</v>
      </c>
      <c r="D829" s="299" t="s">
        <v>2444</v>
      </c>
      <c r="E829" s="299" t="s">
        <v>2443</v>
      </c>
      <c r="F829" s="299" t="s">
        <v>2442</v>
      </c>
      <c r="G829" s="299"/>
      <c r="H829" s="299" t="s">
        <v>2441</v>
      </c>
      <c r="I829" s="299" t="s">
        <v>575</v>
      </c>
      <c r="J829" s="299" t="s">
        <v>448</v>
      </c>
      <c r="K829" s="299" t="s">
        <v>2431</v>
      </c>
      <c r="L829" s="299" t="s">
        <v>239</v>
      </c>
      <c r="M829" s="299" t="s">
        <v>325</v>
      </c>
      <c r="N829" s="299" t="s">
        <v>239</v>
      </c>
      <c r="O829" s="299" t="s">
        <v>256</v>
      </c>
      <c r="P829" s="299"/>
      <c r="Q829" s="299"/>
      <c r="R829" s="299"/>
      <c r="S829" s="299"/>
      <c r="T829" s="299"/>
      <c r="U829" s="298"/>
      <c r="V829" s="298"/>
      <c r="W829" s="299"/>
      <c r="X829" s="301">
        <v>1</v>
      </c>
      <c r="Y829" s="301">
        <v>0</v>
      </c>
      <c r="Z829" s="300">
        <v>4.3999999999999997E-2</v>
      </c>
      <c r="AA829" s="300">
        <v>417</v>
      </c>
      <c r="AB829" s="297">
        <v>0</v>
      </c>
      <c r="AC829" s="296">
        <v>42305</v>
      </c>
      <c r="AD829" s="296">
        <v>42305.771044212997</v>
      </c>
      <c r="AE829" s="295" t="s">
        <v>2324</v>
      </c>
    </row>
    <row r="830" spans="1:31" hidden="1" collapsed="1">
      <c r="A830" s="302" t="s">
        <v>265</v>
      </c>
      <c r="B830" s="299" t="s">
        <v>2440</v>
      </c>
      <c r="C830" s="299" t="s">
        <v>2440</v>
      </c>
      <c r="D830" s="299" t="s">
        <v>2439</v>
      </c>
      <c r="E830" s="299" t="s">
        <v>2438</v>
      </c>
      <c r="F830" s="299" t="s">
        <v>2437</v>
      </c>
      <c r="G830" s="299"/>
      <c r="H830" s="299" t="s">
        <v>2436</v>
      </c>
      <c r="I830" s="299" t="s">
        <v>575</v>
      </c>
      <c r="J830" s="299" t="s">
        <v>448</v>
      </c>
      <c r="K830" s="299" t="s">
        <v>2431</v>
      </c>
      <c r="L830" s="299" t="s">
        <v>239</v>
      </c>
      <c r="M830" s="299" t="s">
        <v>325</v>
      </c>
      <c r="N830" s="299" t="s">
        <v>239</v>
      </c>
      <c r="O830" s="299" t="s">
        <v>256</v>
      </c>
      <c r="P830" s="299"/>
      <c r="Q830" s="299"/>
      <c r="R830" s="299"/>
      <c r="S830" s="299"/>
      <c r="T830" s="299"/>
      <c r="U830" s="298"/>
      <c r="V830" s="298"/>
      <c r="W830" s="299"/>
      <c r="X830" s="301">
        <v>1</v>
      </c>
      <c r="Y830" s="301">
        <v>0</v>
      </c>
      <c r="Z830" s="300">
        <v>4.3999999999999997E-2</v>
      </c>
      <c r="AA830" s="300">
        <v>417</v>
      </c>
      <c r="AB830" s="297">
        <v>0</v>
      </c>
      <c r="AC830" s="296">
        <v>42305</v>
      </c>
      <c r="AD830" s="296">
        <v>42305.772058020797</v>
      </c>
      <c r="AE830" s="295" t="s">
        <v>2324</v>
      </c>
    </row>
    <row r="831" spans="1:31" hidden="1" collapsed="1">
      <c r="A831" s="302" t="s">
        <v>265</v>
      </c>
      <c r="B831" s="299" t="s">
        <v>2435</v>
      </c>
      <c r="C831" s="299" t="s">
        <v>2435</v>
      </c>
      <c r="D831" s="299" t="s">
        <v>2434</v>
      </c>
      <c r="E831" s="299" t="s">
        <v>2433</v>
      </c>
      <c r="F831" s="299" t="s">
        <v>901</v>
      </c>
      <c r="G831" s="299"/>
      <c r="H831" s="299" t="s">
        <v>2432</v>
      </c>
      <c r="I831" s="299" t="s">
        <v>575</v>
      </c>
      <c r="J831" s="299" t="s">
        <v>448</v>
      </c>
      <c r="K831" s="299" t="s">
        <v>2431</v>
      </c>
      <c r="L831" s="299" t="s">
        <v>239</v>
      </c>
      <c r="M831" s="299" t="s">
        <v>325</v>
      </c>
      <c r="N831" s="299" t="s">
        <v>239</v>
      </c>
      <c r="O831" s="299" t="s">
        <v>256</v>
      </c>
      <c r="P831" s="299"/>
      <c r="Q831" s="299"/>
      <c r="R831" s="299"/>
      <c r="S831" s="299"/>
      <c r="T831" s="299"/>
      <c r="U831" s="298"/>
      <c r="V831" s="298"/>
      <c r="W831" s="299"/>
      <c r="X831" s="301">
        <v>1</v>
      </c>
      <c r="Y831" s="301">
        <v>0</v>
      </c>
      <c r="Z831" s="300">
        <v>4.3999999999999997E-2</v>
      </c>
      <c r="AA831" s="300">
        <v>417</v>
      </c>
      <c r="AB831" s="297">
        <v>0</v>
      </c>
      <c r="AC831" s="296">
        <v>42305</v>
      </c>
      <c r="AD831" s="296">
        <v>42305.773019062501</v>
      </c>
      <c r="AE831" s="295" t="s">
        <v>2324</v>
      </c>
    </row>
    <row r="832" spans="1:31" hidden="1" collapsed="1">
      <c r="A832" s="302" t="s">
        <v>265</v>
      </c>
      <c r="B832" s="299" t="s">
        <v>2430</v>
      </c>
      <c r="C832" s="299" t="s">
        <v>2430</v>
      </c>
      <c r="D832" s="299" t="s">
        <v>2429</v>
      </c>
      <c r="E832" s="299" t="s">
        <v>2428</v>
      </c>
      <c r="F832" s="299" t="s">
        <v>2427</v>
      </c>
      <c r="G832" s="299"/>
      <c r="H832" s="299" t="s">
        <v>2426</v>
      </c>
      <c r="I832" s="299" t="s">
        <v>449</v>
      </c>
      <c r="J832" s="299" t="s">
        <v>448</v>
      </c>
      <c r="K832" s="299" t="s">
        <v>2405</v>
      </c>
      <c r="L832" s="299" t="s">
        <v>239</v>
      </c>
      <c r="M832" s="299" t="s">
        <v>325</v>
      </c>
      <c r="N832" s="299" t="s">
        <v>239</v>
      </c>
      <c r="O832" s="299" t="s">
        <v>256</v>
      </c>
      <c r="P832" s="299"/>
      <c r="Q832" s="299"/>
      <c r="R832" s="299"/>
      <c r="S832" s="299"/>
      <c r="T832" s="299"/>
      <c r="U832" s="298"/>
      <c r="V832" s="298"/>
      <c r="W832" s="299"/>
      <c r="X832" s="301">
        <v>1</v>
      </c>
      <c r="Y832" s="301">
        <v>0</v>
      </c>
      <c r="Z832" s="300">
        <v>4.3999999999999997E-2</v>
      </c>
      <c r="AA832" s="300">
        <v>417</v>
      </c>
      <c r="AB832" s="297">
        <v>0</v>
      </c>
      <c r="AC832" s="296">
        <v>42321</v>
      </c>
      <c r="AD832" s="296">
        <v>42321.566044710598</v>
      </c>
      <c r="AE832" s="295" t="s">
        <v>2324</v>
      </c>
    </row>
    <row r="833" spans="1:31" hidden="1" collapsed="1">
      <c r="A833" s="302" t="s">
        <v>265</v>
      </c>
      <c r="B833" s="299" t="s">
        <v>2425</v>
      </c>
      <c r="C833" s="299" t="s">
        <v>2425</v>
      </c>
      <c r="D833" s="299" t="s">
        <v>2424</v>
      </c>
      <c r="E833" s="299" t="s">
        <v>2423</v>
      </c>
      <c r="F833" s="299" t="s">
        <v>1159</v>
      </c>
      <c r="G833" s="299"/>
      <c r="H833" s="299" t="s">
        <v>2422</v>
      </c>
      <c r="I833" s="299" t="s">
        <v>1327</v>
      </c>
      <c r="J833" s="299" t="s">
        <v>448</v>
      </c>
      <c r="K833" s="299" t="s">
        <v>2416</v>
      </c>
      <c r="L833" s="299" t="s">
        <v>239</v>
      </c>
      <c r="M833" s="299" t="s">
        <v>325</v>
      </c>
      <c r="N833" s="299" t="s">
        <v>239</v>
      </c>
      <c r="O833" s="299" t="s">
        <v>256</v>
      </c>
      <c r="P833" s="299"/>
      <c r="Q833" s="299"/>
      <c r="R833" s="299"/>
      <c r="S833" s="299"/>
      <c r="T833" s="299"/>
      <c r="U833" s="298"/>
      <c r="V833" s="298"/>
      <c r="W833" s="299"/>
      <c r="X833" s="301">
        <v>1</v>
      </c>
      <c r="Y833" s="301">
        <v>0</v>
      </c>
      <c r="Z833" s="300">
        <v>4.3999999999999997E-2</v>
      </c>
      <c r="AA833" s="300">
        <v>417</v>
      </c>
      <c r="AB833" s="297">
        <v>0</v>
      </c>
      <c r="AC833" s="296">
        <v>42324</v>
      </c>
      <c r="AD833" s="296">
        <v>42324.527816122703</v>
      </c>
      <c r="AE833" s="295" t="s">
        <v>2324</v>
      </c>
    </row>
    <row r="834" spans="1:31" hidden="1" collapsed="1">
      <c r="A834" s="302" t="s">
        <v>265</v>
      </c>
      <c r="B834" s="299" t="s">
        <v>2421</v>
      </c>
      <c r="C834" s="299" t="s">
        <v>2421</v>
      </c>
      <c r="D834" s="299" t="s">
        <v>2420</v>
      </c>
      <c r="E834" s="299" t="s">
        <v>2419</v>
      </c>
      <c r="F834" s="299" t="s">
        <v>2418</v>
      </c>
      <c r="G834" s="299"/>
      <c r="H834" s="299" t="s">
        <v>2417</v>
      </c>
      <c r="I834" s="299" t="s">
        <v>1327</v>
      </c>
      <c r="J834" s="299" t="s">
        <v>448</v>
      </c>
      <c r="K834" s="299" t="s">
        <v>2416</v>
      </c>
      <c r="L834" s="299" t="s">
        <v>239</v>
      </c>
      <c r="M834" s="299" t="s">
        <v>325</v>
      </c>
      <c r="N834" s="299" t="s">
        <v>239</v>
      </c>
      <c r="O834" s="299" t="s">
        <v>256</v>
      </c>
      <c r="P834" s="299"/>
      <c r="Q834" s="299"/>
      <c r="R834" s="299"/>
      <c r="S834" s="299"/>
      <c r="T834" s="299"/>
      <c r="U834" s="298"/>
      <c r="V834" s="298"/>
      <c r="W834" s="299"/>
      <c r="X834" s="301">
        <v>1</v>
      </c>
      <c r="Y834" s="301">
        <v>0</v>
      </c>
      <c r="Z834" s="300">
        <v>4.3999999999999997E-2</v>
      </c>
      <c r="AA834" s="300">
        <v>417</v>
      </c>
      <c r="AB834" s="297">
        <v>0</v>
      </c>
      <c r="AC834" s="296">
        <v>42324</v>
      </c>
      <c r="AD834" s="296">
        <v>42324.528832604199</v>
      </c>
      <c r="AE834" s="295" t="s">
        <v>2324</v>
      </c>
    </row>
    <row r="835" spans="1:31" hidden="1" collapsed="1">
      <c r="A835" s="302" t="s">
        <v>265</v>
      </c>
      <c r="B835" s="299" t="s">
        <v>2415</v>
      </c>
      <c r="C835" s="299" t="s">
        <v>2415</v>
      </c>
      <c r="D835" s="299" t="s">
        <v>2414</v>
      </c>
      <c r="E835" s="299" t="s">
        <v>2413</v>
      </c>
      <c r="F835" s="299" t="s">
        <v>2412</v>
      </c>
      <c r="G835" s="299"/>
      <c r="H835" s="299" t="s">
        <v>2411</v>
      </c>
      <c r="I835" s="299" t="s">
        <v>449</v>
      </c>
      <c r="J835" s="299" t="s">
        <v>448</v>
      </c>
      <c r="K835" s="299" t="s">
        <v>2405</v>
      </c>
      <c r="L835" s="299" t="s">
        <v>239</v>
      </c>
      <c r="M835" s="299" t="s">
        <v>325</v>
      </c>
      <c r="N835" s="299" t="s">
        <v>239</v>
      </c>
      <c r="O835" s="299" t="s">
        <v>256</v>
      </c>
      <c r="P835" s="299"/>
      <c r="Q835" s="299"/>
      <c r="R835" s="299"/>
      <c r="S835" s="299"/>
      <c r="T835" s="299"/>
      <c r="U835" s="298"/>
      <c r="V835" s="298"/>
      <c r="W835" s="299"/>
      <c r="X835" s="301">
        <v>1</v>
      </c>
      <c r="Y835" s="301">
        <v>0</v>
      </c>
      <c r="Z835" s="300">
        <v>4.3999999999999997E-2</v>
      </c>
      <c r="AA835" s="300">
        <v>417</v>
      </c>
      <c r="AB835" s="297">
        <v>0</v>
      </c>
      <c r="AC835" s="296">
        <v>42326</v>
      </c>
      <c r="AD835" s="296">
        <v>42326.722485648097</v>
      </c>
      <c r="AE835" s="295" t="s">
        <v>2324</v>
      </c>
    </row>
    <row r="836" spans="1:31" hidden="1" collapsed="1">
      <c r="A836" s="302" t="s">
        <v>265</v>
      </c>
      <c r="B836" s="299" t="s">
        <v>2410</v>
      </c>
      <c r="C836" s="299" t="s">
        <v>2410</v>
      </c>
      <c r="D836" s="299" t="s">
        <v>2409</v>
      </c>
      <c r="E836" s="299" t="s">
        <v>2408</v>
      </c>
      <c r="F836" s="299" t="s">
        <v>2407</v>
      </c>
      <c r="G836" s="299"/>
      <c r="H836" s="299" t="s">
        <v>2406</v>
      </c>
      <c r="I836" s="299" t="s">
        <v>449</v>
      </c>
      <c r="J836" s="299" t="s">
        <v>448</v>
      </c>
      <c r="K836" s="299" t="s">
        <v>2405</v>
      </c>
      <c r="L836" s="299" t="s">
        <v>239</v>
      </c>
      <c r="M836" s="299" t="s">
        <v>325</v>
      </c>
      <c r="N836" s="299" t="s">
        <v>239</v>
      </c>
      <c r="O836" s="299" t="s">
        <v>256</v>
      </c>
      <c r="P836" s="299"/>
      <c r="Q836" s="299"/>
      <c r="R836" s="299"/>
      <c r="S836" s="299"/>
      <c r="T836" s="299"/>
      <c r="U836" s="298"/>
      <c r="V836" s="298"/>
      <c r="W836" s="299"/>
      <c r="X836" s="301">
        <v>1</v>
      </c>
      <c r="Y836" s="301">
        <v>0</v>
      </c>
      <c r="Z836" s="300">
        <v>4.3999999999999997E-2</v>
      </c>
      <c r="AA836" s="300">
        <v>417</v>
      </c>
      <c r="AB836" s="297">
        <v>0</v>
      </c>
      <c r="AC836" s="296">
        <v>42326</v>
      </c>
      <c r="AD836" s="296">
        <v>42326.723317280099</v>
      </c>
      <c r="AE836" s="295" t="s">
        <v>2324</v>
      </c>
    </row>
    <row r="837" spans="1:31" hidden="1" collapsed="1">
      <c r="A837" s="302" t="s">
        <v>266</v>
      </c>
      <c r="B837" s="299" t="s">
        <v>2404</v>
      </c>
      <c r="C837" s="299" t="s">
        <v>2404</v>
      </c>
      <c r="D837" s="299" t="s">
        <v>2403</v>
      </c>
      <c r="E837" s="299" t="s">
        <v>2402</v>
      </c>
      <c r="F837" s="299" t="s">
        <v>2401</v>
      </c>
      <c r="G837" s="299"/>
      <c r="H837" s="299" t="s">
        <v>2400</v>
      </c>
      <c r="I837" s="299" t="s">
        <v>449</v>
      </c>
      <c r="J837" s="299" t="s">
        <v>448</v>
      </c>
      <c r="K837" s="299" t="s">
        <v>2325</v>
      </c>
      <c r="L837" s="299" t="s">
        <v>326</v>
      </c>
      <c r="M837" s="299" t="s">
        <v>324</v>
      </c>
      <c r="N837" s="299" t="s">
        <v>236</v>
      </c>
      <c r="O837" s="299" t="s">
        <v>257</v>
      </c>
      <c r="P837" s="299"/>
      <c r="Q837" s="299"/>
      <c r="R837" s="299"/>
      <c r="S837" s="299"/>
      <c r="T837" s="299"/>
      <c r="U837" s="298"/>
      <c r="V837" s="298"/>
      <c r="W837" s="299"/>
      <c r="X837" s="301">
        <v>1</v>
      </c>
      <c r="Y837" s="301">
        <v>0</v>
      </c>
      <c r="Z837" s="300">
        <v>0.19</v>
      </c>
      <c r="AA837" s="300">
        <v>508</v>
      </c>
      <c r="AB837" s="297">
        <v>0</v>
      </c>
      <c r="AC837" s="296">
        <v>42305</v>
      </c>
      <c r="AD837" s="296">
        <v>42305.658269213003</v>
      </c>
      <c r="AE837" s="295" t="s">
        <v>2324</v>
      </c>
    </row>
    <row r="838" spans="1:31" hidden="1" collapsed="1">
      <c r="A838" s="302" t="s">
        <v>266</v>
      </c>
      <c r="B838" s="299" t="s">
        <v>2399</v>
      </c>
      <c r="C838" s="299" t="s">
        <v>2399</v>
      </c>
      <c r="D838" s="299" t="s">
        <v>2398</v>
      </c>
      <c r="E838" s="299" t="s">
        <v>2397</v>
      </c>
      <c r="F838" s="299" t="s">
        <v>2396</v>
      </c>
      <c r="G838" s="299"/>
      <c r="H838" s="299" t="s">
        <v>2395</v>
      </c>
      <c r="I838" s="299" t="s">
        <v>1317</v>
      </c>
      <c r="J838" s="299" t="s">
        <v>448</v>
      </c>
      <c r="K838" s="299" t="s">
        <v>2367</v>
      </c>
      <c r="L838" s="299" t="s">
        <v>326</v>
      </c>
      <c r="M838" s="299" t="s">
        <v>324</v>
      </c>
      <c r="N838" s="299" t="s">
        <v>236</v>
      </c>
      <c r="O838" s="299" t="s">
        <v>257</v>
      </c>
      <c r="P838" s="299"/>
      <c r="Q838" s="299"/>
      <c r="R838" s="299"/>
      <c r="S838" s="299"/>
      <c r="T838" s="299"/>
      <c r="U838" s="298"/>
      <c r="V838" s="298"/>
      <c r="W838" s="299"/>
      <c r="X838" s="301">
        <v>1</v>
      </c>
      <c r="Y838" s="301">
        <v>0</v>
      </c>
      <c r="Z838" s="300">
        <v>0.19</v>
      </c>
      <c r="AA838" s="300">
        <v>508</v>
      </c>
      <c r="AB838" s="297">
        <v>0</v>
      </c>
      <c r="AC838" s="296">
        <v>42432</v>
      </c>
      <c r="AD838" s="296">
        <v>42432.7866074884</v>
      </c>
      <c r="AE838" s="295" t="s">
        <v>2324</v>
      </c>
    </row>
    <row r="839" spans="1:31" hidden="1" collapsed="1">
      <c r="A839" s="302" t="s">
        <v>266</v>
      </c>
      <c r="B839" s="299" t="s">
        <v>2394</v>
      </c>
      <c r="C839" s="299" t="s">
        <v>2394</v>
      </c>
      <c r="D839" s="299" t="s">
        <v>2393</v>
      </c>
      <c r="E839" s="299" t="s">
        <v>741</v>
      </c>
      <c r="F839" s="299" t="s">
        <v>740</v>
      </c>
      <c r="G839" s="299"/>
      <c r="H839" s="299" t="s">
        <v>739</v>
      </c>
      <c r="I839" s="299" t="s">
        <v>478</v>
      </c>
      <c r="J839" s="299" t="s">
        <v>448</v>
      </c>
      <c r="K839" s="299" t="s">
        <v>2345</v>
      </c>
      <c r="L839" s="299" t="s">
        <v>326</v>
      </c>
      <c r="M839" s="299" t="s">
        <v>324</v>
      </c>
      <c r="N839" s="299" t="s">
        <v>236</v>
      </c>
      <c r="O839" s="299" t="s">
        <v>257</v>
      </c>
      <c r="P839" s="299"/>
      <c r="Q839" s="299"/>
      <c r="R839" s="299"/>
      <c r="S839" s="299"/>
      <c r="T839" s="299"/>
      <c r="U839" s="298"/>
      <c r="V839" s="298"/>
      <c r="W839" s="299"/>
      <c r="X839" s="301">
        <v>1</v>
      </c>
      <c r="Y839" s="301">
        <v>0</v>
      </c>
      <c r="Z839" s="300">
        <v>0.19</v>
      </c>
      <c r="AA839" s="300">
        <v>508</v>
      </c>
      <c r="AB839" s="297">
        <v>0</v>
      </c>
      <c r="AC839" s="296">
        <v>42440</v>
      </c>
      <c r="AD839" s="296">
        <v>42440.452219826402</v>
      </c>
      <c r="AE839" s="295" t="s">
        <v>2324</v>
      </c>
    </row>
    <row r="840" spans="1:31" hidden="1" collapsed="1">
      <c r="A840" s="302" t="s">
        <v>266</v>
      </c>
      <c r="B840" s="299" t="s">
        <v>2392</v>
      </c>
      <c r="C840" s="299" t="s">
        <v>2392</v>
      </c>
      <c r="D840" s="299" t="s">
        <v>2391</v>
      </c>
      <c r="E840" s="299" t="s">
        <v>2390</v>
      </c>
      <c r="F840" s="299" t="s">
        <v>2389</v>
      </c>
      <c r="G840" s="299"/>
      <c r="H840" s="299" t="s">
        <v>2388</v>
      </c>
      <c r="I840" s="299" t="s">
        <v>992</v>
      </c>
      <c r="J840" s="299" t="s">
        <v>448</v>
      </c>
      <c r="K840" s="299" t="s">
        <v>2361</v>
      </c>
      <c r="L840" s="299" t="s">
        <v>326</v>
      </c>
      <c r="M840" s="299" t="s">
        <v>324</v>
      </c>
      <c r="N840" s="299" t="s">
        <v>236</v>
      </c>
      <c r="O840" s="299" t="s">
        <v>257</v>
      </c>
      <c r="P840" s="299"/>
      <c r="Q840" s="299"/>
      <c r="R840" s="299"/>
      <c r="S840" s="299"/>
      <c r="T840" s="299"/>
      <c r="U840" s="298"/>
      <c r="V840" s="298"/>
      <c r="W840" s="299"/>
      <c r="X840" s="301">
        <v>1</v>
      </c>
      <c r="Y840" s="301">
        <v>0</v>
      </c>
      <c r="Z840" s="300">
        <v>0.19</v>
      </c>
      <c r="AA840" s="300">
        <v>508</v>
      </c>
      <c r="AB840" s="297">
        <v>0</v>
      </c>
      <c r="AC840" s="296">
        <v>42445</v>
      </c>
      <c r="AD840" s="296">
        <v>42445.510289120401</v>
      </c>
      <c r="AE840" s="295" t="s">
        <v>2324</v>
      </c>
    </row>
    <row r="841" spans="1:31" hidden="1" collapsed="1">
      <c r="A841" s="302" t="s">
        <v>266</v>
      </c>
      <c r="B841" s="299" t="s">
        <v>2387</v>
      </c>
      <c r="C841" s="299" t="s">
        <v>2387</v>
      </c>
      <c r="D841" s="299" t="s">
        <v>2386</v>
      </c>
      <c r="E841" s="299" t="s">
        <v>2385</v>
      </c>
      <c r="F841" s="299" t="s">
        <v>2384</v>
      </c>
      <c r="G841" s="299"/>
      <c r="H841" s="299" t="s">
        <v>2383</v>
      </c>
      <c r="I841" s="299" t="s">
        <v>992</v>
      </c>
      <c r="J841" s="299" t="s">
        <v>448</v>
      </c>
      <c r="K841" s="299" t="s">
        <v>2361</v>
      </c>
      <c r="L841" s="299" t="s">
        <v>326</v>
      </c>
      <c r="M841" s="299" t="s">
        <v>324</v>
      </c>
      <c r="N841" s="299" t="s">
        <v>236</v>
      </c>
      <c r="O841" s="299" t="s">
        <v>257</v>
      </c>
      <c r="P841" s="299"/>
      <c r="Q841" s="299"/>
      <c r="R841" s="299"/>
      <c r="S841" s="299"/>
      <c r="T841" s="299"/>
      <c r="U841" s="298"/>
      <c r="V841" s="298"/>
      <c r="W841" s="299"/>
      <c r="X841" s="301">
        <v>1</v>
      </c>
      <c r="Y841" s="301">
        <v>0</v>
      </c>
      <c r="Z841" s="300">
        <v>0.19</v>
      </c>
      <c r="AA841" s="300">
        <v>508</v>
      </c>
      <c r="AB841" s="297">
        <v>0</v>
      </c>
      <c r="AC841" s="296">
        <v>42445</v>
      </c>
      <c r="AD841" s="296">
        <v>42445.681360150498</v>
      </c>
      <c r="AE841" s="295" t="s">
        <v>2324</v>
      </c>
    </row>
    <row r="842" spans="1:31" hidden="1" collapsed="1">
      <c r="A842" s="302" t="s">
        <v>266</v>
      </c>
      <c r="B842" s="299" t="s">
        <v>2382</v>
      </c>
      <c r="C842" s="299" t="s">
        <v>2382</v>
      </c>
      <c r="D842" s="299" t="s">
        <v>2381</v>
      </c>
      <c r="E842" s="299" t="s">
        <v>2380</v>
      </c>
      <c r="F842" s="299" t="s">
        <v>2379</v>
      </c>
      <c r="G842" s="299"/>
      <c r="H842" s="299" t="s">
        <v>2378</v>
      </c>
      <c r="I842" s="299" t="s">
        <v>992</v>
      </c>
      <c r="J842" s="299" t="s">
        <v>448</v>
      </c>
      <c r="K842" s="299" t="s">
        <v>2361</v>
      </c>
      <c r="L842" s="299" t="s">
        <v>326</v>
      </c>
      <c r="M842" s="299" t="s">
        <v>324</v>
      </c>
      <c r="N842" s="299" t="s">
        <v>236</v>
      </c>
      <c r="O842" s="299" t="s">
        <v>257</v>
      </c>
      <c r="P842" s="299"/>
      <c r="Q842" s="299"/>
      <c r="R842" s="299"/>
      <c r="S842" s="299"/>
      <c r="T842" s="299"/>
      <c r="U842" s="298"/>
      <c r="V842" s="298"/>
      <c r="W842" s="299"/>
      <c r="X842" s="301">
        <v>1</v>
      </c>
      <c r="Y842" s="301">
        <v>0</v>
      </c>
      <c r="Z842" s="300">
        <v>0.19</v>
      </c>
      <c r="AA842" s="300">
        <v>508</v>
      </c>
      <c r="AB842" s="297">
        <v>0</v>
      </c>
      <c r="AC842" s="296">
        <v>42447</v>
      </c>
      <c r="AD842" s="296">
        <v>42447.452143252303</v>
      </c>
      <c r="AE842" s="295" t="s">
        <v>2324</v>
      </c>
    </row>
    <row r="843" spans="1:31" hidden="1" collapsed="1">
      <c r="A843" s="302" t="s">
        <v>266</v>
      </c>
      <c r="B843" s="299" t="s">
        <v>2377</v>
      </c>
      <c r="C843" s="299" t="s">
        <v>2377</v>
      </c>
      <c r="D843" s="299" t="s">
        <v>2376</v>
      </c>
      <c r="E843" s="299" t="s">
        <v>2375</v>
      </c>
      <c r="F843" s="299" t="s">
        <v>2374</v>
      </c>
      <c r="G843" s="299"/>
      <c r="H843" s="299" t="s">
        <v>2373</v>
      </c>
      <c r="I843" s="299" t="s">
        <v>992</v>
      </c>
      <c r="J843" s="299" t="s">
        <v>448</v>
      </c>
      <c r="K843" s="299" t="s">
        <v>2361</v>
      </c>
      <c r="L843" s="299" t="s">
        <v>326</v>
      </c>
      <c r="M843" s="299" t="s">
        <v>324</v>
      </c>
      <c r="N843" s="299" t="s">
        <v>236</v>
      </c>
      <c r="O843" s="299" t="s">
        <v>257</v>
      </c>
      <c r="P843" s="299"/>
      <c r="Q843" s="299"/>
      <c r="R843" s="299"/>
      <c r="S843" s="299"/>
      <c r="T843" s="299"/>
      <c r="U843" s="298"/>
      <c r="V843" s="298"/>
      <c r="W843" s="299"/>
      <c r="X843" s="301">
        <v>1</v>
      </c>
      <c r="Y843" s="301">
        <v>0</v>
      </c>
      <c r="Z843" s="300">
        <v>0.19</v>
      </c>
      <c r="AA843" s="300">
        <v>508</v>
      </c>
      <c r="AB843" s="297">
        <v>0</v>
      </c>
      <c r="AC843" s="296">
        <v>42452</v>
      </c>
      <c r="AD843" s="296">
        <v>42452.509875196803</v>
      </c>
      <c r="AE843" s="295" t="s">
        <v>2324</v>
      </c>
    </row>
    <row r="844" spans="1:31" hidden="1" collapsed="1">
      <c r="A844" s="302" t="s">
        <v>266</v>
      </c>
      <c r="B844" s="299" t="s">
        <v>2372</v>
      </c>
      <c r="C844" s="299" t="s">
        <v>2372</v>
      </c>
      <c r="D844" s="299" t="s">
        <v>2371</v>
      </c>
      <c r="E844" s="299" t="s">
        <v>2370</v>
      </c>
      <c r="F844" s="299" t="s">
        <v>2369</v>
      </c>
      <c r="G844" s="299"/>
      <c r="H844" s="299" t="s">
        <v>2368</v>
      </c>
      <c r="I844" s="299" t="s">
        <v>1317</v>
      </c>
      <c r="J844" s="299" t="s">
        <v>448</v>
      </c>
      <c r="K844" s="299" t="s">
        <v>2367</v>
      </c>
      <c r="L844" s="299" t="s">
        <v>326</v>
      </c>
      <c r="M844" s="299" t="s">
        <v>324</v>
      </c>
      <c r="N844" s="299" t="s">
        <v>236</v>
      </c>
      <c r="O844" s="299" t="s">
        <v>257</v>
      </c>
      <c r="P844" s="299"/>
      <c r="Q844" s="299"/>
      <c r="R844" s="299"/>
      <c r="S844" s="299"/>
      <c r="T844" s="299"/>
      <c r="U844" s="298"/>
      <c r="V844" s="298"/>
      <c r="W844" s="299"/>
      <c r="X844" s="301">
        <v>1</v>
      </c>
      <c r="Y844" s="301">
        <v>0</v>
      </c>
      <c r="Z844" s="300">
        <v>0.19</v>
      </c>
      <c r="AA844" s="300">
        <v>508</v>
      </c>
      <c r="AB844" s="297">
        <v>0</v>
      </c>
      <c r="AC844" s="296">
        <v>42454</v>
      </c>
      <c r="AD844" s="296">
        <v>42454.665385532397</v>
      </c>
      <c r="AE844" s="295" t="s">
        <v>2324</v>
      </c>
    </row>
    <row r="845" spans="1:31" hidden="1" collapsed="1">
      <c r="A845" s="302" t="s">
        <v>266</v>
      </c>
      <c r="B845" s="299" t="s">
        <v>2366</v>
      </c>
      <c r="C845" s="299" t="s">
        <v>2366</v>
      </c>
      <c r="D845" s="299" t="s">
        <v>2365</v>
      </c>
      <c r="E845" s="299" t="s">
        <v>2364</v>
      </c>
      <c r="F845" s="299" t="s">
        <v>2363</v>
      </c>
      <c r="G845" s="299"/>
      <c r="H845" s="299" t="s">
        <v>2362</v>
      </c>
      <c r="I845" s="299" t="s">
        <v>992</v>
      </c>
      <c r="J845" s="299" t="s">
        <v>448</v>
      </c>
      <c r="K845" s="299" t="s">
        <v>2361</v>
      </c>
      <c r="L845" s="299" t="s">
        <v>326</v>
      </c>
      <c r="M845" s="299" t="s">
        <v>324</v>
      </c>
      <c r="N845" s="299" t="s">
        <v>236</v>
      </c>
      <c r="O845" s="299" t="s">
        <v>257</v>
      </c>
      <c r="P845" s="299"/>
      <c r="Q845" s="299"/>
      <c r="R845" s="299"/>
      <c r="S845" s="299"/>
      <c r="T845" s="299"/>
      <c r="U845" s="298"/>
      <c r="V845" s="298"/>
      <c r="W845" s="299"/>
      <c r="X845" s="301">
        <v>1</v>
      </c>
      <c r="Y845" s="301">
        <v>0</v>
      </c>
      <c r="Z845" s="300">
        <v>0.19</v>
      </c>
      <c r="AA845" s="300">
        <v>508</v>
      </c>
      <c r="AB845" s="297">
        <v>0</v>
      </c>
      <c r="AC845" s="296">
        <v>42454</v>
      </c>
      <c r="AD845" s="296">
        <v>42454.707118634302</v>
      </c>
      <c r="AE845" s="295" t="s">
        <v>2324</v>
      </c>
    </row>
    <row r="846" spans="1:31" hidden="1" collapsed="1">
      <c r="A846" s="302" t="s">
        <v>266</v>
      </c>
      <c r="B846" s="299" t="s">
        <v>2360</v>
      </c>
      <c r="C846" s="299" t="s">
        <v>2360</v>
      </c>
      <c r="D846" s="299" t="s">
        <v>2359</v>
      </c>
      <c r="E846" s="299" t="s">
        <v>982</v>
      </c>
      <c r="F846" s="299" t="s">
        <v>960</v>
      </c>
      <c r="G846" s="299"/>
      <c r="H846" s="299" t="s">
        <v>981</v>
      </c>
      <c r="I846" s="299" t="s">
        <v>980</v>
      </c>
      <c r="J846" s="299" t="s">
        <v>448</v>
      </c>
      <c r="K846" s="299" t="s">
        <v>2358</v>
      </c>
      <c r="L846" s="299" t="s">
        <v>326</v>
      </c>
      <c r="M846" s="299" t="s">
        <v>324</v>
      </c>
      <c r="N846" s="299" t="s">
        <v>236</v>
      </c>
      <c r="O846" s="299" t="s">
        <v>257</v>
      </c>
      <c r="P846" s="299"/>
      <c r="Q846" s="299"/>
      <c r="R846" s="299"/>
      <c r="S846" s="299"/>
      <c r="T846" s="299"/>
      <c r="U846" s="298"/>
      <c r="V846" s="298"/>
      <c r="W846" s="299"/>
      <c r="X846" s="301">
        <v>1</v>
      </c>
      <c r="Y846" s="301">
        <v>0</v>
      </c>
      <c r="Z846" s="300">
        <v>0.19</v>
      </c>
      <c r="AA846" s="300">
        <v>508</v>
      </c>
      <c r="AB846" s="297">
        <v>0</v>
      </c>
      <c r="AC846" s="296">
        <v>42454</v>
      </c>
      <c r="AD846" s="296">
        <v>42454.729206018499</v>
      </c>
      <c r="AE846" s="295" t="s">
        <v>2324</v>
      </c>
    </row>
    <row r="847" spans="1:31" hidden="1" collapsed="1">
      <c r="A847" s="302" t="s">
        <v>266</v>
      </c>
      <c r="B847" s="299" t="s">
        <v>2357</v>
      </c>
      <c r="C847" s="299" t="s">
        <v>2357</v>
      </c>
      <c r="D847" s="299" t="s">
        <v>2356</v>
      </c>
      <c r="E847" s="299" t="s">
        <v>674</v>
      </c>
      <c r="F847" s="299" t="s">
        <v>748</v>
      </c>
      <c r="G847" s="299"/>
      <c r="H847" s="299" t="s">
        <v>747</v>
      </c>
      <c r="I847" s="299" t="s">
        <v>478</v>
      </c>
      <c r="J847" s="299" t="s">
        <v>448</v>
      </c>
      <c r="K847" s="299" t="s">
        <v>2345</v>
      </c>
      <c r="L847" s="299" t="s">
        <v>326</v>
      </c>
      <c r="M847" s="299" t="s">
        <v>324</v>
      </c>
      <c r="N847" s="299" t="s">
        <v>236</v>
      </c>
      <c r="O847" s="299" t="s">
        <v>257</v>
      </c>
      <c r="P847" s="299"/>
      <c r="Q847" s="299"/>
      <c r="R847" s="299"/>
      <c r="S847" s="299"/>
      <c r="T847" s="299"/>
      <c r="U847" s="298"/>
      <c r="V847" s="298"/>
      <c r="W847" s="299"/>
      <c r="X847" s="301">
        <v>1</v>
      </c>
      <c r="Y847" s="301">
        <v>0</v>
      </c>
      <c r="Z847" s="300">
        <v>0.19</v>
      </c>
      <c r="AA847" s="300">
        <v>508</v>
      </c>
      <c r="AB847" s="297">
        <v>0</v>
      </c>
      <c r="AC847" s="296">
        <v>42454</v>
      </c>
      <c r="AD847" s="296">
        <v>42454.738598460703</v>
      </c>
      <c r="AE847" s="295" t="s">
        <v>2324</v>
      </c>
    </row>
    <row r="848" spans="1:31" hidden="1" collapsed="1">
      <c r="A848" s="302" t="s">
        <v>266</v>
      </c>
      <c r="B848" s="299" t="s">
        <v>2355</v>
      </c>
      <c r="C848" s="299" t="s">
        <v>2355</v>
      </c>
      <c r="D848" s="299" t="s">
        <v>2354</v>
      </c>
      <c r="E848" s="299" t="s">
        <v>2353</v>
      </c>
      <c r="F848" s="299" t="s">
        <v>2352</v>
      </c>
      <c r="G848" s="299"/>
      <c r="H848" s="299" t="s">
        <v>2351</v>
      </c>
      <c r="I848" s="299" t="s">
        <v>449</v>
      </c>
      <c r="J848" s="299" t="s">
        <v>448</v>
      </c>
      <c r="K848" s="299" t="s">
        <v>2325</v>
      </c>
      <c r="L848" s="299" t="s">
        <v>326</v>
      </c>
      <c r="M848" s="299" t="s">
        <v>324</v>
      </c>
      <c r="N848" s="299" t="s">
        <v>236</v>
      </c>
      <c r="O848" s="299" t="s">
        <v>257</v>
      </c>
      <c r="P848" s="299"/>
      <c r="Q848" s="299"/>
      <c r="R848" s="299"/>
      <c r="S848" s="299"/>
      <c r="T848" s="299"/>
      <c r="U848" s="298"/>
      <c r="V848" s="298"/>
      <c r="W848" s="299"/>
      <c r="X848" s="301">
        <v>1</v>
      </c>
      <c r="Y848" s="301">
        <v>0</v>
      </c>
      <c r="Z848" s="300">
        <v>0.19</v>
      </c>
      <c r="AA848" s="300">
        <v>508</v>
      </c>
      <c r="AB848" s="297">
        <v>0</v>
      </c>
      <c r="AC848" s="296">
        <v>42496</v>
      </c>
      <c r="AD848" s="296">
        <v>42496.776525462999</v>
      </c>
      <c r="AE848" s="295" t="s">
        <v>2324</v>
      </c>
    </row>
    <row r="849" spans="1:31" hidden="1" collapsed="1">
      <c r="A849" s="302" t="s">
        <v>266</v>
      </c>
      <c r="B849" s="299" t="s">
        <v>2350</v>
      </c>
      <c r="C849" s="299" t="s">
        <v>2350</v>
      </c>
      <c r="D849" s="299" t="s">
        <v>2349</v>
      </c>
      <c r="E849" s="299" t="s">
        <v>2348</v>
      </c>
      <c r="F849" s="299" t="s">
        <v>2347</v>
      </c>
      <c r="G849" s="299"/>
      <c r="H849" s="299" t="s">
        <v>2346</v>
      </c>
      <c r="I849" s="299" t="s">
        <v>478</v>
      </c>
      <c r="J849" s="299" t="s">
        <v>448</v>
      </c>
      <c r="K849" s="299" t="s">
        <v>2345</v>
      </c>
      <c r="L849" s="299" t="s">
        <v>326</v>
      </c>
      <c r="M849" s="299" t="s">
        <v>324</v>
      </c>
      <c r="N849" s="299" t="s">
        <v>236</v>
      </c>
      <c r="O849" s="299" t="s">
        <v>257</v>
      </c>
      <c r="P849" s="299"/>
      <c r="Q849" s="299"/>
      <c r="R849" s="299"/>
      <c r="S849" s="299"/>
      <c r="T849" s="299"/>
      <c r="U849" s="298"/>
      <c r="V849" s="298"/>
      <c r="W849" s="299"/>
      <c r="X849" s="301">
        <v>1</v>
      </c>
      <c r="Y849" s="301">
        <v>0</v>
      </c>
      <c r="Z849" s="300">
        <v>0.19</v>
      </c>
      <c r="AA849" s="300">
        <v>508</v>
      </c>
      <c r="AB849" s="297">
        <v>0</v>
      </c>
      <c r="AC849" s="296">
        <v>42503</v>
      </c>
      <c r="AD849" s="296">
        <v>42503.697218715301</v>
      </c>
      <c r="AE849" s="295" t="s">
        <v>2324</v>
      </c>
    </row>
    <row r="850" spans="1:31" hidden="1" collapsed="1">
      <c r="A850" s="302" t="s">
        <v>266</v>
      </c>
      <c r="B850" s="299" t="s">
        <v>2344</v>
      </c>
      <c r="C850" s="299" t="s">
        <v>2344</v>
      </c>
      <c r="D850" s="299" t="s">
        <v>2343</v>
      </c>
      <c r="E850" s="299" t="s">
        <v>764</v>
      </c>
      <c r="F850" s="299" t="s">
        <v>2342</v>
      </c>
      <c r="G850" s="299"/>
      <c r="H850" s="299" t="s">
        <v>2341</v>
      </c>
      <c r="I850" s="299" t="s">
        <v>449</v>
      </c>
      <c r="J850" s="299" t="s">
        <v>448</v>
      </c>
      <c r="K850" s="299" t="s">
        <v>2325</v>
      </c>
      <c r="L850" s="299" t="s">
        <v>326</v>
      </c>
      <c r="M850" s="299" t="s">
        <v>324</v>
      </c>
      <c r="N850" s="299" t="s">
        <v>236</v>
      </c>
      <c r="O850" s="299" t="s">
        <v>257</v>
      </c>
      <c r="P850" s="299"/>
      <c r="Q850" s="299"/>
      <c r="R850" s="299"/>
      <c r="S850" s="299"/>
      <c r="T850" s="299"/>
      <c r="U850" s="298"/>
      <c r="V850" s="298"/>
      <c r="W850" s="299"/>
      <c r="X850" s="301">
        <v>1</v>
      </c>
      <c r="Y850" s="301">
        <v>0</v>
      </c>
      <c r="Z850" s="300">
        <v>0.19</v>
      </c>
      <c r="AA850" s="300">
        <v>508</v>
      </c>
      <c r="AB850" s="297">
        <v>0</v>
      </c>
      <c r="AC850" s="296">
        <v>42606</v>
      </c>
      <c r="AD850" s="296">
        <v>42613.715702546302</v>
      </c>
      <c r="AE850" s="295" t="s">
        <v>2324</v>
      </c>
    </row>
    <row r="851" spans="1:31" hidden="1" collapsed="1">
      <c r="A851" s="302" t="s">
        <v>266</v>
      </c>
      <c r="B851" s="299" t="s">
        <v>2340</v>
      </c>
      <c r="C851" s="299" t="s">
        <v>2340</v>
      </c>
      <c r="D851" s="299" t="s">
        <v>2339</v>
      </c>
      <c r="E851" s="299" t="s">
        <v>768</v>
      </c>
      <c r="F851" s="299" t="s">
        <v>585</v>
      </c>
      <c r="G851" s="299"/>
      <c r="H851" s="299" t="s">
        <v>2338</v>
      </c>
      <c r="I851" s="299" t="s">
        <v>526</v>
      </c>
      <c r="J851" s="299" t="s">
        <v>448</v>
      </c>
      <c r="K851" s="299" t="s">
        <v>2337</v>
      </c>
      <c r="L851" s="299" t="s">
        <v>326</v>
      </c>
      <c r="M851" s="299" t="s">
        <v>324</v>
      </c>
      <c r="N851" s="299" t="s">
        <v>236</v>
      </c>
      <c r="O851" s="299" t="s">
        <v>257</v>
      </c>
      <c r="P851" s="299"/>
      <c r="Q851" s="299"/>
      <c r="R851" s="299"/>
      <c r="S851" s="299"/>
      <c r="T851" s="299"/>
      <c r="U851" s="298"/>
      <c r="V851" s="298"/>
      <c r="W851" s="299"/>
      <c r="X851" s="301">
        <v>1</v>
      </c>
      <c r="Y851" s="301">
        <v>0</v>
      </c>
      <c r="Z851" s="300">
        <v>0.19</v>
      </c>
      <c r="AA851" s="300">
        <v>508</v>
      </c>
      <c r="AB851" s="297">
        <v>0</v>
      </c>
      <c r="AC851" s="296">
        <v>42606</v>
      </c>
      <c r="AD851" s="296">
        <v>42613.717767858798</v>
      </c>
      <c r="AE851" s="295" t="s">
        <v>2324</v>
      </c>
    </row>
    <row r="852" spans="1:31" ht="20.399999999999999" hidden="1" collapsed="1">
      <c r="A852" s="302" t="s">
        <v>266</v>
      </c>
      <c r="B852" s="299" t="s">
        <v>2336</v>
      </c>
      <c r="C852" s="299" t="s">
        <v>2336</v>
      </c>
      <c r="D852" s="299" t="s">
        <v>2335</v>
      </c>
      <c r="E852" s="299" t="s">
        <v>2334</v>
      </c>
      <c r="F852" s="299" t="s">
        <v>2333</v>
      </c>
      <c r="G852" s="299"/>
      <c r="H852" s="299" t="s">
        <v>2332</v>
      </c>
      <c r="I852" s="299" t="s">
        <v>508</v>
      </c>
      <c r="J852" s="299" t="s">
        <v>448</v>
      </c>
      <c r="K852" s="299" t="s">
        <v>2331</v>
      </c>
      <c r="L852" s="299" t="s">
        <v>326</v>
      </c>
      <c r="M852" s="299" t="s">
        <v>324</v>
      </c>
      <c r="N852" s="299" t="s">
        <v>236</v>
      </c>
      <c r="O852" s="299" t="s">
        <v>257</v>
      </c>
      <c r="P852" s="299"/>
      <c r="Q852" s="299"/>
      <c r="R852" s="299"/>
      <c r="S852" s="299"/>
      <c r="T852" s="299"/>
      <c r="U852" s="298"/>
      <c r="V852" s="298"/>
      <c r="W852" s="299"/>
      <c r="X852" s="301">
        <v>1</v>
      </c>
      <c r="Y852" s="301">
        <v>0</v>
      </c>
      <c r="Z852" s="300">
        <v>0.19</v>
      </c>
      <c r="AA852" s="300">
        <v>508</v>
      </c>
      <c r="AB852" s="297">
        <v>0</v>
      </c>
      <c r="AC852" s="296">
        <v>42606</v>
      </c>
      <c r="AD852" s="296">
        <v>42613.719098726899</v>
      </c>
      <c r="AE852" s="295" t="s">
        <v>2324</v>
      </c>
    </row>
    <row r="853" spans="1:31" hidden="1" collapsed="1">
      <c r="A853" s="302" t="s">
        <v>266</v>
      </c>
      <c r="B853" s="299" t="s">
        <v>2330</v>
      </c>
      <c r="C853" s="299" t="s">
        <v>2330</v>
      </c>
      <c r="D853" s="299" t="s">
        <v>2329</v>
      </c>
      <c r="E853" s="299" t="s">
        <v>2328</v>
      </c>
      <c r="F853" s="299" t="s">
        <v>2327</v>
      </c>
      <c r="G853" s="299"/>
      <c r="H853" s="299" t="s">
        <v>2326</v>
      </c>
      <c r="I853" s="299" t="s">
        <v>449</v>
      </c>
      <c r="J853" s="299" t="s">
        <v>448</v>
      </c>
      <c r="K853" s="299" t="s">
        <v>2325</v>
      </c>
      <c r="L853" s="299" t="s">
        <v>326</v>
      </c>
      <c r="M853" s="299" t="s">
        <v>324</v>
      </c>
      <c r="N853" s="299" t="s">
        <v>236</v>
      </c>
      <c r="O853" s="299" t="s">
        <v>257</v>
      </c>
      <c r="P853" s="299"/>
      <c r="Q853" s="299"/>
      <c r="R853" s="299"/>
      <c r="S853" s="299"/>
      <c r="T853" s="299"/>
      <c r="U853" s="298"/>
      <c r="V853" s="298"/>
      <c r="W853" s="299"/>
      <c r="X853" s="301">
        <v>1</v>
      </c>
      <c r="Y853" s="301">
        <v>0</v>
      </c>
      <c r="Z853" s="300">
        <v>0.19</v>
      </c>
      <c r="AA853" s="300">
        <v>508</v>
      </c>
      <c r="AB853" s="297">
        <v>0</v>
      </c>
      <c r="AC853" s="296">
        <v>42606</v>
      </c>
      <c r="AD853" s="296">
        <v>42613.7212854514</v>
      </c>
      <c r="AE853" s="295" t="s">
        <v>2324</v>
      </c>
    </row>
    <row r="854" spans="1:31" hidden="1" collapsed="1">
      <c r="A854" s="302" t="s">
        <v>266</v>
      </c>
      <c r="B854" s="299" t="s">
        <v>2404</v>
      </c>
      <c r="C854" s="299" t="s">
        <v>2404</v>
      </c>
      <c r="D854" s="299" t="s">
        <v>2403</v>
      </c>
      <c r="E854" s="299" t="s">
        <v>2402</v>
      </c>
      <c r="F854" s="299" t="s">
        <v>2401</v>
      </c>
      <c r="G854" s="299"/>
      <c r="H854" s="299" t="s">
        <v>2400</v>
      </c>
      <c r="I854" s="299" t="s">
        <v>449</v>
      </c>
      <c r="J854" s="299" t="s">
        <v>448</v>
      </c>
      <c r="K854" s="299" t="s">
        <v>2325</v>
      </c>
      <c r="L854" s="299" t="s">
        <v>326</v>
      </c>
      <c r="M854" s="299" t="s">
        <v>325</v>
      </c>
      <c r="N854" s="299" t="s">
        <v>236</v>
      </c>
      <c r="O854" s="299" t="s">
        <v>256</v>
      </c>
      <c r="P854" s="299"/>
      <c r="Q854" s="299"/>
      <c r="R854" s="299"/>
      <c r="S854" s="299"/>
      <c r="T854" s="299"/>
      <c r="U854" s="298"/>
      <c r="V854" s="298"/>
      <c r="W854" s="299"/>
      <c r="X854" s="301">
        <v>1</v>
      </c>
      <c r="Y854" s="301">
        <v>0</v>
      </c>
      <c r="Z854" s="300">
        <v>4.3999999999999997E-2</v>
      </c>
      <c r="AA854" s="300">
        <v>417</v>
      </c>
      <c r="AB854" s="297">
        <v>0</v>
      </c>
      <c r="AC854" s="296">
        <v>42305</v>
      </c>
      <c r="AD854" s="296">
        <v>42305.658269213003</v>
      </c>
      <c r="AE854" s="295" t="s">
        <v>2324</v>
      </c>
    </row>
    <row r="855" spans="1:31" hidden="1" collapsed="1">
      <c r="A855" s="302" t="s">
        <v>266</v>
      </c>
      <c r="B855" s="299" t="s">
        <v>2399</v>
      </c>
      <c r="C855" s="299" t="s">
        <v>2399</v>
      </c>
      <c r="D855" s="299" t="s">
        <v>2398</v>
      </c>
      <c r="E855" s="299" t="s">
        <v>2397</v>
      </c>
      <c r="F855" s="299" t="s">
        <v>2396</v>
      </c>
      <c r="G855" s="299"/>
      <c r="H855" s="299" t="s">
        <v>2395</v>
      </c>
      <c r="I855" s="299" t="s">
        <v>1317</v>
      </c>
      <c r="J855" s="299" t="s">
        <v>448</v>
      </c>
      <c r="K855" s="299" t="s">
        <v>2367</v>
      </c>
      <c r="L855" s="299" t="s">
        <v>326</v>
      </c>
      <c r="M855" s="299" t="s">
        <v>325</v>
      </c>
      <c r="N855" s="299" t="s">
        <v>236</v>
      </c>
      <c r="O855" s="299" t="s">
        <v>256</v>
      </c>
      <c r="P855" s="299"/>
      <c r="Q855" s="299"/>
      <c r="R855" s="299"/>
      <c r="S855" s="299"/>
      <c r="T855" s="299"/>
      <c r="U855" s="298"/>
      <c r="V855" s="298"/>
      <c r="W855" s="299"/>
      <c r="X855" s="301">
        <v>1</v>
      </c>
      <c r="Y855" s="301">
        <v>0</v>
      </c>
      <c r="Z855" s="300">
        <v>4.3999999999999997E-2</v>
      </c>
      <c r="AA855" s="300">
        <v>417</v>
      </c>
      <c r="AB855" s="297">
        <v>0</v>
      </c>
      <c r="AC855" s="296">
        <v>42432</v>
      </c>
      <c r="AD855" s="296">
        <v>42432.7866074884</v>
      </c>
      <c r="AE855" s="295" t="s">
        <v>2324</v>
      </c>
    </row>
    <row r="856" spans="1:31" hidden="1" collapsed="1">
      <c r="A856" s="302" t="s">
        <v>266</v>
      </c>
      <c r="B856" s="299" t="s">
        <v>2394</v>
      </c>
      <c r="C856" s="299" t="s">
        <v>2394</v>
      </c>
      <c r="D856" s="299" t="s">
        <v>2393</v>
      </c>
      <c r="E856" s="299" t="s">
        <v>741</v>
      </c>
      <c r="F856" s="299" t="s">
        <v>740</v>
      </c>
      <c r="G856" s="299"/>
      <c r="H856" s="299" t="s">
        <v>739</v>
      </c>
      <c r="I856" s="299" t="s">
        <v>478</v>
      </c>
      <c r="J856" s="299" t="s">
        <v>448</v>
      </c>
      <c r="K856" s="299" t="s">
        <v>2345</v>
      </c>
      <c r="L856" s="299" t="s">
        <v>326</v>
      </c>
      <c r="M856" s="299" t="s">
        <v>325</v>
      </c>
      <c r="N856" s="299" t="s">
        <v>236</v>
      </c>
      <c r="O856" s="299" t="s">
        <v>256</v>
      </c>
      <c r="P856" s="299"/>
      <c r="Q856" s="299"/>
      <c r="R856" s="299"/>
      <c r="S856" s="299"/>
      <c r="T856" s="299"/>
      <c r="U856" s="298"/>
      <c r="V856" s="298"/>
      <c r="W856" s="299"/>
      <c r="X856" s="301">
        <v>1</v>
      </c>
      <c r="Y856" s="301">
        <v>0</v>
      </c>
      <c r="Z856" s="300">
        <v>4.3999999999999997E-2</v>
      </c>
      <c r="AA856" s="300">
        <v>417</v>
      </c>
      <c r="AB856" s="297">
        <v>0</v>
      </c>
      <c r="AC856" s="296">
        <v>42440</v>
      </c>
      <c r="AD856" s="296">
        <v>42440.452219826402</v>
      </c>
      <c r="AE856" s="295" t="s">
        <v>2324</v>
      </c>
    </row>
    <row r="857" spans="1:31" hidden="1" collapsed="1">
      <c r="A857" s="302" t="s">
        <v>266</v>
      </c>
      <c r="B857" s="299" t="s">
        <v>2392</v>
      </c>
      <c r="C857" s="299" t="s">
        <v>2392</v>
      </c>
      <c r="D857" s="299" t="s">
        <v>2391</v>
      </c>
      <c r="E857" s="299" t="s">
        <v>2390</v>
      </c>
      <c r="F857" s="299" t="s">
        <v>2389</v>
      </c>
      <c r="G857" s="299"/>
      <c r="H857" s="299" t="s">
        <v>2388</v>
      </c>
      <c r="I857" s="299" t="s">
        <v>992</v>
      </c>
      <c r="J857" s="299" t="s">
        <v>448</v>
      </c>
      <c r="K857" s="299" t="s">
        <v>2361</v>
      </c>
      <c r="L857" s="299" t="s">
        <v>326</v>
      </c>
      <c r="M857" s="299" t="s">
        <v>325</v>
      </c>
      <c r="N857" s="299" t="s">
        <v>236</v>
      </c>
      <c r="O857" s="299" t="s">
        <v>256</v>
      </c>
      <c r="P857" s="299"/>
      <c r="Q857" s="299"/>
      <c r="R857" s="299"/>
      <c r="S857" s="299"/>
      <c r="T857" s="299"/>
      <c r="U857" s="298"/>
      <c r="V857" s="298"/>
      <c r="W857" s="299"/>
      <c r="X857" s="301">
        <v>1</v>
      </c>
      <c r="Y857" s="301">
        <v>0</v>
      </c>
      <c r="Z857" s="300">
        <v>4.3999999999999997E-2</v>
      </c>
      <c r="AA857" s="300">
        <v>417</v>
      </c>
      <c r="AB857" s="297">
        <v>0</v>
      </c>
      <c r="AC857" s="296">
        <v>42445</v>
      </c>
      <c r="AD857" s="296">
        <v>42445.510289120401</v>
      </c>
      <c r="AE857" s="295" t="s">
        <v>2324</v>
      </c>
    </row>
    <row r="858" spans="1:31" hidden="1" collapsed="1">
      <c r="A858" s="302" t="s">
        <v>266</v>
      </c>
      <c r="B858" s="299" t="s">
        <v>2387</v>
      </c>
      <c r="C858" s="299" t="s">
        <v>2387</v>
      </c>
      <c r="D858" s="299" t="s">
        <v>2386</v>
      </c>
      <c r="E858" s="299" t="s">
        <v>2385</v>
      </c>
      <c r="F858" s="299" t="s">
        <v>2384</v>
      </c>
      <c r="G858" s="299"/>
      <c r="H858" s="299" t="s">
        <v>2383</v>
      </c>
      <c r="I858" s="299" t="s">
        <v>992</v>
      </c>
      <c r="J858" s="299" t="s">
        <v>448</v>
      </c>
      <c r="K858" s="299" t="s">
        <v>2361</v>
      </c>
      <c r="L858" s="299" t="s">
        <v>326</v>
      </c>
      <c r="M858" s="299" t="s">
        <v>325</v>
      </c>
      <c r="N858" s="299" t="s">
        <v>236</v>
      </c>
      <c r="O858" s="299" t="s">
        <v>256</v>
      </c>
      <c r="P858" s="299"/>
      <c r="Q858" s="299"/>
      <c r="R858" s="299"/>
      <c r="S858" s="299"/>
      <c r="T858" s="299"/>
      <c r="U858" s="298"/>
      <c r="V858" s="298"/>
      <c r="W858" s="299"/>
      <c r="X858" s="301">
        <v>1</v>
      </c>
      <c r="Y858" s="301">
        <v>0</v>
      </c>
      <c r="Z858" s="300">
        <v>4.3999999999999997E-2</v>
      </c>
      <c r="AA858" s="300">
        <v>417</v>
      </c>
      <c r="AB858" s="297">
        <v>0</v>
      </c>
      <c r="AC858" s="296">
        <v>42445</v>
      </c>
      <c r="AD858" s="296">
        <v>42445.681360150498</v>
      </c>
      <c r="AE858" s="295" t="s">
        <v>2324</v>
      </c>
    </row>
    <row r="859" spans="1:31" hidden="1" collapsed="1">
      <c r="A859" s="302" t="s">
        <v>266</v>
      </c>
      <c r="B859" s="299" t="s">
        <v>2382</v>
      </c>
      <c r="C859" s="299" t="s">
        <v>2382</v>
      </c>
      <c r="D859" s="299" t="s">
        <v>2381</v>
      </c>
      <c r="E859" s="299" t="s">
        <v>2380</v>
      </c>
      <c r="F859" s="299" t="s">
        <v>2379</v>
      </c>
      <c r="G859" s="299"/>
      <c r="H859" s="299" t="s">
        <v>2378</v>
      </c>
      <c r="I859" s="299" t="s">
        <v>992</v>
      </c>
      <c r="J859" s="299" t="s">
        <v>448</v>
      </c>
      <c r="K859" s="299" t="s">
        <v>2361</v>
      </c>
      <c r="L859" s="299" t="s">
        <v>326</v>
      </c>
      <c r="M859" s="299" t="s">
        <v>325</v>
      </c>
      <c r="N859" s="299" t="s">
        <v>236</v>
      </c>
      <c r="O859" s="299" t="s">
        <v>256</v>
      </c>
      <c r="P859" s="299"/>
      <c r="Q859" s="299"/>
      <c r="R859" s="299"/>
      <c r="S859" s="299"/>
      <c r="T859" s="299"/>
      <c r="U859" s="298"/>
      <c r="V859" s="298"/>
      <c r="W859" s="299"/>
      <c r="X859" s="301">
        <v>1</v>
      </c>
      <c r="Y859" s="301">
        <v>0</v>
      </c>
      <c r="Z859" s="300">
        <v>4.3999999999999997E-2</v>
      </c>
      <c r="AA859" s="300">
        <v>417</v>
      </c>
      <c r="AB859" s="297">
        <v>0</v>
      </c>
      <c r="AC859" s="296">
        <v>42447</v>
      </c>
      <c r="AD859" s="296">
        <v>42447.452143252303</v>
      </c>
      <c r="AE859" s="295" t="s">
        <v>2324</v>
      </c>
    </row>
    <row r="860" spans="1:31" hidden="1" collapsed="1">
      <c r="A860" s="302" t="s">
        <v>266</v>
      </c>
      <c r="B860" s="299" t="s">
        <v>2377</v>
      </c>
      <c r="C860" s="299" t="s">
        <v>2377</v>
      </c>
      <c r="D860" s="299" t="s">
        <v>2376</v>
      </c>
      <c r="E860" s="299" t="s">
        <v>2375</v>
      </c>
      <c r="F860" s="299" t="s">
        <v>2374</v>
      </c>
      <c r="G860" s="299"/>
      <c r="H860" s="299" t="s">
        <v>2373</v>
      </c>
      <c r="I860" s="299" t="s">
        <v>992</v>
      </c>
      <c r="J860" s="299" t="s">
        <v>448</v>
      </c>
      <c r="K860" s="299" t="s">
        <v>2361</v>
      </c>
      <c r="L860" s="299" t="s">
        <v>326</v>
      </c>
      <c r="M860" s="299" t="s">
        <v>325</v>
      </c>
      <c r="N860" s="299" t="s">
        <v>236</v>
      </c>
      <c r="O860" s="299" t="s">
        <v>256</v>
      </c>
      <c r="P860" s="299"/>
      <c r="Q860" s="299"/>
      <c r="R860" s="299"/>
      <c r="S860" s="299"/>
      <c r="T860" s="299"/>
      <c r="U860" s="298"/>
      <c r="V860" s="298"/>
      <c r="W860" s="299"/>
      <c r="X860" s="301">
        <v>1</v>
      </c>
      <c r="Y860" s="301">
        <v>0</v>
      </c>
      <c r="Z860" s="300">
        <v>4.3999999999999997E-2</v>
      </c>
      <c r="AA860" s="300">
        <v>417</v>
      </c>
      <c r="AB860" s="297">
        <v>0</v>
      </c>
      <c r="AC860" s="296">
        <v>42452</v>
      </c>
      <c r="AD860" s="296">
        <v>42452.509875196803</v>
      </c>
      <c r="AE860" s="295" t="s">
        <v>2324</v>
      </c>
    </row>
    <row r="861" spans="1:31" hidden="1" collapsed="1">
      <c r="A861" s="302" t="s">
        <v>266</v>
      </c>
      <c r="B861" s="299" t="s">
        <v>2372</v>
      </c>
      <c r="C861" s="299" t="s">
        <v>2372</v>
      </c>
      <c r="D861" s="299" t="s">
        <v>2371</v>
      </c>
      <c r="E861" s="299" t="s">
        <v>2370</v>
      </c>
      <c r="F861" s="299" t="s">
        <v>2369</v>
      </c>
      <c r="G861" s="299"/>
      <c r="H861" s="299" t="s">
        <v>2368</v>
      </c>
      <c r="I861" s="299" t="s">
        <v>1317</v>
      </c>
      <c r="J861" s="299" t="s">
        <v>448</v>
      </c>
      <c r="K861" s="299" t="s">
        <v>2367</v>
      </c>
      <c r="L861" s="299" t="s">
        <v>326</v>
      </c>
      <c r="M861" s="299" t="s">
        <v>325</v>
      </c>
      <c r="N861" s="299" t="s">
        <v>236</v>
      </c>
      <c r="O861" s="299" t="s">
        <v>256</v>
      </c>
      <c r="P861" s="299"/>
      <c r="Q861" s="299"/>
      <c r="R861" s="299"/>
      <c r="S861" s="299"/>
      <c r="T861" s="299"/>
      <c r="U861" s="298"/>
      <c r="V861" s="298"/>
      <c r="W861" s="299"/>
      <c r="X861" s="301">
        <v>1</v>
      </c>
      <c r="Y861" s="301">
        <v>0</v>
      </c>
      <c r="Z861" s="300">
        <v>4.3999999999999997E-2</v>
      </c>
      <c r="AA861" s="300">
        <v>417</v>
      </c>
      <c r="AB861" s="297">
        <v>0</v>
      </c>
      <c r="AC861" s="296">
        <v>42454</v>
      </c>
      <c r="AD861" s="296">
        <v>42454.665385532397</v>
      </c>
      <c r="AE861" s="295" t="s">
        <v>2324</v>
      </c>
    </row>
    <row r="862" spans="1:31" hidden="1" collapsed="1">
      <c r="A862" s="302" t="s">
        <v>266</v>
      </c>
      <c r="B862" s="299" t="s">
        <v>2366</v>
      </c>
      <c r="C862" s="299" t="s">
        <v>2366</v>
      </c>
      <c r="D862" s="299" t="s">
        <v>2365</v>
      </c>
      <c r="E862" s="299" t="s">
        <v>2364</v>
      </c>
      <c r="F862" s="299" t="s">
        <v>2363</v>
      </c>
      <c r="G862" s="299"/>
      <c r="H862" s="299" t="s">
        <v>2362</v>
      </c>
      <c r="I862" s="299" t="s">
        <v>992</v>
      </c>
      <c r="J862" s="299" t="s">
        <v>448</v>
      </c>
      <c r="K862" s="299" t="s">
        <v>2361</v>
      </c>
      <c r="L862" s="299" t="s">
        <v>326</v>
      </c>
      <c r="M862" s="299" t="s">
        <v>325</v>
      </c>
      <c r="N862" s="299" t="s">
        <v>236</v>
      </c>
      <c r="O862" s="299" t="s">
        <v>256</v>
      </c>
      <c r="P862" s="299"/>
      <c r="Q862" s="299"/>
      <c r="R862" s="299"/>
      <c r="S862" s="299"/>
      <c r="T862" s="299"/>
      <c r="U862" s="298"/>
      <c r="V862" s="298"/>
      <c r="W862" s="299"/>
      <c r="X862" s="301">
        <v>1</v>
      </c>
      <c r="Y862" s="301">
        <v>0</v>
      </c>
      <c r="Z862" s="300">
        <v>4.3999999999999997E-2</v>
      </c>
      <c r="AA862" s="300">
        <v>417</v>
      </c>
      <c r="AB862" s="297">
        <v>0</v>
      </c>
      <c r="AC862" s="296">
        <v>42454</v>
      </c>
      <c r="AD862" s="296">
        <v>42454.707118634302</v>
      </c>
      <c r="AE862" s="295" t="s">
        <v>2324</v>
      </c>
    </row>
    <row r="863" spans="1:31" hidden="1" collapsed="1">
      <c r="A863" s="302" t="s">
        <v>266</v>
      </c>
      <c r="B863" s="299" t="s">
        <v>2360</v>
      </c>
      <c r="C863" s="299" t="s">
        <v>2360</v>
      </c>
      <c r="D863" s="299" t="s">
        <v>2359</v>
      </c>
      <c r="E863" s="299" t="s">
        <v>982</v>
      </c>
      <c r="F863" s="299" t="s">
        <v>960</v>
      </c>
      <c r="G863" s="299"/>
      <c r="H863" s="299" t="s">
        <v>981</v>
      </c>
      <c r="I863" s="299" t="s">
        <v>980</v>
      </c>
      <c r="J863" s="299" t="s">
        <v>448</v>
      </c>
      <c r="K863" s="299" t="s">
        <v>2358</v>
      </c>
      <c r="L863" s="299" t="s">
        <v>326</v>
      </c>
      <c r="M863" s="299" t="s">
        <v>325</v>
      </c>
      <c r="N863" s="299" t="s">
        <v>236</v>
      </c>
      <c r="O863" s="299" t="s">
        <v>256</v>
      </c>
      <c r="P863" s="299"/>
      <c r="Q863" s="299"/>
      <c r="R863" s="299"/>
      <c r="S863" s="299"/>
      <c r="T863" s="299"/>
      <c r="U863" s="298"/>
      <c r="V863" s="298"/>
      <c r="W863" s="299"/>
      <c r="X863" s="301">
        <v>1</v>
      </c>
      <c r="Y863" s="301">
        <v>0</v>
      </c>
      <c r="Z863" s="300">
        <v>4.3999999999999997E-2</v>
      </c>
      <c r="AA863" s="300">
        <v>417</v>
      </c>
      <c r="AB863" s="297">
        <v>0</v>
      </c>
      <c r="AC863" s="296">
        <v>42454</v>
      </c>
      <c r="AD863" s="296">
        <v>42454.729206018499</v>
      </c>
      <c r="AE863" s="295" t="s">
        <v>2324</v>
      </c>
    </row>
    <row r="864" spans="1:31" hidden="1" collapsed="1">
      <c r="A864" s="302" t="s">
        <v>266</v>
      </c>
      <c r="B864" s="299" t="s">
        <v>2357</v>
      </c>
      <c r="C864" s="299" t="s">
        <v>2357</v>
      </c>
      <c r="D864" s="299" t="s">
        <v>2356</v>
      </c>
      <c r="E864" s="299" t="s">
        <v>674</v>
      </c>
      <c r="F864" s="299" t="s">
        <v>748</v>
      </c>
      <c r="G864" s="299"/>
      <c r="H864" s="299" t="s">
        <v>747</v>
      </c>
      <c r="I864" s="299" t="s">
        <v>478</v>
      </c>
      <c r="J864" s="299" t="s">
        <v>448</v>
      </c>
      <c r="K864" s="299" t="s">
        <v>2345</v>
      </c>
      <c r="L864" s="299" t="s">
        <v>326</v>
      </c>
      <c r="M864" s="299" t="s">
        <v>325</v>
      </c>
      <c r="N864" s="299" t="s">
        <v>236</v>
      </c>
      <c r="O864" s="299" t="s">
        <v>256</v>
      </c>
      <c r="P864" s="299"/>
      <c r="Q864" s="299"/>
      <c r="R864" s="299"/>
      <c r="S864" s="299"/>
      <c r="T864" s="299"/>
      <c r="U864" s="298"/>
      <c r="V864" s="298"/>
      <c r="W864" s="299"/>
      <c r="X864" s="301">
        <v>1</v>
      </c>
      <c r="Y864" s="301">
        <v>0</v>
      </c>
      <c r="Z864" s="300">
        <v>4.3999999999999997E-2</v>
      </c>
      <c r="AA864" s="300">
        <v>417</v>
      </c>
      <c r="AB864" s="297">
        <v>0</v>
      </c>
      <c r="AC864" s="296">
        <v>42454</v>
      </c>
      <c r="AD864" s="296">
        <v>42454.738598460703</v>
      </c>
      <c r="AE864" s="295" t="s">
        <v>2324</v>
      </c>
    </row>
    <row r="865" spans="1:31" hidden="1" collapsed="1">
      <c r="A865" s="302" t="s">
        <v>266</v>
      </c>
      <c r="B865" s="299" t="s">
        <v>2355</v>
      </c>
      <c r="C865" s="299" t="s">
        <v>2355</v>
      </c>
      <c r="D865" s="299" t="s">
        <v>2354</v>
      </c>
      <c r="E865" s="299" t="s">
        <v>2353</v>
      </c>
      <c r="F865" s="299" t="s">
        <v>2352</v>
      </c>
      <c r="G865" s="299"/>
      <c r="H865" s="299" t="s">
        <v>2351</v>
      </c>
      <c r="I865" s="299" t="s">
        <v>449</v>
      </c>
      <c r="J865" s="299" t="s">
        <v>448</v>
      </c>
      <c r="K865" s="299" t="s">
        <v>2325</v>
      </c>
      <c r="L865" s="299" t="s">
        <v>326</v>
      </c>
      <c r="M865" s="299" t="s">
        <v>325</v>
      </c>
      <c r="N865" s="299" t="s">
        <v>236</v>
      </c>
      <c r="O865" s="299" t="s">
        <v>256</v>
      </c>
      <c r="P865" s="299"/>
      <c r="Q865" s="299"/>
      <c r="R865" s="299"/>
      <c r="S865" s="299"/>
      <c r="T865" s="299"/>
      <c r="U865" s="298"/>
      <c r="V865" s="298"/>
      <c r="W865" s="299"/>
      <c r="X865" s="301">
        <v>1</v>
      </c>
      <c r="Y865" s="301">
        <v>0</v>
      </c>
      <c r="Z865" s="300">
        <v>4.3999999999999997E-2</v>
      </c>
      <c r="AA865" s="300">
        <v>417</v>
      </c>
      <c r="AB865" s="297">
        <v>0</v>
      </c>
      <c r="AC865" s="296">
        <v>42496</v>
      </c>
      <c r="AD865" s="296">
        <v>42496.776525462999</v>
      </c>
      <c r="AE865" s="295" t="s">
        <v>2324</v>
      </c>
    </row>
    <row r="866" spans="1:31" hidden="1" collapsed="1">
      <c r="A866" s="302" t="s">
        <v>266</v>
      </c>
      <c r="B866" s="299" t="s">
        <v>2350</v>
      </c>
      <c r="C866" s="299" t="s">
        <v>2350</v>
      </c>
      <c r="D866" s="299" t="s">
        <v>2349</v>
      </c>
      <c r="E866" s="299" t="s">
        <v>2348</v>
      </c>
      <c r="F866" s="299" t="s">
        <v>2347</v>
      </c>
      <c r="G866" s="299"/>
      <c r="H866" s="299" t="s">
        <v>2346</v>
      </c>
      <c r="I866" s="299" t="s">
        <v>478</v>
      </c>
      <c r="J866" s="299" t="s">
        <v>448</v>
      </c>
      <c r="K866" s="299" t="s">
        <v>2345</v>
      </c>
      <c r="L866" s="299" t="s">
        <v>326</v>
      </c>
      <c r="M866" s="299" t="s">
        <v>325</v>
      </c>
      <c r="N866" s="299" t="s">
        <v>236</v>
      </c>
      <c r="O866" s="299" t="s">
        <v>256</v>
      </c>
      <c r="P866" s="299"/>
      <c r="Q866" s="299"/>
      <c r="R866" s="299"/>
      <c r="S866" s="299"/>
      <c r="T866" s="299"/>
      <c r="U866" s="298"/>
      <c r="V866" s="298"/>
      <c r="W866" s="299"/>
      <c r="X866" s="301">
        <v>1</v>
      </c>
      <c r="Y866" s="301">
        <v>0</v>
      </c>
      <c r="Z866" s="300">
        <v>4.3999999999999997E-2</v>
      </c>
      <c r="AA866" s="300">
        <v>417</v>
      </c>
      <c r="AB866" s="297">
        <v>0</v>
      </c>
      <c r="AC866" s="296">
        <v>42503</v>
      </c>
      <c r="AD866" s="296">
        <v>42503.697218715301</v>
      </c>
      <c r="AE866" s="295" t="s">
        <v>2324</v>
      </c>
    </row>
    <row r="867" spans="1:31" hidden="1" collapsed="1">
      <c r="A867" s="302" t="s">
        <v>266</v>
      </c>
      <c r="B867" s="299" t="s">
        <v>2344</v>
      </c>
      <c r="C867" s="299" t="s">
        <v>2344</v>
      </c>
      <c r="D867" s="299" t="s">
        <v>2343</v>
      </c>
      <c r="E867" s="299" t="s">
        <v>764</v>
      </c>
      <c r="F867" s="299" t="s">
        <v>2342</v>
      </c>
      <c r="G867" s="299"/>
      <c r="H867" s="299" t="s">
        <v>2341</v>
      </c>
      <c r="I867" s="299" t="s">
        <v>449</v>
      </c>
      <c r="J867" s="299" t="s">
        <v>448</v>
      </c>
      <c r="K867" s="299" t="s">
        <v>2325</v>
      </c>
      <c r="L867" s="299" t="s">
        <v>326</v>
      </c>
      <c r="M867" s="299" t="s">
        <v>325</v>
      </c>
      <c r="N867" s="299" t="s">
        <v>236</v>
      </c>
      <c r="O867" s="299" t="s">
        <v>256</v>
      </c>
      <c r="P867" s="299"/>
      <c r="Q867" s="299"/>
      <c r="R867" s="299"/>
      <c r="S867" s="299"/>
      <c r="T867" s="299"/>
      <c r="U867" s="298"/>
      <c r="V867" s="298"/>
      <c r="W867" s="299"/>
      <c r="X867" s="301">
        <v>1</v>
      </c>
      <c r="Y867" s="301">
        <v>0</v>
      </c>
      <c r="Z867" s="300">
        <v>4.3999999999999997E-2</v>
      </c>
      <c r="AA867" s="300">
        <v>417</v>
      </c>
      <c r="AB867" s="297">
        <v>0</v>
      </c>
      <c r="AC867" s="296">
        <v>42606</v>
      </c>
      <c r="AD867" s="296">
        <v>42613.715702546302</v>
      </c>
      <c r="AE867" s="295" t="s">
        <v>2324</v>
      </c>
    </row>
    <row r="868" spans="1:31" hidden="1" collapsed="1">
      <c r="A868" s="302" t="s">
        <v>266</v>
      </c>
      <c r="B868" s="299" t="s">
        <v>2340</v>
      </c>
      <c r="C868" s="299" t="s">
        <v>2340</v>
      </c>
      <c r="D868" s="299" t="s">
        <v>2339</v>
      </c>
      <c r="E868" s="299" t="s">
        <v>768</v>
      </c>
      <c r="F868" s="299" t="s">
        <v>585</v>
      </c>
      <c r="G868" s="299"/>
      <c r="H868" s="299" t="s">
        <v>2338</v>
      </c>
      <c r="I868" s="299" t="s">
        <v>526</v>
      </c>
      <c r="J868" s="299" t="s">
        <v>448</v>
      </c>
      <c r="K868" s="299" t="s">
        <v>2337</v>
      </c>
      <c r="L868" s="299" t="s">
        <v>326</v>
      </c>
      <c r="M868" s="299" t="s">
        <v>325</v>
      </c>
      <c r="N868" s="299" t="s">
        <v>236</v>
      </c>
      <c r="O868" s="299" t="s">
        <v>256</v>
      </c>
      <c r="P868" s="299"/>
      <c r="Q868" s="299"/>
      <c r="R868" s="299"/>
      <c r="S868" s="299"/>
      <c r="T868" s="299"/>
      <c r="U868" s="298"/>
      <c r="V868" s="298"/>
      <c r="W868" s="299"/>
      <c r="X868" s="301">
        <v>1</v>
      </c>
      <c r="Y868" s="301">
        <v>0</v>
      </c>
      <c r="Z868" s="300">
        <v>4.3999999999999997E-2</v>
      </c>
      <c r="AA868" s="300">
        <v>417</v>
      </c>
      <c r="AB868" s="297">
        <v>0</v>
      </c>
      <c r="AC868" s="296">
        <v>42606</v>
      </c>
      <c r="AD868" s="296">
        <v>42613.717767858798</v>
      </c>
      <c r="AE868" s="295" t="s">
        <v>2324</v>
      </c>
    </row>
    <row r="869" spans="1:31" ht="20.399999999999999" hidden="1" collapsed="1">
      <c r="A869" s="302" t="s">
        <v>266</v>
      </c>
      <c r="B869" s="299" t="s">
        <v>2336</v>
      </c>
      <c r="C869" s="299" t="s">
        <v>2336</v>
      </c>
      <c r="D869" s="299" t="s">
        <v>2335</v>
      </c>
      <c r="E869" s="299" t="s">
        <v>2334</v>
      </c>
      <c r="F869" s="299" t="s">
        <v>2333</v>
      </c>
      <c r="G869" s="299"/>
      <c r="H869" s="299" t="s">
        <v>2332</v>
      </c>
      <c r="I869" s="299" t="s">
        <v>508</v>
      </c>
      <c r="J869" s="299" t="s">
        <v>448</v>
      </c>
      <c r="K869" s="299" t="s">
        <v>2331</v>
      </c>
      <c r="L869" s="299" t="s">
        <v>326</v>
      </c>
      <c r="M869" s="299" t="s">
        <v>325</v>
      </c>
      <c r="N869" s="299" t="s">
        <v>236</v>
      </c>
      <c r="O869" s="299" t="s">
        <v>256</v>
      </c>
      <c r="P869" s="299"/>
      <c r="Q869" s="299"/>
      <c r="R869" s="299"/>
      <c r="S869" s="299"/>
      <c r="T869" s="299"/>
      <c r="U869" s="298"/>
      <c r="V869" s="298"/>
      <c r="W869" s="299"/>
      <c r="X869" s="301">
        <v>1</v>
      </c>
      <c r="Y869" s="301">
        <v>0</v>
      </c>
      <c r="Z869" s="300">
        <v>4.3999999999999997E-2</v>
      </c>
      <c r="AA869" s="300">
        <v>417</v>
      </c>
      <c r="AB869" s="297">
        <v>0</v>
      </c>
      <c r="AC869" s="296">
        <v>42606</v>
      </c>
      <c r="AD869" s="296">
        <v>42613.719098726899</v>
      </c>
      <c r="AE869" s="295" t="s">
        <v>2324</v>
      </c>
    </row>
    <row r="870" spans="1:31" hidden="1" collapsed="1">
      <c r="A870" s="302" t="s">
        <v>266</v>
      </c>
      <c r="B870" s="299" t="s">
        <v>2330</v>
      </c>
      <c r="C870" s="299" t="s">
        <v>2330</v>
      </c>
      <c r="D870" s="299" t="s">
        <v>2329</v>
      </c>
      <c r="E870" s="299" t="s">
        <v>2328</v>
      </c>
      <c r="F870" s="299" t="s">
        <v>2327</v>
      </c>
      <c r="G870" s="299"/>
      <c r="H870" s="299" t="s">
        <v>2326</v>
      </c>
      <c r="I870" s="299" t="s">
        <v>449</v>
      </c>
      <c r="J870" s="299" t="s">
        <v>448</v>
      </c>
      <c r="K870" s="299" t="s">
        <v>2325</v>
      </c>
      <c r="L870" s="299" t="s">
        <v>326</v>
      </c>
      <c r="M870" s="299" t="s">
        <v>325</v>
      </c>
      <c r="N870" s="299" t="s">
        <v>236</v>
      </c>
      <c r="O870" s="299" t="s">
        <v>256</v>
      </c>
      <c r="P870" s="299"/>
      <c r="Q870" s="299"/>
      <c r="R870" s="299"/>
      <c r="S870" s="299"/>
      <c r="T870" s="299"/>
      <c r="U870" s="298"/>
      <c r="V870" s="298"/>
      <c r="W870" s="299"/>
      <c r="X870" s="301">
        <v>1</v>
      </c>
      <c r="Y870" s="301">
        <v>0</v>
      </c>
      <c r="Z870" s="300">
        <v>4.3999999999999997E-2</v>
      </c>
      <c r="AA870" s="300">
        <v>417</v>
      </c>
      <c r="AB870" s="297">
        <v>0</v>
      </c>
      <c r="AC870" s="296">
        <v>42606</v>
      </c>
      <c r="AD870" s="296">
        <v>42613.7212854514</v>
      </c>
      <c r="AE870" s="295" t="s">
        <v>2324</v>
      </c>
    </row>
  </sheetData>
  <autoFilter ref="A2:AE870">
    <filterColumn colId="13">
      <filters>
        <filter val="Residential Lighting"/>
      </filters>
    </filterColumn>
    <filterColumn colId="14">
      <filters>
        <filter val="LED"/>
      </filters>
    </filterColumn>
  </autoFilter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W269"/>
  <sheetViews>
    <sheetView showGridLines="0" tabSelected="1" topLeftCell="G55" zoomScaleNormal="100" workbookViewId="0">
      <selection activeCell="H58" sqref="H58"/>
    </sheetView>
  </sheetViews>
  <sheetFormatPr defaultColWidth="9.109375" defaultRowHeight="11.4"/>
  <cols>
    <col min="1" max="1" width="91.109375" style="232" bestFit="1" customWidth="1"/>
    <col min="2" max="2" width="10.6640625" style="232" bestFit="1" customWidth="1"/>
    <col min="3" max="3" width="27" style="232" bestFit="1" customWidth="1"/>
    <col min="4" max="4" width="9.6640625" style="232" bestFit="1" customWidth="1"/>
    <col min="5" max="5" width="38.88671875" style="232" bestFit="1" customWidth="1"/>
    <col min="6" max="6" width="7.33203125" style="232" bestFit="1" customWidth="1"/>
    <col min="7" max="7" width="13" style="229" customWidth="1"/>
    <col min="8" max="8" width="9.109375" style="229"/>
    <col min="9" max="9" width="8.5546875" style="229" customWidth="1"/>
    <col min="10" max="10" width="38.88671875" style="233" bestFit="1" customWidth="1"/>
    <col min="11" max="12" width="9" style="229" bestFit="1" customWidth="1"/>
    <col min="13" max="13" width="14.33203125" style="229" bestFit="1" customWidth="1"/>
    <col min="14" max="16384" width="9.109375" style="229"/>
  </cols>
  <sheetData>
    <row r="1" spans="1:23" ht="12">
      <c r="A1" s="228" t="s">
        <v>21</v>
      </c>
      <c r="B1" s="228" t="s">
        <v>4</v>
      </c>
      <c r="C1" s="228" t="s">
        <v>6</v>
      </c>
      <c r="D1" s="228" t="s">
        <v>43</v>
      </c>
      <c r="E1" s="228" t="s">
        <v>3</v>
      </c>
      <c r="F1" s="228" t="s">
        <v>230</v>
      </c>
      <c r="H1" s="230" t="str">
        <f ca="1">IFERROR(VALUE(MID(CELL("filename",$A$1),FIND("]",CELL("filename",$A$1))+1,255)),MID(CELL("filename",$A$1),FIND("]",CELL("filename",$A$1))+1,255))</f>
        <v>Status Report Tables</v>
      </c>
      <c r="J1" s="231" t="str">
        <f>HYPERLINK("#'Contents'!a1","Return to Contents")</f>
        <v>Return to Contents</v>
      </c>
    </row>
    <row r="2" spans="1:23">
      <c r="A2" s="232" t="str">
        <f>B2&amp;"_"&amp;C2&amp;"_"&amp;D2&amp;"_"&amp;E2&amp;"_"&amp;F2</f>
        <v>____</v>
      </c>
    </row>
    <row r="4" spans="1:23" ht="12">
      <c r="H4" s="234" t="s">
        <v>422</v>
      </c>
      <c r="I4" s="234"/>
      <c r="J4" s="235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</row>
    <row r="6" spans="1:23">
      <c r="I6" s="229" t="s">
        <v>423</v>
      </c>
    </row>
    <row r="8" spans="1:23" s="237" customFormat="1" ht="12">
      <c r="A8" s="236"/>
      <c r="B8" s="236"/>
      <c r="C8" s="236"/>
      <c r="D8" s="236"/>
      <c r="E8" s="236"/>
      <c r="F8" s="236"/>
      <c r="J8" s="238" t="s">
        <v>4</v>
      </c>
      <c r="K8" s="239" t="s">
        <v>349</v>
      </c>
      <c r="L8" s="239" t="s">
        <v>243</v>
      </c>
      <c r="M8" s="239" t="s">
        <v>350</v>
      </c>
    </row>
    <row r="9" spans="1:23">
      <c r="B9" s="232" t="s">
        <v>2</v>
      </c>
      <c r="J9" s="240" t="s">
        <v>2</v>
      </c>
      <c r="K9" s="241">
        <f>SUMIFS('Program Inputs'!$AS$5:$AS$15,'Program Inputs'!$B$5:$B$15,$B9)</f>
        <v>246642.42749999999</v>
      </c>
      <c r="L9" s="241">
        <f>SUMIFS('Program Inputs'!$AI$5:$AI$15,'Program Inputs'!$B$5:$B$15,$B9)</f>
        <v>157110.24000000002</v>
      </c>
      <c r="M9" s="242">
        <f t="shared" ref="M9:M13" si="0">IFERROR(L9/K9,0)</f>
        <v>0.63699600102257359</v>
      </c>
    </row>
    <row r="10" spans="1:23">
      <c r="B10" s="232" t="s">
        <v>65</v>
      </c>
      <c r="J10" s="240" t="s">
        <v>431</v>
      </c>
      <c r="K10" s="241">
        <f>SUMIFS('Program Inputs'!$AS$5:$AS$15,'Program Inputs'!$B$5:$B$15,$B10)</f>
        <v>518660.83500000002</v>
      </c>
      <c r="L10" s="241">
        <f>SUMIFS('Program Inputs'!$AI$5:$AI$15,'Program Inputs'!$B$5:$B$15,B10)</f>
        <v>494857.72000000003</v>
      </c>
      <c r="M10" s="242">
        <f t="shared" si="0"/>
        <v>0.95410658874985232</v>
      </c>
    </row>
    <row r="11" spans="1:23">
      <c r="J11" s="240" t="s">
        <v>424</v>
      </c>
      <c r="K11" s="241">
        <f>'Program Inputs'!AS14</f>
        <v>39645.700000000004</v>
      </c>
      <c r="L11" s="241">
        <f>'Program Inputs'!AI14</f>
        <v>107681.59000000003</v>
      </c>
      <c r="M11" s="242">
        <f t="shared" si="0"/>
        <v>2.7160975843534105</v>
      </c>
    </row>
    <row r="12" spans="1:23">
      <c r="J12" s="240" t="s">
        <v>335</v>
      </c>
      <c r="K12" s="241">
        <f>'Program Inputs'!AS15</f>
        <v>0</v>
      </c>
      <c r="L12" s="241">
        <f>'Program Inputs'!AI15</f>
        <v>66144.050000000017</v>
      </c>
      <c r="M12" s="242">
        <f t="shared" si="0"/>
        <v>0</v>
      </c>
    </row>
    <row r="13" spans="1:23">
      <c r="J13" s="240" t="s">
        <v>17</v>
      </c>
      <c r="K13" s="241">
        <f>SUM(K9:K12)</f>
        <v>804948.96249999991</v>
      </c>
      <c r="L13" s="241">
        <f>SUM(L9:L12)</f>
        <v>825793.60000000009</v>
      </c>
      <c r="M13" s="242">
        <f t="shared" si="0"/>
        <v>1.0258956014245439</v>
      </c>
    </row>
    <row r="15" spans="1:23">
      <c r="I15" s="229" t="s">
        <v>425</v>
      </c>
    </row>
    <row r="17" spans="1:13" s="237" customFormat="1" ht="12">
      <c r="A17" s="236"/>
      <c r="B17" s="236"/>
      <c r="C17" s="236"/>
      <c r="D17" s="236"/>
      <c r="E17" s="236"/>
      <c r="F17" s="236"/>
      <c r="J17" s="238" t="s">
        <v>4</v>
      </c>
      <c r="K17" s="239" t="s">
        <v>349</v>
      </c>
      <c r="L17" s="239" t="s">
        <v>243</v>
      </c>
      <c r="M17" s="239" t="s">
        <v>350</v>
      </c>
    </row>
    <row r="18" spans="1:13">
      <c r="J18" s="345" t="s">
        <v>368</v>
      </c>
      <c r="K18" s="346"/>
      <c r="L18" s="346"/>
      <c r="M18" s="347"/>
    </row>
    <row r="19" spans="1:13">
      <c r="J19" s="243" t="s">
        <v>233</v>
      </c>
      <c r="K19" s="241">
        <f>SUMIFS('Program Inputs'!$AS$5:$AS$15,'Program Inputs'!$C$5:$C$15,$J19)</f>
        <v>31635.45</v>
      </c>
      <c r="L19" s="241">
        <f>SUMIFS('Program Inputs'!$AI$5:$AI$15,'Program Inputs'!$C$5:$C$15,$J19)</f>
        <v>29710</v>
      </c>
      <c r="M19" s="242">
        <f t="shared" ref="M19:M31" si="1">IFERROR(L19/K19,0)</f>
        <v>0.93913631701145395</v>
      </c>
    </row>
    <row r="20" spans="1:13">
      <c r="J20" s="243" t="s">
        <v>235</v>
      </c>
      <c r="K20" s="241">
        <f>SUMIFS('Program Inputs'!$AS$5:$AS$15,'Program Inputs'!$C$5:$C$15,$J20)</f>
        <v>23999.0625</v>
      </c>
      <c r="L20" s="241">
        <f>SUMIFS('Program Inputs'!$AI$5:$AI$15,'Program Inputs'!$C$5:$C$15,J20)</f>
        <v>12748.210000000001</v>
      </c>
      <c r="M20" s="242">
        <f t="shared" si="1"/>
        <v>0.53119616651692125</v>
      </c>
    </row>
    <row r="21" spans="1:13">
      <c r="J21" s="243" t="s">
        <v>234</v>
      </c>
      <c r="K21" s="241">
        <f>SUMIFS('Program Inputs'!$AS$5:$AS$15,'Program Inputs'!$C$5:$C$15,$J21)</f>
        <v>57660.54</v>
      </c>
      <c r="L21" s="241">
        <f>SUMIFS('Program Inputs'!$AI$5:$AI$15,'Program Inputs'!$C$5:$C$15,J21)</f>
        <v>21291.75</v>
      </c>
      <c r="M21" s="242">
        <f t="shared" si="1"/>
        <v>0.36926032950784021</v>
      </c>
    </row>
    <row r="22" spans="1:13">
      <c r="J22" s="243" t="s">
        <v>236</v>
      </c>
      <c r="K22" s="241">
        <f>SUMIFS('Program Inputs'!$AS$5:$AS$15,'Program Inputs'!$C$5:$C$15,$J22)</f>
        <v>32287.5</v>
      </c>
      <c r="L22" s="241">
        <f>SUMIFS('Program Inputs'!$AI$5:$AI$15,'Program Inputs'!$C$5:$C$15,J22)</f>
        <v>9043.6200000000008</v>
      </c>
      <c r="M22" s="242">
        <f t="shared" si="1"/>
        <v>0.28009663182346112</v>
      </c>
    </row>
    <row r="23" spans="1:13">
      <c r="J23" s="243" t="s">
        <v>390</v>
      </c>
      <c r="K23" s="241">
        <f>SUMIFS('Program Inputs'!$AS$5:$AS$15,'Program Inputs'!$C$5:$C$15,$J23)</f>
        <v>25263</v>
      </c>
      <c r="L23" s="241">
        <f>SUMIFS('Program Inputs'!$AI$5:$AI$15,'Program Inputs'!$C$5:$C$15,J23)</f>
        <v>6424.8399999999992</v>
      </c>
      <c r="M23" s="242">
        <f t="shared" si="1"/>
        <v>0.25431817282191344</v>
      </c>
    </row>
    <row r="24" spans="1:13">
      <c r="J24" s="243" t="s">
        <v>238</v>
      </c>
      <c r="K24" s="241">
        <f>SUMIFS('Program Inputs'!$AS$5:$AS$15,'Program Inputs'!$C$5:$C$15,$J24)</f>
        <v>66150</v>
      </c>
      <c r="L24" s="241">
        <f>SUMIFS('Program Inputs'!$AI$5:$AI$15,'Program Inputs'!$C$5:$C$15,J24)</f>
        <v>69731.040000000008</v>
      </c>
      <c r="M24" s="242">
        <f t="shared" si="1"/>
        <v>1.0541351473922904</v>
      </c>
    </row>
    <row r="25" spans="1:13">
      <c r="J25" s="243" t="s">
        <v>239</v>
      </c>
      <c r="K25" s="241">
        <f>SUMIFS('Program Inputs'!$AS$5:$AS$15,'Program Inputs'!$C$5:$C$15,$J25)</f>
        <v>9646.875</v>
      </c>
      <c r="L25" s="241">
        <f>SUMIFS('Program Inputs'!$AI$5:$AI$15,'Program Inputs'!$C$5:$C$15,J25)</f>
        <v>8160.7800000000007</v>
      </c>
      <c r="M25" s="242">
        <f t="shared" si="1"/>
        <v>0.84595063168124396</v>
      </c>
    </row>
    <row r="26" spans="1:13">
      <c r="J26" s="345" t="s">
        <v>370</v>
      </c>
      <c r="K26" s="346"/>
      <c r="L26" s="346"/>
      <c r="M26" s="347"/>
    </row>
    <row r="27" spans="1:13">
      <c r="J27" s="243" t="s">
        <v>240</v>
      </c>
      <c r="K27" s="241">
        <f>SUMIFS('Program Inputs'!$AS$5:$AS$15,'Program Inputs'!$C$5:$C$15,$J27)</f>
        <v>242914.56</v>
      </c>
      <c r="L27" s="241">
        <f>SUMIFS('Program Inputs'!$AI$5:$AI$15,'Program Inputs'!$C$5:$C$15,J27)</f>
        <v>295246.82</v>
      </c>
      <c r="M27" s="242">
        <f t="shared" si="1"/>
        <v>1.2154348426047414</v>
      </c>
    </row>
    <row r="28" spans="1:13">
      <c r="J28" s="243" t="s">
        <v>241</v>
      </c>
      <c r="K28" s="241">
        <f>SUMIFS('Program Inputs'!$AS$5:$AS$15,'Program Inputs'!$C$5:$C$15,$J28)</f>
        <v>275746.27500000002</v>
      </c>
      <c r="L28" s="241">
        <f>SUMIFS('Program Inputs'!$AI$5:$AI$15,'Program Inputs'!$C$5:$C$15,J28)</f>
        <v>199610.90000000002</v>
      </c>
      <c r="M28" s="242">
        <f t="shared" si="1"/>
        <v>0.72389336900380619</v>
      </c>
    </row>
    <row r="29" spans="1:13">
      <c r="J29" s="240" t="s">
        <v>334</v>
      </c>
      <c r="K29" s="241">
        <f>SUMIFS('Program Inputs'!$AS$5:$AS$15,'Program Inputs'!$C$5:$C$15,$J29)</f>
        <v>39645.700000000004</v>
      </c>
      <c r="L29" s="241">
        <f>SUMIFS('Program Inputs'!$AI$5:$AI$15,'Program Inputs'!$C$5:$C$15,J29)</f>
        <v>107681.59000000003</v>
      </c>
      <c r="M29" s="242">
        <f t="shared" si="1"/>
        <v>2.7160975843534105</v>
      </c>
    </row>
    <row r="30" spans="1:13">
      <c r="J30" s="240" t="s">
        <v>335</v>
      </c>
      <c r="K30" s="241">
        <f>SUMIFS('Program Inputs'!$AS$5:$AS$15,'Program Inputs'!$C$5:$C$15,$J30)</f>
        <v>0</v>
      </c>
      <c r="L30" s="241">
        <f>SUMIFS('Program Inputs'!$AI$5:$AI$15,'Program Inputs'!$C$5:$C$15,J30)</f>
        <v>66144.050000000017</v>
      </c>
      <c r="M30" s="242">
        <f t="shared" si="1"/>
        <v>0</v>
      </c>
    </row>
    <row r="31" spans="1:13">
      <c r="J31" s="240" t="s">
        <v>17</v>
      </c>
      <c r="K31" s="241">
        <f>SUM(K19:K30)</f>
        <v>804948.96249999991</v>
      </c>
      <c r="L31" s="241">
        <f t="shared" ref="L31" si="2">SUM(L19:L30)</f>
        <v>825793.60000000009</v>
      </c>
      <c r="M31" s="242">
        <f t="shared" si="1"/>
        <v>1.0258956014245439</v>
      </c>
    </row>
    <row r="33" spans="1:13">
      <c r="I33" s="229" t="s">
        <v>426</v>
      </c>
    </row>
    <row r="35" spans="1:13" s="237" customFormat="1" ht="12">
      <c r="A35" s="236"/>
      <c r="B35" s="236"/>
      <c r="C35" s="236"/>
      <c r="D35" s="236"/>
      <c r="E35" s="236"/>
      <c r="F35" s="236"/>
      <c r="J35" s="238" t="s">
        <v>4</v>
      </c>
      <c r="K35" s="239" t="s">
        <v>349</v>
      </c>
      <c r="L35" s="239" t="s">
        <v>243</v>
      </c>
      <c r="M35" s="239" t="s">
        <v>350</v>
      </c>
    </row>
    <row r="36" spans="1:13">
      <c r="B36" s="232" t="s">
        <v>2</v>
      </c>
      <c r="J36" s="240" t="s">
        <v>2</v>
      </c>
      <c r="K36" s="244">
        <f>SUMIFS('Program Inputs'!$AT$5:$AT$15,'Program Inputs'!$B$5:$B$15,B36)</f>
        <v>1115044.0954642682</v>
      </c>
      <c r="L36" s="244">
        <f ca="1">'Portfolio Results'!H13</f>
        <v>1046490.2716549046</v>
      </c>
      <c r="M36" s="242">
        <f t="shared" ref="M36:M38" ca="1" si="3">IFERROR(L36/K36,0)</f>
        <v>0.93851918135953172</v>
      </c>
    </row>
    <row r="37" spans="1:13">
      <c r="B37" s="232" t="s">
        <v>65</v>
      </c>
      <c r="J37" s="240" t="s">
        <v>431</v>
      </c>
      <c r="K37" s="244">
        <f>SUMIFS('Program Inputs'!$AT$5:$AT$15,'Program Inputs'!$B$5:$B$15,B37)</f>
        <v>4683169.7292383751</v>
      </c>
      <c r="L37" s="244">
        <f ca="1">'Portfolio Results'!H16</f>
        <v>4480341.2439999981</v>
      </c>
      <c r="M37" s="242">
        <f t="shared" ca="1" si="3"/>
        <v>0.95668991367704215</v>
      </c>
    </row>
    <row r="38" spans="1:13">
      <c r="J38" s="240" t="s">
        <v>17</v>
      </c>
      <c r="K38" s="244">
        <f>SUM(K36:K37)</f>
        <v>5798213.8247026429</v>
      </c>
      <c r="L38" s="244">
        <f ca="1">'Portfolio Results'!H17</f>
        <v>5526831.5156549029</v>
      </c>
      <c r="M38" s="242">
        <f t="shared" ca="1" si="3"/>
        <v>0.95319553275328583</v>
      </c>
    </row>
    <row r="40" spans="1:13">
      <c r="I40" s="229" t="s">
        <v>427</v>
      </c>
    </row>
    <row r="42" spans="1:13" s="237" customFormat="1" ht="12">
      <c r="A42" s="236"/>
      <c r="B42" s="236"/>
      <c r="C42" s="236"/>
      <c r="D42" s="236"/>
      <c r="E42" s="236"/>
      <c r="F42" s="236"/>
      <c r="J42" s="238" t="s">
        <v>4</v>
      </c>
      <c r="K42" s="239" t="s">
        <v>349</v>
      </c>
      <c r="L42" s="239" t="s">
        <v>243</v>
      </c>
      <c r="M42" s="239" t="s">
        <v>350</v>
      </c>
    </row>
    <row r="43" spans="1:13">
      <c r="J43" s="240" t="s">
        <v>233</v>
      </c>
      <c r="K43" s="244">
        <f>'Program Inputs'!AT5</f>
        <v>152003.5</v>
      </c>
      <c r="L43" s="244">
        <f ca="1">'Portfolio Results'!H6</f>
        <v>65801.655940904544</v>
      </c>
      <c r="M43" s="242">
        <f t="shared" ref="M43:M52" ca="1" si="4">IFERROR(L43/K43,0)</f>
        <v>0.43289566319791678</v>
      </c>
    </row>
    <row r="44" spans="1:13">
      <c r="J44" s="240" t="s">
        <v>235</v>
      </c>
      <c r="K44" s="244">
        <f>'Program Inputs'!AT6</f>
        <v>81399.899999999994</v>
      </c>
      <c r="L44" s="244">
        <f ca="1">'Portfolio Results'!H7</f>
        <v>95939</v>
      </c>
      <c r="M44" s="242">
        <f t="shared" ca="1" si="4"/>
        <v>1.1786132415396089</v>
      </c>
    </row>
    <row r="45" spans="1:13">
      <c r="J45" s="240" t="s">
        <v>234</v>
      </c>
      <c r="K45" s="244">
        <f>'Program Inputs'!AT7</f>
        <v>193823.81275965981</v>
      </c>
      <c r="L45" s="244">
        <f ca="1">'Portfolio Results'!H8</f>
        <v>169564.61571400001</v>
      </c>
      <c r="M45" s="242">
        <f t="shared" ca="1" si="4"/>
        <v>0.87483892355506887</v>
      </c>
    </row>
    <row r="46" spans="1:13">
      <c r="J46" s="240" t="s">
        <v>236</v>
      </c>
      <c r="K46" s="244">
        <f>'Program Inputs'!AT8</f>
        <v>90540.200137585081</v>
      </c>
      <c r="L46" s="244">
        <f ca="1">'Portfolio Results'!H9</f>
        <v>15725</v>
      </c>
      <c r="M46" s="242">
        <f t="shared" ca="1" si="4"/>
        <v>0.17367975745695566</v>
      </c>
    </row>
    <row r="47" spans="1:13">
      <c r="J47" s="240" t="s">
        <v>390</v>
      </c>
      <c r="K47" s="244">
        <f>'Program Inputs'!AT9</f>
        <v>79399.544077264174</v>
      </c>
      <c r="L47" s="244">
        <f ca="1">'Portfolio Results'!H10</f>
        <v>127490</v>
      </c>
      <c r="M47" s="242">
        <f t="shared" ca="1" si="4"/>
        <v>1.6056767262534746</v>
      </c>
    </row>
    <row r="48" spans="1:13">
      <c r="J48" s="240" t="s">
        <v>238</v>
      </c>
      <c r="K48" s="244">
        <f>'Program Inputs'!AT10</f>
        <v>476397.26446358504</v>
      </c>
      <c r="L48" s="244">
        <f ca="1">'Portfolio Results'!H11</f>
        <v>539920</v>
      </c>
      <c r="M48" s="242">
        <f t="shared" ca="1" si="4"/>
        <v>1.1333398410839752</v>
      </c>
    </row>
    <row r="49" spans="1:13">
      <c r="J49" s="240" t="s">
        <v>239</v>
      </c>
      <c r="K49" s="244">
        <f>'Program Inputs'!AT11</f>
        <v>41479.874026174155</v>
      </c>
      <c r="L49" s="244">
        <f ca="1">'Portfolio Results'!H12</f>
        <v>32050</v>
      </c>
      <c r="M49" s="242">
        <f t="shared" ca="1" si="4"/>
        <v>0.77266387018861671</v>
      </c>
    </row>
    <row r="50" spans="1:13">
      <c r="J50" s="240" t="s">
        <v>240</v>
      </c>
      <c r="K50" s="244">
        <f>'Program Inputs'!AT12</f>
        <v>2740189.5192383756</v>
      </c>
      <c r="L50" s="244">
        <f ca="1">'Portfolio Results'!H14</f>
        <v>2940068.5039999983</v>
      </c>
      <c r="M50" s="242">
        <f t="shared" ca="1" si="4"/>
        <v>1.0729434892580636</v>
      </c>
    </row>
    <row r="51" spans="1:13">
      <c r="J51" s="240" t="s">
        <v>241</v>
      </c>
      <c r="K51" s="244">
        <f>'Program Inputs'!AT13</f>
        <v>1942980.2099999997</v>
      </c>
      <c r="L51" s="244">
        <f ca="1">'Portfolio Results'!H15</f>
        <v>1540272.74</v>
      </c>
      <c r="M51" s="242">
        <f t="shared" ca="1" si="4"/>
        <v>0.79273722504873079</v>
      </c>
    </row>
    <row r="52" spans="1:13">
      <c r="J52" s="240" t="s">
        <v>17</v>
      </c>
      <c r="K52" s="244">
        <f>SUM(K43:K51)</f>
        <v>5798213.8247026438</v>
      </c>
      <c r="L52" s="244">
        <f ca="1">SUM(L43:L51)</f>
        <v>5526831.5156549029</v>
      </c>
      <c r="M52" s="242">
        <f t="shared" ca="1" si="4"/>
        <v>0.95319553275328572</v>
      </c>
    </row>
    <row r="54" spans="1:13">
      <c r="I54" s="229" t="s">
        <v>428</v>
      </c>
    </row>
    <row r="56" spans="1:13" s="237" customFormat="1" ht="12">
      <c r="A56" s="236"/>
      <c r="B56" s="236"/>
      <c r="C56" s="236"/>
      <c r="D56" s="236"/>
      <c r="E56" s="236"/>
      <c r="F56" s="236"/>
      <c r="J56" s="238" t="s">
        <v>4</v>
      </c>
      <c r="K56" s="239" t="s">
        <v>349</v>
      </c>
      <c r="L56" s="239" t="s">
        <v>243</v>
      </c>
      <c r="M56" s="239" t="s">
        <v>350</v>
      </c>
    </row>
    <row r="57" spans="1:13">
      <c r="B57" s="232" t="s">
        <v>2</v>
      </c>
      <c r="J57" s="240" t="s">
        <v>2</v>
      </c>
      <c r="K57" s="244">
        <f>SUMIFS('Program Inputs'!$AU$5:$AU$15,'Program Inputs'!$B$5:$B$15,B57)</f>
        <v>181.11180556953141</v>
      </c>
      <c r="L57" s="244">
        <f ca="1">'Portfolio Results'!I13</f>
        <v>127.76738805546387</v>
      </c>
      <c r="M57" s="242">
        <f t="shared" ref="M57:M59" ca="1" si="5">IFERROR(L57/K57,0)</f>
        <v>0.70546140078324238</v>
      </c>
    </row>
    <row r="58" spans="1:13">
      <c r="B58" s="232" t="s">
        <v>65</v>
      </c>
      <c r="J58" s="240" t="s">
        <v>431</v>
      </c>
      <c r="K58" s="244">
        <f>SUMIFS('Program Inputs'!$AU$5:$AU$15,'Program Inputs'!$B$5:$B$15,B58)</f>
        <v>1065.5374382529617</v>
      </c>
      <c r="L58" s="244">
        <f ca="1">'Portfolio Results'!I16</f>
        <v>1073.3775889999997</v>
      </c>
      <c r="M58" s="242">
        <f t="shared" ca="1" si="5"/>
        <v>1.0073579308108522</v>
      </c>
    </row>
    <row r="59" spans="1:13">
      <c r="J59" s="240" t="s">
        <v>17</v>
      </c>
      <c r="K59" s="244">
        <f>SUM(K57:K58)</f>
        <v>1246.6492438224932</v>
      </c>
      <c r="L59" s="244">
        <f ca="1">SUM(L57:L58)</f>
        <v>1201.1449770554636</v>
      </c>
      <c r="M59" s="242">
        <f t="shared" ca="1" si="5"/>
        <v>0.96349874113146394</v>
      </c>
    </row>
    <row r="61" spans="1:13">
      <c r="I61" s="229" t="s">
        <v>429</v>
      </c>
    </row>
    <row r="63" spans="1:13" s="237" customFormat="1" ht="12">
      <c r="A63" s="236"/>
      <c r="B63" s="236"/>
      <c r="C63" s="236"/>
      <c r="D63" s="236"/>
      <c r="E63" s="236"/>
      <c r="F63" s="236"/>
      <c r="J63" s="238" t="s">
        <v>4</v>
      </c>
      <c r="K63" s="239" t="s">
        <v>349</v>
      </c>
      <c r="L63" s="239" t="s">
        <v>243</v>
      </c>
      <c r="M63" s="239" t="s">
        <v>350</v>
      </c>
    </row>
    <row r="64" spans="1:13">
      <c r="J64" s="240" t="s">
        <v>233</v>
      </c>
      <c r="K64" s="244">
        <f>'Program Inputs'!AU5</f>
        <v>17.889344368074063</v>
      </c>
      <c r="L64" s="244">
        <f ca="1">'Portfolio Results'!I6</f>
        <v>7.7426080554638474</v>
      </c>
      <c r="M64" s="242">
        <f t="shared" ref="M64:M73" ca="1" si="6">IFERROR(L64/K64,0)</f>
        <v>0.43280557946447556</v>
      </c>
    </row>
    <row r="65" spans="1:19">
      <c r="J65" s="240" t="s">
        <v>235</v>
      </c>
      <c r="K65" s="244">
        <f>'Program Inputs'!AU6</f>
        <v>9.3732230123625229</v>
      </c>
      <c r="L65" s="244">
        <f ca="1">'Portfolio Results'!I7</f>
        <v>10.941000000000006</v>
      </c>
      <c r="M65" s="242">
        <f t="shared" ca="1" si="6"/>
        <v>1.167261248939635</v>
      </c>
    </row>
    <row r="66" spans="1:19">
      <c r="J66" s="240" t="s">
        <v>234</v>
      </c>
      <c r="K66" s="244">
        <f>'Program Inputs'!AU7</f>
        <v>68.919252126499742</v>
      </c>
      <c r="L66" s="244">
        <f ca="1">'Portfolio Results'!I8</f>
        <v>32.310780000000001</v>
      </c>
      <c r="M66" s="242">
        <f t="shared" ca="1" si="6"/>
        <v>0.4688208157090023</v>
      </c>
    </row>
    <row r="67" spans="1:19">
      <c r="J67" s="240" t="s">
        <v>236</v>
      </c>
      <c r="K67" s="244">
        <f>'Program Inputs'!AU8</f>
        <v>23.030414738130393</v>
      </c>
      <c r="L67" s="244">
        <f ca="1">'Portfolio Results'!I9</f>
        <v>3.9779999999999998</v>
      </c>
      <c r="M67" s="242">
        <f t="shared" ca="1" si="6"/>
        <v>0.17272810955565682</v>
      </c>
    </row>
    <row r="68" spans="1:19">
      <c r="J68" s="240" t="s">
        <v>390</v>
      </c>
      <c r="K68" s="244">
        <f>'Program Inputs'!AU9</f>
        <v>8.0018171584689668</v>
      </c>
      <c r="L68" s="244">
        <f ca="1">'Portfolio Results'!I10</f>
        <v>13.42</v>
      </c>
      <c r="M68" s="242">
        <f t="shared" ca="1" si="6"/>
        <v>1.6771190511141003</v>
      </c>
    </row>
    <row r="69" spans="1:19">
      <c r="J69" s="240" t="s">
        <v>238</v>
      </c>
      <c r="K69" s="244">
        <f>'Program Inputs'!AU10</f>
        <v>48.010902950813801</v>
      </c>
      <c r="L69" s="244">
        <f ca="1">'Portfolio Results'!I11</f>
        <v>54.400000000000013</v>
      </c>
      <c r="M69" s="242">
        <f t="shared" ca="1" si="6"/>
        <v>1.1330759610110168</v>
      </c>
      <c r="S69" s="245"/>
    </row>
    <row r="70" spans="1:19">
      <c r="J70" s="240" t="s">
        <v>239</v>
      </c>
      <c r="K70" s="244">
        <f>'Program Inputs'!AU11</f>
        <v>5.8868512151819195</v>
      </c>
      <c r="L70" s="244">
        <f ca="1">'Portfolio Results'!I12</f>
        <v>4.9749999999999979</v>
      </c>
      <c r="M70" s="242">
        <f t="shared" ca="1" si="6"/>
        <v>0.84510374360569895</v>
      </c>
      <c r="S70" s="245"/>
    </row>
    <row r="71" spans="1:19">
      <c r="J71" s="240" t="s">
        <v>240</v>
      </c>
      <c r="K71" s="244">
        <f>'Program Inputs'!AU12</f>
        <v>583.55293825296167</v>
      </c>
      <c r="L71" s="244">
        <f ca="1">'Portfolio Results'!I14</f>
        <v>700.22858899999983</v>
      </c>
      <c r="M71" s="242">
        <f t="shared" ca="1" si="6"/>
        <v>1.1999401307040647</v>
      </c>
      <c r="S71" s="245"/>
    </row>
    <row r="72" spans="1:19">
      <c r="J72" s="240" t="s">
        <v>241</v>
      </c>
      <c r="K72" s="244">
        <f>'Program Inputs'!AU13</f>
        <v>481.98449999999997</v>
      </c>
      <c r="L72" s="244">
        <f ca="1">'Portfolio Results'!I15</f>
        <v>373.149</v>
      </c>
      <c r="M72" s="242">
        <f t="shared" ca="1" si="6"/>
        <v>0.77419294603872124</v>
      </c>
      <c r="R72" s="245"/>
      <c r="S72" s="245"/>
    </row>
    <row r="73" spans="1:19">
      <c r="J73" s="240" t="s">
        <v>17</v>
      </c>
      <c r="K73" s="244">
        <f>SUM(K64:K72)</f>
        <v>1246.649243822493</v>
      </c>
      <c r="L73" s="244">
        <f ca="1">SUM(L64:L72)</f>
        <v>1201.1449770554636</v>
      </c>
      <c r="M73" s="242">
        <f t="shared" ca="1" si="6"/>
        <v>0.96349874113146416</v>
      </c>
      <c r="R73" s="245"/>
      <c r="S73" s="245"/>
    </row>
    <row r="74" spans="1:19">
      <c r="J74" s="246"/>
      <c r="K74" s="247"/>
      <c r="L74" s="247"/>
      <c r="M74" s="248"/>
      <c r="R74" s="245"/>
    </row>
    <row r="75" spans="1:19">
      <c r="I75" s="229" t="s">
        <v>430</v>
      </c>
      <c r="J75" s="246"/>
      <c r="K75" s="247"/>
      <c r="L75" s="247"/>
      <c r="M75" s="248"/>
      <c r="R75" s="245"/>
    </row>
    <row r="76" spans="1:19">
      <c r="J76" s="246"/>
      <c r="K76" s="247"/>
      <c r="L76" s="247"/>
      <c r="M76" s="248"/>
      <c r="R76" s="245"/>
    </row>
    <row r="77" spans="1:19" s="237" customFormat="1" ht="12">
      <c r="A77" s="236"/>
      <c r="B77" s="236"/>
      <c r="C77" s="236"/>
      <c r="D77" s="236"/>
      <c r="E77" s="236"/>
      <c r="F77" s="236"/>
      <c r="J77" s="238" t="s">
        <v>4</v>
      </c>
      <c r="K77" s="239" t="s">
        <v>5</v>
      </c>
      <c r="L77" s="239" t="s">
        <v>124</v>
      </c>
      <c r="M77" s="239" t="s">
        <v>126</v>
      </c>
      <c r="N77" s="239" t="s">
        <v>127</v>
      </c>
      <c r="O77" s="239" t="s">
        <v>8</v>
      </c>
    </row>
    <row r="78" spans="1:19">
      <c r="J78" s="249" t="s">
        <v>2</v>
      </c>
      <c r="K78" s="250">
        <f ca="1">INDEX('2016'!$AG8:$AK8,MATCH(K$77,'2016'!$AG$5:$AK$5,0))</f>
        <v>1.5140178776112621</v>
      </c>
      <c r="L78" s="250">
        <f ca="1">INDEX('2016'!$AG8:$AK8,MATCH(L$77,'2016'!$AG$5:$AK$5,0))</f>
        <v>1.8823317160212902</v>
      </c>
      <c r="M78" s="250">
        <f ca="1">INDEX('2016'!$AG8:$AK8,MATCH(M$77,'2016'!$AG$5:$AK$5,0))</f>
        <v>1.8756986738801493</v>
      </c>
      <c r="N78" s="250">
        <f ca="1">INDEX('2016'!$AG8:$AK8,MATCH(N$77,'2016'!$AG$5:$AK$5,0))</f>
        <v>12.076557105591158</v>
      </c>
      <c r="O78" s="250">
        <f ca="1">INDEX('2016'!$AG8:$AK8,MATCH(O$77,'2016'!$AG$5:$AK$5,0))</f>
        <v>0.28904027769061003</v>
      </c>
    </row>
    <row r="79" spans="1:19">
      <c r="J79" s="240" t="s">
        <v>431</v>
      </c>
      <c r="K79" s="250">
        <f ca="1">INDEX('2016'!$AG9:$AK9,MATCH(K$77,'2016'!$AG$5:$AK$5,0))</f>
        <v>1.3393643428953734</v>
      </c>
      <c r="L79" s="250">
        <f ca="1">INDEX('2016'!$AG9:$AK9,MATCH(L$77,'2016'!$AG$5:$AK$5,0))</f>
        <v>3.1830763055843176</v>
      </c>
      <c r="M79" s="250">
        <f ca="1">INDEX('2016'!$AG9:$AK9,MATCH(M$77,'2016'!$AG$5:$AK$5,0))</f>
        <v>1.6456986642060407</v>
      </c>
      <c r="N79" s="250">
        <f ca="1">INDEX('2016'!$AG9:$AK9,MATCH(N$77,'2016'!$AG$5:$AK$5,0))</f>
        <v>3.4817507571463748</v>
      </c>
      <c r="O79" s="250">
        <f ca="1">INDEX('2016'!$AG9:$AK9,MATCH(O$77,'2016'!$AG$5:$AK$5,0))</f>
        <v>0.39837151231779894</v>
      </c>
    </row>
    <row r="80" spans="1:19">
      <c r="J80" s="249" t="s">
        <v>17</v>
      </c>
      <c r="K80" s="250">
        <f ca="1">INDEX('2016'!$AG6:$AK6,MATCH(K$77,'2016'!$AG$5:$AK$5,0))</f>
        <v>1.2107732442878756</v>
      </c>
      <c r="L80" s="250">
        <f ca="1">INDEX('2016'!$AG6:$AK6,MATCH(L$77,'2016'!$AG$5:$AK$5,0))</f>
        <v>2.2655824298362148</v>
      </c>
      <c r="M80" s="250">
        <f ca="1">INDEX('2016'!$AG6:$AK6,MATCH(M$77,'2016'!$AG$5:$AK$5,0))</f>
        <v>1.4896434591035925</v>
      </c>
      <c r="N80" s="250">
        <f ca="1">INDEX('2016'!$AG6:$AK6,MATCH(N$77,'2016'!$AG$5:$AK$5,0))</f>
        <v>4.0196889177470343</v>
      </c>
      <c r="O80" s="250">
        <f ca="1">INDEX('2016'!$AG6:$AK6,MATCH(O$77,'2016'!$AG$5:$AK$5,0))</f>
        <v>0.36321134438814301</v>
      </c>
    </row>
    <row r="82" spans="1:23" ht="12">
      <c r="H82" s="234" t="s">
        <v>233</v>
      </c>
      <c r="I82" s="234"/>
      <c r="J82" s="235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</row>
    <row r="84" spans="1:23">
      <c r="I84" s="229" t="s">
        <v>355</v>
      </c>
    </row>
    <row r="86" spans="1:23" s="237" customFormat="1" ht="12">
      <c r="A86" s="236"/>
      <c r="B86" s="236"/>
      <c r="C86" s="236"/>
      <c r="D86" s="236"/>
      <c r="E86" s="236"/>
      <c r="F86" s="236"/>
      <c r="J86" s="238"/>
      <c r="K86" s="239" t="s">
        <v>349</v>
      </c>
      <c r="L86" s="239" t="s">
        <v>243</v>
      </c>
      <c r="M86" s="239" t="s">
        <v>350</v>
      </c>
    </row>
    <row r="87" spans="1:23">
      <c r="J87" s="249" t="s">
        <v>9</v>
      </c>
      <c r="K87" s="251"/>
      <c r="L87" s="251"/>
      <c r="M87" s="251"/>
    </row>
    <row r="88" spans="1:23">
      <c r="A88" s="232" t="str">
        <f t="shared" ref="A88:A92" si="7">B88&amp;"_"&amp;C88&amp;"_"&amp;D88&amp;"_"&amp;E88&amp;"_"&amp;F88</f>
        <v>Residential_Residential Lighting_Lighting_LED_Actual</v>
      </c>
      <c r="B88" s="232" t="s">
        <v>2</v>
      </c>
      <c r="C88" s="232" t="s">
        <v>233</v>
      </c>
      <c r="D88" s="232" t="s">
        <v>97</v>
      </c>
      <c r="E88" s="232" t="s">
        <v>204</v>
      </c>
      <c r="F88" s="232" t="s">
        <v>243</v>
      </c>
      <c r="J88" s="252" t="str">
        <f>E88</f>
        <v>LED</v>
      </c>
      <c r="K88" s="244">
        <f ca="1">INDEX(OFFSET('Measure Inputs'!$M$7,,,TotalMeasures),MATCH($A88,OFFSET('Measure Inputs'!$B$7,,,TotalMeasures),0))</f>
        <v>3000</v>
      </c>
      <c r="L88" s="244">
        <f ca="1">INDEX(OFFSET('2016'!$I$23,,,TotalMeasures),MATCH($A88,OFFSET('2016'!$B$23,,,TotalMeasures),0))</f>
        <v>1835</v>
      </c>
      <c r="M88" s="242">
        <f t="shared" ref="M88:M94" ca="1" si="8">IFERROR(L88/K88,0)</f>
        <v>0.61166666666666669</v>
      </c>
    </row>
    <row r="89" spans="1:23">
      <c r="A89" s="232" t="str">
        <f t="shared" si="7"/>
        <v>Residential_Residential Lighting_Lighting_ENERGY STAR LED Fixture_Actual</v>
      </c>
      <c r="B89" s="232" t="s">
        <v>2</v>
      </c>
      <c r="C89" s="232" t="s">
        <v>233</v>
      </c>
      <c r="D89" s="232" t="s">
        <v>97</v>
      </c>
      <c r="E89" s="232" t="s">
        <v>319</v>
      </c>
      <c r="F89" s="232" t="s">
        <v>243</v>
      </c>
      <c r="J89" s="252" t="str">
        <f>E89</f>
        <v>ENERGY STAR LED Fixture</v>
      </c>
      <c r="K89" s="244">
        <f ca="1">INDEX(OFFSET('Measure Inputs'!$M$7,,,TotalMeasures),MATCH($A89,OFFSET('Measure Inputs'!$B$7,,,TotalMeasures),0))</f>
        <v>500</v>
      </c>
      <c r="L89" s="244">
        <f ca="1">INDEX(OFFSET('2016'!$I$23,,,TotalMeasures),MATCH($A89,OFFSET('2016'!$B$23,,,TotalMeasures),0))</f>
        <v>168</v>
      </c>
      <c r="M89" s="242">
        <f t="shared" ca="1" si="8"/>
        <v>0.33600000000000002</v>
      </c>
    </row>
    <row r="90" spans="1:23">
      <c r="A90" s="232" t="str">
        <f t="shared" si="7"/>
        <v>Residential_Residential Lighting_Electronics_Advanced Power Strip_Actual</v>
      </c>
      <c r="B90" s="232" t="s">
        <v>2</v>
      </c>
      <c r="C90" s="232" t="s">
        <v>233</v>
      </c>
      <c r="D90" s="232" t="s">
        <v>195</v>
      </c>
      <c r="E90" s="232" t="s">
        <v>327</v>
      </c>
      <c r="F90" s="232" t="s">
        <v>243</v>
      </c>
      <c r="J90" s="252" t="str">
        <f>E90</f>
        <v>Advanced Power Strip</v>
      </c>
      <c r="K90" s="244">
        <f ca="1">INDEX(OFFSET('Measure Inputs'!$M$7,,,TotalMeasures),MATCH($A90,OFFSET('Measure Inputs'!$B$7,,,TotalMeasures),0))</f>
        <v>10</v>
      </c>
      <c r="L90" s="244">
        <f ca="1">INDEX(OFFSET('2016'!$I$23,,,TotalMeasures),MATCH($A90,OFFSET('2016'!$B$23,,,TotalMeasures),0))</f>
        <v>0</v>
      </c>
      <c r="M90" s="242">
        <f t="shared" ca="1" si="8"/>
        <v>0</v>
      </c>
    </row>
    <row r="91" spans="1:23">
      <c r="A91" s="232" t="str">
        <f t="shared" ref="A91" si="9">B91&amp;"_"&amp;C91&amp;"_"&amp;D91&amp;"_"&amp;E91&amp;"_"&amp;F91</f>
        <v>Residential_Residential Lighting_Appliance_Refrigerator_Actual</v>
      </c>
      <c r="B91" s="232" t="s">
        <v>2</v>
      </c>
      <c r="C91" s="232" t="s">
        <v>233</v>
      </c>
      <c r="D91" s="232" t="s">
        <v>244</v>
      </c>
      <c r="E91" s="232" t="s">
        <v>3346</v>
      </c>
      <c r="F91" s="232" t="s">
        <v>243</v>
      </c>
      <c r="J91" s="252" t="str">
        <f>E91</f>
        <v>Refrigerator</v>
      </c>
      <c r="K91" s="244">
        <f ca="1">INDEX(OFFSET('Measure Inputs'!$M$7,,,TotalMeasures),MATCH($A91,OFFSET('Measure Inputs'!$B$7,,,TotalMeasures),0))</f>
        <v>0</v>
      </c>
      <c r="L91" s="244">
        <f ca="1">INDEX(OFFSET('2016'!$I$23,,,TotalMeasures),MATCH($A91,OFFSET('2016'!$B$23,,,TotalMeasures),0))</f>
        <v>31</v>
      </c>
      <c r="M91" s="242">
        <f t="shared" ref="M91" ca="1" si="10">IFERROR(L91/K91,0)</f>
        <v>0</v>
      </c>
    </row>
    <row r="92" spans="1:23">
      <c r="A92" s="232" t="str">
        <f t="shared" si="7"/>
        <v>Residential_Residential Lighting_All_All_Actual</v>
      </c>
      <c r="B92" s="232" t="s">
        <v>2</v>
      </c>
      <c r="C92" s="232" t="s">
        <v>233</v>
      </c>
      <c r="D92" s="232" t="s">
        <v>166</v>
      </c>
      <c r="E92" s="232" t="s">
        <v>166</v>
      </c>
      <c r="F92" s="232" t="s">
        <v>243</v>
      </c>
      <c r="J92" s="249" t="s">
        <v>351</v>
      </c>
      <c r="K92" s="253">
        <f>INDEX('Program Inputs'!$AS$5:$AS$15,MATCH(B92&amp;"_"&amp;C92&amp;"_"&amp;F92,'Program Inputs'!$A$5:$A$15,0))</f>
        <v>31635.45</v>
      </c>
      <c r="L92" s="253">
        <f ca="1">INDEX(OFFSET('2016'!$AE$11,,,TotalPrograms),MATCH($A92,OFFSET('2016'!$B$11,,,TotalPrograms),0))</f>
        <v>29710</v>
      </c>
      <c r="M92" s="242">
        <f t="shared" ca="1" si="8"/>
        <v>0.93913631701145395</v>
      </c>
    </row>
    <row r="93" spans="1:23">
      <c r="A93" s="232" t="str">
        <f t="shared" ref="A93" si="11">B93&amp;"_"&amp;C93&amp;"_"&amp;D93&amp;"_"&amp;E93&amp;"_"&amp;F93</f>
        <v>Residential_Residential Lighting_All_All_Actual</v>
      </c>
      <c r="B93" s="232" t="s">
        <v>2</v>
      </c>
      <c r="C93" s="232" t="s">
        <v>233</v>
      </c>
      <c r="D93" s="232" t="s">
        <v>166</v>
      </c>
      <c r="E93" s="232" t="s">
        <v>166</v>
      </c>
      <c r="F93" s="232" t="s">
        <v>243</v>
      </c>
      <c r="J93" s="249" t="s">
        <v>352</v>
      </c>
      <c r="K93" s="244">
        <f>INDEX('Program Inputs'!$AT$5:$AT$15,MATCH(B93&amp;"_"&amp;C93&amp;"_"&amp;F93,'Program Inputs'!$A$5:$A$15,0))</f>
        <v>152003.5</v>
      </c>
      <c r="L93" s="244">
        <f ca="1">INDEX(OFFSET('2016'!$J$11,,,TotalPrograms),MATCH($A93,OFFSET('2016'!$B$11,,,TotalPrograms),0))</f>
        <v>65801.655940904544</v>
      </c>
      <c r="M93" s="242">
        <f t="shared" ca="1" si="8"/>
        <v>0.43289566319791678</v>
      </c>
    </row>
    <row r="94" spans="1:23">
      <c r="A94" s="232" t="str">
        <f t="shared" ref="A94" si="12">B94&amp;"_"&amp;C94&amp;"_"&amp;D94&amp;"_"&amp;E94&amp;"_"&amp;F94</f>
        <v>Residential_Residential Lighting_All_All_Actual</v>
      </c>
      <c r="B94" s="232" t="s">
        <v>2</v>
      </c>
      <c r="C94" s="232" t="s">
        <v>233</v>
      </c>
      <c r="D94" s="232" t="s">
        <v>166</v>
      </c>
      <c r="E94" s="232" t="s">
        <v>166</v>
      </c>
      <c r="F94" s="232" t="s">
        <v>243</v>
      </c>
      <c r="J94" s="249" t="s">
        <v>353</v>
      </c>
      <c r="K94" s="254">
        <f>INDEX('Program Inputs'!$AU$5:$AU$15,MATCH(B94&amp;"_"&amp;C94&amp;"_"&amp;F94,'Program Inputs'!$A$5:$A$15,0))</f>
        <v>17.889344368074063</v>
      </c>
      <c r="L94" s="254">
        <f ca="1">INDEX(OFFSET('2016'!$M$11,,,TotalPrograms),MATCH($A94,OFFSET('2016'!$B$11,,,TotalPrograms),0))</f>
        <v>7.7426080554638474</v>
      </c>
      <c r="M94" s="242">
        <f t="shared" ca="1" si="8"/>
        <v>0.43280557946447556</v>
      </c>
    </row>
    <row r="96" spans="1:23">
      <c r="I96" s="229" t="s">
        <v>356</v>
      </c>
    </row>
    <row r="98" spans="1:23" s="237" customFormat="1" ht="12">
      <c r="A98" s="236"/>
      <c r="B98" s="236"/>
      <c r="C98" s="236"/>
      <c r="D98" s="236"/>
      <c r="E98" s="236"/>
      <c r="F98" s="236"/>
      <c r="J98" s="238" t="s">
        <v>125</v>
      </c>
      <c r="K98" s="239" t="s">
        <v>357</v>
      </c>
      <c r="L98" s="229"/>
      <c r="M98" s="229"/>
      <c r="N98" s="229"/>
    </row>
    <row r="99" spans="1:23">
      <c r="A99" s="232" t="str">
        <f t="shared" ref="A99:A103" si="13">B99&amp;"_"&amp;C99&amp;"_"&amp;D99&amp;"_"&amp;E99&amp;"_"&amp;F99</f>
        <v>Residential_Residential Lighting_All_All_Actual</v>
      </c>
      <c r="B99" s="232" t="s">
        <v>2</v>
      </c>
      <c r="C99" s="232" t="s">
        <v>233</v>
      </c>
      <c r="D99" s="232" t="s">
        <v>166</v>
      </c>
      <c r="E99" s="232" t="s">
        <v>166</v>
      </c>
      <c r="F99" s="232" t="s">
        <v>243</v>
      </c>
      <c r="I99" s="255"/>
      <c r="J99" s="249" t="s">
        <v>5</v>
      </c>
      <c r="K99" s="250">
        <f ca="1">INDEX(OFFSET('2016'!$AG$11:$AK$11,MATCH($A99,OFFSET('2016'!$B$11,,,TotalPrograms),0)-1,0),MATCH($J99,'2016'!$AG$5:$AK$5,0))</f>
        <v>0.59461684625327671</v>
      </c>
    </row>
    <row r="100" spans="1:23">
      <c r="A100" s="232" t="str">
        <f t="shared" si="13"/>
        <v>Residential_Residential Lighting_All_All_Actual</v>
      </c>
      <c r="B100" s="232" t="str">
        <f>B99</f>
        <v>Residential</v>
      </c>
      <c r="C100" s="232" t="str">
        <f t="shared" ref="C100:F100" si="14">C99</f>
        <v>Residential Lighting</v>
      </c>
      <c r="D100" s="232" t="str">
        <f t="shared" si="14"/>
        <v>All</v>
      </c>
      <c r="E100" s="232" t="str">
        <f t="shared" si="14"/>
        <v>All</v>
      </c>
      <c r="F100" s="232" t="str">
        <f t="shared" si="14"/>
        <v>Actual</v>
      </c>
      <c r="I100" s="255"/>
      <c r="J100" s="249" t="s">
        <v>124</v>
      </c>
      <c r="K100" s="250">
        <f ca="1">INDEX(OFFSET('2016'!$AG$11:$AK$11,MATCH($A100,OFFSET('2016'!$B$11,,,TotalPrograms),0)-1,0),MATCH($J100,'2016'!$AG$5:$AK$5,0))</f>
        <v>0.74544258012620479</v>
      </c>
    </row>
    <row r="101" spans="1:23">
      <c r="A101" s="232" t="str">
        <f t="shared" si="13"/>
        <v>Residential_Residential Lighting_All_All_Actual</v>
      </c>
      <c r="B101" s="232" t="str">
        <f t="shared" ref="B101:B103" si="15">B100</f>
        <v>Residential</v>
      </c>
      <c r="C101" s="232" t="str">
        <f t="shared" ref="C101:C103" si="16">C100</f>
        <v>Residential Lighting</v>
      </c>
      <c r="D101" s="232" t="str">
        <f t="shared" ref="D101:D103" si="17">D100</f>
        <v>All</v>
      </c>
      <c r="E101" s="232" t="str">
        <f t="shared" ref="E101:E103" si="18">E100</f>
        <v>All</v>
      </c>
      <c r="F101" s="232" t="str">
        <f t="shared" ref="F101:F103" si="19">F100</f>
        <v>Actual</v>
      </c>
      <c r="I101" s="255"/>
      <c r="J101" s="249" t="s">
        <v>126</v>
      </c>
      <c r="K101" s="250">
        <f ca="1">INDEX(OFFSET('2016'!$AG$11:$AK$11,MATCH($A101,OFFSET('2016'!$B$11,,,TotalPrograms),0)-1,0),MATCH($J101,'2016'!$AG$5:$AK$5,0))</f>
        <v>0.73720871514916619</v>
      </c>
    </row>
    <row r="102" spans="1:23">
      <c r="A102" s="232" t="str">
        <f t="shared" si="13"/>
        <v>Residential_Residential Lighting_All_All_Actual</v>
      </c>
      <c r="B102" s="232" t="str">
        <f t="shared" si="15"/>
        <v>Residential</v>
      </c>
      <c r="C102" s="232" t="str">
        <f t="shared" si="16"/>
        <v>Residential Lighting</v>
      </c>
      <c r="D102" s="232" t="str">
        <f t="shared" si="17"/>
        <v>All</v>
      </c>
      <c r="E102" s="232" t="str">
        <f t="shared" si="18"/>
        <v>All</v>
      </c>
      <c r="F102" s="232" t="str">
        <f t="shared" si="19"/>
        <v>Actual</v>
      </c>
      <c r="I102" s="255"/>
      <c r="J102" s="249" t="s">
        <v>127</v>
      </c>
      <c r="K102" s="250">
        <f ca="1">INDEX(OFFSET('2016'!$AG$11:$AK$11,MATCH($A102,OFFSET('2016'!$B$11,,,TotalPrograms),0)-1,0),MATCH($J102,'2016'!$AG$5:$AK$5,0))</f>
        <v>3.9525099593430943</v>
      </c>
    </row>
    <row r="103" spans="1:23">
      <c r="A103" s="232" t="str">
        <f t="shared" si="13"/>
        <v>Residential_Residential Lighting_All_All_Actual</v>
      </c>
      <c r="B103" s="232" t="str">
        <f t="shared" si="15"/>
        <v>Residential</v>
      </c>
      <c r="C103" s="232" t="str">
        <f t="shared" si="16"/>
        <v>Residential Lighting</v>
      </c>
      <c r="D103" s="232" t="str">
        <f t="shared" si="17"/>
        <v>All</v>
      </c>
      <c r="E103" s="232" t="str">
        <f t="shared" si="18"/>
        <v>All</v>
      </c>
      <c r="F103" s="232" t="str">
        <f t="shared" si="19"/>
        <v>Actual</v>
      </c>
      <c r="I103" s="255"/>
      <c r="J103" s="249" t="s">
        <v>8</v>
      </c>
      <c r="K103" s="250">
        <f ca="1">INDEX(OFFSET('2016'!$AG$11:$AK$11,MATCH($A103,OFFSET('2016'!$B$11,,,TotalPrograms),0)-1,0),MATCH($J103,'2016'!$AG$5:$AK$5,0))</f>
        <v>0.23327223990075793</v>
      </c>
    </row>
    <row r="105" spans="1:23" ht="12">
      <c r="H105" s="234" t="s">
        <v>360</v>
      </c>
      <c r="I105" s="234"/>
      <c r="J105" s="235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</row>
    <row r="107" spans="1:23">
      <c r="I107" s="229" t="s">
        <v>355</v>
      </c>
    </row>
    <row r="109" spans="1:23" ht="12">
      <c r="J109" s="238"/>
      <c r="K109" s="239" t="s">
        <v>349</v>
      </c>
      <c r="L109" s="239" t="s">
        <v>243</v>
      </c>
      <c r="M109" s="239" t="s">
        <v>350</v>
      </c>
    </row>
    <row r="110" spans="1:23">
      <c r="J110" s="249" t="s">
        <v>9</v>
      </c>
      <c r="K110" s="251"/>
      <c r="L110" s="251"/>
      <c r="M110" s="251"/>
    </row>
    <row r="111" spans="1:23">
      <c r="A111" s="256" t="str">
        <f t="shared" ref="A111:A115" si="20">B111&amp;"_"&amp;C111&amp;"_"&amp;D111&amp;"_"&amp;E111&amp;"_"&amp;F111</f>
        <v>Residential_Residential Appliance Recycling_Appliance_Refrigerator Recycle_Actual</v>
      </c>
      <c r="B111" s="257" t="s">
        <v>2</v>
      </c>
      <c r="C111" s="257" t="s">
        <v>235</v>
      </c>
      <c r="D111" s="257" t="s">
        <v>244</v>
      </c>
      <c r="E111" s="257" t="s">
        <v>246</v>
      </c>
      <c r="F111" s="256" t="s">
        <v>243</v>
      </c>
      <c r="J111" s="252" t="str">
        <f>E111</f>
        <v>Refrigerator Recycle</v>
      </c>
      <c r="K111" s="244">
        <f ca="1">INDEX(OFFSET('Measure Inputs'!$M$7,,,TotalMeasures),MATCH($A111,OFFSET('Measure Inputs'!$B$7,,,TotalMeasures),0))</f>
        <v>40</v>
      </c>
      <c r="L111" s="244">
        <f ca="1">INDEX(OFFSET('2016'!$I$23,,,TotalMeasures),MATCH($A111,OFFSET('2016'!$B$23,,,TotalMeasures),0))</f>
        <v>71</v>
      </c>
      <c r="M111" s="242">
        <f ca="1">IFERROR(L111/K111,0)</f>
        <v>1.7749999999999999</v>
      </c>
    </row>
    <row r="112" spans="1:23">
      <c r="A112" s="256" t="str">
        <f t="shared" si="20"/>
        <v>Residential_Residential Appliance Recycling_Appliance_Freezer Recycle_Actual</v>
      </c>
      <c r="B112" s="257" t="s">
        <v>2</v>
      </c>
      <c r="C112" s="257" t="s">
        <v>235</v>
      </c>
      <c r="D112" s="257" t="s">
        <v>244</v>
      </c>
      <c r="E112" s="257" t="s">
        <v>247</v>
      </c>
      <c r="F112" s="256" t="s">
        <v>243</v>
      </c>
      <c r="J112" s="252" t="str">
        <f>E112</f>
        <v>Freezer Recycle</v>
      </c>
      <c r="K112" s="244">
        <f ca="1">INDEX(OFFSET('Measure Inputs'!$M$7,,,TotalMeasures),MATCH($A112,OFFSET('Measure Inputs'!$B$7,,,TotalMeasures),0))</f>
        <v>25</v>
      </c>
      <c r="L112" s="244">
        <f ca="1">INDEX(OFFSET('2016'!$I$23,,,TotalMeasures),MATCH($A112,OFFSET('2016'!$B$23,,,TotalMeasures),0))</f>
        <v>4</v>
      </c>
      <c r="M112" s="242">
        <f t="shared" ref="M112:M115" ca="1" si="21">IFERROR(L112/K112,0)</f>
        <v>0.16</v>
      </c>
    </row>
    <row r="113" spans="1:23">
      <c r="A113" s="256" t="str">
        <f t="shared" si="20"/>
        <v>Residential_Residential Appliance Recycling_All_All_Actual</v>
      </c>
      <c r="B113" s="256" t="s">
        <v>2</v>
      </c>
      <c r="C113" s="256" t="s">
        <v>235</v>
      </c>
      <c r="D113" s="256" t="s">
        <v>166</v>
      </c>
      <c r="E113" s="256" t="s">
        <v>166</v>
      </c>
      <c r="F113" s="256" t="s">
        <v>243</v>
      </c>
      <c r="J113" s="249" t="s">
        <v>351</v>
      </c>
      <c r="K113" s="253">
        <f>INDEX('Program Inputs'!$AS$5:$AS$15,MATCH(B113&amp;"_"&amp;C113&amp;"_"&amp;F113,'Program Inputs'!$A$5:$A$15,0))</f>
        <v>23999.0625</v>
      </c>
      <c r="L113" s="253">
        <f ca="1">INDEX(OFFSET('2016'!$AE$11,,,TotalPrograms),MATCH($A113,OFFSET('2016'!$B$11,,,TotalPrograms),0))</f>
        <v>12748.210000000001</v>
      </c>
      <c r="M113" s="242">
        <f ca="1">IFERROR(L113/K113,0)</f>
        <v>0.53119616651692125</v>
      </c>
    </row>
    <row r="114" spans="1:23">
      <c r="A114" s="256" t="str">
        <f t="shared" si="20"/>
        <v>Residential_Residential Appliance Recycling_All_All_Actual</v>
      </c>
      <c r="B114" s="256" t="s">
        <v>2</v>
      </c>
      <c r="C114" s="256" t="s">
        <v>235</v>
      </c>
      <c r="D114" s="256" t="s">
        <v>166</v>
      </c>
      <c r="E114" s="256" t="s">
        <v>166</v>
      </c>
      <c r="F114" s="256" t="s">
        <v>243</v>
      </c>
      <c r="J114" s="249" t="s">
        <v>352</v>
      </c>
      <c r="K114" s="244">
        <f>INDEX('Program Inputs'!$AT$5:$AT$15,MATCH(B114&amp;"_"&amp;C114&amp;"_"&amp;F114,'Program Inputs'!$A$5:$A$15,0))</f>
        <v>81399.899999999994</v>
      </c>
      <c r="L114" s="244">
        <f ca="1">INDEX(OFFSET('2016'!$J$11,,,TotalPrograms),MATCH($A114,OFFSET('2016'!$B$11,,,TotalPrograms),0))</f>
        <v>95939</v>
      </c>
      <c r="M114" s="242">
        <f t="shared" ca="1" si="21"/>
        <v>1.1786132415396089</v>
      </c>
    </row>
    <row r="115" spans="1:23">
      <c r="A115" s="256" t="str">
        <f t="shared" si="20"/>
        <v>Residential_Residential Appliance Recycling_All_All_Actual</v>
      </c>
      <c r="B115" s="256" t="s">
        <v>2</v>
      </c>
      <c r="C115" s="256" t="s">
        <v>235</v>
      </c>
      <c r="D115" s="256" t="s">
        <v>166</v>
      </c>
      <c r="E115" s="256" t="s">
        <v>166</v>
      </c>
      <c r="F115" s="256" t="s">
        <v>243</v>
      </c>
      <c r="J115" s="249" t="s">
        <v>353</v>
      </c>
      <c r="K115" s="254">
        <f>INDEX('Program Inputs'!$AU$5:$AU$15,MATCH(B115&amp;"_"&amp;C115&amp;"_"&amp;F115,'Program Inputs'!$A$5:$A$15,0))</f>
        <v>9.3732230123625229</v>
      </c>
      <c r="L115" s="254">
        <f ca="1">INDEX(OFFSET('2016'!$M$11,,,TotalPrograms),MATCH($A115,OFFSET('2016'!$B$11,,,TotalPrograms),0))</f>
        <v>10.941000000000006</v>
      </c>
      <c r="M115" s="242">
        <f t="shared" ca="1" si="21"/>
        <v>1.167261248939635</v>
      </c>
    </row>
    <row r="117" spans="1:23">
      <c r="I117" s="229" t="s">
        <v>356</v>
      </c>
    </row>
    <row r="119" spans="1:23" ht="12">
      <c r="J119" s="238" t="s">
        <v>125</v>
      </c>
      <c r="K119" s="239" t="s">
        <v>357</v>
      </c>
    </row>
    <row r="120" spans="1:23">
      <c r="A120" s="232" t="str">
        <f t="shared" ref="A120:A124" si="22">B120&amp;"_"&amp;C120&amp;"_"&amp;D120&amp;"_"&amp;E120&amp;"_"&amp;F120</f>
        <v>Residential_Residential Appliance Recycling_All_All_Actual</v>
      </c>
      <c r="B120" s="232" t="str">
        <f t="shared" ref="B120:E120" si="23">B115</f>
        <v>Residential</v>
      </c>
      <c r="C120" s="232" t="str">
        <f t="shared" si="23"/>
        <v>Residential Appliance Recycling</v>
      </c>
      <c r="D120" s="232" t="str">
        <f t="shared" si="23"/>
        <v>All</v>
      </c>
      <c r="E120" s="232" t="str">
        <f t="shared" si="23"/>
        <v>All</v>
      </c>
      <c r="F120" s="232" t="str">
        <f>F115</f>
        <v>Actual</v>
      </c>
      <c r="I120" s="255"/>
      <c r="J120" s="249" t="s">
        <v>5</v>
      </c>
      <c r="K120" s="250">
        <f ca="1">INDEX(OFFSET('2016'!$AG$11:$AK$11,MATCH($A120,OFFSET('2016'!$B$11,,,TotalPrograms),0)-1,0),MATCH($J120,'2016'!$AG$5:$AK$5,0))</f>
        <v>1.7070350616402026</v>
      </c>
    </row>
    <row r="121" spans="1:23">
      <c r="A121" s="232" t="str">
        <f t="shared" si="22"/>
        <v>Residential_Residential Appliance Recycling_All_All_Actual</v>
      </c>
      <c r="B121" s="232" t="str">
        <f>B120</f>
        <v>Residential</v>
      </c>
      <c r="C121" s="232" t="str">
        <f t="shared" ref="C121:C124" si="24">C120</f>
        <v>Residential Appliance Recycling</v>
      </c>
      <c r="D121" s="232" t="str">
        <f t="shared" ref="D121:D124" si="25">D120</f>
        <v>All</v>
      </c>
      <c r="E121" s="232" t="str">
        <f t="shared" ref="E121:E124" si="26">E120</f>
        <v>All</v>
      </c>
      <c r="F121" s="232" t="str">
        <f t="shared" ref="F121:F124" si="27">F120</f>
        <v>Actual</v>
      </c>
      <c r="I121" s="255"/>
      <c r="J121" s="249" t="s">
        <v>124</v>
      </c>
      <c r="K121" s="250">
        <f ca="1">INDEX(OFFSET('2016'!$AG$11:$AK$11,MATCH($A121,OFFSET('2016'!$B$11,,,TotalPrograms),0)-1,0),MATCH($J121,'2016'!$AG$5:$AK$5,0))</f>
        <v>2.1388751453687931</v>
      </c>
    </row>
    <row r="122" spans="1:23">
      <c r="A122" s="232" t="str">
        <f t="shared" si="22"/>
        <v>Residential_Residential Appliance Recycling_All_All_Actual</v>
      </c>
      <c r="B122" s="232" t="str">
        <f t="shared" ref="B122:B124" si="28">B121</f>
        <v>Residential</v>
      </c>
      <c r="C122" s="232" t="str">
        <f t="shared" si="24"/>
        <v>Residential Appliance Recycling</v>
      </c>
      <c r="D122" s="232" t="str">
        <f t="shared" si="25"/>
        <v>All</v>
      </c>
      <c r="E122" s="232" t="str">
        <f t="shared" si="26"/>
        <v>All</v>
      </c>
      <c r="F122" s="232" t="str">
        <f t="shared" si="27"/>
        <v>Actual</v>
      </c>
      <c r="I122" s="255"/>
      <c r="J122" s="249" t="s">
        <v>126</v>
      </c>
      <c r="K122" s="250">
        <f ca="1">INDEX(OFFSET('2016'!$AG$11:$AK$11,MATCH($A122,OFFSET('2016'!$B$11,,,TotalPrograms),0)-1,0),MATCH($J122,'2016'!$AG$5:$AK$5,0))</f>
        <v>2.1219764031301014</v>
      </c>
    </row>
    <row r="123" spans="1:23">
      <c r="A123" s="232" t="str">
        <f t="shared" si="22"/>
        <v>Residential_Residential Appliance Recycling_All_All_Actual</v>
      </c>
      <c r="B123" s="232" t="str">
        <f t="shared" si="28"/>
        <v>Residential</v>
      </c>
      <c r="C123" s="232" t="str">
        <f t="shared" si="24"/>
        <v>Residential Appliance Recycling</v>
      </c>
      <c r="D123" s="232" t="str">
        <f t="shared" si="25"/>
        <v>All</v>
      </c>
      <c r="E123" s="232" t="str">
        <f t="shared" si="26"/>
        <v>All</v>
      </c>
      <c r="F123" s="232" t="str">
        <f t="shared" si="27"/>
        <v>Actual</v>
      </c>
      <c r="I123" s="255"/>
      <c r="J123" s="249" t="s">
        <v>127</v>
      </c>
      <c r="K123" s="250">
        <f ca="1">INDEX(OFFSET('2016'!$AG$11:$AK$11,MATCH($A123,OFFSET('2016'!$B$11,,,TotalPrograms),0)-1,0),MATCH($J123,'2016'!$AG$5:$AK$5,0))</f>
        <v>12.066623836522004</v>
      </c>
    </row>
    <row r="124" spans="1:23">
      <c r="A124" s="232" t="str">
        <f t="shared" si="22"/>
        <v>Residential_Residential Appliance Recycling_All_All_Actual</v>
      </c>
      <c r="B124" s="232" t="str">
        <f t="shared" si="28"/>
        <v>Residential</v>
      </c>
      <c r="C124" s="232" t="str">
        <f t="shared" si="24"/>
        <v>Residential Appliance Recycling</v>
      </c>
      <c r="D124" s="232" t="str">
        <f t="shared" si="25"/>
        <v>All</v>
      </c>
      <c r="E124" s="232" t="str">
        <f t="shared" si="26"/>
        <v>All</v>
      </c>
      <c r="F124" s="232" t="str">
        <f t="shared" si="27"/>
        <v>Actual</v>
      </c>
      <c r="I124" s="255"/>
      <c r="J124" s="249" t="s">
        <v>8</v>
      </c>
      <c r="K124" s="250">
        <f ca="1">INDEX(OFFSET('2016'!$AG$11:$AK$11,MATCH($A124,OFFSET('2016'!$B$11,,,TotalPrograms),0)-1,0),MATCH($J124,'2016'!$AG$5:$AK$5,0))</f>
        <v>0.29267901945358027</v>
      </c>
    </row>
    <row r="126" spans="1:23" ht="12">
      <c r="H126" s="234" t="s">
        <v>234</v>
      </c>
      <c r="I126" s="234"/>
      <c r="J126" s="235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</row>
    <row r="128" spans="1:23">
      <c r="I128" s="229" t="s">
        <v>9</v>
      </c>
    </row>
    <row r="130" spans="1:13" ht="12">
      <c r="B130" s="256"/>
      <c r="C130" s="256"/>
      <c r="D130" s="256"/>
      <c r="E130" s="256"/>
      <c r="F130" s="256"/>
      <c r="G130" s="258"/>
      <c r="J130" s="238"/>
      <c r="K130" s="239" t="s">
        <v>349</v>
      </c>
      <c r="L130" s="239" t="s">
        <v>243</v>
      </c>
      <c r="M130" s="239" t="s">
        <v>350</v>
      </c>
    </row>
    <row r="131" spans="1:13">
      <c r="B131" s="256"/>
      <c r="C131" s="256"/>
      <c r="D131" s="256"/>
      <c r="E131" s="256"/>
      <c r="F131" s="256"/>
      <c r="G131" s="258"/>
      <c r="J131" s="249" t="s">
        <v>9</v>
      </c>
      <c r="K131" s="251"/>
      <c r="L131" s="251"/>
      <c r="M131" s="251"/>
    </row>
    <row r="132" spans="1:13">
      <c r="A132" s="232" t="str">
        <f t="shared" ref="A132:A138" si="29">B132&amp;"_"&amp;C132&amp;"_"&amp;D132&amp;"_"&amp;E132&amp;"_"&amp;F132</f>
        <v>Residential_Residential HVAC_HVAC_Air Source Heat Pump_Actual</v>
      </c>
      <c r="B132" s="257" t="s">
        <v>2</v>
      </c>
      <c r="C132" s="257" t="s">
        <v>234</v>
      </c>
      <c r="D132" s="257" t="s">
        <v>103</v>
      </c>
      <c r="E132" s="257" t="s">
        <v>224</v>
      </c>
      <c r="F132" s="256" t="s">
        <v>243</v>
      </c>
      <c r="G132" s="258"/>
      <c r="J132" s="252" t="str">
        <f t="shared" ref="J132:J135" si="30">E132</f>
        <v>Air Source Heat Pump</v>
      </c>
      <c r="K132" s="244">
        <f ca="1">INDEX(OFFSET('Measure Inputs'!$M$7,,,TotalMeasures),MATCH($A132,OFFSET('Measure Inputs'!$B$7,,,TotalMeasures),0))</f>
        <v>50</v>
      </c>
      <c r="L132" s="244">
        <f ca="1">INDEX(OFFSET('2016'!$I$23,,,TotalMeasures),MATCH($A132,OFFSET('2016'!$B$23,,,TotalMeasures),0))</f>
        <v>13</v>
      </c>
      <c r="M132" s="242">
        <f t="shared" ref="M132:M135" ca="1" si="31">IFERROR(L132/K132,0)</f>
        <v>0.26</v>
      </c>
    </row>
    <row r="133" spans="1:13">
      <c r="A133" s="232" t="str">
        <f t="shared" si="29"/>
        <v>Residential_Residential HVAC_HVAC_Air Source Heat Pump, Early Retirement_Actual</v>
      </c>
      <c r="B133" s="257" t="s">
        <v>2</v>
      </c>
      <c r="C133" s="257" t="s">
        <v>234</v>
      </c>
      <c r="D133" s="257" t="s">
        <v>103</v>
      </c>
      <c r="E133" s="257" t="s">
        <v>249</v>
      </c>
      <c r="F133" s="256" t="s">
        <v>243</v>
      </c>
      <c r="G133" s="258"/>
      <c r="J133" s="252" t="str">
        <f t="shared" si="30"/>
        <v>Air Source Heat Pump, Early Retirement</v>
      </c>
      <c r="K133" s="244">
        <f ca="1">INDEX(OFFSET('Measure Inputs'!$M$7,,,TotalMeasures),MATCH($A133,OFFSET('Measure Inputs'!$B$7,,,TotalMeasures),0))</f>
        <v>5</v>
      </c>
      <c r="L133" s="244">
        <f ca="1">INDEX(OFFSET('2016'!$I$23,,,TotalMeasures),MATCH($A133,OFFSET('2016'!$B$23,,,TotalMeasures),0))</f>
        <v>3</v>
      </c>
      <c r="M133" s="242">
        <f t="shared" ca="1" si="31"/>
        <v>0.6</v>
      </c>
    </row>
    <row r="134" spans="1:13">
      <c r="A134" s="232" t="str">
        <f t="shared" si="29"/>
        <v>Residential_Residential HVAC_HVAC_Air Source Heat Pump, Replace Furnace_Actual</v>
      </c>
      <c r="B134" s="257" t="s">
        <v>2</v>
      </c>
      <c r="C134" s="257" t="s">
        <v>234</v>
      </c>
      <c r="D134" s="257" t="s">
        <v>103</v>
      </c>
      <c r="E134" s="257" t="s">
        <v>252</v>
      </c>
      <c r="F134" s="256" t="s">
        <v>243</v>
      </c>
      <c r="G134" s="258"/>
      <c r="J134" s="252" t="str">
        <f t="shared" si="30"/>
        <v>Air Source Heat Pump, Replace Furnace</v>
      </c>
      <c r="K134" s="244">
        <f ca="1">INDEX(OFFSET('Measure Inputs'!$M$7,,,TotalMeasures),MATCH($A134,OFFSET('Measure Inputs'!$B$7,,,TotalMeasures),0))</f>
        <v>3</v>
      </c>
      <c r="L134" s="244">
        <f ca="1">INDEX(OFFSET('2016'!$I$23,,,TotalMeasures),MATCH($A134,OFFSET('2016'!$B$23,,,TotalMeasures),0))</f>
        <v>4</v>
      </c>
      <c r="M134" s="242">
        <f t="shared" ca="1" si="31"/>
        <v>1.3333333333333333</v>
      </c>
    </row>
    <row r="135" spans="1:13">
      <c r="A135" s="232" t="str">
        <f t="shared" si="29"/>
        <v>Residential_Residential HVAC_HVAC_Ductless Minisplit HP_Actual</v>
      </c>
      <c r="B135" s="257" t="s">
        <v>2</v>
      </c>
      <c r="C135" s="257" t="s">
        <v>234</v>
      </c>
      <c r="D135" s="257" t="s">
        <v>103</v>
      </c>
      <c r="E135" s="257" t="s">
        <v>417</v>
      </c>
      <c r="F135" s="256" t="s">
        <v>243</v>
      </c>
      <c r="G135" s="258"/>
      <c r="J135" s="252" t="str">
        <f t="shared" si="30"/>
        <v>Ductless Minisplit HP</v>
      </c>
      <c r="K135" s="244">
        <f ca="1">INDEX(OFFSET('Measure Inputs'!$M$7,,,TotalMeasures),MATCH($A135,OFFSET('Measure Inputs'!$B$7,,,TotalMeasures),0))</f>
        <v>5</v>
      </c>
      <c r="L135" s="244">
        <f ca="1">INDEX(OFFSET('2016'!$I$23,,,TotalMeasures),MATCH($A135,OFFSET('2016'!$B$23,,,TotalMeasures),0))</f>
        <v>8</v>
      </c>
      <c r="M135" s="242">
        <f t="shared" ca="1" si="31"/>
        <v>1.6</v>
      </c>
    </row>
    <row r="136" spans="1:13">
      <c r="A136" s="232" t="str">
        <f t="shared" si="29"/>
        <v>Residential_Residential HVAC_DHW_Heat Pump Water Heater_Actual</v>
      </c>
      <c r="B136" s="257" t="s">
        <v>2</v>
      </c>
      <c r="C136" s="257" t="s">
        <v>234</v>
      </c>
      <c r="D136" s="257" t="s">
        <v>196</v>
      </c>
      <c r="E136" s="257" t="s">
        <v>248</v>
      </c>
      <c r="F136" s="232" t="s">
        <v>243</v>
      </c>
      <c r="J136" s="252" t="str">
        <f t="shared" ref="J136:J138" si="32">E136</f>
        <v>Heat Pump Water Heater</v>
      </c>
      <c r="K136" s="244">
        <f ca="1">INDEX(OFFSET('Measure Inputs'!$M$7,,,TotalMeasures),MATCH($A136,OFFSET('Measure Inputs'!$B$7,,,TotalMeasures),0))</f>
        <v>12</v>
      </c>
      <c r="L136" s="244">
        <f ca="1">INDEX(OFFSET('2016'!$I$23,,,TotalMeasures),MATCH($A136,OFFSET('2016'!$B$23,,,TotalMeasures),0))</f>
        <v>4</v>
      </c>
      <c r="M136" s="242">
        <f t="shared" ref="M136:M138" ca="1" si="33">IFERROR(L136/K136,0)</f>
        <v>0.33333333333333331</v>
      </c>
    </row>
    <row r="137" spans="1:13" ht="12">
      <c r="A137" s="232" t="str">
        <f t="shared" si="29"/>
        <v>Residential_Residential HVAC_DHW_Electric Water Heater EF ≥ 0.95_Actual</v>
      </c>
      <c r="B137" s="257" t="s">
        <v>2</v>
      </c>
      <c r="C137" s="257" t="s">
        <v>234</v>
      </c>
      <c r="D137" s="257" t="s">
        <v>196</v>
      </c>
      <c r="E137" s="257" t="s">
        <v>3351</v>
      </c>
      <c r="F137" s="232" t="s">
        <v>243</v>
      </c>
      <c r="J137" s="252" t="str">
        <f t="shared" si="32"/>
        <v>Electric Water Heater EF ≥ 0.95</v>
      </c>
      <c r="K137" s="244">
        <f ca="1">INDEX(OFFSET('Measure Inputs'!$M$7,,,TotalMeasures),MATCH($A137,OFFSET('Measure Inputs'!$B$7,,,TotalMeasures),0))</f>
        <v>10</v>
      </c>
      <c r="L137" s="244">
        <f ca="1">INDEX(OFFSET('2016'!$I$23,,,TotalMeasures),MATCH($A137,OFFSET('2016'!$B$23,,,TotalMeasures),0))</f>
        <v>52</v>
      </c>
      <c r="M137" s="242">
        <f t="shared" ca="1" si="33"/>
        <v>5.2</v>
      </c>
    </row>
    <row r="138" spans="1:13">
      <c r="A138" s="232" t="str">
        <f t="shared" si="29"/>
        <v>Residential_Residential HVAC_DHW_Electric Water Heater EF 0.95_Actual</v>
      </c>
      <c r="B138" s="257" t="s">
        <v>2</v>
      </c>
      <c r="C138" s="257" t="s">
        <v>234</v>
      </c>
      <c r="D138" s="257" t="s">
        <v>196</v>
      </c>
      <c r="E138" s="257" t="s">
        <v>3348</v>
      </c>
      <c r="F138" s="232" t="s">
        <v>243</v>
      </c>
      <c r="J138" s="252" t="str">
        <f t="shared" si="32"/>
        <v>Electric Water Heater EF 0.95</v>
      </c>
      <c r="K138" s="244">
        <f ca="1">INDEX(OFFSET('Measure Inputs'!$M$7,,,TotalMeasures),MATCH($A138,OFFSET('Measure Inputs'!$B$7,,,TotalMeasures),0))</f>
        <v>10</v>
      </c>
      <c r="L138" s="244">
        <f ca="1">INDEX(OFFSET('2016'!$I$23,,,TotalMeasures),MATCH($A138,OFFSET('2016'!$B$23,,,TotalMeasures),0))</f>
        <v>11</v>
      </c>
      <c r="M138" s="242">
        <f t="shared" ca="1" si="33"/>
        <v>1.1000000000000001</v>
      </c>
    </row>
    <row r="139" spans="1:13">
      <c r="A139" s="232" t="str">
        <f t="shared" ref="A139:A143" si="34">B139&amp;"_"&amp;C139&amp;"_"&amp;D139&amp;"_"&amp;E139&amp;"_"&amp;F139</f>
        <v>Residential_Residential HVAC_HVAC_Geothermal Heat Pump_Actual</v>
      </c>
      <c r="B139" s="257" t="s">
        <v>2</v>
      </c>
      <c r="C139" s="257" t="s">
        <v>234</v>
      </c>
      <c r="D139" s="257" t="s">
        <v>103</v>
      </c>
      <c r="E139" s="257" t="s">
        <v>203</v>
      </c>
      <c r="F139" s="256" t="s">
        <v>243</v>
      </c>
      <c r="G139" s="258"/>
      <c r="J139" s="252" t="str">
        <f t="shared" ref="J139:J140" si="35">E139</f>
        <v>Geothermal Heat Pump</v>
      </c>
      <c r="K139" s="244">
        <f ca="1">INDEX(OFFSET('Measure Inputs'!$M$7,,,TotalMeasures),MATCH($A139,OFFSET('Measure Inputs'!$B$7,,,TotalMeasures),0))</f>
        <v>12</v>
      </c>
      <c r="L139" s="244">
        <f ca="1">INDEX(OFFSET('2016'!$I$23,,,TotalMeasures),MATCH($A139,OFFSET('2016'!$B$23,,,TotalMeasures),0))</f>
        <v>3</v>
      </c>
      <c r="M139" s="242">
        <f t="shared" ref="M139:M140" ca="1" si="36">IFERROR(L139/K139,0)</f>
        <v>0.25</v>
      </c>
    </row>
    <row r="140" spans="1:13">
      <c r="A140" s="232" t="str">
        <f t="shared" si="34"/>
        <v>Residential_Residential HVAC_HVAC_Geothermal Heat Pump, Early Retirement_Actual</v>
      </c>
      <c r="B140" s="257" t="s">
        <v>2</v>
      </c>
      <c r="C140" s="257" t="s">
        <v>234</v>
      </c>
      <c r="D140" s="257" t="s">
        <v>103</v>
      </c>
      <c r="E140" s="257" t="s">
        <v>253</v>
      </c>
      <c r="F140" s="256" t="s">
        <v>243</v>
      </c>
      <c r="G140" s="258"/>
      <c r="J140" s="252" t="str">
        <f t="shared" si="35"/>
        <v>Geothermal Heat Pump, Early Retirement</v>
      </c>
      <c r="K140" s="244">
        <f ca="1">INDEX(OFFSET('Measure Inputs'!$M$7,,,TotalMeasures),MATCH($A140,OFFSET('Measure Inputs'!$B$7,,,TotalMeasures),0))</f>
        <v>5</v>
      </c>
      <c r="L140" s="244">
        <f ca="1">INDEX(OFFSET('2016'!$I$23,,,TotalMeasures),MATCH($A140,OFFSET('2016'!$B$23,,,TotalMeasures),0))</f>
        <v>1</v>
      </c>
      <c r="M140" s="242">
        <f t="shared" ca="1" si="36"/>
        <v>0.2</v>
      </c>
    </row>
    <row r="141" spans="1:13">
      <c r="A141" s="232" t="str">
        <f t="shared" si="34"/>
        <v>Residential_Residential HVAC_All_All_Actual</v>
      </c>
      <c r="B141" s="232" t="str">
        <f>B138</f>
        <v>Residential</v>
      </c>
      <c r="C141" s="232" t="str">
        <f>C138</f>
        <v>Residential HVAC</v>
      </c>
      <c r="D141" s="232" t="s">
        <v>166</v>
      </c>
      <c r="E141" s="232" t="s">
        <v>166</v>
      </c>
      <c r="F141" s="232" t="s">
        <v>243</v>
      </c>
      <c r="J141" s="249" t="s">
        <v>351</v>
      </c>
      <c r="K141" s="253">
        <f>INDEX('Program Inputs'!$AS$5:$AS$15,MATCH(B141&amp;"_"&amp;C141&amp;"_"&amp;F141,'Program Inputs'!$A$5:$A$15,0))</f>
        <v>57660.54</v>
      </c>
      <c r="L141" s="253">
        <f ca="1">INDEX(OFFSET('2016'!$AE$11,,,TotalPrograms),MATCH($A141,OFFSET('2016'!$B$11,,,TotalPrograms),0))</f>
        <v>21291.75</v>
      </c>
      <c r="M141" s="242">
        <f t="shared" ref="M141:M143" ca="1" si="37">IFERROR(L141/K141,0)</f>
        <v>0.36926032950784021</v>
      </c>
    </row>
    <row r="142" spans="1:13">
      <c r="A142" s="232" t="str">
        <f t="shared" si="34"/>
        <v>Residential_Residential HVAC_All_All_Actual</v>
      </c>
      <c r="B142" s="232" t="str">
        <f>B141</f>
        <v>Residential</v>
      </c>
      <c r="C142" s="232" t="str">
        <f t="shared" ref="C142:C143" si="38">C141</f>
        <v>Residential HVAC</v>
      </c>
      <c r="D142" s="232" t="str">
        <f t="shared" ref="D142:D143" si="39">D141</f>
        <v>All</v>
      </c>
      <c r="E142" s="232" t="str">
        <f t="shared" ref="E142:E143" si="40">E141</f>
        <v>All</v>
      </c>
      <c r="F142" s="232" t="s">
        <v>243</v>
      </c>
      <c r="J142" s="249" t="s">
        <v>352</v>
      </c>
      <c r="K142" s="244">
        <f>INDEX('Program Inputs'!$AT$5:$AT$15,MATCH(B142&amp;"_"&amp;C142&amp;"_"&amp;F142,'Program Inputs'!$A$5:$A$15,0))</f>
        <v>193823.81275965981</v>
      </c>
      <c r="L142" s="244">
        <f ca="1">INDEX(OFFSET('2016'!$J$11,,,TotalPrograms),MATCH($A142,OFFSET('2016'!$B$11,,,TotalPrograms),0))</f>
        <v>169564.61571400001</v>
      </c>
      <c r="M142" s="242">
        <f t="shared" ca="1" si="37"/>
        <v>0.87483892355506887</v>
      </c>
    </row>
    <row r="143" spans="1:13">
      <c r="A143" s="232" t="str">
        <f t="shared" si="34"/>
        <v>Residential_Residential HVAC_All_All_Actual</v>
      </c>
      <c r="B143" s="232" t="str">
        <f t="shared" ref="B143" si="41">B142</f>
        <v>Residential</v>
      </c>
      <c r="C143" s="232" t="str">
        <f t="shared" si="38"/>
        <v>Residential HVAC</v>
      </c>
      <c r="D143" s="232" t="str">
        <f t="shared" si="39"/>
        <v>All</v>
      </c>
      <c r="E143" s="232" t="str">
        <f t="shared" si="40"/>
        <v>All</v>
      </c>
      <c r="F143" s="232" t="s">
        <v>243</v>
      </c>
      <c r="J143" s="249" t="s">
        <v>353</v>
      </c>
      <c r="K143" s="254">
        <f>INDEX('Program Inputs'!$AU$5:$AU$15,MATCH(B143&amp;"_"&amp;C143&amp;"_"&amp;F143,'Program Inputs'!$A$5:$A$15,0))</f>
        <v>68.919252126499742</v>
      </c>
      <c r="L143" s="254">
        <f ca="1">INDEX(OFFSET('2016'!$M$11,,,TotalPrograms),MATCH($A143,OFFSET('2016'!$B$11,,,TotalPrograms),0))</f>
        <v>32.310780000000001</v>
      </c>
      <c r="M143" s="242">
        <f t="shared" ca="1" si="37"/>
        <v>0.4688208157090023</v>
      </c>
    </row>
    <row r="145" spans="1:23">
      <c r="I145" s="229" t="s">
        <v>356</v>
      </c>
    </row>
    <row r="147" spans="1:23" ht="12">
      <c r="J147" s="238" t="s">
        <v>125</v>
      </c>
      <c r="K147" s="239" t="s">
        <v>357</v>
      </c>
    </row>
    <row r="148" spans="1:23">
      <c r="A148" s="232" t="str">
        <f t="shared" ref="A148:A152" si="42">B148&amp;"_"&amp;C148&amp;"_"&amp;D148&amp;"_"&amp;E148&amp;"_"&amp;F148</f>
        <v>Residential_Residential HVAC_All_All_Actual</v>
      </c>
      <c r="B148" s="232" t="str">
        <f>B143</f>
        <v>Residential</v>
      </c>
      <c r="C148" s="232" t="str">
        <f>C143</f>
        <v>Residential HVAC</v>
      </c>
      <c r="D148" s="232" t="str">
        <f>D143</f>
        <v>All</v>
      </c>
      <c r="E148" s="232" t="str">
        <f>E143</f>
        <v>All</v>
      </c>
      <c r="F148" s="232" t="str">
        <f>F143</f>
        <v>Actual</v>
      </c>
      <c r="I148" s="255"/>
      <c r="J148" s="249" t="s">
        <v>5</v>
      </c>
      <c r="K148" s="250">
        <f ca="1">INDEX(OFFSET('2016'!$AG$11:$AK$11,MATCH($A148,OFFSET('2016'!$B$11,,,TotalPrograms),0)-1,0),MATCH($J148,'2016'!$AG$5:$AK$5,0))</f>
        <v>1.6269791904631583</v>
      </c>
    </row>
    <row r="149" spans="1:23">
      <c r="A149" s="232" t="str">
        <f t="shared" si="42"/>
        <v>Residential_Residential HVAC_All_All_Actual</v>
      </c>
      <c r="B149" s="232" t="str">
        <f>B148</f>
        <v>Residential</v>
      </c>
      <c r="C149" s="232" t="str">
        <f t="shared" ref="C149:C152" si="43">C148</f>
        <v>Residential HVAC</v>
      </c>
      <c r="D149" s="232" t="str">
        <f t="shared" ref="D149:D152" si="44">D148</f>
        <v>All</v>
      </c>
      <c r="E149" s="232" t="str">
        <f t="shared" ref="E149:E152" si="45">E148</f>
        <v>All</v>
      </c>
      <c r="F149" s="232" t="str">
        <f t="shared" ref="F149:F152" si="46">F148</f>
        <v>Actual</v>
      </c>
      <c r="I149" s="255"/>
      <c r="J149" s="249" t="s">
        <v>124</v>
      </c>
      <c r="K149" s="250">
        <f ca="1">INDEX(OFFSET('2016'!$AG$11:$AK$11,MATCH($A149,OFFSET('2016'!$B$11,,,TotalPrograms),0)-1,0),MATCH($J149,'2016'!$AG$5:$AK$5,0))</f>
        <v>3.725225799253725</v>
      </c>
    </row>
    <row r="150" spans="1:23">
      <c r="A150" s="232" t="str">
        <f t="shared" si="42"/>
        <v>Residential_Residential HVAC_All_All_Actual</v>
      </c>
      <c r="B150" s="232" t="str">
        <f t="shared" ref="B150:B152" si="47">B149</f>
        <v>Residential</v>
      </c>
      <c r="C150" s="232" t="str">
        <f t="shared" si="43"/>
        <v>Residential HVAC</v>
      </c>
      <c r="D150" s="232" t="str">
        <f t="shared" si="44"/>
        <v>All</v>
      </c>
      <c r="E150" s="232" t="str">
        <f t="shared" si="45"/>
        <v>All</v>
      </c>
      <c r="F150" s="232" t="str">
        <f t="shared" si="46"/>
        <v>Actual</v>
      </c>
      <c r="I150" s="255"/>
      <c r="J150" s="249" t="s">
        <v>126</v>
      </c>
      <c r="K150" s="250">
        <f ca="1">INDEX(OFFSET('2016'!$AG$11:$AK$11,MATCH($A150,OFFSET('2016'!$B$11,,,TotalPrograms),0)-1,0),MATCH($J150,'2016'!$AG$5:$AK$5,0))</f>
        <v>1.9933034866784189</v>
      </c>
    </row>
    <row r="151" spans="1:23">
      <c r="A151" s="232" t="str">
        <f t="shared" si="42"/>
        <v>Residential_Residential HVAC_All_All_Actual</v>
      </c>
      <c r="B151" s="232" t="str">
        <f t="shared" si="47"/>
        <v>Residential</v>
      </c>
      <c r="C151" s="232" t="str">
        <f t="shared" si="43"/>
        <v>Residential HVAC</v>
      </c>
      <c r="D151" s="232" t="str">
        <f t="shared" si="44"/>
        <v>All</v>
      </c>
      <c r="E151" s="232" t="str">
        <f t="shared" si="45"/>
        <v>All</v>
      </c>
      <c r="F151" s="232" t="str">
        <f t="shared" si="46"/>
        <v>Actual</v>
      </c>
      <c r="I151" s="255"/>
      <c r="J151" s="249" t="s">
        <v>127</v>
      </c>
      <c r="K151" s="250">
        <f ca="1">INDEX(OFFSET('2016'!$AG$11:$AK$11,MATCH($A151,OFFSET('2016'!$B$11,,,TotalPrograms),0)-1,0),MATCH($J151,'2016'!$AG$5:$AK$5,0))</f>
        <v>5.15074754863954</v>
      </c>
    </row>
    <row r="152" spans="1:23">
      <c r="A152" s="232" t="str">
        <f t="shared" si="42"/>
        <v>Residential_Residential HVAC_All_All_Actual</v>
      </c>
      <c r="B152" s="232" t="str">
        <f t="shared" si="47"/>
        <v>Residential</v>
      </c>
      <c r="C152" s="232" t="str">
        <f t="shared" si="43"/>
        <v>Residential HVAC</v>
      </c>
      <c r="D152" s="232" t="str">
        <f t="shared" si="44"/>
        <v>All</v>
      </c>
      <c r="E152" s="232" t="str">
        <f t="shared" si="45"/>
        <v>All</v>
      </c>
      <c r="F152" s="232" t="str">
        <f t="shared" si="46"/>
        <v>Actual</v>
      </c>
      <c r="I152" s="255"/>
      <c r="J152" s="249" t="s">
        <v>8</v>
      </c>
      <c r="K152" s="250">
        <f ca="1">INDEX(OFFSET('2016'!$AG$11:$AK$11,MATCH($A152,OFFSET('2016'!$B$11,,,TotalPrograms),0)-1,0),MATCH($J152,'2016'!$AG$5:$AK$5,0))</f>
        <v>0.31866423236701047</v>
      </c>
    </row>
    <row r="154" spans="1:23" ht="12">
      <c r="H154" s="234" t="s">
        <v>236</v>
      </c>
      <c r="I154" s="234"/>
      <c r="J154" s="235"/>
      <c r="K154" s="234"/>
      <c r="L154" s="234"/>
      <c r="M154" s="234"/>
      <c r="N154" s="234"/>
      <c r="O154" s="234"/>
      <c r="P154" s="234"/>
      <c r="Q154" s="234"/>
      <c r="R154" s="234"/>
      <c r="S154" s="234"/>
      <c r="T154" s="234"/>
      <c r="U154" s="234"/>
      <c r="V154" s="234"/>
      <c r="W154" s="234"/>
    </row>
    <row r="156" spans="1:23">
      <c r="I156" s="229" t="s">
        <v>355</v>
      </c>
    </row>
    <row r="158" spans="1:23" ht="12">
      <c r="J158" s="238"/>
      <c r="K158" s="239" t="s">
        <v>349</v>
      </c>
      <c r="L158" s="239" t="s">
        <v>243</v>
      </c>
      <c r="M158" s="239" t="s">
        <v>350</v>
      </c>
    </row>
    <row r="159" spans="1:23">
      <c r="A159" s="256" t="str">
        <f>B159&amp;"_"&amp;C159&amp;"_"&amp;D159&amp;"_"&amp;E159&amp;"_"&amp;F159</f>
        <v>Residential_Whole House Efficiency_Various_Audit Measures_Actual</v>
      </c>
      <c r="B159" s="257" t="s">
        <v>2</v>
      </c>
      <c r="C159" s="257" t="s">
        <v>236</v>
      </c>
      <c r="D159" s="257" t="s">
        <v>119</v>
      </c>
      <c r="E159" s="257" t="s">
        <v>257</v>
      </c>
      <c r="F159" s="256" t="s">
        <v>243</v>
      </c>
      <c r="J159" s="249" t="s">
        <v>9</v>
      </c>
      <c r="K159" s="244">
        <f ca="1">INDEX(OFFSET('Measure Inputs'!$M$7,,,TotalMeasures),MATCH($A159,OFFSET('Measure Inputs'!$B$7,,,TotalMeasures),0))</f>
        <v>100</v>
      </c>
      <c r="L159" s="244">
        <f ca="1">INDEX(OFFSET('2016'!$I$23,,,TotalMeasures),MATCH($A159,OFFSET('2016'!$B$23,,,TotalMeasures),0))</f>
        <v>17</v>
      </c>
      <c r="M159" s="242">
        <f ca="1">IFERROR(L159/K159,0)</f>
        <v>0.17</v>
      </c>
    </row>
    <row r="160" spans="1:23">
      <c r="A160" s="256" t="str">
        <f t="shared" ref="A160:A162" si="48">B160&amp;"_"&amp;C160&amp;"_"&amp;D160&amp;"_"&amp;E160&amp;"_"&amp;F160</f>
        <v>Residential_Whole House Efficiency_All_All_Actual</v>
      </c>
      <c r="B160" s="256" t="str">
        <f>B159</f>
        <v>Residential</v>
      </c>
      <c r="C160" s="256" t="str">
        <f>C159</f>
        <v>Whole House Efficiency</v>
      </c>
      <c r="D160" s="256" t="s">
        <v>166</v>
      </c>
      <c r="E160" s="256" t="s">
        <v>166</v>
      </c>
      <c r="F160" s="256" t="s">
        <v>243</v>
      </c>
      <c r="J160" s="249" t="s">
        <v>351</v>
      </c>
      <c r="K160" s="253">
        <f>INDEX('Program Inputs'!$AS$5:$AS$15,MATCH(B160&amp;"_"&amp;C160&amp;"_"&amp;F160,'Program Inputs'!$A$5:$A$15,0))</f>
        <v>32287.5</v>
      </c>
      <c r="L160" s="253">
        <f ca="1">INDEX(OFFSET('2016'!$AE$11,,,TotalPrograms),MATCH($A160,OFFSET('2016'!$B$11,,,TotalPrograms),0))</f>
        <v>9043.6200000000008</v>
      </c>
      <c r="M160" s="242">
        <f t="shared" ref="M160:M162" ca="1" si="49">IFERROR(L160/K160,0)</f>
        <v>0.28009663182346112</v>
      </c>
    </row>
    <row r="161" spans="1:23">
      <c r="A161" s="256" t="str">
        <f t="shared" si="48"/>
        <v>Residential_Whole House Efficiency_All_All_Actual</v>
      </c>
      <c r="B161" s="256" t="str">
        <f>B160</f>
        <v>Residential</v>
      </c>
      <c r="C161" s="256" t="str">
        <f t="shared" ref="C161:C162" si="50">C160</f>
        <v>Whole House Efficiency</v>
      </c>
      <c r="D161" s="256" t="s">
        <v>166</v>
      </c>
      <c r="E161" s="256" t="str">
        <f t="shared" ref="E161:E162" si="51">E160</f>
        <v>All</v>
      </c>
      <c r="F161" s="256" t="s">
        <v>243</v>
      </c>
      <c r="J161" s="249" t="s">
        <v>352</v>
      </c>
      <c r="K161" s="244">
        <f>INDEX('Program Inputs'!$AT$5:$AT$15,MATCH(B161&amp;"_"&amp;C161&amp;"_"&amp;F161,'Program Inputs'!$A$5:$A$15,0))</f>
        <v>90540.200137585081</v>
      </c>
      <c r="L161" s="244">
        <f ca="1">INDEX(OFFSET('2016'!$J$11,,,TotalPrograms),MATCH($A161,OFFSET('2016'!$B$11,,,TotalPrograms),0))</f>
        <v>15725</v>
      </c>
      <c r="M161" s="242">
        <f t="shared" ca="1" si="49"/>
        <v>0.17367975745695566</v>
      </c>
    </row>
    <row r="162" spans="1:23">
      <c r="A162" s="256" t="str">
        <f t="shared" si="48"/>
        <v>Residential_Whole House Efficiency_All_All_Actual</v>
      </c>
      <c r="B162" s="256" t="str">
        <f t="shared" ref="B162" si="52">B161</f>
        <v>Residential</v>
      </c>
      <c r="C162" s="256" t="str">
        <f t="shared" si="50"/>
        <v>Whole House Efficiency</v>
      </c>
      <c r="D162" s="256" t="s">
        <v>166</v>
      </c>
      <c r="E162" s="256" t="str">
        <f t="shared" si="51"/>
        <v>All</v>
      </c>
      <c r="F162" s="256" t="s">
        <v>243</v>
      </c>
      <c r="J162" s="249" t="s">
        <v>353</v>
      </c>
      <c r="K162" s="254">
        <f>INDEX('Program Inputs'!$AU$5:$AU$15,MATCH(B162&amp;"_"&amp;C162&amp;"_"&amp;F162,'Program Inputs'!$A$5:$A$15,0))</f>
        <v>23.030414738130393</v>
      </c>
      <c r="L162" s="254">
        <f ca="1">INDEX(OFFSET('2016'!$M$11,,,TotalPrograms),MATCH($A162,OFFSET('2016'!$B$11,,,TotalPrograms),0))</f>
        <v>3.9779999999999998</v>
      </c>
      <c r="M162" s="242">
        <f t="shared" ca="1" si="49"/>
        <v>0.17272810955565682</v>
      </c>
    </row>
    <row r="164" spans="1:23">
      <c r="I164" s="229" t="s">
        <v>356</v>
      </c>
    </row>
    <row r="166" spans="1:23" ht="12">
      <c r="J166" s="238" t="s">
        <v>125</v>
      </c>
      <c r="K166" s="239" t="s">
        <v>357</v>
      </c>
    </row>
    <row r="167" spans="1:23">
      <c r="A167" s="232" t="str">
        <f t="shared" ref="A167:A171" si="53">B167&amp;"_"&amp;C167&amp;"_"&amp;D167&amp;"_"&amp;E167&amp;"_"&amp;F167</f>
        <v>Residential_Whole House Efficiency_All_All_Actual</v>
      </c>
      <c r="B167" s="232" t="str">
        <f t="shared" ref="B167:E167" si="54">B162</f>
        <v>Residential</v>
      </c>
      <c r="C167" s="232" t="str">
        <f t="shared" si="54"/>
        <v>Whole House Efficiency</v>
      </c>
      <c r="D167" s="232" t="s">
        <v>166</v>
      </c>
      <c r="E167" s="232" t="str">
        <f t="shared" si="54"/>
        <v>All</v>
      </c>
      <c r="F167" s="232" t="str">
        <f>F162</f>
        <v>Actual</v>
      </c>
      <c r="I167" s="255"/>
      <c r="J167" s="249" t="s">
        <v>5</v>
      </c>
      <c r="K167" s="250">
        <f ca="1">INDEX(OFFSET('2016'!$AG$11:$AK$11,MATCH($A167,OFFSET('2016'!$B$11,,,TotalPrograms),0)-1,0),MATCH($J167,'2016'!$AG$5:$AK$5,0))</f>
        <v>0.71102612464423831</v>
      </c>
    </row>
    <row r="168" spans="1:23">
      <c r="A168" s="232" t="str">
        <f t="shared" si="53"/>
        <v>Residential_Whole House Efficiency_All_All_Actual</v>
      </c>
      <c r="B168" s="232" t="str">
        <f>B167</f>
        <v>Residential</v>
      </c>
      <c r="C168" s="232" t="str">
        <f t="shared" ref="C168:C171" si="55">C167</f>
        <v>Whole House Efficiency</v>
      </c>
      <c r="D168" s="232" t="s">
        <v>166</v>
      </c>
      <c r="E168" s="232" t="str">
        <f t="shared" ref="E168:E171" si="56">E167</f>
        <v>All</v>
      </c>
      <c r="F168" s="232" t="str">
        <f t="shared" ref="F168:F171" si="57">F167</f>
        <v>Actual</v>
      </c>
      <c r="I168" s="255"/>
      <c r="J168" s="249" t="s">
        <v>124</v>
      </c>
      <c r="K168" s="250">
        <f ca="1">INDEX(OFFSET('2016'!$AG$11:$AK$11,MATCH($A168,OFFSET('2016'!$B$11,,,TotalPrograms),0)-1,0),MATCH($J168,'2016'!$AG$5:$AK$5,0))</f>
        <v>0.71102612464423831</v>
      </c>
    </row>
    <row r="169" spans="1:23">
      <c r="A169" s="232" t="str">
        <f t="shared" si="53"/>
        <v>Residential_Whole House Efficiency_All_All_Actual</v>
      </c>
      <c r="B169" s="232" t="str">
        <f t="shared" ref="B169:B171" si="58">B168</f>
        <v>Residential</v>
      </c>
      <c r="C169" s="232" t="str">
        <f t="shared" si="55"/>
        <v>Whole House Efficiency</v>
      </c>
      <c r="D169" s="232" t="s">
        <v>166</v>
      </c>
      <c r="E169" s="232" t="str">
        <f t="shared" si="56"/>
        <v>All</v>
      </c>
      <c r="F169" s="232" t="str">
        <f t="shared" si="57"/>
        <v>Actual</v>
      </c>
      <c r="I169" s="255"/>
      <c r="J169" s="249" t="s">
        <v>126</v>
      </c>
      <c r="K169" s="250">
        <f ca="1">INDEX(OFFSET('2016'!$AG$11:$AK$11,MATCH($A169,OFFSET('2016'!$B$11,,,TotalPrograms),0)-1,0),MATCH($J169,'2016'!$AG$5:$AK$5,0))</f>
        <v>0.87030249575572005</v>
      </c>
    </row>
    <row r="170" spans="1:23">
      <c r="A170" s="232" t="str">
        <f t="shared" si="53"/>
        <v>Residential_Whole House Efficiency_All_All_Actual</v>
      </c>
      <c r="B170" s="232" t="str">
        <f t="shared" si="58"/>
        <v>Residential</v>
      </c>
      <c r="C170" s="232" t="str">
        <f t="shared" si="55"/>
        <v>Whole House Efficiency</v>
      </c>
      <c r="D170" s="232" t="s">
        <v>166</v>
      </c>
      <c r="E170" s="232" t="str">
        <f t="shared" si="56"/>
        <v>All</v>
      </c>
      <c r="F170" s="232" t="str">
        <f t="shared" si="57"/>
        <v>Actual</v>
      </c>
      <c r="I170" s="255"/>
      <c r="J170" s="249" t="s">
        <v>127</v>
      </c>
      <c r="K170" s="250" t="str">
        <f ca="1">INDEX(OFFSET('2016'!$AG$11:$AK$11,MATCH($A170,OFFSET('2016'!$B$11,,,TotalPrograms),0)-1,0),MATCH($J170,'2016'!$AG$5:$AK$5,0))</f>
        <v>n/a</v>
      </c>
    </row>
    <row r="171" spans="1:23">
      <c r="A171" s="232" t="str">
        <f t="shared" si="53"/>
        <v>Residential_Whole House Efficiency_All_All_Actual</v>
      </c>
      <c r="B171" s="232" t="str">
        <f t="shared" si="58"/>
        <v>Residential</v>
      </c>
      <c r="C171" s="232" t="str">
        <f t="shared" si="55"/>
        <v>Whole House Efficiency</v>
      </c>
      <c r="D171" s="232" t="s">
        <v>166</v>
      </c>
      <c r="E171" s="232" t="str">
        <f t="shared" si="56"/>
        <v>All</v>
      </c>
      <c r="F171" s="232" t="str">
        <f t="shared" si="57"/>
        <v>Actual</v>
      </c>
      <c r="I171" s="255"/>
      <c r="J171" s="249" t="s">
        <v>8</v>
      </c>
      <c r="K171" s="250">
        <f ca="1">INDEX(OFFSET('2016'!$AG$11:$AK$11,MATCH($A171,OFFSET('2016'!$B$11,,,TotalPrograms),0)-1,0),MATCH($J171,'2016'!$AG$5:$AK$5,0))</f>
        <v>0.23816064796333308</v>
      </c>
    </row>
    <row r="173" spans="1:23" ht="12">
      <c r="H173" s="234" t="s">
        <v>390</v>
      </c>
      <c r="I173" s="234"/>
      <c r="J173" s="235"/>
      <c r="K173" s="234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</row>
    <row r="175" spans="1:23">
      <c r="I175" s="229" t="s">
        <v>355</v>
      </c>
    </row>
    <row r="177" spans="1:23" ht="12">
      <c r="J177" s="238"/>
      <c r="K177" s="239" t="s">
        <v>349</v>
      </c>
      <c r="L177" s="239" t="s">
        <v>243</v>
      </c>
      <c r="M177" s="239" t="s">
        <v>350</v>
      </c>
    </row>
    <row r="178" spans="1:23">
      <c r="A178" s="256" t="str">
        <f>B178&amp;"_"&amp;C178&amp;"_"&amp;D178&amp;"_"&amp;E178&amp;"_"&amp;F178</f>
        <v>Residential_Residential Audit_Various_Online Audit_Actual</v>
      </c>
      <c r="B178" s="257" t="s">
        <v>2</v>
      </c>
      <c r="C178" s="257" t="s">
        <v>390</v>
      </c>
      <c r="D178" s="257" t="s">
        <v>119</v>
      </c>
      <c r="E178" s="257" t="s">
        <v>420</v>
      </c>
      <c r="F178" s="256" t="s">
        <v>243</v>
      </c>
      <c r="J178" s="249" t="s">
        <v>9</v>
      </c>
      <c r="K178" s="244">
        <f ca="1">INDEX(OFFSET('Measure Inputs'!$M$7,,,TotalMeasures),MATCH($A178,OFFSET('Measure Inputs'!$B$7,,,TotalMeasures),0))</f>
        <v>400</v>
      </c>
      <c r="L178" s="244">
        <f ca="1">INDEX(OFFSET('2016'!$I$23,,,TotalMeasures),MATCH($A178,OFFSET('2016'!$B$23,,,TotalMeasures),0))</f>
        <v>610</v>
      </c>
      <c r="M178" s="242">
        <f ca="1">IFERROR(L178/K178,0)</f>
        <v>1.5249999999999999</v>
      </c>
    </row>
    <row r="179" spans="1:23">
      <c r="A179" s="256" t="str">
        <f t="shared" ref="A179:A181" si="59">B179&amp;"_"&amp;C179&amp;"_"&amp;D179&amp;"_"&amp;E179&amp;"_"&amp;F179</f>
        <v>Residential_Residential Audit_All_All_Actual</v>
      </c>
      <c r="B179" s="256" t="str">
        <f>B178</f>
        <v>Residential</v>
      </c>
      <c r="C179" s="256" t="str">
        <f>C178</f>
        <v>Residential Audit</v>
      </c>
      <c r="D179" s="256" t="s">
        <v>166</v>
      </c>
      <c r="E179" s="256" t="s">
        <v>166</v>
      </c>
      <c r="F179" s="256" t="s">
        <v>243</v>
      </c>
      <c r="J179" s="249" t="s">
        <v>351</v>
      </c>
      <c r="K179" s="253">
        <f>INDEX('Program Inputs'!$AS$5:$AS$15,MATCH(B179&amp;"_"&amp;C179&amp;"_"&amp;F179,'Program Inputs'!$A$5:$A$15,0))</f>
        <v>25263</v>
      </c>
      <c r="L179" s="253">
        <f ca="1">INDEX(OFFSET('2016'!$AE$11,,,TotalPrograms),MATCH($A179,OFFSET('2016'!$B$11,,,TotalPrograms),0))</f>
        <v>6424.8399999999992</v>
      </c>
      <c r="M179" s="242">
        <f t="shared" ref="M179:M181" ca="1" si="60">IFERROR(L179/K179,0)</f>
        <v>0.25431817282191344</v>
      </c>
    </row>
    <row r="180" spans="1:23">
      <c r="A180" s="256" t="str">
        <f t="shared" si="59"/>
        <v>Residential_Residential Audit_All_All_Actual</v>
      </c>
      <c r="B180" s="256" t="str">
        <f>B179</f>
        <v>Residential</v>
      </c>
      <c r="C180" s="256" t="str">
        <f t="shared" ref="C180:C181" si="61">C179</f>
        <v>Residential Audit</v>
      </c>
      <c r="D180" s="256" t="str">
        <f t="shared" ref="D180:D181" si="62">D179</f>
        <v>All</v>
      </c>
      <c r="E180" s="256" t="str">
        <f t="shared" ref="E180:E181" si="63">E179</f>
        <v>All</v>
      </c>
      <c r="F180" s="256" t="s">
        <v>243</v>
      </c>
      <c r="J180" s="249" t="s">
        <v>352</v>
      </c>
      <c r="K180" s="244">
        <f>INDEX('Program Inputs'!$AT$5:$AT$15,MATCH(B180&amp;"_"&amp;C180&amp;"_"&amp;F180,'Program Inputs'!$A$5:$A$15,0))</f>
        <v>79399.544077264174</v>
      </c>
      <c r="L180" s="244">
        <f ca="1">INDEX(OFFSET('2016'!$J$11,,,TotalPrograms),MATCH($A180,OFFSET('2016'!$B$11,,,TotalPrograms),0))</f>
        <v>127490</v>
      </c>
      <c r="M180" s="242">
        <f t="shared" ca="1" si="60"/>
        <v>1.6056767262534746</v>
      </c>
    </row>
    <row r="181" spans="1:23">
      <c r="A181" s="256" t="str">
        <f t="shared" si="59"/>
        <v>Residential_Residential Audit_All_All_Actual</v>
      </c>
      <c r="B181" s="256" t="str">
        <f t="shared" ref="B181" si="64">B180</f>
        <v>Residential</v>
      </c>
      <c r="C181" s="256" t="str">
        <f t="shared" si="61"/>
        <v>Residential Audit</v>
      </c>
      <c r="D181" s="256" t="str">
        <f t="shared" si="62"/>
        <v>All</v>
      </c>
      <c r="E181" s="256" t="str">
        <f t="shared" si="63"/>
        <v>All</v>
      </c>
      <c r="F181" s="256" t="s">
        <v>243</v>
      </c>
      <c r="J181" s="249" t="s">
        <v>353</v>
      </c>
      <c r="K181" s="254">
        <f>INDEX('Program Inputs'!$AU$5:$AU$15,MATCH(B181&amp;"_"&amp;C181&amp;"_"&amp;F181,'Program Inputs'!$A$5:$A$15,0))</f>
        <v>8.0018171584689668</v>
      </c>
      <c r="L181" s="254">
        <f ca="1">INDEX(OFFSET('2016'!$M$11,,,TotalPrograms),MATCH($A181,OFFSET('2016'!$B$11,,,TotalPrograms),0))</f>
        <v>13.42</v>
      </c>
      <c r="M181" s="242">
        <f t="shared" ca="1" si="60"/>
        <v>1.6771190511141003</v>
      </c>
    </row>
    <row r="183" spans="1:23">
      <c r="I183" s="229" t="s">
        <v>356</v>
      </c>
    </row>
    <row r="185" spans="1:23" ht="12">
      <c r="J185" s="238" t="s">
        <v>125</v>
      </c>
      <c r="K185" s="239" t="s">
        <v>357</v>
      </c>
    </row>
    <row r="186" spans="1:23">
      <c r="A186" s="232" t="str">
        <f t="shared" ref="A186:A190" si="65">B186&amp;"_"&amp;C186&amp;"_"&amp;D186&amp;"_"&amp;E186&amp;"_"&amp;F186</f>
        <v>Residential_Residential Audit_All_All_Actual</v>
      </c>
      <c r="B186" s="232" t="str">
        <f t="shared" ref="B186:E186" si="66">B181</f>
        <v>Residential</v>
      </c>
      <c r="C186" s="232" t="str">
        <f t="shared" si="66"/>
        <v>Residential Audit</v>
      </c>
      <c r="D186" s="232" t="str">
        <f t="shared" si="66"/>
        <v>All</v>
      </c>
      <c r="E186" s="232" t="str">
        <f t="shared" si="66"/>
        <v>All</v>
      </c>
      <c r="F186" s="232" t="str">
        <f>F181</f>
        <v>Actual</v>
      </c>
      <c r="I186" s="255"/>
      <c r="J186" s="249" t="s">
        <v>5</v>
      </c>
      <c r="K186" s="250">
        <f ca="1">INDEX(OFFSET('2016'!$AG$11:$AK$11,MATCH($A186,OFFSET('2016'!$B$11,,,TotalPrograms),0)-1,0),MATCH($J186,'2016'!$AG$5:$AK$5,0))</f>
        <v>6.6011324208765219</v>
      </c>
    </row>
    <row r="187" spans="1:23">
      <c r="A187" s="232" t="str">
        <f t="shared" si="65"/>
        <v>Residential_Residential Audit_All_All_Actual</v>
      </c>
      <c r="B187" s="232" t="str">
        <f>B186</f>
        <v>Residential</v>
      </c>
      <c r="C187" s="232" t="str">
        <f t="shared" ref="C187:C190" si="67">C186</f>
        <v>Residential Audit</v>
      </c>
      <c r="D187" s="232" t="str">
        <f t="shared" ref="D187:D190" si="68">D186</f>
        <v>All</v>
      </c>
      <c r="E187" s="232" t="str">
        <f t="shared" ref="E187:E190" si="69">E186</f>
        <v>All</v>
      </c>
      <c r="F187" s="232" t="str">
        <f t="shared" ref="F187:F190" si="70">F186</f>
        <v>Actual</v>
      </c>
      <c r="I187" s="255"/>
      <c r="J187" s="249" t="s">
        <v>124</v>
      </c>
      <c r="K187" s="250">
        <f ca="1">INDEX(OFFSET('2016'!$AG$11:$AK$11,MATCH($A187,OFFSET('2016'!$B$11,,,TotalPrograms),0)-1,0),MATCH($J187,'2016'!$AG$5:$AK$5,0))</f>
        <v>6.6011324208765219</v>
      </c>
    </row>
    <row r="188" spans="1:23">
      <c r="A188" s="232" t="str">
        <f t="shared" si="65"/>
        <v>Residential_Residential Audit_All_All_Actual</v>
      </c>
      <c r="B188" s="232" t="str">
        <f t="shared" ref="B188:B190" si="71">B187</f>
        <v>Residential</v>
      </c>
      <c r="C188" s="232" t="str">
        <f t="shared" si="67"/>
        <v>Residential Audit</v>
      </c>
      <c r="D188" s="232" t="str">
        <f t="shared" si="68"/>
        <v>All</v>
      </c>
      <c r="E188" s="232" t="str">
        <f t="shared" si="69"/>
        <v>All</v>
      </c>
      <c r="F188" s="232" t="str">
        <f t="shared" si="70"/>
        <v>Actual</v>
      </c>
      <c r="I188" s="255"/>
      <c r="J188" s="249" t="s">
        <v>126</v>
      </c>
      <c r="K188" s="250">
        <f ca="1">INDEX(OFFSET('2016'!$AG$11:$AK$11,MATCH($A188,OFFSET('2016'!$B$11,,,TotalPrograms),0)-1,0),MATCH($J188,'2016'!$AG$5:$AK$5,0))</f>
        <v>8.1924185304358002</v>
      </c>
    </row>
    <row r="189" spans="1:23">
      <c r="A189" s="232" t="str">
        <f t="shared" si="65"/>
        <v>Residential_Residential Audit_All_All_Actual</v>
      </c>
      <c r="B189" s="232" t="str">
        <f t="shared" si="71"/>
        <v>Residential</v>
      </c>
      <c r="C189" s="232" t="str">
        <f t="shared" si="67"/>
        <v>Residential Audit</v>
      </c>
      <c r="D189" s="232" t="str">
        <f t="shared" si="68"/>
        <v>All</v>
      </c>
      <c r="E189" s="232" t="str">
        <f t="shared" si="69"/>
        <v>All</v>
      </c>
      <c r="F189" s="232" t="str">
        <f t="shared" si="70"/>
        <v>Actual</v>
      </c>
      <c r="I189" s="255"/>
      <c r="J189" s="249" t="s">
        <v>127</v>
      </c>
      <c r="K189" s="250" t="str">
        <f ca="1">INDEX(OFFSET('2016'!$AG$11:$AK$11,MATCH($A189,OFFSET('2016'!$B$11,,,TotalPrograms),0)-1,0),MATCH($J189,'2016'!$AG$5:$AK$5,0))</f>
        <v>n/a</v>
      </c>
    </row>
    <row r="190" spans="1:23">
      <c r="A190" s="232" t="str">
        <f t="shared" si="65"/>
        <v>Residential_Residential Audit_All_All_Actual</v>
      </c>
      <c r="B190" s="232" t="str">
        <f t="shared" si="71"/>
        <v>Residential</v>
      </c>
      <c r="C190" s="232" t="str">
        <f t="shared" si="67"/>
        <v>Residential Audit</v>
      </c>
      <c r="D190" s="232" t="str">
        <f t="shared" si="68"/>
        <v>All</v>
      </c>
      <c r="E190" s="232" t="str">
        <f t="shared" si="69"/>
        <v>All</v>
      </c>
      <c r="F190" s="232" t="str">
        <f t="shared" si="70"/>
        <v>Actual</v>
      </c>
      <c r="I190" s="255"/>
      <c r="J190" s="249" t="s">
        <v>8</v>
      </c>
      <c r="K190" s="250">
        <f ca="1">INDEX(OFFSET('2016'!$AG$11:$AK$11,MATCH($A190,OFFSET('2016'!$B$11,,,TotalPrograms),0)-1,0),MATCH($J190,'2016'!$AG$5:$AK$5,0))</f>
        <v>0.32154009314112991</v>
      </c>
    </row>
    <row r="192" spans="1:23" ht="12">
      <c r="H192" s="234" t="s">
        <v>238</v>
      </c>
      <c r="I192" s="234"/>
      <c r="J192" s="235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234"/>
      <c r="W192" s="234"/>
    </row>
    <row r="194" spans="1:13">
      <c r="I194" s="229" t="s">
        <v>355</v>
      </c>
    </row>
    <row r="196" spans="1:13" ht="12">
      <c r="J196" s="238"/>
      <c r="K196" s="239" t="s">
        <v>349</v>
      </c>
      <c r="L196" s="239" t="s">
        <v>243</v>
      </c>
      <c r="M196" s="239" t="s">
        <v>350</v>
      </c>
    </row>
    <row r="197" spans="1:13">
      <c r="A197" s="256" t="str">
        <f>B197&amp;"_"&amp;C197&amp;"_"&amp;D197&amp;"_"&amp;E197&amp;"_"&amp;F197</f>
        <v>Residential_School-Based Energy Education_Various_EE Kit/Education Materials_Actual</v>
      </c>
      <c r="B197" s="257" t="s">
        <v>2</v>
      </c>
      <c r="C197" s="257" t="s">
        <v>238</v>
      </c>
      <c r="D197" s="257" t="s">
        <v>119</v>
      </c>
      <c r="E197" s="257" t="s">
        <v>328</v>
      </c>
      <c r="F197" s="256" t="s">
        <v>243</v>
      </c>
      <c r="J197" s="249" t="s">
        <v>9</v>
      </c>
      <c r="K197" s="244">
        <f ca="1">INDEX(OFFSET('Measure Inputs'!$M$7,,,TotalMeasures),MATCH($A197,OFFSET('Measure Inputs'!$B$7,,,TotalMeasures),0))</f>
        <v>1200</v>
      </c>
      <c r="L197" s="244">
        <f ca="1">INDEX(OFFSET('2016'!$I$23,,,TotalMeasures),MATCH($A197,OFFSET('2016'!$B$23,,,TotalMeasures),0))</f>
        <v>1360</v>
      </c>
      <c r="M197" s="242">
        <f ca="1">IFERROR(L197/K197,0)</f>
        <v>1.1333333333333333</v>
      </c>
    </row>
    <row r="198" spans="1:13">
      <c r="A198" s="256" t="str">
        <f t="shared" ref="A198:A200" si="72">B198&amp;"_"&amp;C198&amp;"_"&amp;D198&amp;"_"&amp;E198&amp;"_"&amp;F198</f>
        <v>Residential_School-Based Energy Education_All_All_Actual</v>
      </c>
      <c r="B198" s="256" t="str">
        <f>B197</f>
        <v>Residential</v>
      </c>
      <c r="C198" s="256" t="str">
        <f>C197</f>
        <v>School-Based Energy Education</v>
      </c>
      <c r="D198" s="256" t="s">
        <v>166</v>
      </c>
      <c r="E198" s="256" t="s">
        <v>166</v>
      </c>
      <c r="F198" s="256" t="s">
        <v>243</v>
      </c>
      <c r="J198" s="249" t="s">
        <v>351</v>
      </c>
      <c r="K198" s="253">
        <f>INDEX('Program Inputs'!$AS$5:$AS$15,MATCH(B198&amp;"_"&amp;C198&amp;"_"&amp;F198,'Program Inputs'!$A$5:$A$15,0))</f>
        <v>66150</v>
      </c>
      <c r="L198" s="253">
        <f ca="1">INDEX(OFFSET('2016'!$AE$11,,,TotalPrograms),MATCH($A198,OFFSET('2016'!$B$11,,,TotalPrograms),0))</f>
        <v>69731.040000000008</v>
      </c>
      <c r="M198" s="242">
        <f t="shared" ref="M198:M200" ca="1" si="73">IFERROR(L198/K198,0)</f>
        <v>1.0541351473922904</v>
      </c>
    </row>
    <row r="199" spans="1:13">
      <c r="A199" s="256" t="str">
        <f t="shared" si="72"/>
        <v>Residential_School-Based Energy Education_All_All_Actual</v>
      </c>
      <c r="B199" s="256" t="str">
        <f>B198</f>
        <v>Residential</v>
      </c>
      <c r="C199" s="256" t="str">
        <f t="shared" ref="C199:C200" si="74">C198</f>
        <v>School-Based Energy Education</v>
      </c>
      <c r="D199" s="256" t="str">
        <f t="shared" ref="D199:D200" si="75">D198</f>
        <v>All</v>
      </c>
      <c r="E199" s="256" t="str">
        <f t="shared" ref="E199:E200" si="76">E198</f>
        <v>All</v>
      </c>
      <c r="F199" s="256" t="s">
        <v>243</v>
      </c>
      <c r="J199" s="249" t="s">
        <v>352</v>
      </c>
      <c r="K199" s="244">
        <f>INDEX('Program Inputs'!$AT$5:$AT$15,MATCH(B199&amp;"_"&amp;C199&amp;"_"&amp;F199,'Program Inputs'!$A$5:$A$15,0))</f>
        <v>476397.26446358504</v>
      </c>
      <c r="L199" s="244">
        <f ca="1">INDEX(OFFSET('2016'!$J$11,,,TotalPrograms),MATCH($A199,OFFSET('2016'!$B$11,,,TotalPrograms),0))</f>
        <v>539920</v>
      </c>
      <c r="M199" s="242">
        <f t="shared" ca="1" si="73"/>
        <v>1.1333398410839752</v>
      </c>
    </row>
    <row r="200" spans="1:13">
      <c r="A200" s="256" t="str">
        <f t="shared" si="72"/>
        <v>Residential_School-Based Energy Education_All_All_Actual</v>
      </c>
      <c r="B200" s="256" t="str">
        <f t="shared" ref="B200" si="77">B199</f>
        <v>Residential</v>
      </c>
      <c r="C200" s="256" t="str">
        <f t="shared" si="74"/>
        <v>School-Based Energy Education</v>
      </c>
      <c r="D200" s="256" t="str">
        <f t="shared" si="75"/>
        <v>All</v>
      </c>
      <c r="E200" s="256" t="str">
        <f t="shared" si="76"/>
        <v>All</v>
      </c>
      <c r="F200" s="256" t="s">
        <v>243</v>
      </c>
      <c r="J200" s="249" t="s">
        <v>353</v>
      </c>
      <c r="K200" s="254">
        <f>INDEX('Program Inputs'!$AU$5:$AU$15,MATCH(B200&amp;"_"&amp;C200&amp;"_"&amp;F200,'Program Inputs'!$A$5:$A$15,0))</f>
        <v>48.010902950813801</v>
      </c>
      <c r="L200" s="254">
        <f ca="1">INDEX(OFFSET('2016'!$M$11,,,TotalPrograms),MATCH($A200,OFFSET('2016'!$B$11,,,TotalPrograms),0))</f>
        <v>54.400000000000013</v>
      </c>
      <c r="M200" s="242">
        <f t="shared" ca="1" si="73"/>
        <v>1.1330759610110168</v>
      </c>
    </row>
    <row r="202" spans="1:13">
      <c r="I202" s="229" t="s">
        <v>356</v>
      </c>
    </row>
    <row r="204" spans="1:13" ht="12">
      <c r="J204" s="238" t="s">
        <v>125</v>
      </c>
      <c r="K204" s="239" t="s">
        <v>357</v>
      </c>
    </row>
    <row r="205" spans="1:13">
      <c r="A205" s="232" t="str">
        <f t="shared" ref="A205:A209" si="78">B205&amp;"_"&amp;C205&amp;"_"&amp;D205&amp;"_"&amp;E205&amp;"_"&amp;F205</f>
        <v>Residential_School-Based Energy Education_All_All_Actual</v>
      </c>
      <c r="B205" s="232" t="str">
        <f t="shared" ref="B205:E205" si="79">B200</f>
        <v>Residential</v>
      </c>
      <c r="C205" s="232" t="str">
        <f t="shared" si="79"/>
        <v>School-Based Energy Education</v>
      </c>
      <c r="D205" s="232" t="str">
        <f t="shared" si="79"/>
        <v>All</v>
      </c>
      <c r="E205" s="232" t="str">
        <f t="shared" si="79"/>
        <v>All</v>
      </c>
      <c r="F205" s="232" t="str">
        <f>F200</f>
        <v>Actual</v>
      </c>
      <c r="I205" s="255"/>
      <c r="J205" s="249" t="s">
        <v>5</v>
      </c>
      <c r="K205" s="250">
        <f ca="1">INDEX(OFFSET('2016'!$AG$11:$AK$11,MATCH($A205,OFFSET('2016'!$B$11,,,TotalPrograms),0)-1,0),MATCH($J205,'2016'!$AG$5:$AK$5,0))</f>
        <v>1.5079698395888954</v>
      </c>
    </row>
    <row r="206" spans="1:13">
      <c r="A206" s="232" t="str">
        <f t="shared" si="78"/>
        <v>Residential_School-Based Energy Education_All_All_Actual</v>
      </c>
      <c r="B206" s="232" t="str">
        <f>B205</f>
        <v>Residential</v>
      </c>
      <c r="C206" s="232" t="str">
        <f t="shared" ref="C206:C209" si="80">C205</f>
        <v>School-Based Energy Education</v>
      </c>
      <c r="D206" s="232" t="str">
        <f t="shared" ref="D206:D209" si="81">D205</f>
        <v>All</v>
      </c>
      <c r="E206" s="232" t="str">
        <f t="shared" ref="E206:E209" si="82">E205</f>
        <v>All</v>
      </c>
      <c r="F206" s="232" t="str">
        <f t="shared" ref="F206:F209" si="83">F205</f>
        <v>Actual</v>
      </c>
      <c r="I206" s="255"/>
      <c r="J206" s="249" t="s">
        <v>124</v>
      </c>
      <c r="K206" s="250">
        <f ca="1">INDEX(OFFSET('2016'!$AG$11:$AK$11,MATCH($A206,OFFSET('2016'!$B$11,,,TotalPrograms),0)-1,0),MATCH($J206,'2016'!$AG$5:$AK$5,0))</f>
        <v>1.5079698395888954</v>
      </c>
    </row>
    <row r="207" spans="1:13">
      <c r="A207" s="232" t="str">
        <f t="shared" si="78"/>
        <v>Residential_School-Based Energy Education_All_All_Actual</v>
      </c>
      <c r="B207" s="232" t="str">
        <f t="shared" ref="B207:B209" si="84">B206</f>
        <v>Residential</v>
      </c>
      <c r="C207" s="232" t="str">
        <f t="shared" si="80"/>
        <v>School-Based Energy Education</v>
      </c>
      <c r="D207" s="232" t="str">
        <f t="shared" si="81"/>
        <v>All</v>
      </c>
      <c r="E207" s="232" t="str">
        <f t="shared" si="82"/>
        <v>All</v>
      </c>
      <c r="F207" s="232" t="str">
        <f t="shared" si="83"/>
        <v>Actual</v>
      </c>
      <c r="I207" s="255"/>
      <c r="J207" s="249" t="s">
        <v>126</v>
      </c>
      <c r="K207" s="250">
        <f ca="1">INDEX(OFFSET('2016'!$AG$11:$AK$11,MATCH($A207,OFFSET('2016'!$B$11,,,TotalPrograms),0)-1,0),MATCH($J207,'2016'!$AG$5:$AK$5,0))</f>
        <v>1.8832127888957964</v>
      </c>
    </row>
    <row r="208" spans="1:13">
      <c r="A208" s="232" t="str">
        <f t="shared" si="78"/>
        <v>Residential_School-Based Energy Education_All_All_Actual</v>
      </c>
      <c r="B208" s="232" t="str">
        <f t="shared" si="84"/>
        <v>Residential</v>
      </c>
      <c r="C208" s="232" t="str">
        <f t="shared" si="80"/>
        <v>School-Based Energy Education</v>
      </c>
      <c r="D208" s="232" t="str">
        <f t="shared" si="81"/>
        <v>All</v>
      </c>
      <c r="E208" s="232" t="str">
        <f t="shared" si="82"/>
        <v>All</v>
      </c>
      <c r="F208" s="232" t="str">
        <f t="shared" si="83"/>
        <v>Actual</v>
      </c>
      <c r="I208" s="255"/>
      <c r="J208" s="249" t="s">
        <v>127</v>
      </c>
      <c r="K208" s="250" t="str">
        <f ca="1">INDEX(OFFSET('2016'!$AG$11:$AK$11,MATCH($A208,OFFSET('2016'!$B$11,,,TotalPrograms),0)-1,0),MATCH($J208,'2016'!$AG$5:$AK$5,0))</f>
        <v>n/a</v>
      </c>
    </row>
    <row r="209" spans="1:23">
      <c r="A209" s="232" t="str">
        <f t="shared" si="78"/>
        <v>Residential_School-Based Energy Education_All_All_Actual</v>
      </c>
      <c r="B209" s="232" t="str">
        <f t="shared" si="84"/>
        <v>Residential</v>
      </c>
      <c r="C209" s="232" t="str">
        <f t="shared" si="80"/>
        <v>School-Based Energy Education</v>
      </c>
      <c r="D209" s="232" t="str">
        <f t="shared" si="81"/>
        <v>All</v>
      </c>
      <c r="E209" s="232" t="str">
        <f t="shared" si="82"/>
        <v>All</v>
      </c>
      <c r="F209" s="232" t="str">
        <f t="shared" si="83"/>
        <v>Actual</v>
      </c>
      <c r="I209" s="255"/>
      <c r="J209" s="249" t="s">
        <v>8</v>
      </c>
      <c r="K209" s="250">
        <f ca="1">INDEX(OFFSET('2016'!$AG$11:$AK$11,MATCH($A209,OFFSET('2016'!$B$11,,,TotalPrograms),0)-1,0),MATCH($J209,'2016'!$AG$5:$AK$5,0))</f>
        <v>0.27574654107119212</v>
      </c>
    </row>
    <row r="211" spans="1:23" ht="12">
      <c r="H211" s="234" t="s">
        <v>239</v>
      </c>
      <c r="I211" s="234"/>
      <c r="J211" s="235"/>
      <c r="K211" s="234"/>
      <c r="L211" s="234"/>
      <c r="M211" s="234"/>
      <c r="N211" s="234"/>
      <c r="O211" s="234"/>
      <c r="P211" s="234"/>
      <c r="Q211" s="234"/>
      <c r="R211" s="234"/>
      <c r="S211" s="234"/>
      <c r="T211" s="234"/>
      <c r="U211" s="234"/>
      <c r="V211" s="234"/>
      <c r="W211" s="234"/>
    </row>
    <row r="213" spans="1:23">
      <c r="I213" s="229" t="s">
        <v>355</v>
      </c>
    </row>
    <row r="215" spans="1:23" ht="12">
      <c r="J215" s="238"/>
      <c r="K215" s="239" t="s">
        <v>349</v>
      </c>
      <c r="L215" s="239" t="s">
        <v>243</v>
      </c>
      <c r="M215" s="239" t="s">
        <v>350</v>
      </c>
    </row>
    <row r="216" spans="1:23">
      <c r="A216" s="256" t="str">
        <f>B216&amp;"_"&amp;C216&amp;"_"&amp;D216&amp;"_"&amp;E216&amp;"_"&amp;F216</f>
        <v>Residential_Weatherization_Various_Weatherization Measures_Actual</v>
      </c>
      <c r="B216" s="257" t="s">
        <v>2</v>
      </c>
      <c r="C216" s="257" t="s">
        <v>239</v>
      </c>
      <c r="D216" s="257" t="s">
        <v>119</v>
      </c>
      <c r="E216" s="257" t="s">
        <v>255</v>
      </c>
      <c r="F216" s="256" t="s">
        <v>243</v>
      </c>
      <c r="J216" s="249" t="s">
        <v>9</v>
      </c>
      <c r="K216" s="244">
        <f ca="1">INDEX(OFFSET('Measure Inputs'!$M$7,,,TotalMeasures),MATCH($A216,OFFSET('Measure Inputs'!$B$7,,,TotalMeasures),0))</f>
        <v>25</v>
      </c>
      <c r="L216" s="244">
        <f ca="1">INDEX(OFFSET('2016'!$I$23,,,TotalMeasures),MATCH($A216,OFFSET('2016'!$B$23,,,TotalMeasures),0))</f>
        <v>25</v>
      </c>
      <c r="M216" s="242">
        <f ca="1">IFERROR(L216/K216,0)</f>
        <v>1</v>
      </c>
    </row>
    <row r="217" spans="1:23">
      <c r="A217" s="256" t="str">
        <f t="shared" ref="A217:A219" si="85">B217&amp;"_"&amp;C217&amp;"_"&amp;D217&amp;"_"&amp;E217&amp;"_"&amp;F217</f>
        <v>Residential_Weatherization_All_All_Actual</v>
      </c>
      <c r="B217" s="256" t="s">
        <v>2</v>
      </c>
      <c r="C217" s="256" t="s">
        <v>239</v>
      </c>
      <c r="D217" s="256" t="s">
        <v>166</v>
      </c>
      <c r="E217" s="256" t="s">
        <v>166</v>
      </c>
      <c r="F217" s="256" t="s">
        <v>243</v>
      </c>
      <c r="J217" s="249" t="s">
        <v>351</v>
      </c>
      <c r="K217" s="253">
        <f>INDEX('Program Inputs'!$AS$5:$AS$15,MATCH(B217&amp;"_"&amp;C217&amp;"_"&amp;F217,'Program Inputs'!$A$5:$A$15,0))</f>
        <v>9646.875</v>
      </c>
      <c r="L217" s="253">
        <f ca="1">INDEX(OFFSET('2016'!$AE$11,,,TotalPrograms),MATCH($A217,OFFSET('2016'!$B$11,,,TotalPrograms),0))</f>
        <v>8160.7800000000007</v>
      </c>
      <c r="M217" s="242">
        <f t="shared" ref="M217:M219" ca="1" si="86">IFERROR(L217/K217,0)</f>
        <v>0.84595063168124396</v>
      </c>
    </row>
    <row r="218" spans="1:23">
      <c r="A218" s="256" t="str">
        <f t="shared" si="85"/>
        <v>Residential_Weatherization_All_All_Actual</v>
      </c>
      <c r="B218" s="256" t="s">
        <v>2</v>
      </c>
      <c r="C218" s="256" t="s">
        <v>239</v>
      </c>
      <c r="D218" s="256" t="str">
        <f t="shared" ref="D218:D219" si="87">D217</f>
        <v>All</v>
      </c>
      <c r="E218" s="256" t="str">
        <f t="shared" ref="E218:E219" si="88">E217</f>
        <v>All</v>
      </c>
      <c r="F218" s="256" t="s">
        <v>243</v>
      </c>
      <c r="J218" s="249" t="s">
        <v>352</v>
      </c>
      <c r="K218" s="244">
        <f>INDEX('Program Inputs'!$AT$5:$AT$15,MATCH(B218&amp;"_"&amp;C218&amp;"_"&amp;F218,'Program Inputs'!$A$5:$A$15,0))</f>
        <v>41479.874026174155</v>
      </c>
      <c r="L218" s="244">
        <f ca="1">INDEX(OFFSET('2016'!$J$11,,,TotalPrograms),MATCH($A218,OFFSET('2016'!$B$11,,,TotalPrograms),0))</f>
        <v>32050</v>
      </c>
      <c r="M218" s="242">
        <f t="shared" ca="1" si="86"/>
        <v>0.77266387018861671</v>
      </c>
    </row>
    <row r="219" spans="1:23">
      <c r="A219" s="256" t="str">
        <f t="shared" si="85"/>
        <v>Residential_Weatherization_All_All_Actual</v>
      </c>
      <c r="B219" s="256" t="s">
        <v>2</v>
      </c>
      <c r="C219" s="256" t="s">
        <v>239</v>
      </c>
      <c r="D219" s="256" t="str">
        <f t="shared" si="87"/>
        <v>All</v>
      </c>
      <c r="E219" s="256" t="str">
        <f t="shared" si="88"/>
        <v>All</v>
      </c>
      <c r="F219" s="256" t="s">
        <v>243</v>
      </c>
      <c r="J219" s="249" t="s">
        <v>353</v>
      </c>
      <c r="K219" s="254">
        <f>INDEX('Program Inputs'!$AU$5:$AU$15,MATCH(B219&amp;"_"&amp;C219&amp;"_"&amp;F219,'Program Inputs'!$A$5:$A$15,0))</f>
        <v>5.8868512151819195</v>
      </c>
      <c r="L219" s="254">
        <f ca="1">INDEX(OFFSET('2016'!$M$11,,,TotalPrograms),MATCH($A219,OFFSET('2016'!$B$11,,,TotalPrograms),0))</f>
        <v>4.9749999999999979</v>
      </c>
      <c r="M219" s="242">
        <f t="shared" ca="1" si="86"/>
        <v>0.84510374360569895</v>
      </c>
    </row>
    <row r="221" spans="1:23">
      <c r="I221" s="229" t="s">
        <v>356</v>
      </c>
    </row>
    <row r="223" spans="1:23" ht="12">
      <c r="J223" s="238" t="s">
        <v>125</v>
      </c>
      <c r="K223" s="239" t="s">
        <v>357</v>
      </c>
    </row>
    <row r="224" spans="1:23">
      <c r="A224" s="232" t="str">
        <f t="shared" ref="A224:A228" si="89">B224&amp;"_"&amp;C224&amp;"_"&amp;D224&amp;"_"&amp;E224&amp;"_"&amp;F224</f>
        <v>Residential_Weatherization_All_All_Actual</v>
      </c>
      <c r="B224" s="232" t="str">
        <f t="shared" ref="B224:E224" si="90">B219</f>
        <v>Residential</v>
      </c>
      <c r="C224" s="232" t="str">
        <f t="shared" si="90"/>
        <v>Weatherization</v>
      </c>
      <c r="D224" s="232" t="str">
        <f t="shared" si="90"/>
        <v>All</v>
      </c>
      <c r="E224" s="232" t="str">
        <f t="shared" si="90"/>
        <v>All</v>
      </c>
      <c r="F224" s="232" t="str">
        <f>F219</f>
        <v>Actual</v>
      </c>
      <c r="I224" s="255"/>
      <c r="J224" s="249" t="s">
        <v>5</v>
      </c>
      <c r="K224" s="250">
        <f ca="1">INDEX(OFFSET('2016'!$AG$11:$AK$11,MATCH($A224,OFFSET('2016'!$B$11,,,TotalPrograms),0)-1,0),MATCH($J224,'2016'!$AG$5:$AK$5,0))</f>
        <v>1.5941255336497888</v>
      </c>
    </row>
    <row r="225" spans="1:23">
      <c r="A225" s="232" t="str">
        <f t="shared" si="89"/>
        <v>Residential_Weatherization_All_All_Actual</v>
      </c>
      <c r="B225" s="232" t="str">
        <f>B224</f>
        <v>Residential</v>
      </c>
      <c r="C225" s="232" t="str">
        <f t="shared" ref="C225:C228" si="91">C224</f>
        <v>Weatherization</v>
      </c>
      <c r="D225" s="232" t="str">
        <f t="shared" ref="D225:D228" si="92">D224</f>
        <v>All</v>
      </c>
      <c r="E225" s="232" t="str">
        <f t="shared" ref="E225:E228" si="93">E224</f>
        <v>All</v>
      </c>
      <c r="F225" s="232" t="str">
        <f t="shared" ref="F225:F228" si="94">F224</f>
        <v>Actual</v>
      </c>
      <c r="I225" s="255"/>
      <c r="J225" s="249" t="s">
        <v>124</v>
      </c>
      <c r="K225" s="250">
        <f ca="1">INDEX(OFFSET('2016'!$AG$11:$AK$11,MATCH($A225,OFFSET('2016'!$B$11,,,TotalPrograms),0)-1,0),MATCH($J225,'2016'!$AG$5:$AK$5,0))</f>
        <v>1.5941255336497888</v>
      </c>
    </row>
    <row r="226" spans="1:23">
      <c r="A226" s="232" t="str">
        <f t="shared" si="89"/>
        <v>Residential_Weatherization_All_All_Actual</v>
      </c>
      <c r="B226" s="232" t="str">
        <f t="shared" ref="B226:B228" si="95">B225</f>
        <v>Residential</v>
      </c>
      <c r="C226" s="232" t="str">
        <f t="shared" si="91"/>
        <v>Weatherization</v>
      </c>
      <c r="D226" s="232" t="str">
        <f t="shared" si="92"/>
        <v>All</v>
      </c>
      <c r="E226" s="232" t="str">
        <f t="shared" si="93"/>
        <v>All</v>
      </c>
      <c r="F226" s="232" t="str">
        <f t="shared" si="94"/>
        <v>Actual</v>
      </c>
      <c r="I226" s="255"/>
      <c r="J226" s="249" t="s">
        <v>126</v>
      </c>
      <c r="K226" s="250">
        <f ca="1">INDEX(OFFSET('2016'!$AG$11:$AK$11,MATCH($A226,OFFSET('2016'!$B$11,,,TotalPrograms),0)-1,0),MATCH($J226,'2016'!$AG$5:$AK$5,0))</f>
        <v>1.9641165816956698</v>
      </c>
    </row>
    <row r="227" spans="1:23">
      <c r="A227" s="232" t="str">
        <f t="shared" si="89"/>
        <v>Residential_Weatherization_All_All_Actual</v>
      </c>
      <c r="B227" s="232" t="str">
        <f t="shared" si="95"/>
        <v>Residential</v>
      </c>
      <c r="C227" s="232" t="str">
        <f t="shared" si="91"/>
        <v>Weatherization</v>
      </c>
      <c r="D227" s="232" t="str">
        <f t="shared" si="92"/>
        <v>All</v>
      </c>
      <c r="E227" s="232" t="str">
        <f t="shared" si="93"/>
        <v>All</v>
      </c>
      <c r="F227" s="232" t="str">
        <f t="shared" si="94"/>
        <v>Actual</v>
      </c>
      <c r="I227" s="255"/>
      <c r="J227" s="249" t="s">
        <v>127</v>
      </c>
      <c r="K227" s="250" t="str">
        <f ca="1">INDEX(OFFSET('2016'!$AG$11:$AK$11,MATCH($A227,OFFSET('2016'!$B$11,,,TotalPrograms),0)-1,0),MATCH($J227,'2016'!$AG$5:$AK$5,0))</f>
        <v>n/a</v>
      </c>
    </row>
    <row r="228" spans="1:23">
      <c r="A228" s="232" t="str">
        <f t="shared" si="89"/>
        <v>Residential_Weatherization_All_All_Actual</v>
      </c>
      <c r="B228" s="232" t="str">
        <f t="shared" si="95"/>
        <v>Residential</v>
      </c>
      <c r="C228" s="232" t="str">
        <f t="shared" si="91"/>
        <v>Weatherization</v>
      </c>
      <c r="D228" s="232" t="str">
        <f t="shared" si="92"/>
        <v>All</v>
      </c>
      <c r="E228" s="232" t="str">
        <f t="shared" si="93"/>
        <v>All</v>
      </c>
      <c r="F228" s="232" t="str">
        <f t="shared" si="94"/>
        <v>Actual</v>
      </c>
      <c r="I228" s="255"/>
      <c r="J228" s="249" t="s">
        <v>8</v>
      </c>
      <c r="K228" s="250">
        <f ca="1">INDEX(OFFSET('2016'!$AG$11:$AK$11,MATCH($A228,OFFSET('2016'!$B$11,,,TotalPrograms),0)-1,0),MATCH($J228,'2016'!$AG$5:$AK$5,0))</f>
        <v>0.28334617608042317</v>
      </c>
    </row>
    <row r="230" spans="1:23" ht="12">
      <c r="H230" s="234" t="s">
        <v>240</v>
      </c>
      <c r="I230" s="234"/>
      <c r="J230" s="235"/>
      <c r="K230" s="234"/>
      <c r="L230" s="234"/>
      <c r="M230" s="234"/>
      <c r="N230" s="234"/>
      <c r="O230" s="234"/>
      <c r="P230" s="234"/>
      <c r="Q230" s="234"/>
      <c r="R230" s="234"/>
      <c r="S230" s="234"/>
      <c r="T230" s="234"/>
      <c r="U230" s="234"/>
      <c r="V230" s="234"/>
      <c r="W230" s="234"/>
    </row>
    <row r="232" spans="1:23">
      <c r="I232" s="229" t="s">
        <v>355</v>
      </c>
    </row>
    <row r="234" spans="1:23" ht="12">
      <c r="J234" s="238"/>
      <c r="K234" s="239" t="s">
        <v>349</v>
      </c>
      <c r="L234" s="239" t="s">
        <v>243</v>
      </c>
      <c r="M234" s="239" t="s">
        <v>350</v>
      </c>
    </row>
    <row r="235" spans="1:23">
      <c r="J235" s="249" t="s">
        <v>9</v>
      </c>
      <c r="K235" s="251"/>
      <c r="L235" s="251"/>
      <c r="M235" s="251"/>
    </row>
    <row r="236" spans="1:23">
      <c r="A236" s="256" t="str">
        <f t="shared" ref="A236:A241" si="96">B236&amp;"_"&amp;C236&amp;"_"&amp;D236&amp;"_"&amp;E236&amp;"_"&amp;F236</f>
        <v>Commercial_Commercial Prescriptive Rebate_Lighting_C&amp;I Lighting_Actual</v>
      </c>
      <c r="B236" s="257" t="s">
        <v>65</v>
      </c>
      <c r="C236" s="257" t="s">
        <v>240</v>
      </c>
      <c r="D236" s="257" t="s">
        <v>97</v>
      </c>
      <c r="E236" s="257" t="s">
        <v>361</v>
      </c>
      <c r="F236" s="256" t="s">
        <v>243</v>
      </c>
      <c r="J236" s="252" t="str">
        <f>E236</f>
        <v>C&amp;I Lighting</v>
      </c>
      <c r="K236" s="244">
        <f ca="1">INDEX(OFFSET('Measure Inputs'!$M$7,,,TotalMeasures),MATCH($A236,OFFSET('Measure Inputs'!$B$7,,,TotalMeasures),0))</f>
        <v>6500</v>
      </c>
      <c r="L236" s="244">
        <f ca="1">INDEX(OFFSET('2016'!$I$23,,,TotalMeasures),MATCH($A236,OFFSET('2016'!$B$23,,,TotalMeasures),0))</f>
        <v>19546</v>
      </c>
      <c r="M236" s="242">
        <f ca="1">IFERROR(L236/K236,0)</f>
        <v>3.007076923076923</v>
      </c>
    </row>
    <row r="237" spans="1:23">
      <c r="A237" s="256" t="str">
        <f t="shared" si="96"/>
        <v>Commercial_Commercial Prescriptive Rebate_Lighting_C&amp;I HVAC_Actual</v>
      </c>
      <c r="B237" s="257" t="s">
        <v>65</v>
      </c>
      <c r="C237" s="257" t="s">
        <v>240</v>
      </c>
      <c r="D237" s="257" t="s">
        <v>97</v>
      </c>
      <c r="E237" s="257" t="s">
        <v>363</v>
      </c>
      <c r="F237" s="256" t="s">
        <v>243</v>
      </c>
      <c r="J237" s="252" t="str">
        <f t="shared" ref="J237:J238" si="97">E237</f>
        <v>C&amp;I HVAC</v>
      </c>
      <c r="K237" s="244">
        <f ca="1">INDEX(OFFSET('Measure Inputs'!$M$7,,,TotalMeasures),MATCH($A237,OFFSET('Measure Inputs'!$B$7,,,TotalMeasures),0))</f>
        <v>24</v>
      </c>
      <c r="L237" s="244">
        <f ca="1">INDEX(OFFSET('2016'!$I$23,,,TotalMeasures),MATCH($A237,OFFSET('2016'!$B$23,,,TotalMeasures),0))</f>
        <v>0</v>
      </c>
      <c r="M237" s="242">
        <f t="shared" ref="M237:M238" ca="1" si="98">IFERROR(L237/K237,0)</f>
        <v>0</v>
      </c>
    </row>
    <row r="238" spans="1:23">
      <c r="A238" s="256" t="str">
        <f t="shared" si="96"/>
        <v>Commercial_Commercial Prescriptive Rebate_Lighting_C&amp;I Motors_Actual</v>
      </c>
      <c r="B238" s="257" t="s">
        <v>65</v>
      </c>
      <c r="C238" s="257" t="s">
        <v>240</v>
      </c>
      <c r="D238" s="257" t="s">
        <v>97</v>
      </c>
      <c r="E238" s="257" t="s">
        <v>362</v>
      </c>
      <c r="F238" s="256" t="s">
        <v>243</v>
      </c>
      <c r="J238" s="252" t="str">
        <f t="shared" si="97"/>
        <v>C&amp;I Motors</v>
      </c>
      <c r="K238" s="244">
        <f ca="1">INDEX(OFFSET('Measure Inputs'!$M$7,,,TotalMeasures),MATCH($A238,OFFSET('Measure Inputs'!$B$7,,,TotalMeasures),0))</f>
        <v>10</v>
      </c>
      <c r="L238" s="244">
        <f ca="1">INDEX(OFFSET('2016'!$I$23,,,TotalMeasures),MATCH($A238,OFFSET('2016'!$B$23,,,TotalMeasures),0))</f>
        <v>2</v>
      </c>
      <c r="M238" s="242">
        <f t="shared" ca="1" si="98"/>
        <v>0.2</v>
      </c>
    </row>
    <row r="239" spans="1:23">
      <c r="A239" s="256" t="str">
        <f t="shared" si="96"/>
        <v>Commercial_Commercial Prescriptive Rebate_All_All_Actual</v>
      </c>
      <c r="B239" s="256" t="str">
        <f>B236</f>
        <v>Commercial</v>
      </c>
      <c r="C239" s="256" t="str">
        <f>C236</f>
        <v>Commercial Prescriptive Rebate</v>
      </c>
      <c r="D239" s="256" t="s">
        <v>166</v>
      </c>
      <c r="E239" s="256" t="s">
        <v>166</v>
      </c>
      <c r="F239" s="256" t="s">
        <v>243</v>
      </c>
      <c r="J239" s="249" t="s">
        <v>351</v>
      </c>
      <c r="K239" s="253">
        <f>INDEX('Program Inputs'!$AS$5:$AS$15,MATCH(B239&amp;"_"&amp;C239&amp;"_"&amp;F239,'Program Inputs'!$A$5:$A$15,0))</f>
        <v>242914.56</v>
      </c>
      <c r="L239" s="253">
        <f ca="1">INDEX(OFFSET('2016'!$AE$11,,,TotalPrograms),MATCH($A239,OFFSET('2016'!$B$11,,,TotalPrograms),0))</f>
        <v>295246.82</v>
      </c>
      <c r="M239" s="242">
        <f t="shared" ref="M239:M241" ca="1" si="99">IFERROR(L239/K239,0)</f>
        <v>1.2154348426047414</v>
      </c>
    </row>
    <row r="240" spans="1:23">
      <c r="A240" s="256" t="str">
        <f t="shared" si="96"/>
        <v>Commercial_Commercial Prescriptive Rebate_All_All_Actual</v>
      </c>
      <c r="B240" s="256" t="str">
        <f>B239</f>
        <v>Commercial</v>
      </c>
      <c r="C240" s="256" t="str">
        <f t="shared" ref="C240:C241" si="100">C239</f>
        <v>Commercial Prescriptive Rebate</v>
      </c>
      <c r="D240" s="256" t="str">
        <f t="shared" ref="D240:D241" si="101">D239</f>
        <v>All</v>
      </c>
      <c r="E240" s="256" t="str">
        <f t="shared" ref="E240:E241" si="102">E239</f>
        <v>All</v>
      </c>
      <c r="F240" s="256" t="s">
        <v>243</v>
      </c>
      <c r="J240" s="249" t="s">
        <v>352</v>
      </c>
      <c r="K240" s="244">
        <f>INDEX('Program Inputs'!$AT$5:$AT$15,MATCH(B240&amp;"_"&amp;C240&amp;"_"&amp;F240,'Program Inputs'!$A$5:$A$15,0))</f>
        <v>2740189.5192383756</v>
      </c>
      <c r="L240" s="244">
        <f ca="1">INDEX(OFFSET('2016'!$J$11,,,TotalPrograms),MATCH($A240,OFFSET('2016'!$B$11,,,TotalPrograms),0))</f>
        <v>2940068.5039999983</v>
      </c>
      <c r="M240" s="242">
        <f t="shared" ca="1" si="99"/>
        <v>1.0729434892580636</v>
      </c>
    </row>
    <row r="241" spans="1:23">
      <c r="A241" s="256" t="str">
        <f t="shared" si="96"/>
        <v>Commercial_Commercial Prescriptive Rebate_All_All_Actual</v>
      </c>
      <c r="B241" s="256" t="str">
        <f t="shared" ref="B241" si="103">B240</f>
        <v>Commercial</v>
      </c>
      <c r="C241" s="256" t="str">
        <f t="shared" si="100"/>
        <v>Commercial Prescriptive Rebate</v>
      </c>
      <c r="D241" s="256" t="str">
        <f t="shared" si="101"/>
        <v>All</v>
      </c>
      <c r="E241" s="256" t="str">
        <f t="shared" si="102"/>
        <v>All</v>
      </c>
      <c r="F241" s="256" t="s">
        <v>243</v>
      </c>
      <c r="J241" s="249" t="s">
        <v>353</v>
      </c>
      <c r="K241" s="254">
        <f>INDEX('Program Inputs'!$AU$5:$AU$15,MATCH(B241&amp;"_"&amp;C241&amp;"_"&amp;F241,'Program Inputs'!$A$5:$A$15,0))</f>
        <v>583.55293825296167</v>
      </c>
      <c r="L241" s="254">
        <f ca="1">INDEX(OFFSET('2016'!$M$11,,,TotalPrograms),MATCH($A241,OFFSET('2016'!$B$11,,,TotalPrograms),0))</f>
        <v>700.22858899999983</v>
      </c>
      <c r="M241" s="242">
        <f t="shared" ca="1" si="99"/>
        <v>1.1999401307040647</v>
      </c>
    </row>
    <row r="243" spans="1:23">
      <c r="I243" s="229" t="s">
        <v>356</v>
      </c>
    </row>
    <row r="245" spans="1:23" ht="12">
      <c r="J245" s="238" t="s">
        <v>125</v>
      </c>
      <c r="K245" s="239" t="s">
        <v>357</v>
      </c>
    </row>
    <row r="246" spans="1:23">
      <c r="A246" s="232" t="str">
        <f t="shared" ref="A246:A250" si="104">B246&amp;"_"&amp;C246&amp;"_"&amp;D246&amp;"_"&amp;E246&amp;"_"&amp;F246</f>
        <v>Commercial_Commercial Prescriptive Rebate_All_All_Actual</v>
      </c>
      <c r="B246" s="232" t="str">
        <f t="shared" ref="B246:E246" si="105">B241</f>
        <v>Commercial</v>
      </c>
      <c r="C246" s="232" t="str">
        <f t="shared" si="105"/>
        <v>Commercial Prescriptive Rebate</v>
      </c>
      <c r="D246" s="232" t="str">
        <f t="shared" si="105"/>
        <v>All</v>
      </c>
      <c r="E246" s="232" t="str">
        <f t="shared" si="105"/>
        <v>All</v>
      </c>
      <c r="F246" s="232" t="str">
        <f>F241</f>
        <v>Actual</v>
      </c>
      <c r="I246" s="255"/>
      <c r="J246" s="249" t="s">
        <v>5</v>
      </c>
      <c r="K246" s="250">
        <f ca="1">INDEX(OFFSET('2016'!$AG$11:$AK$11,MATCH($A246,OFFSET('2016'!$B$11,,,TotalPrograms),0)-1,0),MATCH($J246,'2016'!$AG$5:$AK$5,0))</f>
        <v>1.0953685971223099</v>
      </c>
    </row>
    <row r="247" spans="1:23">
      <c r="A247" s="232" t="str">
        <f t="shared" si="104"/>
        <v>Commercial_Commercial Prescriptive Rebate_All_All_Actual</v>
      </c>
      <c r="B247" s="232" t="str">
        <f>B246</f>
        <v>Commercial</v>
      </c>
      <c r="C247" s="232" t="str">
        <f t="shared" ref="C247:C250" si="106">C246</f>
        <v>Commercial Prescriptive Rebate</v>
      </c>
      <c r="D247" s="232" t="str">
        <f t="shared" ref="D247:D250" si="107">D246</f>
        <v>All</v>
      </c>
      <c r="E247" s="232" t="str">
        <f t="shared" ref="E247:E250" si="108">E246</f>
        <v>All</v>
      </c>
      <c r="F247" s="232" t="str">
        <f t="shared" ref="F247:F250" si="109">F246</f>
        <v>Actual</v>
      </c>
      <c r="I247" s="255"/>
      <c r="J247" s="249" t="s">
        <v>124</v>
      </c>
      <c r="K247" s="250">
        <f ca="1">INDEX(OFFSET('2016'!$AG$11:$AK$11,MATCH($A247,OFFSET('2016'!$B$11,,,TotalPrograms),0)-1,0),MATCH($J247,'2016'!$AG$5:$AK$5,0))</f>
        <v>2.9822392951236325</v>
      </c>
    </row>
    <row r="248" spans="1:23">
      <c r="A248" s="232" t="str">
        <f t="shared" si="104"/>
        <v>Commercial_Commercial Prescriptive Rebate_All_All_Actual</v>
      </c>
      <c r="B248" s="232" t="str">
        <f t="shared" ref="B248:B250" si="110">B247</f>
        <v>Commercial</v>
      </c>
      <c r="C248" s="232" t="str">
        <f t="shared" si="106"/>
        <v>Commercial Prescriptive Rebate</v>
      </c>
      <c r="D248" s="232" t="str">
        <f t="shared" si="107"/>
        <v>All</v>
      </c>
      <c r="E248" s="232" t="str">
        <f t="shared" si="108"/>
        <v>All</v>
      </c>
      <c r="F248" s="232" t="str">
        <f t="shared" si="109"/>
        <v>Actual</v>
      </c>
      <c r="I248" s="255"/>
      <c r="J248" s="249" t="s">
        <v>126</v>
      </c>
      <c r="K248" s="250">
        <f ca="1">INDEX(OFFSET('2016'!$AG$11:$AK$11,MATCH($A248,OFFSET('2016'!$B$11,,,TotalPrograms),0)-1,0),MATCH($J248,'2016'!$AG$5:$AK$5,0))</f>
        <v>1.3500852889016619</v>
      </c>
    </row>
    <row r="249" spans="1:23">
      <c r="A249" s="232" t="str">
        <f t="shared" si="104"/>
        <v>Commercial_Commercial Prescriptive Rebate_All_All_Actual</v>
      </c>
      <c r="B249" s="232" t="str">
        <f t="shared" si="110"/>
        <v>Commercial</v>
      </c>
      <c r="C249" s="232" t="str">
        <f t="shared" si="106"/>
        <v>Commercial Prescriptive Rebate</v>
      </c>
      <c r="D249" s="232" t="str">
        <f t="shared" si="107"/>
        <v>All</v>
      </c>
      <c r="E249" s="232" t="str">
        <f t="shared" si="108"/>
        <v>All</v>
      </c>
      <c r="F249" s="232" t="str">
        <f t="shared" si="109"/>
        <v>Actual</v>
      </c>
      <c r="I249" s="255"/>
      <c r="J249" s="249" t="s">
        <v>127</v>
      </c>
      <c r="K249" s="250">
        <f ca="1">INDEX(OFFSET('2016'!$AG$11:$AK$11,MATCH($A249,OFFSET('2016'!$B$11,,,TotalPrograms),0)-1,0),MATCH($J249,'2016'!$AG$5:$AK$5,0))</f>
        <v>2.8428365580648243</v>
      </c>
    </row>
    <row r="250" spans="1:23">
      <c r="A250" s="232" t="str">
        <f t="shared" si="104"/>
        <v>Commercial_Commercial Prescriptive Rebate_All_All_Actual</v>
      </c>
      <c r="B250" s="232" t="str">
        <f t="shared" si="110"/>
        <v>Commercial</v>
      </c>
      <c r="C250" s="232" t="str">
        <f t="shared" si="106"/>
        <v>Commercial Prescriptive Rebate</v>
      </c>
      <c r="D250" s="232" t="str">
        <f t="shared" si="107"/>
        <v>All</v>
      </c>
      <c r="E250" s="232" t="str">
        <f t="shared" si="108"/>
        <v>All</v>
      </c>
      <c r="F250" s="232" t="str">
        <f t="shared" si="109"/>
        <v>Actual</v>
      </c>
      <c r="I250" s="255"/>
      <c r="J250" s="249" t="s">
        <v>8</v>
      </c>
      <c r="K250" s="250">
        <f ca="1">INDEX(OFFSET('2016'!$AG$11:$AK$11,MATCH($A250,OFFSET('2016'!$B$11,,,TotalPrograms),0)-1,0),MATCH($J250,'2016'!$AG$5:$AK$5,0))</f>
        <v>0.39476364669202318</v>
      </c>
    </row>
    <row r="252" spans="1:23" ht="12">
      <c r="H252" s="234" t="s">
        <v>241</v>
      </c>
      <c r="I252" s="234"/>
      <c r="J252" s="235"/>
      <c r="K252" s="234"/>
      <c r="L252" s="234"/>
      <c r="M252" s="234"/>
      <c r="N252" s="234"/>
      <c r="O252" s="234"/>
      <c r="P252" s="234"/>
      <c r="Q252" s="234"/>
      <c r="R252" s="234"/>
      <c r="S252" s="234"/>
      <c r="T252" s="234"/>
      <c r="U252" s="234"/>
      <c r="V252" s="234"/>
      <c r="W252" s="234"/>
    </row>
    <row r="254" spans="1:23">
      <c r="I254" s="229" t="s">
        <v>355</v>
      </c>
    </row>
    <row r="256" spans="1:23" ht="12">
      <c r="J256" s="238"/>
      <c r="K256" s="239" t="s">
        <v>349</v>
      </c>
      <c r="L256" s="239" t="s">
        <v>243</v>
      </c>
      <c r="M256" s="239" t="s">
        <v>350</v>
      </c>
    </row>
    <row r="257" spans="1:13">
      <c r="A257" s="256" t="str">
        <f>B257&amp;"_"&amp;C257&amp;"_"&amp;D257&amp;"_"&amp;E257&amp;"_"&amp;F257</f>
        <v>Commercial_Commercial Custom Rebate_Various_C&amp;I Custom_Actual</v>
      </c>
      <c r="B257" s="257" t="s">
        <v>65</v>
      </c>
      <c r="C257" s="257" t="s">
        <v>241</v>
      </c>
      <c r="D257" s="257" t="s">
        <v>119</v>
      </c>
      <c r="E257" s="257" t="s">
        <v>116</v>
      </c>
      <c r="F257" s="256" t="s">
        <v>243</v>
      </c>
      <c r="J257" s="249" t="s">
        <v>9</v>
      </c>
      <c r="K257" s="244">
        <f ca="1">INDEX(OFFSET('Measure Inputs'!$M$7,,,TotalMeasures),MATCH($A257,OFFSET('Measure Inputs'!$B$7,,,TotalMeasures),0))</f>
        <v>45</v>
      </c>
      <c r="L257" s="244">
        <f ca="1">INDEX(OFFSET('2016'!$I$23,,,TotalMeasures),MATCH($A257,OFFSET('2016'!$B$23,,,TotalMeasures),0))</f>
        <v>47</v>
      </c>
      <c r="M257" s="242">
        <f ca="1">IFERROR(L257/K257,0)</f>
        <v>1.0444444444444445</v>
      </c>
    </row>
    <row r="258" spans="1:13">
      <c r="A258" s="256" t="str">
        <f t="shared" ref="A258:A260" si="111">B258&amp;"_"&amp;C258&amp;"_"&amp;D258&amp;"_"&amp;E258&amp;"_"&amp;F258</f>
        <v>Commercial_Commercial Custom Rebate_All_All_Actual</v>
      </c>
      <c r="B258" s="256" t="str">
        <f>B257</f>
        <v>Commercial</v>
      </c>
      <c r="C258" s="256" t="str">
        <f>C257</f>
        <v>Commercial Custom Rebate</v>
      </c>
      <c r="D258" s="256" t="s">
        <v>166</v>
      </c>
      <c r="E258" s="256" t="s">
        <v>166</v>
      </c>
      <c r="F258" s="256" t="s">
        <v>243</v>
      </c>
      <c r="J258" s="249" t="s">
        <v>351</v>
      </c>
      <c r="K258" s="253">
        <f>INDEX('Program Inputs'!$AS$5:$AS$15,MATCH(B258&amp;"_"&amp;C258&amp;"_"&amp;F258,'Program Inputs'!$A$5:$A$15,0))</f>
        <v>275746.27500000002</v>
      </c>
      <c r="L258" s="253">
        <f ca="1">INDEX(OFFSET('2016'!$AE$11,,,TotalPrograms),MATCH($A258,OFFSET('2016'!$B$11,,,TotalPrograms),0))</f>
        <v>199610.90000000002</v>
      </c>
      <c r="M258" s="242">
        <f t="shared" ref="M258:M260" ca="1" si="112">IFERROR(L258/K258,0)</f>
        <v>0.72389336900380619</v>
      </c>
    </row>
    <row r="259" spans="1:13">
      <c r="A259" s="256" t="str">
        <f t="shared" si="111"/>
        <v>Commercial_Commercial Custom Rebate_All_All_Actual</v>
      </c>
      <c r="B259" s="256" t="str">
        <f>B258</f>
        <v>Commercial</v>
      </c>
      <c r="C259" s="256" t="str">
        <f t="shared" ref="C259:C260" si="113">C258</f>
        <v>Commercial Custom Rebate</v>
      </c>
      <c r="D259" s="256" t="str">
        <f t="shared" ref="D259:D260" si="114">D258</f>
        <v>All</v>
      </c>
      <c r="E259" s="256" t="str">
        <f t="shared" ref="E259:E260" si="115">E258</f>
        <v>All</v>
      </c>
      <c r="F259" s="256" t="s">
        <v>243</v>
      </c>
      <c r="J259" s="249" t="s">
        <v>352</v>
      </c>
      <c r="K259" s="244">
        <f>INDEX('Program Inputs'!$AT$5:$AT$15,MATCH(B259&amp;"_"&amp;C259&amp;"_"&amp;F259,'Program Inputs'!$A$5:$A$15,0))</f>
        <v>1942980.2099999997</v>
      </c>
      <c r="L259" s="244">
        <f ca="1">INDEX(OFFSET('2016'!$J$11,,,TotalPrograms),MATCH($A259,OFFSET('2016'!$B$11,,,TotalPrograms),0))</f>
        <v>1540272.74</v>
      </c>
      <c r="M259" s="242">
        <f t="shared" ca="1" si="112"/>
        <v>0.79273722504873079</v>
      </c>
    </row>
    <row r="260" spans="1:13">
      <c r="A260" s="256" t="str">
        <f t="shared" si="111"/>
        <v>Commercial_Commercial Custom Rebate_All_All_Actual</v>
      </c>
      <c r="B260" s="256" t="str">
        <f t="shared" ref="B260" si="116">B259</f>
        <v>Commercial</v>
      </c>
      <c r="C260" s="256" t="str">
        <f t="shared" si="113"/>
        <v>Commercial Custom Rebate</v>
      </c>
      <c r="D260" s="256" t="str">
        <f t="shared" si="114"/>
        <v>All</v>
      </c>
      <c r="E260" s="256" t="str">
        <f t="shared" si="115"/>
        <v>All</v>
      </c>
      <c r="F260" s="256" t="s">
        <v>243</v>
      </c>
      <c r="J260" s="249" t="s">
        <v>353</v>
      </c>
      <c r="K260" s="254">
        <f>INDEX('Program Inputs'!$AU$5:$AU$15,MATCH(B260&amp;"_"&amp;C260&amp;"_"&amp;F260,'Program Inputs'!$A$5:$A$15,0))</f>
        <v>481.98449999999997</v>
      </c>
      <c r="L260" s="254">
        <f ca="1">INDEX(OFFSET('2016'!$M$11,,,TotalPrograms),MATCH($A260,OFFSET('2016'!$B$11,,,TotalPrograms),0))</f>
        <v>373.149</v>
      </c>
      <c r="M260" s="242">
        <f t="shared" ca="1" si="112"/>
        <v>0.77419294603872124</v>
      </c>
    </row>
    <row r="262" spans="1:13">
      <c r="I262" s="229" t="s">
        <v>356</v>
      </c>
    </row>
    <row r="264" spans="1:13" ht="12">
      <c r="J264" s="238" t="s">
        <v>125</v>
      </c>
      <c r="K264" s="239" t="s">
        <v>357</v>
      </c>
    </row>
    <row r="265" spans="1:13">
      <c r="A265" s="232" t="str">
        <f t="shared" ref="A265:A269" si="117">B265&amp;"_"&amp;C265&amp;"_"&amp;D265&amp;"_"&amp;E265&amp;"_"&amp;F265</f>
        <v>Commercial_Commercial Custom Rebate_All_All_Actual</v>
      </c>
      <c r="B265" s="232" t="str">
        <f>B260</f>
        <v>Commercial</v>
      </c>
      <c r="C265" s="232" t="str">
        <f>C260</f>
        <v>Commercial Custom Rebate</v>
      </c>
      <c r="D265" s="232" t="str">
        <f t="shared" ref="D265:E265" si="118">D260</f>
        <v>All</v>
      </c>
      <c r="E265" s="232" t="str">
        <f t="shared" si="118"/>
        <v>All</v>
      </c>
      <c r="F265" s="232" t="str">
        <f>F260</f>
        <v>Actual</v>
      </c>
      <c r="I265" s="255"/>
      <c r="J265" s="249" t="s">
        <v>5</v>
      </c>
      <c r="K265" s="250">
        <f ca="1">INDEX(OFFSET('2016'!$AG$11:$AK$11,MATCH($A265,OFFSET('2016'!$B$11,,,TotalPrograms),0)-1,0),MATCH($J265,'2016'!$AG$5:$AK$5,0))</f>
        <v>1.8662881651522236</v>
      </c>
    </row>
    <row r="266" spans="1:13">
      <c r="A266" s="232" t="str">
        <f t="shared" si="117"/>
        <v>Commercial_Commercial Custom Rebate_All_All_Actual</v>
      </c>
      <c r="B266" s="232" t="str">
        <f>B265</f>
        <v>Commercial</v>
      </c>
      <c r="C266" s="232" t="str">
        <f t="shared" ref="C266:C269" si="119">C265</f>
        <v>Commercial Custom Rebate</v>
      </c>
      <c r="D266" s="232" t="str">
        <f t="shared" ref="D266:D269" si="120">D265</f>
        <v>All</v>
      </c>
      <c r="E266" s="232" t="str">
        <f t="shared" ref="E266:E269" si="121">E265</f>
        <v>All</v>
      </c>
      <c r="F266" s="232" t="str">
        <f t="shared" ref="F266:F269" si="122">F265</f>
        <v>Actual</v>
      </c>
      <c r="I266" s="255"/>
      <c r="J266" s="249" t="s">
        <v>124</v>
      </c>
      <c r="K266" s="250">
        <f ca="1">INDEX(OFFSET('2016'!$AG$11:$AK$11,MATCH($A266,OFFSET('2016'!$B$11,,,TotalPrograms),0)-1,0),MATCH($J266,'2016'!$AG$5:$AK$5,0))</f>
        <v>3.4801366799267202</v>
      </c>
    </row>
    <row r="267" spans="1:13">
      <c r="A267" s="232" t="str">
        <f t="shared" si="117"/>
        <v>Commercial_Commercial Custom Rebate_All_All_Actual</v>
      </c>
      <c r="B267" s="232" t="str">
        <f t="shared" ref="B267:B269" si="123">B266</f>
        <v>Commercial</v>
      </c>
      <c r="C267" s="232" t="str">
        <f t="shared" si="119"/>
        <v>Commercial Custom Rebate</v>
      </c>
      <c r="D267" s="232" t="str">
        <f t="shared" si="120"/>
        <v>All</v>
      </c>
      <c r="E267" s="232" t="str">
        <f t="shared" si="121"/>
        <v>All</v>
      </c>
      <c r="F267" s="232" t="str">
        <f t="shared" si="122"/>
        <v>Actual</v>
      </c>
      <c r="I267" s="255"/>
      <c r="J267" s="249" t="s">
        <v>126</v>
      </c>
      <c r="K267" s="250">
        <f ca="1">INDEX(OFFSET('2016'!$AG$11:$AK$11,MATCH($A267,OFFSET('2016'!$B$11,,,TotalPrograms),0)-1,0),MATCH($J267,'2016'!$AG$5:$AK$5,0))</f>
        <v>2.2840939326649714</v>
      </c>
    </row>
    <row r="268" spans="1:13">
      <c r="A268" s="232" t="str">
        <f t="shared" si="117"/>
        <v>Commercial_Commercial Custom Rebate_All_All_Actual</v>
      </c>
      <c r="B268" s="232" t="str">
        <f t="shared" si="123"/>
        <v>Commercial</v>
      </c>
      <c r="C268" s="232" t="str">
        <f t="shared" si="119"/>
        <v>Commercial Custom Rebate</v>
      </c>
      <c r="D268" s="232" t="str">
        <f t="shared" si="120"/>
        <v>All</v>
      </c>
      <c r="E268" s="232" t="str">
        <f t="shared" si="121"/>
        <v>All</v>
      </c>
      <c r="F268" s="232" t="str">
        <f t="shared" si="122"/>
        <v>Actual</v>
      </c>
      <c r="I268" s="255"/>
      <c r="J268" s="249" t="s">
        <v>127</v>
      </c>
      <c r="K268" s="250">
        <f ca="1">INDEX(OFFSET('2016'!$AG$11:$AK$11,MATCH($A268,OFFSET('2016'!$B$11,,,TotalPrograms),0)-1,0),MATCH($J268,'2016'!$AG$5:$AK$5,0))</f>
        <v>4.9144693202131942</v>
      </c>
    </row>
    <row r="269" spans="1:13">
      <c r="A269" s="232" t="str">
        <f t="shared" si="117"/>
        <v>Commercial_Commercial Custom Rebate_All_All_Actual</v>
      </c>
      <c r="B269" s="232" t="str">
        <f t="shared" si="123"/>
        <v>Commercial</v>
      </c>
      <c r="C269" s="232" t="str">
        <f t="shared" si="119"/>
        <v>Commercial Custom Rebate</v>
      </c>
      <c r="D269" s="232" t="str">
        <f t="shared" si="120"/>
        <v>All</v>
      </c>
      <c r="E269" s="232" t="str">
        <f t="shared" si="121"/>
        <v>All</v>
      </c>
      <c r="F269" s="232" t="str">
        <f t="shared" si="122"/>
        <v>Actual</v>
      </c>
      <c r="I269" s="255"/>
      <c r="J269" s="249" t="s">
        <v>8</v>
      </c>
      <c r="K269" s="250">
        <f ca="1">INDEX(OFFSET('2016'!$AG$11:$AK$11,MATCH($A269,OFFSET('2016'!$B$11,,,TotalPrograms),0)-1,0),MATCH($J269,'2016'!$AG$5:$AK$5,0))</f>
        <v>0.40304035127244053</v>
      </c>
    </row>
  </sheetData>
  <mergeCells count="2">
    <mergeCell ref="J18:M18"/>
    <mergeCell ref="J26:M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</sheetPr>
  <dimension ref="A1:J17"/>
  <sheetViews>
    <sheetView showGridLines="0" zoomScale="90" zoomScaleNormal="90" workbookViewId="0">
      <selection activeCell="H6" sqref="H6"/>
    </sheetView>
  </sheetViews>
  <sheetFormatPr defaultRowHeight="14.4"/>
  <cols>
    <col min="2" max="2" width="59.33203125" bestFit="1" customWidth="1"/>
    <col min="3" max="3" width="14.6640625" bestFit="1" customWidth="1"/>
    <col min="4" max="4" width="42.6640625" bestFit="1" customWidth="1"/>
    <col min="5" max="5" width="18.44140625" bestFit="1" customWidth="1"/>
    <col min="6" max="6" width="19.109375" bestFit="1" customWidth="1"/>
    <col min="7" max="7" width="19.109375" customWidth="1"/>
    <col min="8" max="8" width="22.33203125" customWidth="1"/>
    <col min="9" max="9" width="25.109375" bestFit="1" customWidth="1"/>
    <col min="10" max="10" width="33.6640625" customWidth="1"/>
    <col min="12" max="12" width="19.44140625" customWidth="1"/>
    <col min="13" max="13" width="24.5546875" bestFit="1" customWidth="1"/>
  </cols>
  <sheetData>
    <row r="1" spans="1:10">
      <c r="A1" s="19" t="str">
        <f ca="1">IFERROR(VALUE(MID(CELL("filename",$A$1),FIND("]",CELL("filename",$A$1))+1,255)),MID(CELL("filename",$A$1),FIND("]",CELL("filename",$A$1))+1,255))</f>
        <v>Portfolio Results</v>
      </c>
    </row>
    <row r="2" spans="1:10">
      <c r="A2" s="27" t="str">
        <f>HYPERLINK("#'Contents'!a1","Return to Contents")</f>
        <v>Return to Contents</v>
      </c>
      <c r="D2" s="30" t="s">
        <v>148</v>
      </c>
      <c r="E2" s="85" t="s">
        <v>105</v>
      </c>
      <c r="I2" s="30" t="s">
        <v>227</v>
      </c>
      <c r="J2" s="85" t="s">
        <v>152</v>
      </c>
    </row>
    <row r="3" spans="1:10">
      <c r="D3" s="30" t="s">
        <v>149</v>
      </c>
      <c r="E3" s="85" t="s">
        <v>106</v>
      </c>
      <c r="I3" s="30" t="s">
        <v>228</v>
      </c>
      <c r="J3" s="85" t="s">
        <v>153</v>
      </c>
    </row>
    <row r="5" spans="1:10" ht="59.4" customHeight="1">
      <c r="B5" s="18" t="s">
        <v>21</v>
      </c>
      <c r="C5" s="84" t="s">
        <v>4</v>
      </c>
      <c r="D5" s="177" t="s">
        <v>6</v>
      </c>
      <c r="E5" s="176" t="s">
        <v>98</v>
      </c>
      <c r="F5" s="176" t="s">
        <v>226</v>
      </c>
      <c r="G5" s="176" t="s">
        <v>343</v>
      </c>
      <c r="H5" s="176" t="str">
        <f>"Net First Year Energy Savings ("&amp;$E$2&amp;")"</f>
        <v>Net First Year Energy Savings (kWh)</v>
      </c>
      <c r="I5" s="176" t="str">
        <f>"Net First Year Demand Savings ("&amp;$E$3&amp;")"</f>
        <v>Net First Year Demand Savings (kW)</v>
      </c>
      <c r="J5" s="176" t="s">
        <v>229</v>
      </c>
    </row>
    <row r="6" spans="1:10">
      <c r="B6" s="18" t="str">
        <f>'2016'!B11</f>
        <v>Residential_Residential Lighting_All_All_Actual</v>
      </c>
      <c r="C6" s="24" t="s">
        <v>2</v>
      </c>
      <c r="D6" s="24" t="s">
        <v>233</v>
      </c>
      <c r="E6" s="87">
        <f ca="1">INDEX(OFFSET('2016'!$AC$11,,,TotalPrograms),MATCH($B6,OFFSET('2016'!$B$11,,,TotalPrograms),0))</f>
        <v>12005</v>
      </c>
      <c r="F6" s="87">
        <f ca="1">INDEX(OFFSET('2016'!$AD$11,,,TotalPrograms),MATCH($B6,OFFSET('2016'!$B$11,,,TotalPrograms),0))</f>
        <v>17705</v>
      </c>
      <c r="G6" s="87">
        <f ca="1">E6+F6</f>
        <v>29710</v>
      </c>
      <c r="H6" s="25">
        <f ca="1">CONVERT(INDEX(OFFSET('2016'!$J$11,,,TotalPrograms),MATCH($B6,OFFSET('2016'!$B$11,,,TotalPrograms),0)),"kWh",$E$2)</f>
        <v>65801.655940904544</v>
      </c>
      <c r="I6" s="224">
        <f ca="1">CONVERT(INDEX(OFFSET('2016'!$M$11,,,TotalPrograms),MATCH($B6,OFFSET('2016'!$B$11,,,TotalPrograms),0)),"kW",$E$3)</f>
        <v>7.7426080554638474</v>
      </c>
      <c r="J6" s="25" t="e">
        <f ca="1">-CONVERT(H6,$E$2,"MWh")*INDEX(#REF!,MATCH($J$2&amp;"_Non-Baseload_"&amp;$J$3,#REF!,0))/2204.62</f>
        <v>#REF!</v>
      </c>
    </row>
    <row r="7" spans="1:10">
      <c r="B7" s="18" t="str">
        <f>'2016'!B12</f>
        <v>Residential_Residential Appliance Recycling_All_All_Actual</v>
      </c>
      <c r="C7" s="24" t="s">
        <v>2</v>
      </c>
      <c r="D7" s="24" t="s">
        <v>235</v>
      </c>
      <c r="E7" s="87">
        <f ca="1">INDEX(OFFSET('2016'!$AC$11,,,TotalPrograms),MATCH($B7,OFFSET('2016'!$B$11,,,TotalPrograms),0))</f>
        <v>3750</v>
      </c>
      <c r="F7" s="87">
        <f ca="1">INDEX(OFFSET('2016'!$AD$11,,,TotalPrograms),MATCH($B7,OFFSET('2016'!$B$11,,,TotalPrograms),0))</f>
        <v>8998.2100000000009</v>
      </c>
      <c r="G7" s="87">
        <f t="shared" ref="G7:G13" ca="1" si="0">E7+F7</f>
        <v>12748.210000000001</v>
      </c>
      <c r="H7" s="25">
        <f ca="1">CONVERT(INDEX(OFFSET('2016'!$J$11,,,TotalPrograms),MATCH($B7,OFFSET('2016'!$B$11,,,TotalPrograms),0)),"kWh",$E$2)</f>
        <v>95939</v>
      </c>
      <c r="I7" s="224">
        <f ca="1">CONVERT(INDEX(OFFSET('2016'!$M$11,,,TotalPrograms),MATCH($B7,OFFSET('2016'!$B$11,,,TotalPrograms),0)),"kW",$E$3)</f>
        <v>10.941000000000006</v>
      </c>
      <c r="J7" s="25" t="e">
        <f ca="1">-CONVERT(H7,$E$2,"MWh")*INDEX(#REF!,MATCH($J$2&amp;"_Non-Baseload_"&amp;$J$3,#REF!,0))/2204.62</f>
        <v>#REF!</v>
      </c>
    </row>
    <row r="8" spans="1:10">
      <c r="B8" s="18" t="str">
        <f>'2016'!B13</f>
        <v>Residential_Residential HVAC_All_All_Actual</v>
      </c>
      <c r="C8" s="24" t="s">
        <v>2</v>
      </c>
      <c r="D8" s="24" t="s">
        <v>234</v>
      </c>
      <c r="E8" s="87">
        <f ca="1">INDEX(OFFSET('2016'!$AC$11,,,TotalPrograms),MATCH($B8,OFFSET('2016'!$B$11,,,TotalPrograms),0))</f>
        <v>20761.75</v>
      </c>
      <c r="F8" s="87">
        <f ca="1">INDEX(OFFSET('2016'!$AD$11,,,TotalPrograms),MATCH($B8,OFFSET('2016'!$B$11,,,TotalPrograms),0))</f>
        <v>530</v>
      </c>
      <c r="G8" s="87">
        <f t="shared" ca="1" si="0"/>
        <v>21291.75</v>
      </c>
      <c r="H8" s="25">
        <f ca="1">CONVERT(INDEX(OFFSET('2016'!$J$11,,,TotalPrograms),MATCH($B8,OFFSET('2016'!$B$11,,,TotalPrograms),0)),"kWh",$E$2)</f>
        <v>169564.61571400001</v>
      </c>
      <c r="I8" s="224">
        <f ca="1">CONVERT(INDEX(OFFSET('2016'!$M$11,,,TotalPrograms),MATCH($B8,OFFSET('2016'!$B$11,,,TotalPrograms),0)),"kW",$E$3)</f>
        <v>32.310780000000001</v>
      </c>
      <c r="J8" s="25" t="e">
        <f ca="1">-CONVERT(H8,$E$2,"MWh")*INDEX(#REF!,MATCH($J$2&amp;"_Non-Baseload_"&amp;$J$3,#REF!,0))/2204.62</f>
        <v>#REF!</v>
      </c>
    </row>
    <row r="9" spans="1:10">
      <c r="B9" s="18" t="str">
        <f>'2016'!B14</f>
        <v>Residential_Whole House Efficiency_All_All_Actual</v>
      </c>
      <c r="C9" s="24" t="s">
        <v>2</v>
      </c>
      <c r="D9" s="24" t="s">
        <v>236</v>
      </c>
      <c r="E9" s="87">
        <f ca="1">INDEX(OFFSET('2016'!$AC$11,,,TotalPrograms),MATCH($B9,OFFSET('2016'!$B$11,,,TotalPrograms),0))</f>
        <v>0</v>
      </c>
      <c r="F9" s="87">
        <f ca="1">INDEX(OFFSET('2016'!$AD$11,,,TotalPrograms),MATCH($B9,OFFSET('2016'!$B$11,,,TotalPrograms),0))</f>
        <v>9043.6200000000008</v>
      </c>
      <c r="G9" s="87">
        <f t="shared" ca="1" si="0"/>
        <v>9043.6200000000008</v>
      </c>
      <c r="H9" s="25">
        <f ca="1">CONVERT(INDEX(OFFSET('2016'!$J$11,,,TotalPrograms),MATCH($B9,OFFSET('2016'!$B$11,,,TotalPrograms),0)),"kWh",$E$2)</f>
        <v>15725</v>
      </c>
      <c r="I9" s="224">
        <f ca="1">CONVERT(INDEX(OFFSET('2016'!$M$11,,,TotalPrograms),MATCH($B9,OFFSET('2016'!$B$11,,,TotalPrograms),0)),"kW",$E$3)</f>
        <v>3.9779999999999998</v>
      </c>
      <c r="J9" s="25" t="e">
        <f ca="1">-CONVERT(H9,$E$2,"MWh")*INDEX(#REF!,MATCH($J$2&amp;"_Non-Baseload_"&amp;$J$3,#REF!,0))/2204.62</f>
        <v>#REF!</v>
      </c>
    </row>
    <row r="10" spans="1:10">
      <c r="B10" s="18" t="str">
        <f>'2016'!B15</f>
        <v>Residential_Residential Audit_All_All_Actual</v>
      </c>
      <c r="C10" s="24" t="s">
        <v>2</v>
      </c>
      <c r="D10" s="24" t="s">
        <v>237</v>
      </c>
      <c r="E10" s="87">
        <f ca="1">INDEX(OFFSET('2016'!$AC$11,,,TotalPrograms),MATCH($B10,OFFSET('2016'!$B$11,,,TotalPrograms),0))</f>
        <v>0</v>
      </c>
      <c r="F10" s="87">
        <f ca="1">INDEX(OFFSET('2016'!$AD$11,,,TotalPrograms),MATCH($B10,OFFSET('2016'!$B$11,,,TotalPrograms),0))</f>
        <v>6424.8399999999992</v>
      </c>
      <c r="G10" s="87">
        <f t="shared" ca="1" si="0"/>
        <v>6424.8399999999992</v>
      </c>
      <c r="H10" s="25">
        <f ca="1">CONVERT(INDEX(OFFSET('2016'!$J$11,,,TotalPrograms),MATCH($B10,OFFSET('2016'!$B$11,,,TotalPrograms),0)),"kWh",$E$2)</f>
        <v>127490</v>
      </c>
      <c r="I10" s="224">
        <f ca="1">CONVERT(INDEX(OFFSET('2016'!$M$11,,,TotalPrograms),MATCH($B10,OFFSET('2016'!$B$11,,,TotalPrograms),0)),"kW",$E$3)</f>
        <v>13.42</v>
      </c>
      <c r="J10" s="25" t="e">
        <f ca="1">-CONVERT(H10,$E$2,"MWh")*INDEX(#REF!,MATCH($J$2&amp;"_Non-Baseload_"&amp;$J$3,#REF!,0))/2204.62</f>
        <v>#REF!</v>
      </c>
    </row>
    <row r="11" spans="1:10">
      <c r="B11" s="18" t="str">
        <f>'2016'!B16</f>
        <v>Residential_School-Based Energy Education_All_All_Actual</v>
      </c>
      <c r="C11" s="24" t="s">
        <v>2</v>
      </c>
      <c r="D11" s="24" t="s">
        <v>238</v>
      </c>
      <c r="E11" s="87">
        <f ca="1">INDEX(OFFSET('2016'!$AC$11,,,TotalPrograms),MATCH($B11,OFFSET('2016'!$B$11,,,TotalPrograms),0))</f>
        <v>0</v>
      </c>
      <c r="F11" s="87">
        <f ca="1">INDEX(OFFSET('2016'!$AD$11,,,TotalPrograms),MATCH($B11,OFFSET('2016'!$B$11,,,TotalPrograms),0))</f>
        <v>69731.040000000008</v>
      </c>
      <c r="G11" s="87">
        <f t="shared" ca="1" si="0"/>
        <v>69731.040000000008</v>
      </c>
      <c r="H11" s="25">
        <f ca="1">CONVERT(INDEX(OFFSET('2016'!$J$11,,,TotalPrograms),MATCH($B11,OFFSET('2016'!$B$11,,,TotalPrograms),0)),"kWh",$E$2)</f>
        <v>539920</v>
      </c>
      <c r="I11" s="224">
        <f ca="1">CONVERT(INDEX(OFFSET('2016'!$M$11,,,TotalPrograms),MATCH($B11,OFFSET('2016'!$B$11,,,TotalPrograms),0)),"kW",$E$3)</f>
        <v>54.400000000000013</v>
      </c>
      <c r="J11" s="25" t="e">
        <f ca="1">-CONVERT(H11,$E$2,"MWh")*INDEX(#REF!,MATCH($J$2&amp;"_Non-Baseload_"&amp;$J$3,#REF!,0))/2204.62</f>
        <v>#REF!</v>
      </c>
    </row>
    <row r="12" spans="1:10">
      <c r="B12" s="18" t="str">
        <f>'2016'!B17</f>
        <v>Residential_Weatherization_All_All_Actual</v>
      </c>
      <c r="C12" s="24" t="s">
        <v>2</v>
      </c>
      <c r="D12" s="24" t="s">
        <v>239</v>
      </c>
      <c r="E12" s="87">
        <f ca="1">INDEX(OFFSET('2016'!$AC$11,,,TotalPrograms),MATCH($B12,OFFSET('2016'!$B$11,,,TotalPrograms),0))</f>
        <v>0</v>
      </c>
      <c r="F12" s="87">
        <f ca="1">INDEX(OFFSET('2016'!$AD$11,,,TotalPrograms),MATCH($B12,OFFSET('2016'!$B$11,,,TotalPrograms),0))</f>
        <v>8160.7800000000007</v>
      </c>
      <c r="G12" s="87">
        <f t="shared" ca="1" si="0"/>
        <v>8160.7800000000007</v>
      </c>
      <c r="H12" s="25">
        <f ca="1">CONVERT(INDEX(OFFSET('2016'!$J$11,,,TotalPrograms),MATCH($B12,OFFSET('2016'!$B$11,,,TotalPrograms),0)),"kWh",$E$2)</f>
        <v>32050</v>
      </c>
      <c r="I12" s="224">
        <f ca="1">CONVERT(INDEX(OFFSET('2016'!$M$11,,,TotalPrograms),MATCH($B12,OFFSET('2016'!$B$11,,,TotalPrograms),0)),"kW",$E$3)</f>
        <v>4.9749999999999979</v>
      </c>
      <c r="J12" s="25" t="e">
        <f ca="1">-CONVERT(H12,$E$2,"MWh")*INDEX(#REF!,MATCH($J$2&amp;"_Non-Baseload_"&amp;$J$3,#REF!,0))/2204.62</f>
        <v>#REF!</v>
      </c>
    </row>
    <row r="13" spans="1:10">
      <c r="B13" s="18"/>
      <c r="C13" s="22" t="s">
        <v>2</v>
      </c>
      <c r="D13" s="22" t="s">
        <v>17</v>
      </c>
      <c r="E13" s="88">
        <f ca="1">SUM(E6:E12)</f>
        <v>36516.75</v>
      </c>
      <c r="F13" s="88">
        <f ca="1">SUM(F6:F12)</f>
        <v>120593.49</v>
      </c>
      <c r="G13" s="88">
        <f t="shared" ca="1" si="0"/>
        <v>157110.24</v>
      </c>
      <c r="H13" s="26">
        <f t="shared" ref="H13:J13" ca="1" si="1">SUM(H6:H12)</f>
        <v>1046490.2716549046</v>
      </c>
      <c r="I13" s="225">
        <f t="shared" ca="1" si="1"/>
        <v>127.76738805546387</v>
      </c>
      <c r="J13" s="26" t="e">
        <f t="shared" ca="1" si="1"/>
        <v>#REF!</v>
      </c>
    </row>
    <row r="14" spans="1:10">
      <c r="B14" s="18" t="str">
        <f>'2016'!B18</f>
        <v>Commercial_Commercial Prescriptive Rebate_All_All_Actual</v>
      </c>
      <c r="C14" s="24" t="s">
        <v>65</v>
      </c>
      <c r="D14" s="24" t="s">
        <v>240</v>
      </c>
      <c r="E14" s="87">
        <f ca="1">INDEX(OFFSET('2016'!$AC$11,,,TotalPrograms),MATCH($B14,OFFSET('2016'!$B$11,,,TotalPrograms),0))</f>
        <v>265545.78492000001</v>
      </c>
      <c r="F14" s="87">
        <f ca="1">INDEX(OFFSET('2016'!$AD$11,,,TotalPrograms),MATCH($B14,OFFSET('2016'!$B$11,,,TotalPrograms),0))</f>
        <v>29701.035080000001</v>
      </c>
      <c r="G14" s="87">
        <f ca="1">E14+F14</f>
        <v>295246.82</v>
      </c>
      <c r="H14" s="25">
        <f ca="1">CONVERT(INDEX(OFFSET('2016'!$J$11,,,TotalPrograms),MATCH($B14,OFFSET('2016'!$B$11,,,TotalPrograms),0)),"kWh",$E$2)</f>
        <v>2940068.5039999983</v>
      </c>
      <c r="I14" s="224">
        <f ca="1">CONVERT(INDEX(OFFSET('2016'!$M$11,,,TotalPrograms),MATCH($B14,OFFSET('2016'!$B$11,,,TotalPrograms),0)),"kW",$E$3)</f>
        <v>700.22858899999983</v>
      </c>
      <c r="J14" s="25" t="e">
        <f ca="1">-CONVERT(H14,$E$2,"MWh")*INDEX(#REF!,MATCH($J$2&amp;"_Non-Baseload_"&amp;$J$3,#REF!,0))/2204.62</f>
        <v>#REF!</v>
      </c>
    </row>
    <row r="15" spans="1:10">
      <c r="B15" s="18" t="str">
        <f>'2016'!B19</f>
        <v>Commercial_Commercial Custom Rebate_All_All_Actual</v>
      </c>
      <c r="C15" s="24" t="s">
        <v>65</v>
      </c>
      <c r="D15" s="24" t="s">
        <v>241</v>
      </c>
      <c r="E15" s="87">
        <f ca="1">INDEX(OFFSET('2016'!$AC$11,,,TotalPrograms),MATCH($B15,OFFSET('2016'!$B$11,,,TotalPrograms),0))</f>
        <v>172610.94</v>
      </c>
      <c r="F15" s="87">
        <f ca="1">INDEX(OFFSET('2016'!$AD$11,,,TotalPrograms),MATCH($B15,OFFSET('2016'!$B$11,,,TotalPrograms),0))</f>
        <v>26999.960000000021</v>
      </c>
      <c r="G15" s="87">
        <f ca="1">E15+F15</f>
        <v>199610.90000000002</v>
      </c>
      <c r="H15" s="25">
        <f ca="1">CONVERT(INDEX(OFFSET('2016'!$J$11,,,TotalPrograms),MATCH($B15,OFFSET('2016'!$B$11,,,TotalPrograms),0)),"kWh",$E$2)</f>
        <v>1540272.74</v>
      </c>
      <c r="I15" s="224">
        <f ca="1">CONVERT(INDEX(OFFSET('2016'!$M$11,,,TotalPrograms),MATCH($B15,OFFSET('2016'!$B$11,,,TotalPrograms),0)),"kW",$E$3)</f>
        <v>373.149</v>
      </c>
      <c r="J15" s="25" t="e">
        <f ca="1">-CONVERT(H15,$E$2,"MWh")*INDEX(#REF!,MATCH($J$2&amp;"_Non-Baseload_"&amp;$J$3,#REF!,0))/2204.62</f>
        <v>#REF!</v>
      </c>
    </row>
    <row r="16" spans="1:10">
      <c r="B16" s="18"/>
      <c r="C16" s="22" t="s">
        <v>65</v>
      </c>
      <c r="D16" s="22" t="s">
        <v>17</v>
      </c>
      <c r="E16" s="88">
        <f ca="1">SUM(E14:E15)</f>
        <v>438156.72492000001</v>
      </c>
      <c r="F16" s="88">
        <f t="shared" ref="F16:J16" ca="1" si="2">SUM(F14:F15)</f>
        <v>56700.995080000022</v>
      </c>
      <c r="G16" s="88">
        <f t="shared" ca="1" si="2"/>
        <v>494857.72000000003</v>
      </c>
      <c r="H16" s="26">
        <f t="shared" ca="1" si="2"/>
        <v>4480341.2439999981</v>
      </c>
      <c r="I16" s="225">
        <f t="shared" ca="1" si="2"/>
        <v>1073.3775889999997</v>
      </c>
      <c r="J16" s="26" t="e">
        <f t="shared" ca="1" si="2"/>
        <v>#REF!</v>
      </c>
    </row>
    <row r="17" spans="2:10">
      <c r="B17" s="18"/>
      <c r="C17" s="22" t="s">
        <v>45</v>
      </c>
      <c r="D17" s="22" t="s">
        <v>17</v>
      </c>
      <c r="E17" s="88">
        <f ca="1">SUM(E16,E13)</f>
        <v>474673.47492000001</v>
      </c>
      <c r="F17" s="88">
        <f t="shared" ref="F17:J17" ca="1" si="3">SUM(F16,F13)</f>
        <v>177294.48508000001</v>
      </c>
      <c r="G17" s="88">
        <f t="shared" ca="1" si="3"/>
        <v>651967.96</v>
      </c>
      <c r="H17" s="26">
        <f t="shared" ca="1" si="3"/>
        <v>5526831.5156549029</v>
      </c>
      <c r="I17" s="225">
        <f t="shared" ca="1" si="3"/>
        <v>1201.1449770554636</v>
      </c>
      <c r="J17" s="26" t="e">
        <f t="shared" ca="1" si="3"/>
        <v>#REF!</v>
      </c>
    </row>
  </sheetData>
  <dataValidations disablePrompts="1" count="2">
    <dataValidation type="list" allowBlank="1" showInputMessage="1" showErrorMessage="1" sqref="E2">
      <formula1>"Wh,kWh,MWh,GWh"</formula1>
    </dataValidation>
    <dataValidation type="list" allowBlank="1" showInputMessage="1" showErrorMessage="1" sqref="E3">
      <formula1>"W,kW,MW,GW"</formula1>
    </dataValidation>
  </dataValidations>
  <pageMargins left="0.7" right="0.7" top="0.75" bottom="0.75" header="0.3" footer="0.3"/>
  <pageSetup orientation="portrait" verticalDpi="0" r:id="rId1"/>
  <ignoredErrors>
    <ignoredError sqref="E13 H13 I1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</sheetPr>
  <dimension ref="A1:D16"/>
  <sheetViews>
    <sheetView workbookViewId="0">
      <selection activeCell="B6" sqref="B6"/>
    </sheetView>
  </sheetViews>
  <sheetFormatPr defaultRowHeight="14.4"/>
  <cols>
    <col min="1" max="1" width="11.109375" bestFit="1" customWidth="1"/>
    <col min="2" max="2" width="9.6640625" customWidth="1"/>
    <col min="3" max="3" width="42" bestFit="1" customWidth="1"/>
  </cols>
  <sheetData>
    <row r="1" spans="1:4">
      <c r="A1" s="19" t="s">
        <v>176</v>
      </c>
    </row>
    <row r="3" spans="1:4">
      <c r="B3" s="21" t="e">
        <f ca="1">SUM(IF(FREQUENCY(MATCH(OFFSET('Measure Inputs'!$B$6,1,,TotalMeasures),OFFSET('Measure Inputs'!$B$6,1,,TotalMeasures),0),MATCH(OFFSET('Measure Inputs'!$B$6,1,,TotalMeasures),OFFSET('Measure Inputs'!$B$6,1,,TotalMeasures),0))&gt;0,1))=TotalMeasures</f>
        <v>#N/A</v>
      </c>
      <c r="C3" s="21" t="s">
        <v>164</v>
      </c>
      <c r="D3" s="105" t="e">
        <f ca="1">IF(B3,"OK","ERROR")</f>
        <v>#N/A</v>
      </c>
    </row>
    <row r="4" spans="1:4">
      <c r="B4" s="21" t="b">
        <f ca="1">SUM(IF(FREQUENCY(MATCH(OFFSET('Program Inputs'!$A$4,1,,TotalPrograms),OFFSET('Program Inputs'!$A$4,1,,TotalPrograms),0),MATCH(OFFSET('Program Inputs'!$A$4,1,,TotalPrograms),OFFSET('Program Inputs'!$A$4,1,,TotalPrograms),0))&gt;0,1))=TotalPrograms</f>
        <v>1</v>
      </c>
      <c r="C4" s="21" t="s">
        <v>165</v>
      </c>
      <c r="D4" s="105" t="str">
        <f ca="1">IF(B4,"OK","ERROR")</f>
        <v>OK</v>
      </c>
    </row>
    <row r="5" spans="1:4">
      <c r="B5" s="21" t="b">
        <f>B16&gt;B15</f>
        <v>0</v>
      </c>
      <c r="C5" s="21" t="s">
        <v>175</v>
      </c>
      <c r="D5" s="105" t="str">
        <f>IF(NOT(B5),"OK","ERROR")</f>
        <v>OK</v>
      </c>
    </row>
    <row r="6" spans="1:4">
      <c r="B6" s="21" t="b">
        <f>COUNTIF('Measure Inputs'!C:C,TRUE)=TotalMeasures</f>
        <v>0</v>
      </c>
      <c r="C6" s="21" t="s">
        <v>186</v>
      </c>
      <c r="D6" s="105" t="str">
        <f>IF(B6,"OK","ERROR")</f>
        <v>ERROR</v>
      </c>
    </row>
    <row r="8" spans="1:4">
      <c r="A8" s="19" t="s">
        <v>177</v>
      </c>
    </row>
    <row r="10" spans="1:4">
      <c r="B10" s="21">
        <f>COUNTA('Measure Inputs'!G:G)-1</f>
        <v>26</v>
      </c>
      <c r="C10" s="21" t="s">
        <v>178</v>
      </c>
    </row>
    <row r="11" spans="1:4">
      <c r="B11" s="21">
        <f>COUNTA('Program Inputs'!$C:$C)-1</f>
        <v>11</v>
      </c>
      <c r="C11" s="21" t="s">
        <v>179</v>
      </c>
    </row>
    <row r="12" spans="1:4">
      <c r="B12" s="21">
        <f t="array" ref="B12">SUM(IF(FREQUENCY(IF(LEN('Program Inputs'!B:B)&gt;0,MATCH('Program Inputs'!B:B,'Program Inputs'!B:B,0),""), IF(LEN('Program Inputs'!B:B)&gt;0,MATCH('Program Inputs'!B:B,'Program Inputs'!B:B,0),""))&gt;0,1))-1</f>
        <v>3</v>
      </c>
      <c r="C12" s="21" t="s">
        <v>180</v>
      </c>
    </row>
    <row r="13" spans="1:4">
      <c r="B13" s="21">
        <f t="array" ref="B13">SUM(IF(FREQUENCY(IF(LEN('Measure Inputs'!F:F)&gt;0,MATCH('Measure Inputs'!F:F,'Measure Inputs'!F:F,0),""), IF(LEN('Measure Inputs'!F:F)&gt;0,MATCH('Measure Inputs'!F:F,'Measure Inputs'!F:F,0),""))&gt;0,1))-1</f>
        <v>6</v>
      </c>
      <c r="C13" s="21" t="s">
        <v>189</v>
      </c>
    </row>
    <row r="14" spans="1:4">
      <c r="B14" s="21">
        <f>CycleEndYear-CycleStartYear+1</f>
        <v>1</v>
      </c>
      <c r="C14" s="21" t="s">
        <v>187</v>
      </c>
    </row>
    <row r="15" spans="1:4">
      <c r="B15" s="21">
        <f>EndYear-BaseYear+1</f>
        <v>35</v>
      </c>
      <c r="C15" s="21" t="s">
        <v>188</v>
      </c>
    </row>
    <row r="16" spans="1:4">
      <c r="B16" s="21">
        <f>MAX('Measure Inputs'!N:O)</f>
        <v>25</v>
      </c>
      <c r="C16" s="21" t="s">
        <v>174</v>
      </c>
    </row>
  </sheetData>
  <conditionalFormatting sqref="D3:D5">
    <cfRule type="cellIs" dxfId="15" priority="3" operator="equal">
      <formula>"OK"</formula>
    </cfRule>
    <cfRule type="cellIs" dxfId="14" priority="4" operator="equal">
      <formula>"ERROR"</formula>
    </cfRule>
  </conditionalFormatting>
  <conditionalFormatting sqref="D6">
    <cfRule type="cellIs" dxfId="13" priority="1" operator="equal">
      <formula>"OK"</formula>
    </cfRule>
    <cfRule type="cellIs" dxfId="12" priority="2" operator="equal">
      <formula>"ERROR"</formula>
    </cfRule>
  </conditionalFormatting>
  <pageMargins left="0.7" right="0.7" top="0.75" bottom="0.75" header="0.3" footer="0.3"/>
  <pageSetup orientation="portrait" verticalDpi="0" r:id="rId1"/>
  <ignoredErrors>
    <ignoredError sqref="D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1"/>
    <pageSetUpPr autoPageBreaks="0"/>
  </sheetPr>
  <dimension ref="A1:AX41"/>
  <sheetViews>
    <sheetView showGridLines="0" zoomScale="80" zoomScaleNormal="80" workbookViewId="0">
      <pane xSplit="7" ySplit="6" topLeftCell="J7" activePane="bottomRight" state="frozen"/>
      <selection pane="topRight" activeCell="H1" sqref="H1"/>
      <selection pane="bottomLeft" activeCell="A7" sqref="A7"/>
      <selection pane="bottomRight" activeCell="X9" sqref="X9"/>
    </sheetView>
  </sheetViews>
  <sheetFormatPr defaultColWidth="88.33203125" defaultRowHeight="14.4"/>
  <cols>
    <col min="1" max="1" width="3.5546875" customWidth="1"/>
    <col min="2" max="2" width="7.44140625" customWidth="1"/>
    <col min="3" max="3" width="8" customWidth="1"/>
    <col min="4" max="4" width="15.33203125" bestFit="1" customWidth="1"/>
    <col min="5" max="5" width="41.33203125" bestFit="1" customWidth="1"/>
    <col min="6" max="6" width="19" customWidth="1"/>
    <col min="7" max="7" width="48.109375" customWidth="1"/>
    <col min="8" max="8" width="13.44140625" bestFit="1" customWidth="1"/>
    <col min="9" max="9" width="19.44140625" bestFit="1" customWidth="1"/>
    <col min="10" max="10" width="9.88671875" bestFit="1" customWidth="1"/>
    <col min="11" max="11" width="6.44140625" bestFit="1" customWidth="1"/>
    <col min="12" max="12" width="12.33203125" bestFit="1" customWidth="1"/>
    <col min="13" max="13" width="7.44140625" bestFit="1" customWidth="1"/>
    <col min="14" max="14" width="9.33203125" bestFit="1" customWidth="1"/>
    <col min="15" max="15" width="4.88671875" bestFit="1" customWidth="1"/>
    <col min="16" max="16" width="16.44140625" bestFit="1" customWidth="1"/>
    <col min="17" max="17" width="17.88671875" bestFit="1" customWidth="1"/>
    <col min="18" max="18" width="14.33203125" bestFit="1" customWidth="1"/>
    <col min="19" max="19" width="15.6640625" hidden="1" customWidth="1"/>
    <col min="20" max="20" width="12.6640625" hidden="1" customWidth="1"/>
    <col min="21" max="21" width="8.33203125" customWidth="1"/>
    <col min="22" max="23" width="11.5546875" bestFit="1" customWidth="1"/>
    <col min="24" max="24" width="18.44140625" bestFit="1" customWidth="1"/>
    <col min="25" max="25" width="14.88671875" bestFit="1" customWidth="1"/>
    <col min="26" max="33" width="15.6640625" hidden="1" customWidth="1"/>
    <col min="34" max="37" width="15.6640625" customWidth="1"/>
    <col min="38" max="45" width="15.6640625" hidden="1" customWidth="1"/>
    <col min="46" max="46" width="1.5546875" customWidth="1"/>
    <col min="47" max="47" width="18.33203125" bestFit="1" customWidth="1"/>
    <col min="48" max="48" width="22" customWidth="1"/>
    <col min="49" max="49" width="17.5546875" customWidth="1"/>
    <col min="50" max="50" width="20.109375" bestFit="1" customWidth="1"/>
  </cols>
  <sheetData>
    <row r="1" spans="1:50" s="157" customFormat="1">
      <c r="S1" s="157" t="b">
        <v>1</v>
      </c>
      <c r="T1" s="157" t="b">
        <v>1</v>
      </c>
      <c r="Z1" s="157" t="b">
        <v>1</v>
      </c>
      <c r="AA1" s="157" t="b">
        <v>1</v>
      </c>
      <c r="AB1" s="157" t="b">
        <v>1</v>
      </c>
      <c r="AC1" s="157" t="b">
        <v>1</v>
      </c>
      <c r="AD1" s="157" t="b">
        <v>1</v>
      </c>
      <c r="AE1" s="157" t="b">
        <v>1</v>
      </c>
      <c r="AF1" s="157" t="b">
        <v>1</v>
      </c>
      <c r="AG1" s="157" t="b">
        <v>1</v>
      </c>
      <c r="AL1" s="157" t="b">
        <v>1</v>
      </c>
      <c r="AM1" s="157" t="b">
        <v>1</v>
      </c>
      <c r="AN1" s="157" t="b">
        <v>1</v>
      </c>
      <c r="AO1" s="157" t="b">
        <v>1</v>
      </c>
      <c r="AP1" s="157" t="b">
        <v>1</v>
      </c>
      <c r="AQ1" s="157" t="b">
        <v>1</v>
      </c>
      <c r="AR1" s="157" t="b">
        <v>1</v>
      </c>
      <c r="AS1" s="157" t="b">
        <v>1</v>
      </c>
    </row>
    <row r="2" spans="1:50">
      <c r="B2" s="19" t="str">
        <f ca="1">MID(CELL("filename",$B$2),FIND("]",CELL("filename",$B$2))+1,255)</f>
        <v>Measure Inputs</v>
      </c>
      <c r="C2" s="19"/>
      <c r="E2" s="112"/>
    </row>
    <row r="3" spans="1:50" s="3" customFormat="1">
      <c r="A3"/>
      <c r="B3" s="29" t="str">
        <f>HYPERLINK("#'Contents'!a1","Return to Contents")</f>
        <v>Return to Contents</v>
      </c>
      <c r="C3" s="29"/>
      <c r="D3" s="2"/>
      <c r="F3" s="4"/>
      <c r="H3" s="2"/>
      <c r="I3" s="2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 s="3" customFormat="1" ht="30.6" customHeight="1">
      <c r="A4"/>
      <c r="D4" s="2"/>
      <c r="E4" s="4"/>
      <c r="F4" s="4"/>
      <c r="G4" s="2"/>
      <c r="H4" s="2"/>
      <c r="I4" s="2"/>
      <c r="J4" s="351" t="s">
        <v>9</v>
      </c>
      <c r="K4" s="352"/>
      <c r="L4" s="352"/>
      <c r="M4" s="352"/>
      <c r="N4" s="351" t="s">
        <v>168</v>
      </c>
      <c r="O4" s="352"/>
      <c r="P4" s="352"/>
      <c r="Q4" s="352"/>
      <c r="R4" s="352"/>
      <c r="S4" s="352"/>
      <c r="T4" s="352"/>
      <c r="U4" s="353"/>
      <c r="V4" s="351" t="s">
        <v>169</v>
      </c>
      <c r="W4" s="352"/>
      <c r="X4" s="352"/>
      <c r="Y4" s="352"/>
      <c r="Z4" s="352"/>
      <c r="AA4" s="352"/>
      <c r="AB4" s="352"/>
      <c r="AC4" s="352"/>
      <c r="AD4" s="352"/>
      <c r="AE4" s="352"/>
      <c r="AF4" s="352"/>
      <c r="AG4" s="353"/>
      <c r="AH4" s="351" t="s">
        <v>193</v>
      </c>
      <c r="AI4" s="352"/>
      <c r="AJ4" s="352"/>
      <c r="AK4" s="352"/>
      <c r="AL4" s="352"/>
      <c r="AM4" s="352"/>
      <c r="AN4" s="352"/>
      <c r="AO4" s="352"/>
      <c r="AP4" s="352"/>
      <c r="AQ4" s="352"/>
      <c r="AR4" s="352"/>
      <c r="AS4" s="353"/>
      <c r="AT4" s="2"/>
      <c r="AU4" s="348" t="s">
        <v>20</v>
      </c>
      <c r="AV4" s="349"/>
      <c r="AW4" s="349"/>
      <c r="AX4" s="350"/>
    </row>
    <row r="5" spans="1:50" s="3" customFormat="1" ht="7.2" customHeight="1">
      <c r="A5"/>
      <c r="D5" s="2"/>
      <c r="E5" s="4"/>
      <c r="F5" s="4"/>
      <c r="G5" s="2"/>
      <c r="H5" s="2"/>
      <c r="I5" s="2"/>
      <c r="J5" s="48"/>
      <c r="K5" s="36"/>
      <c r="L5" s="36"/>
      <c r="M5" s="36"/>
      <c r="N5" s="36"/>
      <c r="O5" s="36"/>
      <c r="P5" s="97"/>
      <c r="Q5" s="97"/>
      <c r="R5" s="97"/>
      <c r="S5" s="97"/>
      <c r="T5" s="104"/>
      <c r="U5" s="97"/>
      <c r="V5" s="96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160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2"/>
      <c r="AU5" s="99"/>
      <c r="AV5" s="92"/>
      <c r="AW5" s="92"/>
      <c r="AX5" s="100"/>
    </row>
    <row r="6" spans="1:50" s="7" customFormat="1" ht="28.8">
      <c r="A6"/>
      <c r="B6" s="33" t="s">
        <v>21</v>
      </c>
      <c r="C6" s="33" t="s">
        <v>185</v>
      </c>
      <c r="D6" s="33" t="s">
        <v>4</v>
      </c>
      <c r="E6" s="33" t="s">
        <v>6</v>
      </c>
      <c r="F6" s="33" t="s">
        <v>43</v>
      </c>
      <c r="G6" s="33" t="s">
        <v>3</v>
      </c>
      <c r="H6" s="33" t="s">
        <v>230</v>
      </c>
      <c r="I6" s="47" t="s">
        <v>129</v>
      </c>
      <c r="J6" s="49" t="s">
        <v>128</v>
      </c>
      <c r="K6" s="37" t="s">
        <v>114</v>
      </c>
      <c r="L6" s="38">
        <v>2016</v>
      </c>
      <c r="M6" s="38" t="s">
        <v>254</v>
      </c>
      <c r="N6" s="49" t="s">
        <v>44</v>
      </c>
      <c r="O6" s="37" t="s">
        <v>167</v>
      </c>
      <c r="P6" s="37" t="s">
        <v>157</v>
      </c>
      <c r="Q6" s="34" t="s">
        <v>18</v>
      </c>
      <c r="R6" s="34" t="s">
        <v>60</v>
      </c>
      <c r="S6" s="34" t="s">
        <v>101</v>
      </c>
      <c r="T6" s="110" t="s">
        <v>184</v>
      </c>
      <c r="U6" s="53" t="s">
        <v>104</v>
      </c>
      <c r="V6" s="49" t="s">
        <v>56</v>
      </c>
      <c r="W6" s="37" t="s">
        <v>57</v>
      </c>
      <c r="X6" s="37" t="s">
        <v>197</v>
      </c>
      <c r="Y6" s="37" t="s">
        <v>160</v>
      </c>
      <c r="Z6" s="37" t="s">
        <v>58</v>
      </c>
      <c r="AA6" s="37" t="s">
        <v>59</v>
      </c>
      <c r="AB6" s="37" t="s">
        <v>72</v>
      </c>
      <c r="AC6" s="37" t="s">
        <v>73</v>
      </c>
      <c r="AD6" s="37" t="s">
        <v>74</v>
      </c>
      <c r="AE6" s="37" t="s">
        <v>75</v>
      </c>
      <c r="AF6" s="37" t="s">
        <v>76</v>
      </c>
      <c r="AG6" s="37" t="s">
        <v>77</v>
      </c>
      <c r="AH6" s="49" t="s">
        <v>52</v>
      </c>
      <c r="AI6" s="37" t="s">
        <v>53</v>
      </c>
      <c r="AJ6" s="37" t="s">
        <v>158</v>
      </c>
      <c r="AK6" s="37" t="s">
        <v>159</v>
      </c>
      <c r="AL6" s="37" t="s">
        <v>54</v>
      </c>
      <c r="AM6" s="37" t="s">
        <v>55</v>
      </c>
      <c r="AN6" s="37" t="s">
        <v>78</v>
      </c>
      <c r="AO6" s="37" t="s">
        <v>79</v>
      </c>
      <c r="AP6" s="37" t="s">
        <v>80</v>
      </c>
      <c r="AQ6" s="37" t="s">
        <v>81</v>
      </c>
      <c r="AR6" s="37" t="s">
        <v>82</v>
      </c>
      <c r="AS6" s="37" t="s">
        <v>83</v>
      </c>
      <c r="AT6" s="93" t="s">
        <v>151</v>
      </c>
      <c r="AU6" s="49" t="s">
        <v>13</v>
      </c>
      <c r="AV6" s="37" t="s">
        <v>1</v>
      </c>
      <c r="AW6" s="37" t="s">
        <v>0</v>
      </c>
      <c r="AX6" s="52" t="s">
        <v>104</v>
      </c>
    </row>
    <row r="7" spans="1:50" s="2" customFormat="1">
      <c r="A7" s="157"/>
      <c r="B7" s="86"/>
      <c r="C7" s="86"/>
      <c r="D7" s="39"/>
      <c r="E7" s="39"/>
      <c r="F7" s="39"/>
      <c r="G7" s="35" t="s">
        <v>432</v>
      </c>
      <c r="H7" s="39"/>
      <c r="I7" s="51"/>
      <c r="J7" s="50"/>
      <c r="K7" s="40"/>
      <c r="L7" s="216"/>
      <c r="M7" s="216"/>
      <c r="N7" s="217"/>
      <c r="O7" s="218"/>
      <c r="P7" s="219"/>
      <c r="Q7" s="219"/>
      <c r="R7" s="220"/>
      <c r="S7" s="220"/>
      <c r="T7" s="221"/>
      <c r="U7" s="222"/>
      <c r="V7" s="54"/>
      <c r="W7" s="43"/>
      <c r="X7" s="44"/>
      <c r="Y7" s="44"/>
      <c r="Z7" s="44"/>
      <c r="AA7" s="43"/>
      <c r="AB7" s="42"/>
      <c r="AC7" s="42"/>
      <c r="AD7" s="42"/>
      <c r="AE7" s="42"/>
      <c r="AF7" s="42"/>
      <c r="AG7" s="42"/>
      <c r="AH7" s="54"/>
      <c r="AI7" s="43"/>
      <c r="AJ7" s="44"/>
      <c r="AK7" s="43"/>
      <c r="AL7" s="44"/>
      <c r="AM7" s="43"/>
      <c r="AN7" s="42"/>
      <c r="AO7" s="42"/>
      <c r="AP7" s="42"/>
      <c r="AQ7" s="42"/>
      <c r="AR7" s="42"/>
      <c r="AS7" s="42"/>
      <c r="AU7" s="101"/>
      <c r="AV7" s="80"/>
      <c r="AW7" s="80"/>
      <c r="AX7" s="102"/>
    </row>
    <row r="8" spans="1:50" s="2" customFormat="1">
      <c r="A8" s="157"/>
      <c r="B8" s="86" t="str">
        <f t="shared" ref="B8:B10" si="0">D8&amp;"_"&amp;E8&amp;"_"&amp;F8&amp;"_"&amp;G8&amp;"_"&amp;H8</f>
        <v>Residential_Residential Lighting_Lighting_LED_Actual</v>
      </c>
      <c r="C8" s="86" t="b">
        <f>ISNUMBER(MATCH(B8,'2016'!B:B,0))</f>
        <v>1</v>
      </c>
      <c r="D8" s="39" t="s">
        <v>2</v>
      </c>
      <c r="E8" s="39" t="s">
        <v>233</v>
      </c>
      <c r="F8" s="39" t="s">
        <v>97</v>
      </c>
      <c r="G8" s="35" t="s">
        <v>204</v>
      </c>
      <c r="H8" s="39" t="s">
        <v>243</v>
      </c>
      <c r="I8" s="51">
        <f ca="1">INDEX(OFFSET('2016'!$AG$23,,,TotalMeasures),MATCH($B8,OFFSET('2016'!$B$23,,,TotalMeasures),0))</f>
        <v>1.2343196824711427</v>
      </c>
      <c r="J8" s="50" t="b">
        <v>1</v>
      </c>
      <c r="K8" s="40" t="s">
        <v>114</v>
      </c>
      <c r="L8" s="337">
        <v>1835</v>
      </c>
      <c r="M8" s="41">
        <f>SUMIFS('Plan Data'!E:E,'Plan Data'!$A:$A,$E8&amp;"_"&amp;$G8)</f>
        <v>3000</v>
      </c>
      <c r="N8" s="180">
        <v>10</v>
      </c>
      <c r="O8" s="43"/>
      <c r="P8" s="45">
        <f>Budget!E4/L8</f>
        <v>5</v>
      </c>
      <c r="Q8" s="45">
        <v>8.6</v>
      </c>
      <c r="R8" s="46"/>
      <c r="S8" s="46"/>
      <c r="T8" s="111"/>
      <c r="U8" s="103">
        <v>1</v>
      </c>
      <c r="V8" s="54">
        <f>IFERROR(SUMIFS('Program App Details Report'!$AA$3:$AA$870,'Program App Details Report'!$N$3:$N$870,$E8,'Program App Details Report'!$O$3:$O$870,$G8)/3029,0)</f>
        <v>31.76575800594253</v>
      </c>
      <c r="W8" s="43"/>
      <c r="X8" s="44">
        <f>IFERROR(SUMIFS('Program App Details Report'!$Z$3:$Z$870,'Program App Details Report'!$N$3:$N$870,$E8,'Program App Details Report'!$O$3:$O$870,$G8)/3029,0)</f>
        <v>3.7413667877187178E-3</v>
      </c>
      <c r="Y8" s="44"/>
      <c r="Z8" s="44">
        <v>0</v>
      </c>
      <c r="AA8" s="43"/>
      <c r="AB8" s="42"/>
      <c r="AC8" s="42"/>
      <c r="AD8" s="42"/>
      <c r="AE8" s="42"/>
      <c r="AF8" s="42"/>
      <c r="AG8" s="42"/>
      <c r="AH8" s="54">
        <f t="shared" ref="AH8:AH17" si="1">V8*$U8</f>
        <v>31.76575800594253</v>
      </c>
      <c r="AI8" s="43">
        <f t="shared" ref="AI8:AI17" si="2">W8*$U8</f>
        <v>0</v>
      </c>
      <c r="AJ8" s="44">
        <f t="shared" ref="AJ8:AJ17" si="3">X8*$U8</f>
        <v>3.7413667877187178E-3</v>
      </c>
      <c r="AK8" s="43">
        <f t="shared" ref="AK8:AK17" si="4">Y8*$U8</f>
        <v>0</v>
      </c>
      <c r="AL8" s="44">
        <f t="shared" ref="AL8:AL17" si="5">Z8*$U8</f>
        <v>0</v>
      </c>
      <c r="AM8" s="43">
        <f t="shared" ref="AM8:AM17" si="6">AA8*$U8</f>
        <v>0</v>
      </c>
      <c r="AN8" s="42">
        <f t="shared" ref="AN8:AN17" si="7">AB8*$U8</f>
        <v>0</v>
      </c>
      <c r="AO8" s="42">
        <f t="shared" ref="AO8:AO17" si="8">AC8*$U8</f>
        <v>0</v>
      </c>
      <c r="AP8" s="42">
        <f t="shared" ref="AP8:AP17" si="9">AD8*$U8</f>
        <v>0</v>
      </c>
      <c r="AQ8" s="42">
        <f t="shared" ref="AQ8:AQ17" si="10">AE8*$U8</f>
        <v>0</v>
      </c>
      <c r="AR8" s="42">
        <f t="shared" ref="AR8:AR17" si="11">AF8*$U8</f>
        <v>0</v>
      </c>
      <c r="AS8" s="42">
        <f t="shared" ref="AS8:AS17" si="12">AG8*$U8</f>
        <v>0</v>
      </c>
      <c r="AU8" s="101"/>
      <c r="AV8" s="80" t="s">
        <v>254</v>
      </c>
      <c r="AW8" s="80" t="s">
        <v>254</v>
      </c>
      <c r="AX8" s="102" t="s">
        <v>94</v>
      </c>
    </row>
    <row r="9" spans="1:50" s="2" customFormat="1">
      <c r="A9" s="157"/>
      <c r="B9" s="86" t="str">
        <f t="shared" si="0"/>
        <v>Residential_Residential Lighting_Lighting_ENERGY STAR LED Fixture_Actual</v>
      </c>
      <c r="C9" s="86" t="b">
        <f>ISNUMBER(MATCH(B9,'2016'!B:B,0))</f>
        <v>1</v>
      </c>
      <c r="D9" s="39" t="s">
        <v>2</v>
      </c>
      <c r="E9" s="39" t="s">
        <v>233</v>
      </c>
      <c r="F9" s="39" t="s">
        <v>97</v>
      </c>
      <c r="G9" s="35" t="s">
        <v>319</v>
      </c>
      <c r="H9" s="39" t="s">
        <v>243</v>
      </c>
      <c r="I9" s="51">
        <f ca="1">INDEX(OFFSET('2016'!$AG$23,,,TotalMeasures),MATCH($B9,OFFSET('2016'!$B$23,,,TotalMeasures),0))</f>
        <v>0.73400779847387432</v>
      </c>
      <c r="J9" s="50" t="b">
        <v>1</v>
      </c>
      <c r="K9" s="40" t="s">
        <v>114</v>
      </c>
      <c r="L9" s="41">
        <f>IFERROR(SUMIFS('Program App Details Report'!$X$3:$X$870,'Program App Details Report'!$N$3:$N$870,$E9,'Program App Details Report'!$O$3:$O$870,$G9),0)</f>
        <v>168</v>
      </c>
      <c r="M9" s="41">
        <f>SUMIFS('Plan Data'!E:E,'Plan Data'!$A:$A,$E9&amp;"_"&amp;$G9)</f>
        <v>500</v>
      </c>
      <c r="N9" s="180">
        <v>9.4</v>
      </c>
      <c r="O9" s="43"/>
      <c r="P9" s="45">
        <f>Budget!E5/L9</f>
        <v>9.4642857142857135</v>
      </c>
      <c r="Q9" s="45">
        <v>15</v>
      </c>
      <c r="R9" s="46"/>
      <c r="S9" s="46"/>
      <c r="T9" s="111"/>
      <c r="U9" s="103">
        <v>1</v>
      </c>
      <c r="V9" s="54">
        <f>IFERROR(SUMIFS('Program App Details Report'!$AA$3:$AA$870,'Program App Details Report'!$N$3:$N$870,$E9,'Program App Details Report'!$O$3:$O$870,$G9)/L9,0)</f>
        <v>32.949345238095241</v>
      </c>
      <c r="W9" s="43"/>
      <c r="X9" s="44">
        <f>IFERROR(SUMIFS('Program App Details Report'!$Z$3:$Z$870,'Program App Details Report'!$N$3:$N$870,$E9,'Program App Details Report'!$O$3:$O$870,$G9)/L9,0)</f>
        <v>3.8761904761904762E-3</v>
      </c>
      <c r="Y9" s="44"/>
      <c r="Z9" s="44">
        <v>0</v>
      </c>
      <c r="AA9" s="43"/>
      <c r="AB9" s="42"/>
      <c r="AC9" s="42"/>
      <c r="AD9" s="42"/>
      <c r="AE9" s="42"/>
      <c r="AF9" s="42"/>
      <c r="AG9" s="42"/>
      <c r="AH9" s="54">
        <f t="shared" si="1"/>
        <v>32.949345238095241</v>
      </c>
      <c r="AI9" s="43">
        <f t="shared" si="2"/>
        <v>0</v>
      </c>
      <c r="AJ9" s="44">
        <f t="shared" si="3"/>
        <v>3.8761904761904762E-3</v>
      </c>
      <c r="AK9" s="43">
        <f t="shared" si="4"/>
        <v>0</v>
      </c>
      <c r="AL9" s="44">
        <f t="shared" si="5"/>
        <v>0</v>
      </c>
      <c r="AM9" s="43">
        <f t="shared" si="6"/>
        <v>0</v>
      </c>
      <c r="AN9" s="42">
        <f t="shared" si="7"/>
        <v>0</v>
      </c>
      <c r="AO9" s="42">
        <f t="shared" si="8"/>
        <v>0</v>
      </c>
      <c r="AP9" s="42">
        <f t="shared" si="9"/>
        <v>0</v>
      </c>
      <c r="AQ9" s="42">
        <f t="shared" si="10"/>
        <v>0</v>
      </c>
      <c r="AR9" s="42">
        <f t="shared" si="11"/>
        <v>0</v>
      </c>
      <c r="AS9" s="42">
        <f t="shared" si="12"/>
        <v>0</v>
      </c>
      <c r="AU9" s="101"/>
      <c r="AV9" s="80" t="s">
        <v>254</v>
      </c>
      <c r="AW9" s="80" t="s">
        <v>254</v>
      </c>
      <c r="AX9" s="102" t="s">
        <v>94</v>
      </c>
    </row>
    <row r="10" spans="1:50" s="2" customFormat="1">
      <c r="A10" s="157"/>
      <c r="B10" s="86" t="str">
        <f t="shared" si="0"/>
        <v>Residential_Residential Lighting_Electronics_Advanced Power Strip_Actual</v>
      </c>
      <c r="C10" s="86" t="b">
        <f>ISNUMBER(MATCH(B10,'2016'!B:B,0))</f>
        <v>1</v>
      </c>
      <c r="D10" s="39" t="s">
        <v>2</v>
      </c>
      <c r="E10" s="39" t="s">
        <v>233</v>
      </c>
      <c r="F10" s="39" t="s">
        <v>195</v>
      </c>
      <c r="G10" s="35" t="s">
        <v>327</v>
      </c>
      <c r="H10" s="39" t="s">
        <v>243</v>
      </c>
      <c r="I10" s="51" t="str">
        <f ca="1">INDEX(OFFSET('2016'!$AG$23,,,TotalMeasures),MATCH($B10,OFFSET('2016'!$B$23,,,TotalMeasures),0))</f>
        <v>n/a</v>
      </c>
      <c r="J10" s="50" t="b">
        <v>1</v>
      </c>
      <c r="K10" s="40" t="s">
        <v>114</v>
      </c>
      <c r="L10" s="41">
        <f>IFERROR(SUMIFS('Program App Details Report'!$X$3:$X$870,'Program App Details Report'!$N$3:$N$870,$E10,'Program App Details Report'!$O$3:$O$870,$G10),0)</f>
        <v>0</v>
      </c>
      <c r="M10" s="41">
        <f>SUMIFS('Plan Data'!E:E,'Plan Data'!$A:$A,$E10&amp;"_"&amp;$G10)</f>
        <v>10</v>
      </c>
      <c r="N10" s="180">
        <v>10</v>
      </c>
      <c r="O10" s="43"/>
      <c r="P10" s="45">
        <f>IFERROR(SUMIFS('Program App Details Report'!$AB$3:$AB$870,'Program App Details Report'!$N$3:$N$870,$E10,'Program App Details Report'!$O$3:$O$870,$G10)/L10,0)</f>
        <v>0</v>
      </c>
      <c r="Q10" s="45">
        <v>20</v>
      </c>
      <c r="R10" s="46"/>
      <c r="S10" s="46"/>
      <c r="T10" s="111"/>
      <c r="U10" s="103">
        <v>1</v>
      </c>
      <c r="V10" s="54">
        <f>IFERROR(SUMIFS('Program App Details Report'!$AA$3:$AA$870,'Program App Details Report'!$N$3:$N$870,$E10,'Program App Details Report'!$O$3:$O$870,$G10)/L10,0)</f>
        <v>0</v>
      </c>
      <c r="W10" s="43"/>
      <c r="X10" s="44">
        <f>IFERROR(SUMIFS('Program App Details Report'!$Z$3:$Z$870,'Program App Details Report'!$N$3:$N$870,$E10,'Program App Details Report'!$O$3:$O$870,$G10)/L10,0)</f>
        <v>0</v>
      </c>
      <c r="Y10" s="44"/>
      <c r="Z10" s="44">
        <v>0</v>
      </c>
      <c r="AA10" s="43"/>
      <c r="AB10" s="42"/>
      <c r="AC10" s="42"/>
      <c r="AD10" s="42"/>
      <c r="AE10" s="42"/>
      <c r="AF10" s="42"/>
      <c r="AG10" s="42"/>
      <c r="AH10" s="54">
        <f t="shared" si="1"/>
        <v>0</v>
      </c>
      <c r="AI10" s="43">
        <f t="shared" si="2"/>
        <v>0</v>
      </c>
      <c r="AJ10" s="44">
        <f t="shared" si="3"/>
        <v>0</v>
      </c>
      <c r="AK10" s="43">
        <f t="shared" si="4"/>
        <v>0</v>
      </c>
      <c r="AL10" s="44">
        <f t="shared" si="5"/>
        <v>0</v>
      </c>
      <c r="AM10" s="43">
        <f t="shared" si="6"/>
        <v>0</v>
      </c>
      <c r="AN10" s="42">
        <f t="shared" si="7"/>
        <v>0</v>
      </c>
      <c r="AO10" s="42">
        <f t="shared" si="8"/>
        <v>0</v>
      </c>
      <c r="AP10" s="42">
        <f t="shared" si="9"/>
        <v>0</v>
      </c>
      <c r="AQ10" s="42">
        <f t="shared" si="10"/>
        <v>0</v>
      </c>
      <c r="AR10" s="42">
        <f t="shared" si="11"/>
        <v>0</v>
      </c>
      <c r="AS10" s="42">
        <f t="shared" si="12"/>
        <v>0</v>
      </c>
      <c r="AU10" s="101"/>
      <c r="AV10" s="80" t="s">
        <v>254</v>
      </c>
      <c r="AW10" s="80" t="s">
        <v>254</v>
      </c>
      <c r="AX10" s="102" t="s">
        <v>94</v>
      </c>
    </row>
    <row r="11" spans="1:50" s="2" customFormat="1">
      <c r="A11" s="157"/>
      <c r="B11" s="86" t="str">
        <f t="shared" ref="B11" si="13">D11&amp;"_"&amp;E11&amp;"_"&amp;F11&amp;"_"&amp;G11&amp;"_"&amp;H11</f>
        <v>Residential_Residential Lighting_Appliance_Refrigerator_Actual</v>
      </c>
      <c r="C11" s="86" t="b">
        <f>ISNUMBER(MATCH(B11,'2016'!B:B,0))</f>
        <v>1</v>
      </c>
      <c r="D11" s="39" t="s">
        <v>2</v>
      </c>
      <c r="E11" s="39" t="s">
        <v>233</v>
      </c>
      <c r="F11" s="39" t="s">
        <v>244</v>
      </c>
      <c r="G11" s="35" t="s">
        <v>3346</v>
      </c>
      <c r="H11" s="39" t="s">
        <v>243</v>
      </c>
      <c r="I11" s="51">
        <f ca="1">INDEX(OFFSET('2016'!$AG$23,,,TotalMeasures),MATCH($B11,OFFSET('2016'!$B$23,,,TotalMeasures),0))</f>
        <v>0.6601616889663553</v>
      </c>
      <c r="J11" s="50" t="b">
        <v>1</v>
      </c>
      <c r="K11" s="40" t="s">
        <v>114</v>
      </c>
      <c r="L11" s="41">
        <f>IFERROR(SUMIFS('Program App Details Report'!$X$3:$X$870,'Program App Details Report'!$N$3:$N$870,$E11,'Program App Details Report'!$O$3:$O$870,$G11),0)</f>
        <v>31</v>
      </c>
      <c r="M11" s="41">
        <f>SUMIFS('Plan Data'!E:E,'Plan Data'!$A:$A,$E11&amp;"_"&amp;$G11)</f>
        <v>0</v>
      </c>
      <c r="N11" s="180">
        <v>14</v>
      </c>
      <c r="O11" s="43"/>
      <c r="P11" s="45">
        <f>IFERROR(SUMIFS('Program App Details Report'!$AB$3:$AB$870,'Program App Details Report'!$N$3:$N$870,$E11,'Program App Details Report'!$O$3:$O$870,$G11)/L11,0)</f>
        <v>40</v>
      </c>
      <c r="Q11" s="45">
        <v>40</v>
      </c>
      <c r="R11" s="46"/>
      <c r="S11" s="46"/>
      <c r="T11" s="111"/>
      <c r="U11" s="103">
        <v>1</v>
      </c>
      <c r="V11" s="54">
        <f>IFERROR(SUMIFS('Program App Details Report'!$AA$3:$AA$870,'Program App Details Report'!$N$3:$N$870,$E11,'Program App Details Report'!$O$3:$O$870,$G11)/L11,0)</f>
        <v>63.741935483870968</v>
      </c>
      <c r="W11" s="43"/>
      <c r="X11" s="44">
        <f>IFERROR(SUMIFS('Program App Details Report'!$Z$3:$Z$870,'Program App Details Report'!$N$3:$N$870,$E11,'Program App Details Report'!$O$3:$O$870,$G11)/L11,0)</f>
        <v>7.2903225806451658E-3</v>
      </c>
      <c r="Y11" s="44"/>
      <c r="Z11" s="44">
        <v>0</v>
      </c>
      <c r="AA11" s="43"/>
      <c r="AB11" s="42"/>
      <c r="AC11" s="42"/>
      <c r="AD11" s="42"/>
      <c r="AE11" s="42"/>
      <c r="AF11" s="42"/>
      <c r="AG11" s="42"/>
      <c r="AH11" s="54">
        <f t="shared" ref="AH11" si="14">V11*$U11</f>
        <v>63.741935483870968</v>
      </c>
      <c r="AI11" s="43">
        <f t="shared" ref="AI11" si="15">W11*$U11</f>
        <v>0</v>
      </c>
      <c r="AJ11" s="44">
        <f t="shared" ref="AJ11" si="16">X11*$U11</f>
        <v>7.2903225806451658E-3</v>
      </c>
      <c r="AK11" s="43">
        <f t="shared" ref="AK11" si="17">Y11*$U11</f>
        <v>0</v>
      </c>
      <c r="AL11" s="44">
        <f t="shared" ref="AL11" si="18">Z11*$U11</f>
        <v>0</v>
      </c>
      <c r="AM11" s="43">
        <f t="shared" ref="AM11" si="19">AA11*$U11</f>
        <v>0</v>
      </c>
      <c r="AN11" s="42">
        <f t="shared" ref="AN11" si="20">AB11*$U11</f>
        <v>0</v>
      </c>
      <c r="AO11" s="42">
        <f t="shared" ref="AO11" si="21">AC11*$U11</f>
        <v>0</v>
      </c>
      <c r="AP11" s="42">
        <f t="shared" ref="AP11" si="22">AD11*$U11</f>
        <v>0</v>
      </c>
      <c r="AQ11" s="42">
        <f t="shared" ref="AQ11" si="23">AE11*$U11</f>
        <v>0</v>
      </c>
      <c r="AR11" s="42">
        <f t="shared" ref="AR11" si="24">AF11*$U11</f>
        <v>0</v>
      </c>
      <c r="AS11" s="42">
        <f t="shared" ref="AS11" si="25">AG11*$U11</f>
        <v>0</v>
      </c>
      <c r="AU11" s="101"/>
      <c r="AV11" s="80" t="s">
        <v>254</v>
      </c>
      <c r="AW11" s="80" t="s">
        <v>254</v>
      </c>
      <c r="AX11" s="102" t="s">
        <v>94</v>
      </c>
    </row>
    <row r="12" spans="1:50" s="2" customFormat="1">
      <c r="A12" s="157"/>
      <c r="B12" s="86" t="str">
        <f t="shared" ref="B12:B13" si="26">D12&amp;"_"&amp;E12&amp;"_"&amp;F12&amp;"_"&amp;G12&amp;"_"&amp;H12</f>
        <v>Residential_Residential Appliance Recycling_Appliance_Refrigerator Recycle_Actual</v>
      </c>
      <c r="C12" s="86" t="b">
        <f>ISNUMBER(MATCH(B12,'2016'!B:B,0))</f>
        <v>1</v>
      </c>
      <c r="D12" s="39" t="s">
        <v>2</v>
      </c>
      <c r="E12" s="39" t="s">
        <v>235</v>
      </c>
      <c r="F12" s="39" t="s">
        <v>244</v>
      </c>
      <c r="G12" s="35" t="s">
        <v>246</v>
      </c>
      <c r="H12" s="39" t="s">
        <v>243</v>
      </c>
      <c r="I12" s="51">
        <f ca="1">INDEX(OFFSET('2016'!$AG$23,,,TotalMeasures),MATCH($B12,OFFSET('2016'!$B$23,,,TotalMeasures),0))</f>
        <v>3.9392135994678958</v>
      </c>
      <c r="J12" s="50" t="b">
        <v>1</v>
      </c>
      <c r="K12" s="40" t="s">
        <v>114</v>
      </c>
      <c r="L12" s="41">
        <f>IFERROR(SUMIFS('Program App Details Report'!$X$3:$X$870,'Program App Details Report'!$N$3:$N$870,$E12,'Program App Details Report'!$O$3:$O$870,$G12),0)</f>
        <v>71</v>
      </c>
      <c r="M12" s="41">
        <f>SUMIFS('Plan Data'!E:E,'Plan Data'!$A:$A,$E12&amp;"_"&amp;$G12)</f>
        <v>40</v>
      </c>
      <c r="N12" s="180">
        <v>8</v>
      </c>
      <c r="O12" s="43"/>
      <c r="P12" s="45">
        <f>IFERROR(SUMIFS('Program App Details Report'!$AB$3:$AB$870,'Program App Details Report'!$N$3:$N$870,$E12,'Program App Details Report'!$O$3:$O$870,$G12)/L12,0)</f>
        <v>50</v>
      </c>
      <c r="Q12" s="45">
        <v>93</v>
      </c>
      <c r="R12" s="46">
        <v>0</v>
      </c>
      <c r="S12" s="46"/>
      <c r="T12" s="111"/>
      <c r="U12" s="103">
        <v>1</v>
      </c>
      <c r="V12" s="54">
        <f>IFERROR(SUMIFS('Program App Details Report'!$AA$3:$AA$870,'Program App Details Report'!$N$3:$N$870,$E12,'Program App Details Report'!$O$3:$O$870,$G12)/L12,0)</f>
        <v>1289</v>
      </c>
      <c r="W12" s="43"/>
      <c r="X12" s="44">
        <f>IFERROR(SUMIFS('Program App Details Report'!$Z$3:$Z$870,'Program App Details Report'!$N$3:$N$870,$E12,'Program App Details Report'!$O$3:$O$870,$G12)/L12,0)</f>
        <v>0.1470000000000001</v>
      </c>
      <c r="Y12" s="44"/>
      <c r="Z12" s="44">
        <v>0</v>
      </c>
      <c r="AA12" s="43"/>
      <c r="AB12" s="42"/>
      <c r="AC12" s="42"/>
      <c r="AD12" s="42"/>
      <c r="AE12" s="42"/>
      <c r="AF12" s="42"/>
      <c r="AG12" s="42"/>
      <c r="AH12" s="54">
        <f t="shared" si="1"/>
        <v>1289</v>
      </c>
      <c r="AI12" s="43">
        <f t="shared" si="2"/>
        <v>0</v>
      </c>
      <c r="AJ12" s="44">
        <f t="shared" si="3"/>
        <v>0.1470000000000001</v>
      </c>
      <c r="AK12" s="43">
        <f t="shared" si="4"/>
        <v>0</v>
      </c>
      <c r="AL12" s="44">
        <f t="shared" si="5"/>
        <v>0</v>
      </c>
      <c r="AM12" s="43">
        <f t="shared" si="6"/>
        <v>0</v>
      </c>
      <c r="AN12" s="42">
        <f t="shared" si="7"/>
        <v>0</v>
      </c>
      <c r="AO12" s="42">
        <f t="shared" si="8"/>
        <v>0</v>
      </c>
      <c r="AP12" s="42">
        <f t="shared" si="9"/>
        <v>0</v>
      </c>
      <c r="AQ12" s="42">
        <f t="shared" si="10"/>
        <v>0</v>
      </c>
      <c r="AR12" s="42">
        <f t="shared" si="11"/>
        <v>0</v>
      </c>
      <c r="AS12" s="42">
        <f t="shared" si="12"/>
        <v>0</v>
      </c>
      <c r="AU12" s="101"/>
      <c r="AV12" s="80" t="s">
        <v>254</v>
      </c>
      <c r="AW12" s="80" t="s">
        <v>254</v>
      </c>
      <c r="AX12" s="102" t="s">
        <v>94</v>
      </c>
    </row>
    <row r="13" spans="1:50" s="2" customFormat="1">
      <c r="A13" s="157"/>
      <c r="B13" s="86" t="str">
        <f t="shared" si="26"/>
        <v>Residential_Residential Appliance Recycling_Appliance_Freezer Recycle_Actual</v>
      </c>
      <c r="C13" s="86" t="b">
        <f>ISNUMBER(MATCH(B13,'2016'!B:B,0))</f>
        <v>1</v>
      </c>
      <c r="D13" s="39" t="s">
        <v>2</v>
      </c>
      <c r="E13" s="39" t="s">
        <v>235</v>
      </c>
      <c r="F13" s="39" t="s">
        <v>244</v>
      </c>
      <c r="G13" s="35" t="s">
        <v>247</v>
      </c>
      <c r="H13" s="39" t="s">
        <v>243</v>
      </c>
      <c r="I13" s="51">
        <f ca="1">INDEX(OFFSET('2016'!$AG$23,,,TotalMeasures),MATCH($B13,OFFSET('2016'!$B$23,,,TotalMeasures),0))</f>
        <v>3.3768874184284563</v>
      </c>
      <c r="J13" s="50" t="b">
        <v>1</v>
      </c>
      <c r="K13" s="40" t="s">
        <v>114</v>
      </c>
      <c r="L13" s="41">
        <f>IFERROR(SUMIFS('Program App Details Report'!$X$3:$X$870,'Program App Details Report'!$N$3:$N$870,$E13,'Program App Details Report'!$O$3:$O$870,$G13),0)</f>
        <v>4</v>
      </c>
      <c r="M13" s="41">
        <f>SUMIFS('Plan Data'!E:E,'Plan Data'!$A:$A,$E13&amp;"_"&amp;$G13)</f>
        <v>25</v>
      </c>
      <c r="N13" s="180">
        <v>8</v>
      </c>
      <c r="O13" s="43"/>
      <c r="P13" s="45">
        <f>IFERROR(SUMIFS('Program App Details Report'!$AB$3:$AB$870,'Program App Details Report'!$N$3:$N$870,$E13,'Program App Details Report'!$O$3:$O$870,$G13)/L13,0)</f>
        <v>50</v>
      </c>
      <c r="Q13" s="45">
        <v>93</v>
      </c>
      <c r="R13" s="46">
        <v>0</v>
      </c>
      <c r="S13" s="46"/>
      <c r="T13" s="111"/>
      <c r="U13" s="103">
        <v>1</v>
      </c>
      <c r="V13" s="54">
        <f>IFERROR(SUMIFS('Program App Details Report'!$AA$3:$AA$870,'Program App Details Report'!$N$3:$N$870,$E13,'Program App Details Report'!$O$3:$O$870,$G13)/L13,0)</f>
        <v>1105</v>
      </c>
      <c r="W13" s="43"/>
      <c r="X13" s="44">
        <f>IFERROR(SUMIFS('Program App Details Report'!$Z$3:$Z$870,'Program App Details Report'!$N$3:$N$870,$E13,'Program App Details Report'!$O$3:$O$870,$G13)/L13,0)</f>
        <v>0.126</v>
      </c>
      <c r="Y13" s="44"/>
      <c r="Z13" s="44">
        <v>0</v>
      </c>
      <c r="AA13" s="43"/>
      <c r="AB13" s="42"/>
      <c r="AC13" s="42"/>
      <c r="AD13" s="42"/>
      <c r="AE13" s="42"/>
      <c r="AF13" s="42"/>
      <c r="AG13" s="42"/>
      <c r="AH13" s="54">
        <f t="shared" si="1"/>
        <v>1105</v>
      </c>
      <c r="AI13" s="43">
        <f t="shared" si="2"/>
        <v>0</v>
      </c>
      <c r="AJ13" s="44">
        <f t="shared" si="3"/>
        <v>0.126</v>
      </c>
      <c r="AK13" s="43">
        <f t="shared" si="4"/>
        <v>0</v>
      </c>
      <c r="AL13" s="44">
        <f t="shared" si="5"/>
        <v>0</v>
      </c>
      <c r="AM13" s="43">
        <f t="shared" si="6"/>
        <v>0</v>
      </c>
      <c r="AN13" s="42">
        <f t="shared" si="7"/>
        <v>0</v>
      </c>
      <c r="AO13" s="42">
        <f t="shared" si="8"/>
        <v>0</v>
      </c>
      <c r="AP13" s="42">
        <f t="shared" si="9"/>
        <v>0</v>
      </c>
      <c r="AQ13" s="42">
        <f t="shared" si="10"/>
        <v>0</v>
      </c>
      <c r="AR13" s="42">
        <f t="shared" si="11"/>
        <v>0</v>
      </c>
      <c r="AS13" s="42">
        <f t="shared" si="12"/>
        <v>0</v>
      </c>
      <c r="AU13" s="101"/>
      <c r="AV13" s="80" t="s">
        <v>254</v>
      </c>
      <c r="AW13" s="80" t="s">
        <v>254</v>
      </c>
      <c r="AX13" s="102" t="s">
        <v>94</v>
      </c>
    </row>
    <row r="14" spans="1:50" s="2" customFormat="1">
      <c r="A14" s="157"/>
      <c r="B14" s="86" t="str">
        <f t="shared" ref="B14:B22" si="27">D14&amp;"_"&amp;E14&amp;"_"&amp;F14&amp;"_"&amp;G14&amp;"_"&amp;H14</f>
        <v>Residential_Residential HVAC_HVAC_Air Source Heat Pump_Actual</v>
      </c>
      <c r="C14" s="86" t="b">
        <f>ISNUMBER(MATCH(B14,'2016'!B:B,0))</f>
        <v>1</v>
      </c>
      <c r="D14" s="39" t="s">
        <v>2</v>
      </c>
      <c r="E14" s="39" t="s">
        <v>234</v>
      </c>
      <c r="F14" s="39" t="s">
        <v>103</v>
      </c>
      <c r="G14" s="35" t="s">
        <v>224</v>
      </c>
      <c r="H14" s="39" t="s">
        <v>243</v>
      </c>
      <c r="I14" s="51">
        <f ca="1">INDEX(OFFSET('2016'!$AG$23,,,TotalMeasures),MATCH($B14,OFFSET('2016'!$B$23,,,TotalMeasures),0))</f>
        <v>2.4435063655745308</v>
      </c>
      <c r="J14" s="50" t="b">
        <v>1</v>
      </c>
      <c r="K14" s="40" t="s">
        <v>114</v>
      </c>
      <c r="L14" s="41">
        <f>IFERROR(SUMIFS('Program App Details Report'!$X$3:$X$870,'Program App Details Report'!$N$3:$N$870,$E14,'Program App Details Report'!$O$3:$O$870,$G14),0)</f>
        <v>13</v>
      </c>
      <c r="M14" s="41">
        <f>SUMIFS('Plan Data'!E:E,'Plan Data'!$A:$A,$E14&amp;"_"&amp;$G14)</f>
        <v>50</v>
      </c>
      <c r="N14" s="180">
        <v>18</v>
      </c>
      <c r="O14" s="43"/>
      <c r="P14" s="45">
        <f>IFERROR(SUMIFS('Program App Details Report'!$AB$3:$AB$870,'Program App Details Report'!$N$3:$N$870,$E14,'Program App Details Report'!$O$3:$O$870,$G14)/L14,0)</f>
        <v>190.90384615384616</v>
      </c>
      <c r="Q14" s="45">
        <v>293.80824805778059</v>
      </c>
      <c r="R14" s="46">
        <v>0</v>
      </c>
      <c r="S14" s="46"/>
      <c r="T14" s="111"/>
      <c r="U14" s="103">
        <v>1</v>
      </c>
      <c r="V14" s="54">
        <f>IFERROR(SUMIFS('Program App Details Report'!$AA$3:$AA$870,'Program App Details Report'!$N$3:$N$870,$E14,'Program App Details Report'!$O$3:$O$870,$G14)/L14,0)</f>
        <v>1277.7406153846155</v>
      </c>
      <c r="W14" s="43"/>
      <c r="X14" s="44">
        <f>IFERROR(SUMIFS('Program App Details Report'!$Z$3:$Z$870,'Program App Details Report'!$N$3:$N$870,$E14,'Program App Details Report'!$O$3:$O$870,$G14)/L14,0)</f>
        <v>0.79269230769230759</v>
      </c>
      <c r="Y14" s="44"/>
      <c r="Z14" s="44">
        <v>0</v>
      </c>
      <c r="AA14" s="43"/>
      <c r="AB14" s="42"/>
      <c r="AC14" s="42"/>
      <c r="AD14" s="42"/>
      <c r="AE14" s="42"/>
      <c r="AF14" s="42"/>
      <c r="AG14" s="42"/>
      <c r="AH14" s="54">
        <f t="shared" si="1"/>
        <v>1277.7406153846155</v>
      </c>
      <c r="AI14" s="43">
        <f t="shared" si="2"/>
        <v>0</v>
      </c>
      <c r="AJ14" s="44">
        <f t="shared" si="3"/>
        <v>0.79269230769230759</v>
      </c>
      <c r="AK14" s="43">
        <f t="shared" si="4"/>
        <v>0</v>
      </c>
      <c r="AL14" s="44">
        <f t="shared" si="5"/>
        <v>0</v>
      </c>
      <c r="AM14" s="43">
        <f t="shared" si="6"/>
        <v>0</v>
      </c>
      <c r="AN14" s="42">
        <f t="shared" si="7"/>
        <v>0</v>
      </c>
      <c r="AO14" s="42">
        <f t="shared" si="8"/>
        <v>0</v>
      </c>
      <c r="AP14" s="42">
        <f t="shared" si="9"/>
        <v>0</v>
      </c>
      <c r="AQ14" s="42">
        <f t="shared" si="10"/>
        <v>0</v>
      </c>
      <c r="AR14" s="42">
        <f t="shared" si="11"/>
        <v>0</v>
      </c>
      <c r="AS14" s="42">
        <f t="shared" si="12"/>
        <v>0</v>
      </c>
      <c r="AU14" s="101"/>
      <c r="AV14" s="80" t="s">
        <v>254</v>
      </c>
      <c r="AW14" s="80" t="s">
        <v>254</v>
      </c>
      <c r="AX14" s="102" t="s">
        <v>94</v>
      </c>
    </row>
    <row r="15" spans="1:50" s="2" customFormat="1">
      <c r="A15" s="157"/>
      <c r="B15" s="86" t="str">
        <f t="shared" si="27"/>
        <v>Residential_Residential HVAC_HVAC_Air Source Heat Pump, Early Retirement_Actual</v>
      </c>
      <c r="C15" s="86" t="b">
        <f>ISNUMBER(MATCH(B15,'2016'!B:B,0))</f>
        <v>1</v>
      </c>
      <c r="D15" s="39" t="s">
        <v>2</v>
      </c>
      <c r="E15" s="39" t="s">
        <v>234</v>
      </c>
      <c r="F15" s="39" t="s">
        <v>103</v>
      </c>
      <c r="G15" s="35" t="s">
        <v>249</v>
      </c>
      <c r="H15" s="39" t="s">
        <v>243</v>
      </c>
      <c r="I15" s="51">
        <f ca="1">INDEX(OFFSET('2016'!$AG$23,,,TotalMeasures),MATCH($B15,OFFSET('2016'!$B$23,,,TotalMeasures),0))</f>
        <v>0.93683160835268564</v>
      </c>
      <c r="J15" s="50" t="b">
        <v>1</v>
      </c>
      <c r="K15" s="40" t="s">
        <v>114</v>
      </c>
      <c r="L15" s="41">
        <f>IFERROR(SUMIFS('Program App Details Report'!$X$3:$X$870,'Program App Details Report'!$N$3:$N$870,$E15,'Program App Details Report'!$O$3:$O$870,$G15),0)</f>
        <v>3</v>
      </c>
      <c r="M15" s="41">
        <f>SUMIFS('Plan Data'!E:E,'Plan Data'!$A:$A,$E15&amp;"_"&amp;$G15)</f>
        <v>5</v>
      </c>
      <c r="N15" s="180">
        <v>18</v>
      </c>
      <c r="O15" s="43">
        <v>8</v>
      </c>
      <c r="P15" s="45">
        <f>Budget!E9/L15</f>
        <v>491.66666666666669</v>
      </c>
      <c r="Q15" s="45">
        <v>2480.1501390380126</v>
      </c>
      <c r="R15" s="46">
        <v>2186.3418909802322</v>
      </c>
      <c r="S15" s="46"/>
      <c r="T15" s="111"/>
      <c r="U15" s="103">
        <v>1</v>
      </c>
      <c r="V15" s="54">
        <v>478.80491904078809</v>
      </c>
      <c r="W15" s="54">
        <f>IFERROR(SUMIFS('Program App Details Report'!$AA$3:$AA$870,'Program App Details Report'!$N$3:$N$870,$E15,'Program App Details Report'!$O$3:$O$870,$G15)/L15,0)</f>
        <v>3523.762666666667</v>
      </c>
      <c r="X15" s="44">
        <v>0.49290935176731493</v>
      </c>
      <c r="Y15" s="44">
        <f>IFERROR(SUMIFS('Program App Details Report'!$Z$3:$Z$870,'Program App Details Report'!$N$3:$N$870,$E15,'Program App Details Report'!$O$3:$O$870,$G15)/L15,0)</f>
        <v>1.966</v>
      </c>
      <c r="Z15" s="44">
        <v>0</v>
      </c>
      <c r="AA15" s="43"/>
      <c r="AB15" s="42"/>
      <c r="AC15" s="42"/>
      <c r="AD15" s="42"/>
      <c r="AE15" s="42"/>
      <c r="AF15" s="42"/>
      <c r="AG15" s="42"/>
      <c r="AH15" s="54">
        <f t="shared" si="1"/>
        <v>478.80491904078809</v>
      </c>
      <c r="AI15" s="43">
        <f t="shared" si="2"/>
        <v>3523.762666666667</v>
      </c>
      <c r="AJ15" s="44">
        <f t="shared" si="3"/>
        <v>0.49290935176731493</v>
      </c>
      <c r="AK15" s="43">
        <f t="shared" si="4"/>
        <v>1.966</v>
      </c>
      <c r="AL15" s="44">
        <f t="shared" si="5"/>
        <v>0</v>
      </c>
      <c r="AM15" s="43">
        <f t="shared" si="6"/>
        <v>0</v>
      </c>
      <c r="AN15" s="42">
        <f t="shared" si="7"/>
        <v>0</v>
      </c>
      <c r="AO15" s="42">
        <f t="shared" si="8"/>
        <v>0</v>
      </c>
      <c r="AP15" s="42">
        <f t="shared" si="9"/>
        <v>0</v>
      </c>
      <c r="AQ15" s="42">
        <f t="shared" si="10"/>
        <v>0</v>
      </c>
      <c r="AR15" s="42">
        <f t="shared" si="11"/>
        <v>0</v>
      </c>
      <c r="AS15" s="42">
        <f t="shared" si="12"/>
        <v>0</v>
      </c>
      <c r="AU15" s="101"/>
      <c r="AV15" s="80" t="s">
        <v>254</v>
      </c>
      <c r="AW15" s="80" t="s">
        <v>254</v>
      </c>
      <c r="AX15" s="102" t="s">
        <v>94</v>
      </c>
    </row>
    <row r="16" spans="1:50" s="2" customFormat="1">
      <c r="A16" s="157"/>
      <c r="B16" s="86" t="str">
        <f t="shared" si="27"/>
        <v>Residential_Residential HVAC_HVAC_Air Source Heat Pump, Replace Furnace_Actual</v>
      </c>
      <c r="C16" s="86" t="b">
        <f>ISNUMBER(MATCH(B16,'2016'!B:B,0))</f>
        <v>1</v>
      </c>
      <c r="D16" s="39" t="s">
        <v>2</v>
      </c>
      <c r="E16" s="39" t="s">
        <v>234</v>
      </c>
      <c r="F16" s="39" t="s">
        <v>103</v>
      </c>
      <c r="G16" s="35" t="s">
        <v>252</v>
      </c>
      <c r="H16" s="39" t="s">
        <v>243</v>
      </c>
      <c r="I16" s="51">
        <f ca="1">INDEX(OFFSET('2016'!$AG$23,,,TotalMeasures),MATCH($B16,OFFSET('2016'!$B$23,,,TotalMeasures),0))</f>
        <v>1.6047397406788944</v>
      </c>
      <c r="J16" s="50" t="b">
        <v>1</v>
      </c>
      <c r="K16" s="40" t="s">
        <v>114</v>
      </c>
      <c r="L16" s="41">
        <f>IFERROR(SUMIFS('Program App Details Report'!$X$3:$X$870,'Program App Details Report'!$N$3:$N$870,$E16,'Program App Details Report'!$O$3:$O$870,$G16),0)</f>
        <v>4</v>
      </c>
      <c r="M16" s="41">
        <f>SUMIFS('Plan Data'!E:E,'Plan Data'!$A:$A,$E16&amp;"_"&amp;$G16)</f>
        <v>3</v>
      </c>
      <c r="N16" s="180">
        <v>18</v>
      </c>
      <c r="O16" s="43"/>
      <c r="P16" s="45">
        <f>IFERROR(SUMIFS('Program App Details Report'!$AB$3:$AB$870,'Program App Details Report'!$N$3:$N$870,$E16,'Program App Details Report'!$O$3:$O$870,$G16)/L16,0)</f>
        <v>1500</v>
      </c>
      <c r="Q16" s="45">
        <v>4554</v>
      </c>
      <c r="R16" s="46"/>
      <c r="S16" s="46"/>
      <c r="T16" s="111"/>
      <c r="U16" s="103">
        <v>1</v>
      </c>
      <c r="V16" s="54">
        <f>IFERROR(SUMIFS('Program App Details Report'!$AA$3:$AA$870,'Program App Details Report'!$N$3:$N$870,$E16,'Program App Details Report'!$O$3:$O$870,$G16)/L16,0)</f>
        <v>16020.051993500001</v>
      </c>
      <c r="W16" s="43"/>
      <c r="X16" s="44">
        <f>IFERROR(SUMIFS('Program App Details Report'!$Z$3:$Z$870,'Program App Details Report'!$N$3:$N$870,$E16,'Program App Details Report'!$O$3:$O$870,$G16)/L16,0)</f>
        <v>5.7000000000000002E-2</v>
      </c>
      <c r="Y16" s="44"/>
      <c r="Z16" s="44">
        <v>0</v>
      </c>
      <c r="AA16" s="43"/>
      <c r="AB16" s="42"/>
      <c r="AC16" s="42"/>
      <c r="AD16" s="42"/>
      <c r="AE16" s="42"/>
      <c r="AF16" s="42"/>
      <c r="AG16" s="42"/>
      <c r="AH16" s="54">
        <f t="shared" si="1"/>
        <v>16020.051993500001</v>
      </c>
      <c r="AI16" s="43">
        <f t="shared" si="2"/>
        <v>0</v>
      </c>
      <c r="AJ16" s="44">
        <f t="shared" si="3"/>
        <v>5.7000000000000002E-2</v>
      </c>
      <c r="AK16" s="43">
        <f t="shared" si="4"/>
        <v>0</v>
      </c>
      <c r="AL16" s="44">
        <f t="shared" si="5"/>
        <v>0</v>
      </c>
      <c r="AM16" s="43">
        <f t="shared" si="6"/>
        <v>0</v>
      </c>
      <c r="AN16" s="42">
        <f t="shared" si="7"/>
        <v>0</v>
      </c>
      <c r="AO16" s="42">
        <f t="shared" si="8"/>
        <v>0</v>
      </c>
      <c r="AP16" s="42">
        <f t="shared" si="9"/>
        <v>0</v>
      </c>
      <c r="AQ16" s="42">
        <f t="shared" si="10"/>
        <v>0</v>
      </c>
      <c r="AR16" s="42">
        <f t="shared" si="11"/>
        <v>0</v>
      </c>
      <c r="AS16" s="42">
        <f t="shared" si="12"/>
        <v>0</v>
      </c>
      <c r="AU16" s="101"/>
      <c r="AV16" s="80" t="s">
        <v>254</v>
      </c>
      <c r="AW16" s="80" t="s">
        <v>254</v>
      </c>
      <c r="AX16" s="102" t="s">
        <v>94</v>
      </c>
    </row>
    <row r="17" spans="1:50" s="2" customFormat="1">
      <c r="A17" s="157"/>
      <c r="B17" s="86" t="str">
        <f t="shared" si="27"/>
        <v>Residential_Residential HVAC_HVAC_Geothermal Heat Pump_Actual</v>
      </c>
      <c r="C17" s="86" t="b">
        <f>ISNUMBER(MATCH(B17,'2016'!B:B,0))</f>
        <v>1</v>
      </c>
      <c r="D17" s="39" t="s">
        <v>2</v>
      </c>
      <c r="E17" s="39" t="s">
        <v>234</v>
      </c>
      <c r="F17" s="39" t="s">
        <v>103</v>
      </c>
      <c r="G17" s="35" t="s">
        <v>203</v>
      </c>
      <c r="H17" s="39" t="s">
        <v>243</v>
      </c>
      <c r="I17" s="51">
        <f ca="1">INDEX(OFFSET('2016'!$AG$23,,,TotalMeasures),MATCH($B17,OFFSET('2016'!$B$23,,,TotalMeasures),0))</f>
        <v>1.8345027792772504</v>
      </c>
      <c r="J17" s="50" t="b">
        <v>1</v>
      </c>
      <c r="K17" s="40" t="s">
        <v>114</v>
      </c>
      <c r="L17" s="41">
        <f>IFERROR(SUMIFS('Program App Details Report'!$X$3:$X$870,'Program App Details Report'!$N$3:$N$870,$E17,'Program App Details Report'!$O$3:$O$870,$G17),0)</f>
        <v>3</v>
      </c>
      <c r="M17" s="41">
        <f>SUMIFS('Plan Data'!E:E,'Plan Data'!$A:$A,$E17&amp;"_"&amp;$G17)</f>
        <v>12</v>
      </c>
      <c r="N17" s="180">
        <v>25</v>
      </c>
      <c r="O17" s="43"/>
      <c r="P17" s="45">
        <f>IFERROR(SUMIFS('Program App Details Report'!$AB$3:$AB$870,'Program App Details Report'!$N$3:$N$870,$E17,'Program App Details Report'!$O$3:$O$870,$G17)/L17,0)</f>
        <v>866.66666666666663</v>
      </c>
      <c r="Q17" s="45">
        <v>2313.6581090197678</v>
      </c>
      <c r="R17" s="46"/>
      <c r="S17" s="46"/>
      <c r="T17" s="111"/>
      <c r="U17" s="103">
        <v>1</v>
      </c>
      <c r="V17" s="54">
        <f>IFERROR(SUMIFS('Program App Details Report'!$AA$3:$AA$870,'Program App Details Report'!$N$3:$N$870,$E17,'Program App Details Report'!$O$3:$O$870,$G17)/L17,0)</f>
        <v>7261.583333333333</v>
      </c>
      <c r="W17" s="43"/>
      <c r="X17" s="44">
        <f>IFERROR(SUMIFS('Program App Details Report'!$Z$3:$Z$870,'Program App Details Report'!$N$3:$N$870,$E17,'Program App Details Report'!$O$3:$O$870,$G17)/L17,0)</f>
        <v>2.162666666666667</v>
      </c>
      <c r="Y17" s="44"/>
      <c r="Z17" s="44">
        <v>0</v>
      </c>
      <c r="AA17" s="43"/>
      <c r="AB17" s="42"/>
      <c r="AC17" s="42"/>
      <c r="AD17" s="42"/>
      <c r="AE17" s="42"/>
      <c r="AF17" s="42"/>
      <c r="AG17" s="42"/>
      <c r="AH17" s="54">
        <f t="shared" si="1"/>
        <v>7261.583333333333</v>
      </c>
      <c r="AI17" s="43">
        <f t="shared" si="2"/>
        <v>0</v>
      </c>
      <c r="AJ17" s="44">
        <f t="shared" si="3"/>
        <v>2.162666666666667</v>
      </c>
      <c r="AK17" s="43">
        <f t="shared" si="4"/>
        <v>0</v>
      </c>
      <c r="AL17" s="44">
        <f t="shared" si="5"/>
        <v>0</v>
      </c>
      <c r="AM17" s="43">
        <f t="shared" si="6"/>
        <v>0</v>
      </c>
      <c r="AN17" s="42">
        <f t="shared" si="7"/>
        <v>0</v>
      </c>
      <c r="AO17" s="42">
        <f t="shared" si="8"/>
        <v>0</v>
      </c>
      <c r="AP17" s="42">
        <f t="shared" si="9"/>
        <v>0</v>
      </c>
      <c r="AQ17" s="42">
        <f t="shared" si="10"/>
        <v>0</v>
      </c>
      <c r="AR17" s="42">
        <f t="shared" si="11"/>
        <v>0</v>
      </c>
      <c r="AS17" s="42">
        <f t="shared" si="12"/>
        <v>0</v>
      </c>
      <c r="AU17" s="101"/>
      <c r="AV17" s="80" t="s">
        <v>254</v>
      </c>
      <c r="AW17" s="80" t="s">
        <v>254</v>
      </c>
      <c r="AX17" s="102" t="s">
        <v>94</v>
      </c>
    </row>
    <row r="18" spans="1:50" s="2" customFormat="1">
      <c r="A18" s="157"/>
      <c r="B18" s="86" t="str">
        <f t="shared" si="27"/>
        <v>Residential_Residential HVAC_HVAC_Geothermal Heat Pump, Early Retirement_Actual</v>
      </c>
      <c r="C18" s="86" t="b">
        <f>ISNUMBER(MATCH(B18,'2016'!B:B,0))</f>
        <v>1</v>
      </c>
      <c r="D18" s="39" t="s">
        <v>2</v>
      </c>
      <c r="E18" s="39" t="s">
        <v>234</v>
      </c>
      <c r="F18" s="39" t="s">
        <v>103</v>
      </c>
      <c r="G18" s="35" t="s">
        <v>253</v>
      </c>
      <c r="H18" s="39" t="s">
        <v>243</v>
      </c>
      <c r="I18" s="51">
        <f ca="1">INDEX(OFFSET('2016'!$AG$23,,,TotalMeasures),MATCH($B18,OFFSET('2016'!$B$23,,,TotalMeasures),0))</f>
        <v>1.9464010975716743</v>
      </c>
      <c r="J18" s="50" t="b">
        <v>1</v>
      </c>
      <c r="K18" s="40" t="s">
        <v>114</v>
      </c>
      <c r="L18" s="41">
        <f>IFERROR(SUMIFS('Program App Details Report'!$X$3:$X$870,'Program App Details Report'!$N$3:$N$870,$E18,'Program App Details Report'!$O$3:$O$870,$G18),0)</f>
        <v>1</v>
      </c>
      <c r="M18" s="41">
        <f>SUMIFS('Plan Data'!E:E,'Plan Data'!$A:$A,$E18&amp;"_"&amp;$G18)</f>
        <v>5</v>
      </c>
      <c r="N18" s="180">
        <v>25</v>
      </c>
      <c r="O18" s="43">
        <v>8</v>
      </c>
      <c r="P18" s="45">
        <f>IFERROR(SUMIFS('Program App Details Report'!$AB$3:$AB$870,'Program App Details Report'!$N$3:$N$870,$E18,'Program App Details Report'!$O$3:$O$870,$G18)/L18,0)</f>
        <v>1500</v>
      </c>
      <c r="Q18" s="45">
        <v>4500</v>
      </c>
      <c r="R18" s="46">
        <v>2186.3418909802322</v>
      </c>
      <c r="S18" s="46"/>
      <c r="T18" s="111"/>
      <c r="U18" s="103">
        <v>1</v>
      </c>
      <c r="V18" s="54">
        <v>4935.2681152755413</v>
      </c>
      <c r="W18" s="54">
        <f>IFERROR(SUMIFS('Program App Details Report'!$AA$3:$AA$870,'Program App Details Report'!$N$3:$N$870,$E18,'Program App Details Report'!$O$3:$O$870,$G18)/L18,0)</f>
        <v>18621.166000000001</v>
      </c>
      <c r="X18" s="44">
        <v>0.76227063434913711</v>
      </c>
      <c r="Y18" s="44">
        <f>IFERROR(SUMIFS('Program App Details Report'!$Z$3:$Z$870,'Program App Details Report'!$N$3:$N$870,$E15,'Program App Details Report'!$O$3:$O$870,$G15)/L15,0)</f>
        <v>1.966</v>
      </c>
      <c r="Z18" s="44">
        <v>0</v>
      </c>
      <c r="AA18" s="43"/>
      <c r="AB18" s="42"/>
      <c r="AC18" s="42"/>
      <c r="AD18" s="42"/>
      <c r="AE18" s="42"/>
      <c r="AF18" s="42"/>
      <c r="AG18" s="42"/>
      <c r="AH18" s="54">
        <f t="shared" ref="AH18:AH32" si="28">V18*$U18</f>
        <v>4935.2681152755413</v>
      </c>
      <c r="AI18" s="43">
        <f t="shared" ref="AI18:AI32" si="29">W18*$U18</f>
        <v>18621.166000000001</v>
      </c>
      <c r="AJ18" s="44">
        <f t="shared" ref="AJ18:AJ32" si="30">X18*$U18</f>
        <v>0.76227063434913711</v>
      </c>
      <c r="AK18" s="43">
        <f t="shared" ref="AK18:AK32" si="31">Y18*$U18</f>
        <v>1.966</v>
      </c>
      <c r="AL18" s="44">
        <f t="shared" ref="AL18:AL25" si="32">Z18*$U18</f>
        <v>0</v>
      </c>
      <c r="AM18" s="43">
        <f t="shared" ref="AM18:AM25" si="33">AA18*$U18</f>
        <v>0</v>
      </c>
      <c r="AN18" s="42">
        <f t="shared" ref="AN18:AN25" si="34">AB18*$U18</f>
        <v>0</v>
      </c>
      <c r="AO18" s="42">
        <f t="shared" ref="AO18:AO25" si="35">AC18*$U18</f>
        <v>0</v>
      </c>
      <c r="AP18" s="42">
        <f t="shared" ref="AP18:AP25" si="36">AD18*$U18</f>
        <v>0</v>
      </c>
      <c r="AQ18" s="42">
        <f t="shared" ref="AQ18:AQ25" si="37">AE18*$U18</f>
        <v>0</v>
      </c>
      <c r="AR18" s="42">
        <f t="shared" ref="AR18:AR25" si="38">AF18*$U18</f>
        <v>0</v>
      </c>
      <c r="AS18" s="42">
        <f t="shared" ref="AS18:AS25" si="39">AG18*$U18</f>
        <v>0</v>
      </c>
      <c r="AU18" s="101"/>
      <c r="AV18" s="80" t="s">
        <v>254</v>
      </c>
      <c r="AW18" s="80" t="s">
        <v>254</v>
      </c>
      <c r="AX18" s="102" t="s">
        <v>94</v>
      </c>
    </row>
    <row r="19" spans="1:50" s="2" customFormat="1">
      <c r="A19" s="157"/>
      <c r="B19" s="86" t="str">
        <f t="shared" si="27"/>
        <v>Residential_Residential HVAC_HVAC_Ductless Minisplit HP_Actual</v>
      </c>
      <c r="C19" s="86" t="b">
        <f>ISNUMBER(MATCH(B19,'2016'!B:B,0))</f>
        <v>1</v>
      </c>
      <c r="D19" s="39" t="s">
        <v>2</v>
      </c>
      <c r="E19" s="39" t="s">
        <v>234</v>
      </c>
      <c r="F19" s="39" t="s">
        <v>103</v>
      </c>
      <c r="G19" s="35" t="s">
        <v>417</v>
      </c>
      <c r="H19" s="39" t="s">
        <v>243</v>
      </c>
      <c r="I19" s="51">
        <f ca="1">INDEX(OFFSET('2016'!$AG$23,,,TotalMeasures),MATCH($B19,OFFSET('2016'!$B$23,,,TotalMeasures),0))</f>
        <v>1.4157428781035957</v>
      </c>
      <c r="J19" s="50" t="b">
        <v>1</v>
      </c>
      <c r="K19" s="40" t="s">
        <v>114</v>
      </c>
      <c r="L19" s="41">
        <f>IFERROR(SUMIFS('Program App Details Report'!$X$3:$X$870,'Program App Details Report'!$N$3:$N$870,$E19,'Program App Details Report'!$O$3:$O$870,$G19),0)</f>
        <v>8</v>
      </c>
      <c r="M19" s="41">
        <f>SUMIFS('Plan Data'!E:E,'Plan Data'!$A:$A,$E19&amp;"_"&amp;$G19)</f>
        <v>5</v>
      </c>
      <c r="N19" s="180">
        <v>18</v>
      </c>
      <c r="O19" s="43"/>
      <c r="P19" s="45">
        <f>IFERROR(SUMIFS('Program App Details Report'!$AB$3:$AB$870,'Program App Details Report'!$N$3:$N$870,$E19,'Program App Details Report'!$O$3:$O$870,$G19)/L19,0)</f>
        <v>81.25</v>
      </c>
      <c r="Q19" s="45">
        <v>716</v>
      </c>
      <c r="R19" s="46"/>
      <c r="S19" s="46"/>
      <c r="T19" s="111"/>
      <c r="U19" s="103">
        <v>1</v>
      </c>
      <c r="V19" s="54">
        <f>IFERROR(SUMIFS('Program App Details Report'!$AA$3:$AA$870,'Program App Details Report'!$N$3:$N$870,$E19,'Program App Details Report'!$O$3:$O$870,$G19)/L19,0)</f>
        <v>1957.185375</v>
      </c>
      <c r="W19" s="43"/>
      <c r="X19" s="44">
        <f>IFERROR(SUMIFS('Program App Details Report'!$Z$3:$Z$870,'Program App Details Report'!$N$3:$N$870,$E19,'Program App Details Report'!$O$3:$O$870,$G19)/L19,0)</f>
        <v>0.71225000000000005</v>
      </c>
      <c r="Y19" s="44"/>
      <c r="Z19" s="44">
        <v>0</v>
      </c>
      <c r="AA19" s="43"/>
      <c r="AB19" s="42"/>
      <c r="AC19" s="42"/>
      <c r="AD19" s="42"/>
      <c r="AE19" s="42"/>
      <c r="AF19" s="42"/>
      <c r="AG19" s="42"/>
      <c r="AH19" s="54">
        <f t="shared" si="28"/>
        <v>1957.185375</v>
      </c>
      <c r="AI19" s="43">
        <f t="shared" si="29"/>
        <v>0</v>
      </c>
      <c r="AJ19" s="44">
        <f t="shared" si="30"/>
        <v>0.71225000000000005</v>
      </c>
      <c r="AK19" s="43">
        <f t="shared" si="31"/>
        <v>0</v>
      </c>
      <c r="AL19" s="44">
        <f t="shared" si="32"/>
        <v>0</v>
      </c>
      <c r="AM19" s="43">
        <f t="shared" si="33"/>
        <v>0</v>
      </c>
      <c r="AN19" s="42">
        <f t="shared" si="34"/>
        <v>0</v>
      </c>
      <c r="AO19" s="42">
        <f t="shared" si="35"/>
        <v>0</v>
      </c>
      <c r="AP19" s="42">
        <f t="shared" si="36"/>
        <v>0</v>
      </c>
      <c r="AQ19" s="42">
        <f t="shared" si="37"/>
        <v>0</v>
      </c>
      <c r="AR19" s="42">
        <f t="shared" si="38"/>
        <v>0</v>
      </c>
      <c r="AS19" s="42">
        <f t="shared" si="39"/>
        <v>0</v>
      </c>
      <c r="AU19" s="101"/>
      <c r="AV19" s="80" t="s">
        <v>254</v>
      </c>
      <c r="AW19" s="80" t="s">
        <v>254</v>
      </c>
      <c r="AX19" s="102" t="s">
        <v>94</v>
      </c>
    </row>
    <row r="20" spans="1:50" s="2" customFormat="1">
      <c r="A20" s="157"/>
      <c r="B20" s="86" t="str">
        <f t="shared" si="27"/>
        <v>Residential_Residential HVAC_DHW_Heat Pump Water Heater_Actual</v>
      </c>
      <c r="C20" s="86" t="b">
        <f>ISNUMBER(MATCH(B20,'2016'!B:B,0))</f>
        <v>1</v>
      </c>
      <c r="D20" s="39" t="s">
        <v>2</v>
      </c>
      <c r="E20" s="39" t="s">
        <v>234</v>
      </c>
      <c r="F20" s="39" t="s">
        <v>196</v>
      </c>
      <c r="G20" s="35" t="s">
        <v>248</v>
      </c>
      <c r="H20" s="39" t="s">
        <v>243</v>
      </c>
      <c r="I20" s="51">
        <f ca="1">INDEX(OFFSET('2016'!$AG$23,,,TotalMeasures),MATCH($B20,OFFSET('2016'!$B$23,,,TotalMeasures),0))</f>
        <v>1.8240646854445932</v>
      </c>
      <c r="J20" s="50" t="b">
        <v>1</v>
      </c>
      <c r="K20" s="40" t="s">
        <v>114</v>
      </c>
      <c r="L20" s="41">
        <f>IFERROR(SUMIFS('Program App Details Report'!$X$3:$X$870,'Program App Details Report'!$N$3:$N$870,$E20,'Program App Details Report'!$O$3:$O$870,$G20),0)</f>
        <v>4</v>
      </c>
      <c r="M20" s="41">
        <f>SUMIFS('Plan Data'!E:E,'Plan Data'!$A:$A,$E20&amp;"_"&amp;$G20)</f>
        <v>12</v>
      </c>
      <c r="N20" s="180">
        <v>15</v>
      </c>
      <c r="O20" s="43"/>
      <c r="P20" s="45">
        <f>IFERROR(SUMIFS('Program App Details Report'!$AB$3:$AB$870,'Program App Details Report'!$N$3:$N$870,$E20,'Program App Details Report'!$O$3:$O$870,$G20)/L20,0)</f>
        <v>287.5</v>
      </c>
      <c r="Q20" s="45">
        <v>700</v>
      </c>
      <c r="R20" s="46"/>
      <c r="S20" s="46"/>
      <c r="T20" s="111"/>
      <c r="U20" s="103">
        <v>1</v>
      </c>
      <c r="V20" s="54">
        <f>IFERROR(SUMIFS('Program App Details Report'!$AA$3:$AA$870,'Program App Details Report'!$N$3:$N$870,$E20,'Program App Details Report'!$O$3:$O$870,$G20)/L20,0)</f>
        <v>3035</v>
      </c>
      <c r="W20" s="43"/>
      <c r="X20" s="44">
        <f>IFERROR(SUMIFS('Program App Details Report'!$Z$3:$Z$870,'Program App Details Report'!$N$3:$N$870,$E20,'Program App Details Report'!$O$3:$O$870,$G20)/L20,0)</f>
        <v>0.14374999999999999</v>
      </c>
      <c r="Y20" s="44"/>
      <c r="Z20" s="44">
        <v>0</v>
      </c>
      <c r="AA20" s="43"/>
      <c r="AB20" s="42"/>
      <c r="AC20" s="42"/>
      <c r="AD20" s="42"/>
      <c r="AE20" s="42"/>
      <c r="AF20" s="42"/>
      <c r="AG20" s="42"/>
      <c r="AH20" s="54">
        <f t="shared" si="28"/>
        <v>3035</v>
      </c>
      <c r="AI20" s="43">
        <f t="shared" si="29"/>
        <v>0</v>
      </c>
      <c r="AJ20" s="44">
        <f t="shared" si="30"/>
        <v>0.14374999999999999</v>
      </c>
      <c r="AK20" s="43">
        <f t="shared" si="31"/>
        <v>0</v>
      </c>
      <c r="AL20" s="44">
        <f t="shared" si="32"/>
        <v>0</v>
      </c>
      <c r="AM20" s="43">
        <f t="shared" si="33"/>
        <v>0</v>
      </c>
      <c r="AN20" s="42">
        <f t="shared" si="34"/>
        <v>0</v>
      </c>
      <c r="AO20" s="42">
        <f t="shared" si="35"/>
        <v>0</v>
      </c>
      <c r="AP20" s="42">
        <f t="shared" si="36"/>
        <v>0</v>
      </c>
      <c r="AQ20" s="42">
        <f t="shared" si="37"/>
        <v>0</v>
      </c>
      <c r="AR20" s="42">
        <f t="shared" si="38"/>
        <v>0</v>
      </c>
      <c r="AS20" s="42">
        <f t="shared" si="39"/>
        <v>0</v>
      </c>
      <c r="AU20" s="101"/>
      <c r="AV20" s="80" t="s">
        <v>254</v>
      </c>
      <c r="AW20" s="80" t="s">
        <v>254</v>
      </c>
      <c r="AX20" s="102" t="s">
        <v>94</v>
      </c>
    </row>
    <row r="21" spans="1:50" s="2" customFormat="1">
      <c r="A21" s="157"/>
      <c r="B21" s="86" t="str">
        <f t="shared" si="27"/>
        <v>Residential_Residential HVAC_DHW_Electric Water Heater EF ≥ 0.95_Actual</v>
      </c>
      <c r="C21" s="86" t="b">
        <f>ISNUMBER(MATCH(B21,'2016'!B:B,0))</f>
        <v>1</v>
      </c>
      <c r="D21" s="39" t="s">
        <v>2</v>
      </c>
      <c r="E21" s="39" t="s">
        <v>234</v>
      </c>
      <c r="F21" s="39" t="s">
        <v>196</v>
      </c>
      <c r="G21" s="35" t="s">
        <v>3349</v>
      </c>
      <c r="H21" s="39" t="s">
        <v>243</v>
      </c>
      <c r="I21" s="51">
        <f ca="1">INDEX(OFFSET('2016'!$AG$23,,,TotalMeasures),MATCH($B21,OFFSET('2016'!$B$23,,,TotalMeasures),0))</f>
        <v>1.4242813180794156</v>
      </c>
      <c r="J21" s="50" t="b">
        <v>1</v>
      </c>
      <c r="K21" s="40" t="s">
        <v>114</v>
      </c>
      <c r="L21" s="41">
        <f>IFERROR(SUMIFS('Program App Details Report'!$X$3:$X$870,'Program App Details Report'!$N$3:$N$870,$E21,'Program App Details Report'!$O$3:$O$870,$G21),0)</f>
        <v>52</v>
      </c>
      <c r="M21" s="41">
        <f>SUMIFS('Plan Data'!E:E,'Plan Data'!$A:$A,$E21&amp;"_"&amp;$G21)</f>
        <v>10</v>
      </c>
      <c r="N21" s="180">
        <v>15</v>
      </c>
      <c r="O21" s="43"/>
      <c r="P21" s="45">
        <f>IFERROR(SUMIFS('Program App Details Report'!$AB$3:$AB$870,'Program App Details Report'!$N$3:$N$870,$E21,'Program App Details Report'!$O$3:$O$870,$G21)/L21,0)</f>
        <v>84.134615384615387</v>
      </c>
      <c r="Q21" s="45">
        <v>51.06</v>
      </c>
      <c r="R21" s="46"/>
      <c r="S21" s="46"/>
      <c r="T21" s="111"/>
      <c r="U21" s="103">
        <v>1</v>
      </c>
      <c r="V21" s="54">
        <f>IFERROR(SUMIFS('Program App Details Report'!$AA$3:$AA$870,'Program App Details Report'!$N$3:$N$870,$E21,'Program App Details Report'!$O$3:$O$870,$G21)/L21,0)</f>
        <v>168.6979300000001</v>
      </c>
      <c r="W21" s="43"/>
      <c r="X21" s="44">
        <f>IFERROR(SUMIFS('Program App Details Report'!$Z$3:$Z$870,'Program App Details Report'!$N$3:$N$870,$E21,'Program App Details Report'!$O$3:$O$870,$G21)/L21,0)</f>
        <v>1.9255961538461534E-2</v>
      </c>
      <c r="Y21" s="44"/>
      <c r="Z21" s="44">
        <v>0</v>
      </c>
      <c r="AA21" s="43"/>
      <c r="AB21" s="42"/>
      <c r="AC21" s="42"/>
      <c r="AD21" s="42"/>
      <c r="AE21" s="42"/>
      <c r="AF21" s="42"/>
      <c r="AG21" s="42"/>
      <c r="AH21" s="54">
        <f t="shared" si="28"/>
        <v>168.6979300000001</v>
      </c>
      <c r="AI21" s="43">
        <f t="shared" si="29"/>
        <v>0</v>
      </c>
      <c r="AJ21" s="44">
        <f t="shared" si="30"/>
        <v>1.9255961538461534E-2</v>
      </c>
      <c r="AK21" s="43">
        <f t="shared" si="31"/>
        <v>0</v>
      </c>
      <c r="AL21" s="44">
        <f t="shared" si="32"/>
        <v>0</v>
      </c>
      <c r="AM21" s="43">
        <f t="shared" si="33"/>
        <v>0</v>
      </c>
      <c r="AN21" s="42">
        <f t="shared" si="34"/>
        <v>0</v>
      </c>
      <c r="AO21" s="42">
        <f t="shared" si="35"/>
        <v>0</v>
      </c>
      <c r="AP21" s="42">
        <f t="shared" si="36"/>
        <v>0</v>
      </c>
      <c r="AQ21" s="42">
        <f t="shared" si="37"/>
        <v>0</v>
      </c>
      <c r="AR21" s="42">
        <f t="shared" si="38"/>
        <v>0</v>
      </c>
      <c r="AS21" s="42">
        <f t="shared" si="39"/>
        <v>0</v>
      </c>
      <c r="AU21" s="101"/>
      <c r="AV21" s="80" t="s">
        <v>254</v>
      </c>
      <c r="AW21" s="80" t="s">
        <v>254</v>
      </c>
      <c r="AX21" s="102" t="s">
        <v>94</v>
      </c>
    </row>
    <row r="22" spans="1:50" s="2" customFormat="1">
      <c r="A22" s="157"/>
      <c r="B22" s="86" t="str">
        <f t="shared" si="27"/>
        <v>Residential_Residential HVAC_DHW_Electric Water Heater EF 0.95_Actual</v>
      </c>
      <c r="C22" s="86" t="b">
        <f>ISNUMBER(MATCH(B22,'2016'!B:B,0))</f>
        <v>1</v>
      </c>
      <c r="D22" s="39" t="s">
        <v>2</v>
      </c>
      <c r="E22" s="39" t="s">
        <v>234</v>
      </c>
      <c r="F22" s="39" t="s">
        <v>196</v>
      </c>
      <c r="G22" s="35" t="s">
        <v>3348</v>
      </c>
      <c r="H22" s="39" t="s">
        <v>243</v>
      </c>
      <c r="I22" s="51">
        <f ca="1">INDEX(OFFSET('2016'!$AG$23,,,TotalMeasures),MATCH($B22,OFFSET('2016'!$B$23,,,TotalMeasures),0))</f>
        <v>1.0183606886453538</v>
      </c>
      <c r="J22" s="50" t="b">
        <v>1</v>
      </c>
      <c r="K22" s="40" t="s">
        <v>114</v>
      </c>
      <c r="L22" s="41">
        <f>IFERROR(SUMIFS('Program App Details Report'!$X$3:$X$870,'Program App Details Report'!$N$3:$N$870,$E22,'Program App Details Report'!$O$3:$O$870,$G22),0)</f>
        <v>11</v>
      </c>
      <c r="M22" s="41">
        <f>SUMIFS('Plan Data'!E:E,'Plan Data'!$A:$A,$E22&amp;"_"&amp;$G22)</f>
        <v>10</v>
      </c>
      <c r="N22" s="180">
        <v>15</v>
      </c>
      <c r="O22" s="43"/>
      <c r="P22" s="45">
        <f>IFERROR(SUMIFS('Program App Details Report'!$AB$3:$AB$870,'Program App Details Report'!$N$3:$N$870,$E22,'Program App Details Report'!$O$3:$O$870,$G22)/L22,0)</f>
        <v>48.18181818181818</v>
      </c>
      <c r="Q22" s="45">
        <v>51.06</v>
      </c>
      <c r="R22" s="46"/>
      <c r="S22" s="46"/>
      <c r="T22" s="111"/>
      <c r="U22" s="103">
        <v>1</v>
      </c>
      <c r="V22" s="54">
        <f>IFERROR(SUMIFS('Program App Details Report'!$AA$3:$AA$870,'Program App Details Report'!$N$3:$N$870,$E22,'Program App Details Report'!$O$3:$O$870,$G22)/L22,0)</f>
        <v>120.61821636363638</v>
      </c>
      <c r="W22" s="43"/>
      <c r="X22" s="44">
        <f>IFERROR(SUMIFS('Program App Details Report'!$Z$3:$Z$870,'Program App Details Report'!$N$3:$N$870,$E22,'Program App Details Report'!$O$3:$O$870,$G22)/L22,0)</f>
        <v>1.3769999999999999E-2</v>
      </c>
      <c r="Y22" s="44"/>
      <c r="Z22" s="44">
        <v>0</v>
      </c>
      <c r="AA22" s="43"/>
      <c r="AB22" s="42"/>
      <c r="AC22" s="42"/>
      <c r="AD22" s="42"/>
      <c r="AE22" s="42"/>
      <c r="AF22" s="42"/>
      <c r="AG22" s="42"/>
      <c r="AH22" s="54">
        <f t="shared" si="28"/>
        <v>120.61821636363638</v>
      </c>
      <c r="AI22" s="43">
        <f t="shared" si="29"/>
        <v>0</v>
      </c>
      <c r="AJ22" s="44">
        <f t="shared" si="30"/>
        <v>1.3769999999999999E-2</v>
      </c>
      <c r="AK22" s="43">
        <f t="shared" si="31"/>
        <v>0</v>
      </c>
      <c r="AL22" s="44">
        <f t="shared" si="32"/>
        <v>0</v>
      </c>
      <c r="AM22" s="43">
        <f t="shared" si="33"/>
        <v>0</v>
      </c>
      <c r="AN22" s="42">
        <f t="shared" si="34"/>
        <v>0</v>
      </c>
      <c r="AO22" s="42">
        <f t="shared" si="35"/>
        <v>0</v>
      </c>
      <c r="AP22" s="42">
        <f t="shared" si="36"/>
        <v>0</v>
      </c>
      <c r="AQ22" s="42">
        <f t="shared" si="37"/>
        <v>0</v>
      </c>
      <c r="AR22" s="42">
        <f t="shared" si="38"/>
        <v>0</v>
      </c>
      <c r="AS22" s="42">
        <f t="shared" si="39"/>
        <v>0</v>
      </c>
      <c r="AU22" s="101"/>
      <c r="AV22" s="80" t="s">
        <v>254</v>
      </c>
      <c r="AW22" s="80" t="s">
        <v>254</v>
      </c>
      <c r="AX22" s="102" t="s">
        <v>94</v>
      </c>
    </row>
    <row r="23" spans="1:50" s="2" customFormat="1">
      <c r="A23" s="157"/>
      <c r="B23" s="86" t="str">
        <f t="shared" ref="B23:B24" si="40">D23&amp;"_"&amp;E23&amp;"_"&amp;F23&amp;"_"&amp;G23&amp;"_"&amp;H23</f>
        <v>Residential_Whole House Efficiency_Various_Audit Measures_Actual</v>
      </c>
      <c r="C23" s="86" t="b">
        <f>ISNUMBER(MATCH(B23,'2016'!B:B,0))</f>
        <v>1</v>
      </c>
      <c r="D23" s="39" t="s">
        <v>2</v>
      </c>
      <c r="E23" s="39" t="s">
        <v>236</v>
      </c>
      <c r="F23" s="39" t="s">
        <v>119</v>
      </c>
      <c r="G23" s="35" t="s">
        <v>257</v>
      </c>
      <c r="H23" s="39" t="s">
        <v>243</v>
      </c>
      <c r="I23" s="51" t="str">
        <f ca="1">INDEX(OFFSET('2016'!$AG$23,,,TotalMeasures),MATCH($B23,OFFSET('2016'!$B$23,,,TotalMeasures),0))</f>
        <v>n/a</v>
      </c>
      <c r="J23" s="50" t="b">
        <v>1</v>
      </c>
      <c r="K23" s="40" t="s">
        <v>114</v>
      </c>
      <c r="L23" s="41">
        <f>IFERROR(SUMIFS('Program App Details Report'!$X$3:$X$870,'Program App Details Report'!$N$3:$N$870,$E23,'Program App Details Report'!$O$3:$O$870,$G23),0)</f>
        <v>17</v>
      </c>
      <c r="M23" s="41">
        <f>SUMIFS('Plan Data'!E:E,'Plan Data'!$A:$A,$E23&amp;"_"&amp;$G23)</f>
        <v>100</v>
      </c>
      <c r="N23" s="180">
        <v>15</v>
      </c>
      <c r="O23" s="43"/>
      <c r="P23" s="45">
        <f>IFERROR(SUMIFS('Program App Details Report'!$AB$3:$AB$870,'Program App Details Report'!$N$3:$N$870,$E23,'Program App Details Report'!$O$3:$O$870,$G23)/L23,0)</f>
        <v>0</v>
      </c>
      <c r="Q23" s="45"/>
      <c r="R23" s="46"/>
      <c r="S23" s="46"/>
      <c r="T23" s="111"/>
      <c r="U23" s="103">
        <v>1</v>
      </c>
      <c r="V23" s="54">
        <f>IFERROR(SUMIFS('Program App Details Report'!$AA$3:$AA$870,'Program App Details Report'!$N$3:$N$870,$E23,'Program App Details Report'!$O$3:$O$870,$G23)/L23,0)</f>
        <v>508</v>
      </c>
      <c r="W23" s="43"/>
      <c r="X23" s="44">
        <f>IFERROR(SUMIFS('Program App Details Report'!$Z$3:$Z$870,'Program App Details Report'!$N$3:$N$870,$E23,'Program App Details Report'!$O$3:$O$870,$G23)/L23,0)</f>
        <v>0.18999999999999997</v>
      </c>
      <c r="Y23" s="44"/>
      <c r="Z23" s="44">
        <v>0</v>
      </c>
      <c r="AA23" s="43"/>
      <c r="AB23" s="42"/>
      <c r="AC23" s="42"/>
      <c r="AD23" s="42"/>
      <c r="AE23" s="42"/>
      <c r="AF23" s="42"/>
      <c r="AG23" s="42"/>
      <c r="AH23" s="54">
        <f t="shared" si="28"/>
        <v>508</v>
      </c>
      <c r="AI23" s="43">
        <f t="shared" si="29"/>
        <v>0</v>
      </c>
      <c r="AJ23" s="44">
        <f t="shared" si="30"/>
        <v>0.18999999999999997</v>
      </c>
      <c r="AK23" s="43">
        <f t="shared" si="31"/>
        <v>0</v>
      </c>
      <c r="AL23" s="44">
        <f t="shared" si="32"/>
        <v>0</v>
      </c>
      <c r="AM23" s="43">
        <f t="shared" si="33"/>
        <v>0</v>
      </c>
      <c r="AN23" s="42">
        <f t="shared" si="34"/>
        <v>0</v>
      </c>
      <c r="AO23" s="42">
        <f t="shared" si="35"/>
        <v>0</v>
      </c>
      <c r="AP23" s="42">
        <f t="shared" si="36"/>
        <v>0</v>
      </c>
      <c r="AQ23" s="42">
        <f t="shared" si="37"/>
        <v>0</v>
      </c>
      <c r="AR23" s="42">
        <f t="shared" si="38"/>
        <v>0</v>
      </c>
      <c r="AS23" s="42">
        <f t="shared" si="39"/>
        <v>0</v>
      </c>
      <c r="AU23" s="101"/>
      <c r="AV23" s="80" t="s">
        <v>254</v>
      </c>
      <c r="AW23" s="80" t="s">
        <v>254</v>
      </c>
      <c r="AX23" s="102" t="s">
        <v>94</v>
      </c>
    </row>
    <row r="24" spans="1:50" s="2" customFormat="1">
      <c r="A24" s="157"/>
      <c r="B24" s="86" t="str">
        <f t="shared" si="40"/>
        <v>Residential_Whole House Efficiency_Various_EE Kit_Actual</v>
      </c>
      <c r="C24" s="86" t="b">
        <f>ISNUMBER(MATCH(B24,'2016'!B:B,0))</f>
        <v>1</v>
      </c>
      <c r="D24" s="39" t="s">
        <v>2</v>
      </c>
      <c r="E24" s="39" t="s">
        <v>236</v>
      </c>
      <c r="F24" s="39" t="s">
        <v>119</v>
      </c>
      <c r="G24" s="35" t="s">
        <v>256</v>
      </c>
      <c r="H24" s="39" t="s">
        <v>243</v>
      </c>
      <c r="I24" s="51" t="str">
        <f ca="1">INDEX(OFFSET('2016'!$AG$23,,,TotalMeasures),MATCH($B24,OFFSET('2016'!$B$23,,,TotalMeasures),0))</f>
        <v>n/a</v>
      </c>
      <c r="J24" s="50" t="b">
        <v>1</v>
      </c>
      <c r="K24" s="40" t="s">
        <v>114</v>
      </c>
      <c r="L24" s="41">
        <f>IFERROR(SUMIFS('Program App Details Report'!$X$3:$X$870,'Program App Details Report'!$N$3:$N$870,$E24,'Program App Details Report'!$O$3:$O$870,$G24),0)</f>
        <v>17</v>
      </c>
      <c r="M24" s="41">
        <f>SUMIFS('Plan Data'!E:E,'Plan Data'!$A:$A,$E24&amp;"_"&amp;$G24)</f>
        <v>100</v>
      </c>
      <c r="N24" s="180">
        <v>10</v>
      </c>
      <c r="O24" s="43"/>
      <c r="P24" s="45">
        <f>IFERROR(SUMIFS('Program App Details Report'!$AB$3:$AB$870,'Program App Details Report'!$N$3:$N$870,$E24,'Program App Details Report'!$O$3:$O$870,$G24)/L24,0)</f>
        <v>0</v>
      </c>
      <c r="Q24" s="45"/>
      <c r="R24" s="46"/>
      <c r="S24" s="46"/>
      <c r="T24" s="111"/>
      <c r="U24" s="103">
        <v>1</v>
      </c>
      <c r="V24" s="54">
        <f>IFERROR(SUMIFS('Program App Details Report'!$AA$3:$AA$870,'Program App Details Report'!$N$3:$N$870,$E24,'Program App Details Report'!$O$3:$O$870,$G24)/L24,0)</f>
        <v>417</v>
      </c>
      <c r="W24" s="43"/>
      <c r="X24" s="44">
        <f>IFERROR(SUMIFS('Program App Details Report'!$Z$3:$Z$870,'Program App Details Report'!$N$3:$N$870,$E24,'Program App Details Report'!$O$3:$O$870,$G24)/L24,0)</f>
        <v>4.4000000000000004E-2</v>
      </c>
      <c r="Y24" s="44"/>
      <c r="Z24" s="44">
        <v>0</v>
      </c>
      <c r="AA24" s="43"/>
      <c r="AB24" s="42"/>
      <c r="AC24" s="42"/>
      <c r="AD24" s="42"/>
      <c r="AE24" s="42"/>
      <c r="AF24" s="42"/>
      <c r="AG24" s="42"/>
      <c r="AH24" s="54">
        <f t="shared" si="28"/>
        <v>417</v>
      </c>
      <c r="AI24" s="43">
        <f t="shared" si="29"/>
        <v>0</v>
      </c>
      <c r="AJ24" s="44">
        <f t="shared" si="30"/>
        <v>4.4000000000000004E-2</v>
      </c>
      <c r="AK24" s="43">
        <f t="shared" si="31"/>
        <v>0</v>
      </c>
      <c r="AL24" s="44">
        <f t="shared" si="32"/>
        <v>0</v>
      </c>
      <c r="AM24" s="43">
        <f t="shared" si="33"/>
        <v>0</v>
      </c>
      <c r="AN24" s="42">
        <f t="shared" si="34"/>
        <v>0</v>
      </c>
      <c r="AO24" s="42">
        <f t="shared" si="35"/>
        <v>0</v>
      </c>
      <c r="AP24" s="42">
        <f t="shared" si="36"/>
        <v>0</v>
      </c>
      <c r="AQ24" s="42">
        <f t="shared" si="37"/>
        <v>0</v>
      </c>
      <c r="AR24" s="42">
        <f t="shared" si="38"/>
        <v>0</v>
      </c>
      <c r="AS24" s="42">
        <f t="shared" si="39"/>
        <v>0</v>
      </c>
      <c r="AU24" s="101"/>
      <c r="AV24" s="80" t="s">
        <v>254</v>
      </c>
      <c r="AW24" s="80" t="s">
        <v>254</v>
      </c>
      <c r="AX24" s="102" t="s">
        <v>94</v>
      </c>
    </row>
    <row r="25" spans="1:50" s="2" customFormat="1">
      <c r="A25" s="157"/>
      <c r="B25" s="86" t="str">
        <f t="shared" ref="B25" si="41">D25&amp;"_"&amp;E25&amp;"_"&amp;F25&amp;"_"&amp;G25&amp;"_"&amp;H25</f>
        <v>Residential_Residential Audit_Various_Online Audit_Actual</v>
      </c>
      <c r="C25" s="86" t="b">
        <f>ISNUMBER(MATCH(B25,'2016'!B:B,0))</f>
        <v>1</v>
      </c>
      <c r="D25" s="39" t="s">
        <v>2</v>
      </c>
      <c r="E25" s="39" t="s">
        <v>390</v>
      </c>
      <c r="F25" s="39" t="s">
        <v>119</v>
      </c>
      <c r="G25" s="35" t="s">
        <v>420</v>
      </c>
      <c r="H25" s="39" t="s">
        <v>243</v>
      </c>
      <c r="I25" s="51" t="str">
        <f ca="1">INDEX(OFFSET('2016'!$AG$23,,,TotalMeasures),MATCH($B25,OFFSET('2016'!$B$23,,,TotalMeasures),0))</f>
        <v>n/a</v>
      </c>
      <c r="J25" s="50" t="b">
        <v>1</v>
      </c>
      <c r="K25" s="40" t="s">
        <v>114</v>
      </c>
      <c r="L25" s="41">
        <f>IFERROR(SUMIFS('Program App Details Report'!$X$3:$X$870,'Program App Details Report'!$N$3:$N$870,$E25,'Program App Details Report'!$O$3:$O$870,$G25),0)</f>
        <v>610</v>
      </c>
      <c r="M25" s="41">
        <f>SUMIFS('Plan Data'!E:E,'Plan Data'!$A:$A,$E25&amp;"_"&amp;$G25)</f>
        <v>400</v>
      </c>
      <c r="N25" s="180">
        <v>10</v>
      </c>
      <c r="O25" s="43"/>
      <c r="P25" s="45">
        <f>IFERROR(SUMIFS('Program App Details Report'!$AB$3:$AB$870,'Program App Details Report'!$N$3:$N$870,$E25,'Program App Details Report'!$O$3:$O$870,$G25)/L25,0)</f>
        <v>0</v>
      </c>
      <c r="Q25" s="45"/>
      <c r="R25" s="46"/>
      <c r="S25" s="46"/>
      <c r="T25" s="111"/>
      <c r="U25" s="103">
        <v>1</v>
      </c>
      <c r="V25" s="54">
        <f>IFERROR(SUMIFS('Program App Details Report'!$AA$3:$AA$870,'Program App Details Report'!$N$3:$N$870,$E25,'Program App Details Report'!$O$3:$O$870,$G25)/L25,0)</f>
        <v>209</v>
      </c>
      <c r="W25" s="43"/>
      <c r="X25" s="44">
        <f>IFERROR(SUMIFS('Program App Details Report'!$Z$3:$Z$870,'Program App Details Report'!$N$3:$N$870,$E25,'Program App Details Report'!$O$3:$O$870,$G25)/L25,0)</f>
        <v>2.1999999999999999E-2</v>
      </c>
      <c r="Y25" s="44"/>
      <c r="Z25" s="44">
        <v>0</v>
      </c>
      <c r="AA25" s="43"/>
      <c r="AB25" s="42"/>
      <c r="AC25" s="42"/>
      <c r="AD25" s="42"/>
      <c r="AE25" s="42"/>
      <c r="AF25" s="42"/>
      <c r="AG25" s="42"/>
      <c r="AH25" s="54">
        <f t="shared" si="28"/>
        <v>209</v>
      </c>
      <c r="AI25" s="43">
        <f t="shared" si="29"/>
        <v>0</v>
      </c>
      <c r="AJ25" s="44">
        <f t="shared" si="30"/>
        <v>2.1999999999999999E-2</v>
      </c>
      <c r="AK25" s="43">
        <f t="shared" si="31"/>
        <v>0</v>
      </c>
      <c r="AL25" s="44">
        <f t="shared" si="32"/>
        <v>0</v>
      </c>
      <c r="AM25" s="43">
        <f t="shared" si="33"/>
        <v>0</v>
      </c>
      <c r="AN25" s="42">
        <f t="shared" si="34"/>
        <v>0</v>
      </c>
      <c r="AO25" s="42">
        <f t="shared" si="35"/>
        <v>0</v>
      </c>
      <c r="AP25" s="42">
        <f t="shared" si="36"/>
        <v>0</v>
      </c>
      <c r="AQ25" s="42">
        <f t="shared" si="37"/>
        <v>0</v>
      </c>
      <c r="AR25" s="42">
        <f t="shared" si="38"/>
        <v>0</v>
      </c>
      <c r="AS25" s="42">
        <f t="shared" si="39"/>
        <v>0</v>
      </c>
      <c r="AU25" s="101"/>
      <c r="AV25" s="80" t="s">
        <v>254</v>
      </c>
      <c r="AW25" s="80" t="s">
        <v>254</v>
      </c>
      <c r="AX25" s="102" t="s">
        <v>94</v>
      </c>
    </row>
    <row r="26" spans="1:50">
      <c r="A26" s="157"/>
      <c r="B26" s="86" t="str">
        <f t="shared" ref="B26" si="42">D26&amp;"_"&amp;E26&amp;"_"&amp;F26&amp;"_"&amp;G26&amp;"_"&amp;H26</f>
        <v>Residential_School-Based Energy Education_Various_EE Kit/Education Materials_Actual</v>
      </c>
      <c r="C26" s="86" t="b">
        <f>ISNUMBER(MATCH(B26,'2016'!B:B,0))</f>
        <v>1</v>
      </c>
      <c r="D26" s="39" t="s">
        <v>2</v>
      </c>
      <c r="E26" s="39" t="s">
        <v>238</v>
      </c>
      <c r="F26" s="39" t="s">
        <v>119</v>
      </c>
      <c r="G26" s="35" t="s">
        <v>328</v>
      </c>
      <c r="H26" s="39" t="s">
        <v>243</v>
      </c>
      <c r="I26" s="51" t="str">
        <f ca="1">INDEX(OFFSET('2016'!$AG$23,,,TotalMeasures),MATCH($B26,OFFSET('2016'!$B$23,,,TotalMeasures),0))</f>
        <v>n/a</v>
      </c>
      <c r="J26" s="50" t="b">
        <v>1</v>
      </c>
      <c r="K26" s="40" t="s">
        <v>114</v>
      </c>
      <c r="L26" s="41">
        <f>IFERROR(SUMIFS('Program App Details Report'!$X$3:$X$870,'Program App Details Report'!$N$3:$N$870,$E26,'Program App Details Report'!$O$3:$O$870,$G26),0)</f>
        <v>1360</v>
      </c>
      <c r="M26" s="41">
        <f>SUMIFS('Plan Data'!E:E,'Plan Data'!$A:$A,$E26&amp;"_"&amp;$G26)</f>
        <v>1200</v>
      </c>
      <c r="N26" s="180">
        <v>5</v>
      </c>
      <c r="O26" s="43"/>
      <c r="P26" s="45">
        <f>IFERROR(SUMIFS('Program App Details Report'!$AB$3:$AB$870,'Program App Details Report'!$N$3:$N$870,$E26,'Program App Details Report'!$O$3:$O$870,$G26)/L26,0)</f>
        <v>0</v>
      </c>
      <c r="Q26" s="45"/>
      <c r="R26" s="46"/>
      <c r="S26" s="46"/>
      <c r="T26" s="111"/>
      <c r="U26" s="103">
        <v>1</v>
      </c>
      <c r="V26" s="54">
        <f>IFERROR(SUMIFS('Program App Details Report'!$AA$3:$AA$870,'Program App Details Report'!$N$3:$N$870,$E26,'Program App Details Report'!$O$3:$O$870,$G26)/L26,0)</f>
        <v>397</v>
      </c>
      <c r="W26" s="43"/>
      <c r="X26" s="44">
        <f>IFERROR(SUMIFS('Program App Details Report'!$Z$3:$Z$870,'Program App Details Report'!$N$3:$N$870,$E26,'Program App Details Report'!$O$3:$O$870,$G26)/L26,0)</f>
        <v>4.0000000000000008E-2</v>
      </c>
      <c r="Y26" s="44"/>
      <c r="Z26" s="44"/>
      <c r="AA26" s="43"/>
      <c r="AB26" s="42"/>
      <c r="AC26" s="42"/>
      <c r="AD26" s="42"/>
      <c r="AE26" s="42"/>
      <c r="AF26" s="42"/>
      <c r="AG26" s="42"/>
      <c r="AH26" s="54">
        <f t="shared" si="28"/>
        <v>397</v>
      </c>
      <c r="AI26" s="43">
        <f t="shared" si="29"/>
        <v>0</v>
      </c>
      <c r="AJ26" s="44">
        <f t="shared" si="30"/>
        <v>4.0000000000000008E-2</v>
      </c>
      <c r="AK26" s="43">
        <f t="shared" si="31"/>
        <v>0</v>
      </c>
      <c r="AL26" s="44"/>
      <c r="AM26" s="43"/>
      <c r="AN26" s="42"/>
      <c r="AO26" s="42"/>
      <c r="AP26" s="42"/>
      <c r="AQ26" s="42"/>
      <c r="AR26" s="42"/>
      <c r="AS26" s="42"/>
      <c r="AU26" s="101"/>
      <c r="AV26" s="80"/>
      <c r="AW26" s="80"/>
      <c r="AX26" s="102" t="s">
        <v>94</v>
      </c>
    </row>
    <row r="27" spans="1:50">
      <c r="A27" s="157"/>
      <c r="B27" s="86" t="str">
        <f t="shared" ref="B27" si="43">D27&amp;"_"&amp;E27&amp;"_"&amp;F27&amp;"_"&amp;G27&amp;"_"&amp;H27</f>
        <v>Residential_Weatherization_Various_Weatherization Measures_Actual</v>
      </c>
      <c r="C27" s="86" t="b">
        <f>ISNUMBER(MATCH(B27,'2016'!B:B,0))</f>
        <v>1</v>
      </c>
      <c r="D27" s="39" t="s">
        <v>2</v>
      </c>
      <c r="E27" s="39" t="s">
        <v>239</v>
      </c>
      <c r="F27" s="39" t="s">
        <v>119</v>
      </c>
      <c r="G27" s="35" t="s">
        <v>255</v>
      </c>
      <c r="H27" s="39" t="s">
        <v>243</v>
      </c>
      <c r="I27" s="51" t="str">
        <f ca="1">INDEX(OFFSET('2016'!$AG$23,,,TotalMeasures),MATCH($B27,OFFSET('2016'!$B$23,,,TotalMeasures),0))</f>
        <v>n/a</v>
      </c>
      <c r="J27" s="50" t="b">
        <v>1</v>
      </c>
      <c r="K27" s="40" t="s">
        <v>114</v>
      </c>
      <c r="L27" s="41">
        <f>IFERROR(SUMIFS('Program App Details Report'!$X$3:$X$870,'Program App Details Report'!$N$3:$N$870,$E27,'Program App Details Report'!$O$3:$O$870,$G27),0)</f>
        <v>25</v>
      </c>
      <c r="M27" s="41">
        <f>SUMIFS('Plan Data'!E:E,'Plan Data'!$A:$A,$E27&amp;"_"&amp;$G27)</f>
        <v>25</v>
      </c>
      <c r="N27" s="180">
        <v>15</v>
      </c>
      <c r="O27" s="43"/>
      <c r="P27" s="45">
        <f>IFERROR(SUMIFS('Program App Details Report'!$AB$3:$AB$870,'Program App Details Report'!$N$3:$N$870,$E27,'Program App Details Report'!$O$3:$O$870,$G27)/L27,0)</f>
        <v>0</v>
      </c>
      <c r="Q27" s="45"/>
      <c r="R27" s="46"/>
      <c r="S27" s="46"/>
      <c r="T27" s="111"/>
      <c r="U27" s="103">
        <v>1</v>
      </c>
      <c r="V27" s="54">
        <f>IFERROR(SUMIFS('Program App Details Report'!$AA$3:$AA$870,'Program App Details Report'!$N$3:$N$870,$E27,'Program App Details Report'!$O$3:$O$870,$G27)/L27,0)</f>
        <v>865</v>
      </c>
      <c r="W27" s="43"/>
      <c r="X27" s="44">
        <f>IFERROR(SUMIFS('Program App Details Report'!$Z$3:$Z$870,'Program App Details Report'!$N$3:$N$870,$E27,'Program App Details Report'!$O$3:$O$870,$G27)/L27,0)</f>
        <v>0.15499999999999992</v>
      </c>
      <c r="Y27" s="44"/>
      <c r="Z27" s="44"/>
      <c r="AA27" s="43"/>
      <c r="AB27" s="42"/>
      <c r="AC27" s="42"/>
      <c r="AD27" s="42"/>
      <c r="AE27" s="42"/>
      <c r="AF27" s="42"/>
      <c r="AG27" s="42"/>
      <c r="AH27" s="54">
        <f t="shared" si="28"/>
        <v>865</v>
      </c>
      <c r="AI27" s="43">
        <f t="shared" si="29"/>
        <v>0</v>
      </c>
      <c r="AJ27" s="44">
        <f t="shared" si="30"/>
        <v>0.15499999999999992</v>
      </c>
      <c r="AK27" s="43">
        <f t="shared" si="31"/>
        <v>0</v>
      </c>
      <c r="AL27" s="44"/>
      <c r="AM27" s="43"/>
      <c r="AN27" s="42"/>
      <c r="AO27" s="42"/>
      <c r="AP27" s="42"/>
      <c r="AQ27" s="42"/>
      <c r="AR27" s="42"/>
      <c r="AS27" s="42"/>
      <c r="AU27" s="101"/>
      <c r="AV27" s="80"/>
      <c r="AW27" s="80"/>
      <c r="AX27" s="102" t="s">
        <v>94</v>
      </c>
    </row>
    <row r="28" spans="1:50">
      <c r="A28" s="157"/>
      <c r="B28" s="86" t="str">
        <f t="shared" ref="B28" si="44">D28&amp;"_"&amp;E28&amp;"_"&amp;F28&amp;"_"&amp;G28&amp;"_"&amp;H28</f>
        <v>Residential_Weatherization_Various_EE Kit_Actual</v>
      </c>
      <c r="C28" s="86" t="b">
        <f>ISNUMBER(MATCH(B28,'2016'!B:B,0))</f>
        <v>1</v>
      </c>
      <c r="D28" s="39" t="s">
        <v>2</v>
      </c>
      <c r="E28" s="39" t="s">
        <v>239</v>
      </c>
      <c r="F28" s="39" t="s">
        <v>119</v>
      </c>
      <c r="G28" s="35" t="s">
        <v>256</v>
      </c>
      <c r="H28" s="39" t="s">
        <v>243</v>
      </c>
      <c r="I28" s="51" t="str">
        <f ca="1">INDEX(OFFSET('2016'!$AG$23,,,TotalMeasures),MATCH($B28,OFFSET('2016'!$B$23,,,TotalMeasures),0))</f>
        <v>n/a</v>
      </c>
      <c r="J28" s="50" t="b">
        <v>1</v>
      </c>
      <c r="K28" s="40" t="s">
        <v>114</v>
      </c>
      <c r="L28" s="41">
        <f>IFERROR(SUMIFS('Program App Details Report'!$X$3:$X$870,'Program App Details Report'!$N$3:$N$870,$E28,'Program App Details Report'!$O$3:$O$870,$G28),0)</f>
        <v>25</v>
      </c>
      <c r="M28" s="41">
        <f>SUMIFS('Plan Data'!E:E,'Plan Data'!$A:$A,$E28&amp;"_"&amp;$G28)</f>
        <v>25</v>
      </c>
      <c r="N28" s="180">
        <v>10</v>
      </c>
      <c r="O28" s="43"/>
      <c r="P28" s="45">
        <f>IFERROR(SUMIFS('Program App Details Report'!$AB$3:$AB$870,'Program App Details Report'!$N$3:$N$870,$E28,'Program App Details Report'!$O$3:$O$870,$G28)/L28,0)</f>
        <v>0</v>
      </c>
      <c r="Q28" s="45"/>
      <c r="R28" s="46"/>
      <c r="S28" s="46"/>
      <c r="T28" s="111"/>
      <c r="U28" s="103">
        <v>1</v>
      </c>
      <c r="V28" s="54">
        <f>IFERROR(SUMIFS('Program App Details Report'!$AA$3:$AA$870,'Program App Details Report'!$N$3:$N$870,$E28,'Program App Details Report'!$O$3:$O$870,$G28)/L28,0)</f>
        <v>417</v>
      </c>
      <c r="W28" s="43"/>
      <c r="X28" s="44">
        <f>IFERROR(SUMIFS('Program App Details Report'!$Z$3:$Z$870,'Program App Details Report'!$N$3:$N$870,$E28,'Program App Details Report'!$O$3:$O$870,$G28)/L28,0)</f>
        <v>4.4000000000000011E-2</v>
      </c>
      <c r="Y28" s="44"/>
      <c r="Z28" s="44"/>
      <c r="AA28" s="43"/>
      <c r="AB28" s="42"/>
      <c r="AC28" s="42"/>
      <c r="AD28" s="42"/>
      <c r="AE28" s="42"/>
      <c r="AF28" s="42"/>
      <c r="AG28" s="42"/>
      <c r="AH28" s="54">
        <f t="shared" si="28"/>
        <v>417</v>
      </c>
      <c r="AI28" s="43">
        <f t="shared" si="29"/>
        <v>0</v>
      </c>
      <c r="AJ28" s="44">
        <f t="shared" si="30"/>
        <v>4.4000000000000011E-2</v>
      </c>
      <c r="AK28" s="43">
        <f t="shared" si="31"/>
        <v>0</v>
      </c>
      <c r="AL28" s="44"/>
      <c r="AM28" s="43"/>
      <c r="AN28" s="42"/>
      <c r="AO28" s="42"/>
      <c r="AP28" s="42"/>
      <c r="AQ28" s="42"/>
      <c r="AR28" s="42"/>
      <c r="AS28" s="42"/>
      <c r="AU28" s="101"/>
      <c r="AV28" s="80"/>
      <c r="AW28" s="80"/>
      <c r="AX28" s="102" t="s">
        <v>94</v>
      </c>
    </row>
    <row r="29" spans="1:50">
      <c r="A29" s="157"/>
      <c r="B29" s="86" t="str">
        <f t="shared" ref="B29:B30" si="45">D29&amp;"_"&amp;E29&amp;"_"&amp;F29&amp;"_"&amp;G29&amp;"_"&amp;H29</f>
        <v>Commercial_Commercial Prescriptive Rebate_Lighting_C&amp;I Lighting_Actual</v>
      </c>
      <c r="C29" s="86" t="b">
        <f>ISNUMBER(MATCH(B29,'2016'!B:B,0))</f>
        <v>1</v>
      </c>
      <c r="D29" s="39" t="s">
        <v>65</v>
      </c>
      <c r="E29" s="39" t="s">
        <v>240</v>
      </c>
      <c r="F29" s="39" t="s">
        <v>97</v>
      </c>
      <c r="G29" s="35" t="s">
        <v>361</v>
      </c>
      <c r="H29" s="39" t="s">
        <v>243</v>
      </c>
      <c r="I29" s="51">
        <f ca="1">INDEX(OFFSET('2016'!$AG$23,,,TotalMeasures),MATCH($B29,OFFSET('2016'!$B$23,,,TotalMeasures),0))</f>
        <v>1.1093117054962569</v>
      </c>
      <c r="J29" s="50" t="b">
        <v>1</v>
      </c>
      <c r="K29" s="40" t="s">
        <v>114</v>
      </c>
      <c r="L29" s="41">
        <f>IFERROR(SUMIFS('Program App Details Report'!$X$3:$X$870,'Program App Details Report'!$N$3:$N$870,$E29,'Program App Details Report'!$O$3:$O$870,$G29),0)</f>
        <v>19546</v>
      </c>
      <c r="M29" s="41">
        <f>SUMIFS('Plan Data'!E:E,'Plan Data'!$A:$A,$E29&amp;"_"&amp;$G29)</f>
        <v>6500</v>
      </c>
      <c r="N29" s="180">
        <v>8</v>
      </c>
      <c r="O29" s="43"/>
      <c r="P29" s="45">
        <f>IFERROR(SUMIFS('Program App Details Report'!$AB$3:$AB$870,'Program App Details Report'!$N$3:$N$870,$E29,'Program App Details Report'!$O$3:$O$870,$G29)/L29,0)</f>
        <v>13.552429393226236</v>
      </c>
      <c r="Q29" s="45">
        <f>SUMPRODUCT(--('Plan Data'!$A$3:$A$107=$E29&amp;"_"&amp;$G29),'Plan Data'!$E$3:$E$107,'Plan Data'!$H$3:$H$107)/M29</f>
        <v>39.59403076923077</v>
      </c>
      <c r="R29" s="46"/>
      <c r="S29" s="46"/>
      <c r="T29" s="111"/>
      <c r="U29" s="103">
        <v>1</v>
      </c>
      <c r="V29" s="54">
        <f>IFERROR(SUMIFS('Program App Details Report'!$AA$3:$AA$870,'Program App Details Report'!$N$3:$N$870,$E29,'Program App Details Report'!$O$3:$O$870,$G29)/L29,0)</f>
        <v>147.79287511511296</v>
      </c>
      <c r="W29" s="43"/>
      <c r="X29" s="44">
        <f>IFERROR(SUMIFS('Program App Details Report'!$Z$3:$Z$870,'Program App Details Report'!$N$3:$N$870,$E29,'Program App Details Report'!$O$3:$O$870,$G29)/L29,0)</f>
        <v>3.5565772485419006E-2</v>
      </c>
      <c r="Y29" s="44"/>
      <c r="Z29" s="44"/>
      <c r="AA29" s="43"/>
      <c r="AB29" s="42"/>
      <c r="AC29" s="42"/>
      <c r="AD29" s="42"/>
      <c r="AE29" s="42"/>
      <c r="AF29" s="42"/>
      <c r="AG29" s="42"/>
      <c r="AH29" s="54">
        <f t="shared" si="28"/>
        <v>147.79287511511296</v>
      </c>
      <c r="AI29" s="43">
        <f t="shared" si="29"/>
        <v>0</v>
      </c>
      <c r="AJ29" s="44">
        <f t="shared" si="30"/>
        <v>3.5565772485419006E-2</v>
      </c>
      <c r="AK29" s="43">
        <f t="shared" si="31"/>
        <v>0</v>
      </c>
      <c r="AL29" s="44"/>
      <c r="AM29" s="43"/>
      <c r="AN29" s="42"/>
      <c r="AO29" s="42"/>
      <c r="AP29" s="42"/>
      <c r="AQ29" s="42"/>
      <c r="AR29" s="42"/>
      <c r="AS29" s="42"/>
      <c r="AU29" s="101"/>
      <c r="AV29" s="80"/>
      <c r="AW29" s="80"/>
      <c r="AX29" s="102" t="s">
        <v>94</v>
      </c>
    </row>
    <row r="30" spans="1:50">
      <c r="A30" s="157"/>
      <c r="B30" s="86" t="str">
        <f t="shared" si="45"/>
        <v>Commercial_Commercial Prescriptive Rebate_Lighting_C&amp;I HVAC_Actual</v>
      </c>
      <c r="C30" s="86" t="b">
        <f>ISNUMBER(MATCH(B30,'2016'!B:B,0))</f>
        <v>1</v>
      </c>
      <c r="D30" s="39" t="s">
        <v>65</v>
      </c>
      <c r="E30" s="39" t="s">
        <v>240</v>
      </c>
      <c r="F30" s="39" t="s">
        <v>97</v>
      </c>
      <c r="G30" s="35" t="s">
        <v>363</v>
      </c>
      <c r="H30" s="39" t="s">
        <v>243</v>
      </c>
      <c r="I30" s="51" t="str">
        <f ca="1">INDEX(OFFSET('2016'!$AG$23,,,TotalMeasures),MATCH($B30,OFFSET('2016'!$B$23,,,TotalMeasures),0))</f>
        <v>n/a</v>
      </c>
      <c r="J30" s="50" t="b">
        <v>1</v>
      </c>
      <c r="K30" s="40" t="s">
        <v>114</v>
      </c>
      <c r="L30" s="41">
        <f>IFERROR(SUMIFS('Program App Details Report'!$X$3:$X$870,'Program App Details Report'!$N$3:$N$870,$E30,'Program App Details Report'!$O$3:$O$870,$G30),0)</f>
        <v>0</v>
      </c>
      <c r="M30" s="41">
        <f>SUMIFS('Plan Data'!E:E,'Plan Data'!$A:$A,$E30&amp;"_"&amp;$G30)</f>
        <v>24</v>
      </c>
      <c r="N30" s="180">
        <v>15</v>
      </c>
      <c r="O30" s="43"/>
      <c r="P30" s="45">
        <f>IFERROR(SUMIFS('Program App Details Report'!$AB$3:$AB$870,'Program App Details Report'!$N$3:$N$870,$E30,'Program App Details Report'!$O$3:$O$870,$G30)/L30,0)</f>
        <v>0</v>
      </c>
      <c r="Q30" s="45">
        <f>SUMPRODUCT(--('Plan Data'!$A$3:$A$107=$E30&amp;"_"&amp;$G30),'Plan Data'!$E$3:$E$107,'Plan Data'!$H$3:$H$107)/M30</f>
        <v>1101.6666666666667</v>
      </c>
      <c r="R30" s="46"/>
      <c r="S30" s="46"/>
      <c r="T30" s="111"/>
      <c r="U30" s="103">
        <v>1</v>
      </c>
      <c r="V30" s="54">
        <f>IFERROR(SUMIFS('Program App Details Report'!$AA$3:$AA$870,'Program App Details Report'!$N$3:$N$870,$E30,'Program App Details Report'!$O$3:$O$870,$G30)/L30,0)</f>
        <v>0</v>
      </c>
      <c r="W30" s="43"/>
      <c r="X30" s="44">
        <f>IFERROR(SUMIFS('Program App Details Report'!$Z$3:$Z$870,'Program App Details Report'!$N$3:$N$870,$E30,'Program App Details Report'!$O$3:$O$870,$G30)/L30,0)</f>
        <v>0</v>
      </c>
      <c r="Y30" s="44"/>
      <c r="Z30" s="44"/>
      <c r="AA30" s="43"/>
      <c r="AB30" s="42"/>
      <c r="AC30" s="42"/>
      <c r="AD30" s="42"/>
      <c r="AE30" s="42"/>
      <c r="AF30" s="42"/>
      <c r="AG30" s="42"/>
      <c r="AH30" s="54">
        <f t="shared" si="28"/>
        <v>0</v>
      </c>
      <c r="AI30" s="43">
        <f t="shared" si="29"/>
        <v>0</v>
      </c>
      <c r="AJ30" s="44">
        <f t="shared" si="30"/>
        <v>0</v>
      </c>
      <c r="AK30" s="43">
        <f t="shared" si="31"/>
        <v>0</v>
      </c>
      <c r="AL30" s="44"/>
      <c r="AM30" s="43"/>
      <c r="AN30" s="42"/>
      <c r="AO30" s="42"/>
      <c r="AP30" s="42"/>
      <c r="AQ30" s="42"/>
      <c r="AR30" s="42"/>
      <c r="AS30" s="42"/>
      <c r="AU30" s="101"/>
      <c r="AV30" s="80"/>
      <c r="AW30" s="80"/>
      <c r="AX30" s="102" t="s">
        <v>94</v>
      </c>
    </row>
    <row r="31" spans="1:50">
      <c r="A31" s="157"/>
      <c r="B31" s="86" t="str">
        <f t="shared" ref="B31" si="46">D31&amp;"_"&amp;E31&amp;"_"&amp;F31&amp;"_"&amp;G31&amp;"_"&amp;H31</f>
        <v>Commercial_Commercial Prescriptive Rebate_Lighting_C&amp;I Motors_Actual</v>
      </c>
      <c r="C31" s="86" t="b">
        <f>ISNUMBER(MATCH(B31,'2016'!B:B,0))</f>
        <v>1</v>
      </c>
      <c r="D31" s="39" t="s">
        <v>65</v>
      </c>
      <c r="E31" s="39" t="s">
        <v>240</v>
      </c>
      <c r="F31" s="39" t="s">
        <v>97</v>
      </c>
      <c r="G31" s="35" t="s">
        <v>362</v>
      </c>
      <c r="H31" s="39" t="s">
        <v>243</v>
      </c>
      <c r="I31" s="51">
        <f ca="1">INDEX(OFFSET('2016'!$AG$23,,,TotalMeasures),MATCH($B31,OFFSET('2016'!$B$23,,,TotalMeasures),0))</f>
        <v>95.629894173044789</v>
      </c>
      <c r="J31" s="50" t="b">
        <v>1</v>
      </c>
      <c r="K31" s="40" t="s">
        <v>114</v>
      </c>
      <c r="L31" s="41">
        <f>IFERROR(SUMIFS('Program App Details Report'!$X$3:$X$870,'Program App Details Report'!$N$3:$N$870,$E31,'Program App Details Report'!$O$3:$O$870,$G31),0)</f>
        <v>2</v>
      </c>
      <c r="M31" s="41">
        <f>SUMIFS('Plan Data'!E:E,'Plan Data'!$A:$A,$E31&amp;"_"&amp;$G31)</f>
        <v>10</v>
      </c>
      <c r="N31" s="180">
        <v>15</v>
      </c>
      <c r="O31" s="43"/>
      <c r="P31" s="45">
        <f>IFERROR(SUMIFS('Program App Details Report'!$AB$3:$AB$870,'Program App Details Report'!$N$3:$N$870,$E31,'Program App Details Report'!$O$3:$O$870,$G31)/L31,0)</f>
        <v>325</v>
      </c>
      <c r="Q31" s="45">
        <f>SUMPRODUCT(--('Plan Data'!$A$3:$A$107=$E31&amp;"_"&amp;$G31),'Plan Data'!$E$3:$E$107,'Plan Data'!$H$3:$H$107)/M31</f>
        <v>115</v>
      </c>
      <c r="R31" s="46"/>
      <c r="S31" s="46"/>
      <c r="T31" s="111"/>
      <c r="U31" s="103">
        <v>1</v>
      </c>
      <c r="V31" s="54">
        <f>IFERROR(SUMIFS('Program App Details Report'!$AA$3:$AA$870,'Program App Details Report'!$N$3:$N$870,$E31,'Program App Details Report'!$O$3:$O$870,$G31)/L31,0)</f>
        <v>25654.483499999998</v>
      </c>
      <c r="W31" s="43"/>
      <c r="X31" s="44">
        <f>IFERROR(SUMIFS('Program App Details Report'!$Z$3:$Z$870,'Program App Details Report'!$N$3:$N$870,$E31,'Program App Details Report'!$O$3:$O$870,$G31)/L31,0)</f>
        <v>2.5300000000000002</v>
      </c>
      <c r="Y31" s="44"/>
      <c r="Z31" s="44"/>
      <c r="AA31" s="43"/>
      <c r="AB31" s="42"/>
      <c r="AC31" s="42"/>
      <c r="AD31" s="42"/>
      <c r="AE31" s="42"/>
      <c r="AF31" s="42"/>
      <c r="AG31" s="42"/>
      <c r="AH31" s="54">
        <f t="shared" si="28"/>
        <v>25654.483499999998</v>
      </c>
      <c r="AI31" s="43">
        <f t="shared" si="29"/>
        <v>0</v>
      </c>
      <c r="AJ31" s="44">
        <f t="shared" si="30"/>
        <v>2.5300000000000002</v>
      </c>
      <c r="AK31" s="43">
        <f t="shared" si="31"/>
        <v>0</v>
      </c>
      <c r="AL31" s="44"/>
      <c r="AM31" s="43"/>
      <c r="AN31" s="42"/>
      <c r="AO31" s="42"/>
      <c r="AP31" s="42"/>
      <c r="AQ31" s="42"/>
      <c r="AR31" s="42"/>
      <c r="AS31" s="42"/>
      <c r="AU31" s="101"/>
      <c r="AV31" s="80"/>
      <c r="AW31" s="80"/>
      <c r="AX31" s="102" t="s">
        <v>94</v>
      </c>
    </row>
    <row r="32" spans="1:50">
      <c r="A32" s="157"/>
      <c r="B32" s="86" t="str">
        <f t="shared" ref="B32" si="47">D32&amp;"_"&amp;E32&amp;"_"&amp;F32&amp;"_"&amp;G32&amp;"_"&amp;H32</f>
        <v>Commercial_Commercial Custom Rebate_Various_C&amp;I Custom_Actual</v>
      </c>
      <c r="C32" s="86" t="b">
        <f>ISNUMBER(MATCH(B32,'2016'!B:B,0))</f>
        <v>1</v>
      </c>
      <c r="D32" s="39" t="s">
        <v>65</v>
      </c>
      <c r="E32" s="39" t="s">
        <v>241</v>
      </c>
      <c r="F32" s="39" t="s">
        <v>119</v>
      </c>
      <c r="G32" s="35" t="s">
        <v>116</v>
      </c>
      <c r="H32" s="39" t="s">
        <v>243</v>
      </c>
      <c r="I32" s="51">
        <f ca="1">INDEX(OFFSET('2016'!$AG$23,,,TotalMeasures),MATCH($B32,OFFSET('2016'!$B$23,,,TotalMeasures),0))</f>
        <v>2.012251410029934</v>
      </c>
      <c r="J32" s="50" t="b">
        <v>1</v>
      </c>
      <c r="K32" s="40" t="s">
        <v>114</v>
      </c>
      <c r="L32" s="41">
        <v>47</v>
      </c>
      <c r="M32" s="41">
        <f>SUMIFS('Plan Data'!E:E,'Plan Data'!$A:$A,$E32&amp;"_"&amp;$G32)</f>
        <v>45</v>
      </c>
      <c r="N32" s="180">
        <v>15</v>
      </c>
      <c r="O32" s="43"/>
      <c r="P32" s="45">
        <f>IFERROR(SUMIFS('Program App Details Report'!$AB$3:$AB$870,'Program App Details Report'!$N$3:$N$870,$E32,'Program App Details Report'!$O$3:$O$870,$G32)/L32,0)</f>
        <v>3672.5731914893618</v>
      </c>
      <c r="Q32" s="45">
        <f>P32*2</f>
        <v>7345.1463829787235</v>
      </c>
      <c r="R32" s="46"/>
      <c r="S32" s="46"/>
      <c r="T32" s="111"/>
      <c r="U32" s="103">
        <v>1</v>
      </c>
      <c r="V32" s="54">
        <f>IFERROR(SUMIFS('Program App Details Report'!$AA$3:$AA$870,'Program App Details Report'!$N$3:$N$870,$E32,'Program App Details Report'!$O$3:$O$870,$G32)/L32,0)</f>
        <v>32771.760425531917</v>
      </c>
      <c r="W32" s="43"/>
      <c r="X32" s="44">
        <f>IFERROR(SUMIFS('Program App Details Report'!$Z$3:$Z$870,'Program App Details Report'!$N$3:$N$870,$E32,'Program App Details Report'!$O$3:$O$870,$G32)/L32,0)</f>
        <v>7.9393404255319151</v>
      </c>
      <c r="Y32" s="44"/>
      <c r="Z32" s="44"/>
      <c r="AA32" s="43"/>
      <c r="AB32" s="42"/>
      <c r="AC32" s="42"/>
      <c r="AD32" s="42"/>
      <c r="AE32" s="42"/>
      <c r="AF32" s="42"/>
      <c r="AG32" s="42"/>
      <c r="AH32" s="54">
        <f t="shared" si="28"/>
        <v>32771.760425531917</v>
      </c>
      <c r="AI32" s="43">
        <f t="shared" si="29"/>
        <v>0</v>
      </c>
      <c r="AJ32" s="44">
        <f t="shared" si="30"/>
        <v>7.9393404255319151</v>
      </c>
      <c r="AK32" s="43">
        <f t="shared" si="31"/>
        <v>0</v>
      </c>
      <c r="AL32" s="44"/>
      <c r="AM32" s="43"/>
      <c r="AN32" s="42"/>
      <c r="AO32" s="42"/>
      <c r="AP32" s="42"/>
      <c r="AQ32" s="42"/>
      <c r="AR32" s="42"/>
      <c r="AS32" s="42"/>
      <c r="AU32" s="101"/>
      <c r="AV32" s="80" t="s">
        <v>336</v>
      </c>
      <c r="AW32" s="80"/>
      <c r="AX32" s="102" t="s">
        <v>94</v>
      </c>
    </row>
    <row r="35" spans="12:17">
      <c r="P35" s="327"/>
      <c r="Q35" s="327"/>
    </row>
    <row r="36" spans="12:17">
      <c r="P36" s="327"/>
      <c r="Q36" s="327"/>
    </row>
    <row r="37" spans="12:17">
      <c r="L37" s="339"/>
      <c r="M37" s="339"/>
      <c r="P37" s="327"/>
      <c r="Q37" s="327"/>
    </row>
    <row r="38" spans="12:17">
      <c r="L38" s="339"/>
      <c r="P38" s="327"/>
      <c r="Q38" s="327"/>
    </row>
    <row r="39" spans="12:17">
      <c r="L39" s="339"/>
      <c r="P39" s="327"/>
      <c r="Q39" s="327"/>
    </row>
    <row r="40" spans="12:17">
      <c r="P40" s="327"/>
      <c r="Q40" s="327"/>
    </row>
    <row r="41" spans="12:17">
      <c r="P41" s="327"/>
      <c r="Q41" s="327"/>
    </row>
  </sheetData>
  <mergeCells count="5">
    <mergeCell ref="AU4:AX4"/>
    <mergeCell ref="V4:AG4"/>
    <mergeCell ref="N4:U4"/>
    <mergeCell ref="J4:M4"/>
    <mergeCell ref="AH4:AS4"/>
  </mergeCells>
  <conditionalFormatting sqref="I7:I10 I12:I32">
    <cfRule type="cellIs" dxfId="11" priority="50" operator="equal">
      <formula>"n/a"</formula>
    </cfRule>
    <cfRule type="cellIs" dxfId="10" priority="51" operator="lessThan">
      <formula>1</formula>
    </cfRule>
    <cfRule type="cellIs" dxfId="9" priority="52" operator="greaterThanOrEqual">
      <formula>1</formula>
    </cfRule>
  </conditionalFormatting>
  <conditionalFormatting sqref="AX7:AX10 AX12:AX32">
    <cfRule type="cellIs" dxfId="8" priority="44" operator="equal">
      <formula>"LOW"</formula>
    </cfRule>
    <cfRule type="cellIs" dxfId="7" priority="45" operator="equal">
      <formula>"MED"</formula>
    </cfRule>
    <cfRule type="cellIs" dxfId="6" priority="46" operator="equal">
      <formula>"HIGH"</formula>
    </cfRule>
  </conditionalFormatting>
  <conditionalFormatting sqref="I11">
    <cfRule type="cellIs" dxfId="5" priority="4" operator="equal">
      <formula>"n/a"</formula>
    </cfRule>
    <cfRule type="cellIs" dxfId="4" priority="5" operator="lessThan">
      <formula>1</formula>
    </cfRule>
    <cfRule type="cellIs" dxfId="3" priority="6" operator="greaterThanOrEqual">
      <formula>1</formula>
    </cfRule>
  </conditionalFormatting>
  <conditionalFormatting sqref="AX11">
    <cfRule type="cellIs" dxfId="2" priority="1" operator="equal">
      <formula>"LOW"</formula>
    </cfRule>
    <cfRule type="cellIs" dxfId="1" priority="2" operator="equal">
      <formula>"MED"</formula>
    </cfRule>
    <cfRule type="cellIs" dxfId="0" priority="3" operator="equal">
      <formula>"HIGH"</formula>
    </cfRule>
  </conditionalFormatting>
  <pageMargins left="0.25" right="0.25" top="0.5" bottom="0.5" header="0.3" footer="0.3"/>
  <pageSetup scale="90" orientation="landscape" r:id="rId1"/>
  <drawing r:id="rId2"/>
  <legacyDrawing r:id="rId3"/>
  <controls>
    <mc:AlternateContent xmlns:mc="http://schemas.openxmlformats.org/markup-compatibility/2006">
      <mc:Choice Requires="x14">
        <control shapeId="9217" r:id="rId4" name="CheckBox1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5</xdr:col>
                <xdr:colOff>1112520</xdr:colOff>
                <xdr:row>2</xdr:row>
                <xdr:rowOff>152400</xdr:rowOff>
              </to>
            </anchor>
          </controlPr>
        </control>
      </mc:Choice>
      <mc:Fallback>
        <control shapeId="9217" r:id="rId4" name="CheckBox1"/>
      </mc:Fallback>
    </mc:AlternateContent>
    <mc:AlternateContent xmlns:mc="http://schemas.openxmlformats.org/markup-compatibility/2006">
      <mc:Choice Requires="x14">
        <control shapeId="9218" r:id="rId6" name="CheckBox2">
          <controlPr defaultSize="0" autoLine="0" r:id="rId7">
            <anchor moveWithCells="1">
              <from>
                <xdr:col>5</xdr:col>
                <xdr:colOff>0</xdr:colOff>
                <xdr:row>2</xdr:row>
                <xdr:rowOff>38100</xdr:rowOff>
              </from>
              <to>
                <xdr:col>5</xdr:col>
                <xdr:colOff>1112520</xdr:colOff>
                <xdr:row>3</xdr:row>
                <xdr:rowOff>190500</xdr:rowOff>
              </to>
            </anchor>
          </controlPr>
        </control>
      </mc:Choice>
      <mc:Fallback>
        <control shapeId="9218" r:id="rId6" name="CheckBox2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/>
  </sheetPr>
  <dimension ref="A1:AU15"/>
  <sheetViews>
    <sheetView showGridLines="0" zoomScaleNormal="100" workbookViewId="0">
      <selection activeCell="AE8" sqref="AE8"/>
    </sheetView>
  </sheetViews>
  <sheetFormatPr defaultRowHeight="14.4"/>
  <cols>
    <col min="1" max="1" width="15.88671875" customWidth="1"/>
    <col min="2" max="2" width="10.88671875" bestFit="1" customWidth="1"/>
    <col min="3" max="3" width="32.6640625" bestFit="1" customWidth="1"/>
    <col min="4" max="4" width="7.33203125" bestFit="1" customWidth="1"/>
    <col min="5" max="5" width="7.33203125" customWidth="1"/>
    <col min="6" max="9" width="10" hidden="1" customWidth="1"/>
    <col min="10" max="10" width="13.109375" hidden="1" customWidth="1"/>
    <col min="11" max="11" width="13.33203125" hidden="1" customWidth="1"/>
    <col min="12" max="12" width="14.44140625" hidden="1" customWidth="1"/>
    <col min="13" max="13" width="13.6640625" hidden="1" customWidth="1"/>
    <col min="14" max="17" width="12" hidden="1" customWidth="1"/>
    <col min="18" max="18" width="13.44140625" hidden="1" customWidth="1"/>
    <col min="19" max="29" width="12" hidden="1" customWidth="1"/>
    <col min="30" max="30" width="15.44140625" bestFit="1" customWidth="1"/>
    <col min="31" max="31" width="19" customWidth="1"/>
    <col min="32" max="33" width="10" hidden="1" customWidth="1"/>
    <col min="34" max="34" width="11.6640625" hidden="1" customWidth="1"/>
    <col min="35" max="35" width="19.109375" bestFit="1" customWidth="1"/>
    <col min="36" max="36" width="12" hidden="1" customWidth="1"/>
    <col min="37" max="37" width="5.6640625" hidden="1" customWidth="1"/>
    <col min="38" max="38" width="15.44140625" hidden="1" customWidth="1"/>
    <col min="39" max="39" width="13.33203125" customWidth="1"/>
    <col min="40" max="40" width="14.109375" customWidth="1"/>
    <col min="41" max="41" width="11.6640625" bestFit="1" customWidth="1"/>
    <col min="42" max="42" width="48.44140625" hidden="1" customWidth="1"/>
    <col min="43" max="43" width="16.33203125" customWidth="1"/>
    <col min="44" max="44" width="13.109375" customWidth="1"/>
    <col min="45" max="45" width="13.6640625" bestFit="1" customWidth="1"/>
    <col min="46" max="46" width="13.44140625" bestFit="1" customWidth="1"/>
  </cols>
  <sheetData>
    <row r="1" spans="1:47" s="1" customFormat="1">
      <c r="A1" s="19" t="str">
        <f ca="1">IFERROR(VALUE(MID(CELL("filename",$A$1),FIND("]",CELL("filename",$A$1))+1,255)),MID(CELL("filename",$A$1),FIND("]",CELL("filename",$A$1))+1,255))</f>
        <v>Program Inputs</v>
      </c>
      <c r="B1" s="8"/>
      <c r="C1" s="9"/>
      <c r="D1" s="9"/>
      <c r="E1" s="9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</row>
    <row r="2" spans="1:47" s="1" customFormat="1">
      <c r="A2" s="27" t="str">
        <f>HYPERLINK("#'Contents'!a1","Return to Contents")</f>
        <v>Return to Contents</v>
      </c>
      <c r="B2" s="8"/>
      <c r="C2" s="9"/>
      <c r="D2" s="9"/>
      <c r="E2" s="9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 s="182" t="s">
        <v>348</v>
      </c>
      <c r="AE2"/>
      <c r="AF2"/>
      <c r="AG2"/>
      <c r="AH2"/>
      <c r="AI2" s="354" t="s">
        <v>340</v>
      </c>
      <c r="AJ2" s="355"/>
      <c r="AK2" s="355"/>
      <c r="AL2" s="355"/>
      <c r="AM2" s="355"/>
      <c r="AN2" s="355"/>
      <c r="AO2" s="356"/>
      <c r="AQ2" s="357" t="s">
        <v>421</v>
      </c>
      <c r="AR2" s="358"/>
      <c r="AS2" s="358"/>
      <c r="AT2" s="358"/>
      <c r="AU2" s="359"/>
    </row>
    <row r="3" spans="1:47" s="1" customFormat="1" ht="43.95" customHeight="1">
      <c r="A3" s="6"/>
      <c r="B3" s="10"/>
      <c r="C3" s="10"/>
      <c r="D3" s="10"/>
      <c r="E3" s="10"/>
      <c r="F3" s="360" t="s">
        <v>115</v>
      </c>
      <c r="G3" s="361"/>
      <c r="H3" s="361"/>
      <c r="I3" s="362"/>
      <c r="J3" s="68" t="s">
        <v>109</v>
      </c>
      <c r="K3" s="59" t="s">
        <v>111</v>
      </c>
      <c r="L3" s="59" t="s">
        <v>108</v>
      </c>
      <c r="M3" s="69" t="s">
        <v>112</v>
      </c>
      <c r="N3" s="360" t="s">
        <v>109</v>
      </c>
      <c r="O3" s="361"/>
      <c r="P3" s="361"/>
      <c r="Q3" s="362"/>
      <c r="R3" s="360" t="s">
        <v>155</v>
      </c>
      <c r="S3" s="361"/>
      <c r="T3" s="361"/>
      <c r="U3" s="362"/>
      <c r="V3" s="360" t="s">
        <v>108</v>
      </c>
      <c r="W3" s="361"/>
      <c r="X3" s="361"/>
      <c r="Y3" s="362"/>
      <c r="Z3" s="360" t="s">
        <v>112</v>
      </c>
      <c r="AA3" s="361"/>
      <c r="AB3" s="361"/>
      <c r="AC3" s="362"/>
      <c r="AD3" s="226" t="s">
        <v>154</v>
      </c>
      <c r="AE3" s="360" t="s">
        <v>99</v>
      </c>
      <c r="AF3" s="361"/>
      <c r="AG3" s="361"/>
      <c r="AH3" s="362"/>
      <c r="AI3" s="360" t="s">
        <v>333</v>
      </c>
      <c r="AJ3" s="361"/>
      <c r="AK3" s="361"/>
      <c r="AL3" s="362"/>
    </row>
    <row r="4" spans="1:47" s="1" customFormat="1" ht="43.2" customHeight="1">
      <c r="A4" s="33" t="s">
        <v>21</v>
      </c>
      <c r="B4" s="33" t="s">
        <v>4</v>
      </c>
      <c r="C4" s="98" t="s">
        <v>6</v>
      </c>
      <c r="D4" s="174"/>
      <c r="E4" s="61" t="s">
        <v>129</v>
      </c>
      <c r="F4" s="63">
        <v>2017</v>
      </c>
      <c r="G4" s="58">
        <v>2018</v>
      </c>
      <c r="H4" s="58">
        <v>2019</v>
      </c>
      <c r="I4" s="64" t="s">
        <v>17</v>
      </c>
      <c r="J4" s="63" t="s">
        <v>110</v>
      </c>
      <c r="K4" s="58" t="s">
        <v>156</v>
      </c>
      <c r="L4" s="58" t="s">
        <v>156</v>
      </c>
      <c r="M4" s="70" t="s">
        <v>113</v>
      </c>
      <c r="N4" s="63">
        <v>2017</v>
      </c>
      <c r="O4" s="58">
        <v>2018</v>
      </c>
      <c r="P4" s="58">
        <v>2019</v>
      </c>
      <c r="Q4" s="64" t="s">
        <v>17</v>
      </c>
      <c r="R4" s="63">
        <v>2017</v>
      </c>
      <c r="S4" s="58">
        <v>2018</v>
      </c>
      <c r="T4" s="58">
        <v>2019</v>
      </c>
      <c r="U4" s="64" t="s">
        <v>17</v>
      </c>
      <c r="V4" s="63">
        <v>2017</v>
      </c>
      <c r="W4" s="58">
        <v>2018</v>
      </c>
      <c r="X4" s="58">
        <v>2019</v>
      </c>
      <c r="Y4" s="64" t="s">
        <v>17</v>
      </c>
      <c r="Z4" s="63">
        <v>2017</v>
      </c>
      <c r="AA4" s="58">
        <v>2018</v>
      </c>
      <c r="AB4" s="58">
        <v>2019</v>
      </c>
      <c r="AC4" s="64" t="s">
        <v>17</v>
      </c>
      <c r="AD4" s="63">
        <v>2016</v>
      </c>
      <c r="AE4" s="63">
        <v>2016</v>
      </c>
      <c r="AF4" s="58">
        <v>2018</v>
      </c>
      <c r="AG4" s="58">
        <v>2019</v>
      </c>
      <c r="AH4" s="64" t="s">
        <v>17</v>
      </c>
      <c r="AI4" s="63">
        <v>2016</v>
      </c>
      <c r="AJ4" s="58">
        <v>2018</v>
      </c>
      <c r="AK4" s="58">
        <v>2019</v>
      </c>
      <c r="AL4" s="64" t="s">
        <v>17</v>
      </c>
      <c r="AM4" s="181" t="s">
        <v>339</v>
      </c>
      <c r="AN4" s="181" t="s">
        <v>338</v>
      </c>
      <c r="AO4" s="181" t="s">
        <v>344</v>
      </c>
      <c r="AP4" s="185" t="s">
        <v>141</v>
      </c>
      <c r="AQ4" s="183" t="s">
        <v>154</v>
      </c>
      <c r="AR4" s="183" t="s">
        <v>99</v>
      </c>
      <c r="AS4" s="183" t="s">
        <v>17</v>
      </c>
      <c r="AT4" s="183" t="s">
        <v>105</v>
      </c>
      <c r="AU4" s="183" t="s">
        <v>106</v>
      </c>
    </row>
    <row r="5" spans="1:47" s="1" customFormat="1">
      <c r="A5" s="86" t="str">
        <f>B5&amp;"_"&amp;C5&amp;"_"&amp;D5</f>
        <v>Residential_Residential Lighting_Actual</v>
      </c>
      <c r="B5" s="39" t="s">
        <v>2</v>
      </c>
      <c r="C5" s="60" t="s">
        <v>233</v>
      </c>
      <c r="D5" s="175" t="s">
        <v>243</v>
      </c>
      <c r="E5" s="62">
        <f ca="1">'2016'!AG11</f>
        <v>0.59461684625327671</v>
      </c>
      <c r="F5" s="67">
        <v>0</v>
      </c>
      <c r="G5" s="56">
        <v>0</v>
      </c>
      <c r="H5" s="56">
        <v>0</v>
      </c>
      <c r="I5" s="23">
        <f t="shared" ref="I5" si="0">SUM(F5:H5)</f>
        <v>0</v>
      </c>
      <c r="J5" s="71">
        <v>0</v>
      </c>
      <c r="K5" s="57">
        <v>0</v>
      </c>
      <c r="L5" s="57">
        <v>0</v>
      </c>
      <c r="M5" s="72"/>
      <c r="N5" s="89">
        <f t="shared" ref="N5" si="1">$J5*F5</f>
        <v>0</v>
      </c>
      <c r="O5" s="90">
        <f t="shared" ref="O5" si="2">$J5*G5</f>
        <v>0</v>
      </c>
      <c r="P5" s="90">
        <f t="shared" ref="P5:Q5" si="3">$J5*H5</f>
        <v>0</v>
      </c>
      <c r="Q5" s="91">
        <f t="shared" si="3"/>
        <v>0</v>
      </c>
      <c r="R5" s="89">
        <f t="shared" ref="R5:R13" si="4">$K5*(N5+AD5)</f>
        <v>0</v>
      </c>
      <c r="S5" s="90" t="e">
        <f>$K5*(O5+#REF!)</f>
        <v>#REF!</v>
      </c>
      <c r="T5" s="90" t="e">
        <f>$K5*(P5+#REF!)</f>
        <v>#REF!</v>
      </c>
      <c r="U5" s="91" t="e">
        <f>$K5*(Q5+#REF!)</f>
        <v>#REF!</v>
      </c>
      <c r="V5" s="89">
        <f t="shared" ref="V5:V13" si="5">$L5*(N5+AD5)</f>
        <v>0</v>
      </c>
      <c r="W5" s="90" t="e">
        <f>$L5*(O5+#REF!)</f>
        <v>#REF!</v>
      </c>
      <c r="X5" s="90" t="e">
        <f>$L5*(P5+#REF!)</f>
        <v>#REF!</v>
      </c>
      <c r="Y5" s="91" t="e">
        <f>$L5*(Q5+#REF!)</f>
        <v>#REF!</v>
      </c>
      <c r="Z5" s="89">
        <f t="shared" ref="Z5:AC13" si="6">SUM(SUMIFS($N5:$Y5,$N$4:$Y$4,Z$4),SUMIFS($AD5:$AD5,$AD$4:$AD$4,Z$4))*$M5</f>
        <v>0</v>
      </c>
      <c r="AA5" s="90" t="e">
        <f t="shared" si="6"/>
        <v>#REF!</v>
      </c>
      <c r="AB5" s="90" t="e">
        <f t="shared" si="6"/>
        <v>#REF!</v>
      </c>
      <c r="AC5" s="91" t="e">
        <f t="shared" si="6"/>
        <v>#REF!</v>
      </c>
      <c r="AD5" s="65">
        <f>Budget!E38</f>
        <v>12005</v>
      </c>
      <c r="AE5" s="65">
        <f>Budget!D38</f>
        <v>17705</v>
      </c>
      <c r="AF5" s="55" t="e">
        <f t="shared" ref="AF5:AH15" si="7">SUMIFS($N5:$AC5,$N$4:$AC$4,AF$4)</f>
        <v>#REF!</v>
      </c>
      <c r="AG5" s="55" t="e">
        <f t="shared" si="7"/>
        <v>#REF!</v>
      </c>
      <c r="AH5" s="66" t="e">
        <f t="shared" si="7"/>
        <v>#REF!</v>
      </c>
      <c r="AI5" s="65">
        <f>SUM(AE5,AD5)</f>
        <v>29710</v>
      </c>
      <c r="AJ5" s="55" t="e">
        <f t="shared" ref="AJ5:AL13" si="8">SUMIFS($AD5:$AH5,$AD$4:$AH$4,AJ$4)</f>
        <v>#REF!</v>
      </c>
      <c r="AK5" s="55" t="e">
        <f t="shared" si="8"/>
        <v>#REF!</v>
      </c>
      <c r="AL5" s="66" t="e">
        <f t="shared" si="8"/>
        <v>#REF!</v>
      </c>
      <c r="AM5" s="65">
        <v>1886</v>
      </c>
      <c r="AN5" s="65">
        <v>26621</v>
      </c>
      <c r="AO5" s="184">
        <f t="shared" ref="AO5:AO15" si="9">IFERROR(AM5/AD5-1,0)</f>
        <v>-0.84289879216992913</v>
      </c>
      <c r="AP5" s="60" t="s">
        <v>345</v>
      </c>
      <c r="AQ5" s="65">
        <f>'Plan Data'!J7</f>
        <v>20100</v>
      </c>
      <c r="AR5" s="65">
        <f>'Plan Data'!K7</f>
        <v>11535.45</v>
      </c>
      <c r="AS5" s="65">
        <f>SUM(AQ5,AR5)</f>
        <v>31635.45</v>
      </c>
      <c r="AT5" s="223">
        <f>'Plan Data'!F7</f>
        <v>152003.5</v>
      </c>
      <c r="AU5" s="223">
        <f>'Plan Data'!G7</f>
        <v>17.889344368074063</v>
      </c>
    </row>
    <row r="6" spans="1:47" s="2" customFormat="1">
      <c r="A6" s="86" t="str">
        <f t="shared" ref="A6:A14" si="10">B6&amp;"_"&amp;C6&amp;"_"&amp;D6</f>
        <v>Residential_Residential Appliance Recycling_Actual</v>
      </c>
      <c r="B6" s="39" t="s">
        <v>2</v>
      </c>
      <c r="C6" s="60" t="s">
        <v>235</v>
      </c>
      <c r="D6" s="175" t="s">
        <v>243</v>
      </c>
      <c r="E6" s="62">
        <f ca="1">'2016'!AG12</f>
        <v>1.7070350616402026</v>
      </c>
      <c r="F6" s="67">
        <v>0</v>
      </c>
      <c r="G6" s="56">
        <v>0</v>
      </c>
      <c r="H6" s="56">
        <v>0</v>
      </c>
      <c r="I6" s="23">
        <f t="shared" ref="I6:I13" si="11">SUM(F6:H6)</f>
        <v>0</v>
      </c>
      <c r="J6" s="71">
        <v>0</v>
      </c>
      <c r="K6" s="57">
        <v>0</v>
      </c>
      <c r="L6" s="57">
        <v>0</v>
      </c>
      <c r="M6" s="72"/>
      <c r="N6" s="89">
        <f t="shared" ref="N6:N13" si="12">$J6*F6</f>
        <v>0</v>
      </c>
      <c r="O6" s="90">
        <f t="shared" ref="O6:O13" si="13">$J6*G6</f>
        <v>0</v>
      </c>
      <c r="P6" s="90">
        <f t="shared" ref="P6:P13" si="14">$J6*H6</f>
        <v>0</v>
      </c>
      <c r="Q6" s="91">
        <f t="shared" ref="Q6:Q13" si="15">$J6*I6</f>
        <v>0</v>
      </c>
      <c r="R6" s="89">
        <f t="shared" si="4"/>
        <v>0</v>
      </c>
      <c r="S6" s="90" t="e">
        <f>$K6*(O6+#REF!)</f>
        <v>#REF!</v>
      </c>
      <c r="T6" s="90" t="e">
        <f>$K6*(P6+#REF!)</f>
        <v>#REF!</v>
      </c>
      <c r="U6" s="91" t="e">
        <f>$K6*(Q6+#REF!)</f>
        <v>#REF!</v>
      </c>
      <c r="V6" s="89">
        <f t="shared" si="5"/>
        <v>0</v>
      </c>
      <c r="W6" s="90" t="e">
        <f>$L6*(O6+#REF!)</f>
        <v>#REF!</v>
      </c>
      <c r="X6" s="90" t="e">
        <f>$L6*(P6+#REF!)</f>
        <v>#REF!</v>
      </c>
      <c r="Y6" s="91" t="e">
        <f>$L6*(Q6+#REF!)</f>
        <v>#REF!</v>
      </c>
      <c r="Z6" s="89">
        <f t="shared" si="6"/>
        <v>0</v>
      </c>
      <c r="AA6" s="90" t="e">
        <f t="shared" si="6"/>
        <v>#REF!</v>
      </c>
      <c r="AB6" s="90" t="e">
        <f t="shared" si="6"/>
        <v>#REF!</v>
      </c>
      <c r="AC6" s="91" t="e">
        <f t="shared" si="6"/>
        <v>#REF!</v>
      </c>
      <c r="AD6" s="65">
        <f>Budget!E39</f>
        <v>3750</v>
      </c>
      <c r="AE6" s="65">
        <f>Budget!D39</f>
        <v>8998.2100000000009</v>
      </c>
      <c r="AF6" s="55" t="e">
        <f t="shared" si="7"/>
        <v>#REF!</v>
      </c>
      <c r="AG6" s="55" t="e">
        <f t="shared" si="7"/>
        <v>#REF!</v>
      </c>
      <c r="AH6" s="66" t="e">
        <f t="shared" si="7"/>
        <v>#REF!</v>
      </c>
      <c r="AI6" s="65">
        <f t="shared" ref="AI6:AI15" si="16">SUM(AE6,AD6)</f>
        <v>12748.210000000001</v>
      </c>
      <c r="AJ6" s="55" t="e">
        <f t="shared" si="8"/>
        <v>#REF!</v>
      </c>
      <c r="AK6" s="55" t="e">
        <f t="shared" si="8"/>
        <v>#REF!</v>
      </c>
      <c r="AL6" s="66" t="e">
        <f t="shared" si="8"/>
        <v>#REF!</v>
      </c>
      <c r="AM6" s="65">
        <v>3850</v>
      </c>
      <c r="AN6" s="65">
        <v>8885</v>
      </c>
      <c r="AO6" s="184">
        <f t="shared" si="9"/>
        <v>2.6666666666666616E-2</v>
      </c>
      <c r="AP6" s="60" t="s">
        <v>337</v>
      </c>
      <c r="AQ6" s="65">
        <f>'Plan Data'!J11</f>
        <v>9875</v>
      </c>
      <c r="AR6" s="65">
        <f>'Plan Data'!K11</f>
        <v>14124.0625</v>
      </c>
      <c r="AS6" s="65">
        <f t="shared" ref="AS6:AS14" si="17">SUM(AQ6,AR6)</f>
        <v>23999.0625</v>
      </c>
      <c r="AT6" s="223">
        <f>'Plan Data'!F11</f>
        <v>81399.899999999994</v>
      </c>
      <c r="AU6" s="223">
        <f>'Plan Data'!G11</f>
        <v>9.3732230123625229</v>
      </c>
    </row>
    <row r="7" spans="1:47" s="2" customFormat="1">
      <c r="A7" s="86" t="str">
        <f t="shared" si="10"/>
        <v>Residential_Residential HVAC_Actual</v>
      </c>
      <c r="B7" s="39" t="s">
        <v>2</v>
      </c>
      <c r="C7" s="60" t="s">
        <v>234</v>
      </c>
      <c r="D7" s="175" t="s">
        <v>243</v>
      </c>
      <c r="E7" s="62">
        <f ca="1">'2016'!AG13</f>
        <v>1.6269791904631583</v>
      </c>
      <c r="F7" s="67">
        <v>0</v>
      </c>
      <c r="G7" s="56">
        <v>0</v>
      </c>
      <c r="H7" s="56">
        <v>0</v>
      </c>
      <c r="I7" s="23">
        <f t="shared" si="11"/>
        <v>0</v>
      </c>
      <c r="J7" s="71">
        <v>0</v>
      </c>
      <c r="K7" s="57">
        <v>0</v>
      </c>
      <c r="L7" s="57">
        <v>0</v>
      </c>
      <c r="M7" s="72"/>
      <c r="N7" s="89">
        <f t="shared" si="12"/>
        <v>0</v>
      </c>
      <c r="O7" s="90">
        <f t="shared" si="13"/>
        <v>0</v>
      </c>
      <c r="P7" s="90">
        <f t="shared" si="14"/>
        <v>0</v>
      </c>
      <c r="Q7" s="91">
        <f t="shared" si="15"/>
        <v>0</v>
      </c>
      <c r="R7" s="89">
        <f t="shared" si="4"/>
        <v>0</v>
      </c>
      <c r="S7" s="90" t="e">
        <f>$K7*(O7+#REF!)</f>
        <v>#REF!</v>
      </c>
      <c r="T7" s="90" t="e">
        <f>$K7*(P7+#REF!)</f>
        <v>#REF!</v>
      </c>
      <c r="U7" s="91" t="e">
        <f>$K7*(Q7+#REF!)</f>
        <v>#REF!</v>
      </c>
      <c r="V7" s="89">
        <f t="shared" si="5"/>
        <v>0</v>
      </c>
      <c r="W7" s="90" t="e">
        <f>$L7*(O7+#REF!)</f>
        <v>#REF!</v>
      </c>
      <c r="X7" s="90" t="e">
        <f>$L7*(P7+#REF!)</f>
        <v>#REF!</v>
      </c>
      <c r="Y7" s="91" t="e">
        <f>$L7*(Q7+#REF!)</f>
        <v>#REF!</v>
      </c>
      <c r="Z7" s="89">
        <f t="shared" si="6"/>
        <v>0</v>
      </c>
      <c r="AA7" s="90" t="e">
        <f t="shared" si="6"/>
        <v>#REF!</v>
      </c>
      <c r="AB7" s="90" t="e">
        <f t="shared" si="6"/>
        <v>#REF!</v>
      </c>
      <c r="AC7" s="91" t="e">
        <f t="shared" si="6"/>
        <v>#REF!</v>
      </c>
      <c r="AD7" s="65">
        <f>Budget!E40</f>
        <v>20761.75</v>
      </c>
      <c r="AE7" s="65">
        <f>Budget!D40</f>
        <v>530</v>
      </c>
      <c r="AF7" s="55" t="e">
        <f t="shared" si="7"/>
        <v>#REF!</v>
      </c>
      <c r="AG7" s="55" t="e">
        <f t="shared" si="7"/>
        <v>#REF!</v>
      </c>
      <c r="AH7" s="66" t="e">
        <f t="shared" si="7"/>
        <v>#REF!</v>
      </c>
      <c r="AI7" s="65">
        <f t="shared" si="16"/>
        <v>21291.75</v>
      </c>
      <c r="AJ7" s="55" t="e">
        <f t="shared" si="8"/>
        <v>#REF!</v>
      </c>
      <c r="AK7" s="55" t="e">
        <f t="shared" si="8"/>
        <v>#REF!</v>
      </c>
      <c r="AL7" s="66" t="e">
        <f t="shared" si="8"/>
        <v>#REF!</v>
      </c>
      <c r="AM7" s="65">
        <v>23552</v>
      </c>
      <c r="AN7" s="65">
        <v>0</v>
      </c>
      <c r="AO7" s="184">
        <f t="shared" si="9"/>
        <v>0.13439377701783317</v>
      </c>
      <c r="AP7" s="60" t="s">
        <v>337</v>
      </c>
      <c r="AQ7" s="65">
        <f>'Plan Data'!J15</f>
        <v>43240</v>
      </c>
      <c r="AR7" s="65">
        <f>'Plan Data'!K15</f>
        <v>14420.539999999999</v>
      </c>
      <c r="AS7" s="65">
        <f t="shared" si="17"/>
        <v>57660.54</v>
      </c>
      <c r="AT7" s="223">
        <f>'Plan Data'!F15</f>
        <v>193823.81275965981</v>
      </c>
      <c r="AU7" s="223">
        <f>'Plan Data'!G15</f>
        <v>68.919252126499742</v>
      </c>
    </row>
    <row r="8" spans="1:47" s="2" customFormat="1">
      <c r="A8" s="86" t="str">
        <f t="shared" si="10"/>
        <v>Residential_Whole House Efficiency_Actual</v>
      </c>
      <c r="B8" s="39" t="s">
        <v>2</v>
      </c>
      <c r="C8" s="60" t="s">
        <v>236</v>
      </c>
      <c r="D8" s="175" t="s">
        <v>243</v>
      </c>
      <c r="E8" s="62">
        <f ca="1">'2016'!AG14</f>
        <v>0.71102612464423831</v>
      </c>
      <c r="F8" s="67">
        <v>0</v>
      </c>
      <c r="G8" s="56">
        <v>0</v>
      </c>
      <c r="H8" s="56">
        <v>0</v>
      </c>
      <c r="I8" s="23">
        <f t="shared" si="11"/>
        <v>0</v>
      </c>
      <c r="J8" s="71">
        <v>0</v>
      </c>
      <c r="K8" s="57">
        <v>0</v>
      </c>
      <c r="L8" s="57">
        <v>0</v>
      </c>
      <c r="M8" s="72"/>
      <c r="N8" s="89">
        <f t="shared" si="12"/>
        <v>0</v>
      </c>
      <c r="O8" s="90">
        <f t="shared" si="13"/>
        <v>0</v>
      </c>
      <c r="P8" s="90">
        <f t="shared" si="14"/>
        <v>0</v>
      </c>
      <c r="Q8" s="91">
        <f t="shared" si="15"/>
        <v>0</v>
      </c>
      <c r="R8" s="89">
        <f t="shared" si="4"/>
        <v>0</v>
      </c>
      <c r="S8" s="90" t="e">
        <f>$K8*(O8+#REF!)</f>
        <v>#REF!</v>
      </c>
      <c r="T8" s="90" t="e">
        <f>$K8*(P8+#REF!)</f>
        <v>#REF!</v>
      </c>
      <c r="U8" s="91" t="e">
        <f>$K8*(Q8+#REF!)</f>
        <v>#REF!</v>
      </c>
      <c r="V8" s="89">
        <f t="shared" si="5"/>
        <v>0</v>
      </c>
      <c r="W8" s="90" t="e">
        <f>$L8*(O8+#REF!)</f>
        <v>#REF!</v>
      </c>
      <c r="X8" s="90" t="e">
        <f>$L8*(P8+#REF!)</f>
        <v>#REF!</v>
      </c>
      <c r="Y8" s="91" t="e">
        <f>$L8*(Q8+#REF!)</f>
        <v>#REF!</v>
      </c>
      <c r="Z8" s="89">
        <f t="shared" si="6"/>
        <v>0</v>
      </c>
      <c r="AA8" s="90" t="e">
        <f t="shared" si="6"/>
        <v>#REF!</v>
      </c>
      <c r="AB8" s="90" t="e">
        <f t="shared" si="6"/>
        <v>#REF!</v>
      </c>
      <c r="AC8" s="91" t="e">
        <f t="shared" si="6"/>
        <v>#REF!</v>
      </c>
      <c r="AD8" s="65">
        <f>Budget!E41</f>
        <v>0</v>
      </c>
      <c r="AE8" s="65">
        <f>Budget!D41</f>
        <v>9043.6200000000008</v>
      </c>
      <c r="AF8" s="55" t="e">
        <f t="shared" si="7"/>
        <v>#REF!</v>
      </c>
      <c r="AG8" s="55" t="e">
        <f t="shared" si="7"/>
        <v>#REF!</v>
      </c>
      <c r="AH8" s="66" t="e">
        <f t="shared" si="7"/>
        <v>#REF!</v>
      </c>
      <c r="AI8" s="65">
        <f t="shared" si="16"/>
        <v>9043.6200000000008</v>
      </c>
      <c r="AJ8" s="55" t="e">
        <f t="shared" si="8"/>
        <v>#REF!</v>
      </c>
      <c r="AK8" s="55" t="e">
        <f t="shared" si="8"/>
        <v>#REF!</v>
      </c>
      <c r="AL8" s="66" t="e">
        <f t="shared" si="8"/>
        <v>#REF!</v>
      </c>
      <c r="AM8" s="65">
        <v>0</v>
      </c>
      <c r="AN8" s="65">
        <v>15044</v>
      </c>
      <c r="AO8" s="184">
        <f t="shared" si="9"/>
        <v>0</v>
      </c>
      <c r="AP8" s="60" t="s">
        <v>346</v>
      </c>
      <c r="AQ8" s="65">
        <f>'Plan Data'!J27</f>
        <v>0</v>
      </c>
      <c r="AR8" s="65">
        <f>'Plan Data'!K27</f>
        <v>32287.5</v>
      </c>
      <c r="AS8" s="65">
        <f t="shared" si="17"/>
        <v>32287.5</v>
      </c>
      <c r="AT8" s="223">
        <f>'Plan Data'!F27</f>
        <v>90540.200137585081</v>
      </c>
      <c r="AU8" s="223">
        <f>'Plan Data'!G27</f>
        <v>23.030414738130393</v>
      </c>
    </row>
    <row r="9" spans="1:47" s="2" customFormat="1">
      <c r="A9" s="86" t="str">
        <f t="shared" si="10"/>
        <v>Residential_Residential Audit_Actual</v>
      </c>
      <c r="B9" s="39" t="s">
        <v>2</v>
      </c>
      <c r="C9" s="60" t="s">
        <v>390</v>
      </c>
      <c r="D9" s="175" t="s">
        <v>243</v>
      </c>
      <c r="E9" s="62">
        <f ca="1">'2016'!AG15</f>
        <v>6.6011324208765219</v>
      </c>
      <c r="F9" s="67">
        <v>0</v>
      </c>
      <c r="G9" s="56">
        <v>0</v>
      </c>
      <c r="H9" s="56">
        <v>0</v>
      </c>
      <c r="I9" s="23">
        <f t="shared" si="11"/>
        <v>0</v>
      </c>
      <c r="J9" s="71">
        <v>0</v>
      </c>
      <c r="K9" s="57">
        <v>0</v>
      </c>
      <c r="L9" s="57">
        <v>0</v>
      </c>
      <c r="M9" s="72"/>
      <c r="N9" s="89">
        <f t="shared" si="12"/>
        <v>0</v>
      </c>
      <c r="O9" s="90">
        <f t="shared" si="13"/>
        <v>0</v>
      </c>
      <c r="P9" s="90">
        <f t="shared" si="14"/>
        <v>0</v>
      </c>
      <c r="Q9" s="91">
        <f t="shared" si="15"/>
        <v>0</v>
      </c>
      <c r="R9" s="89">
        <f t="shared" si="4"/>
        <v>0</v>
      </c>
      <c r="S9" s="90" t="e">
        <f>$K9*(O9+#REF!)</f>
        <v>#REF!</v>
      </c>
      <c r="T9" s="90" t="e">
        <f>$K9*(P9+#REF!)</f>
        <v>#REF!</v>
      </c>
      <c r="U9" s="91" t="e">
        <f>$K9*(Q9+#REF!)</f>
        <v>#REF!</v>
      </c>
      <c r="V9" s="89">
        <f t="shared" si="5"/>
        <v>0</v>
      </c>
      <c r="W9" s="90" t="e">
        <f>$L9*(O9+#REF!)</f>
        <v>#REF!</v>
      </c>
      <c r="X9" s="90" t="e">
        <f>$L9*(P9+#REF!)</f>
        <v>#REF!</v>
      </c>
      <c r="Y9" s="91" t="e">
        <f>$L9*(Q9+#REF!)</f>
        <v>#REF!</v>
      </c>
      <c r="Z9" s="89">
        <f t="shared" si="6"/>
        <v>0</v>
      </c>
      <c r="AA9" s="90" t="e">
        <f t="shared" si="6"/>
        <v>#REF!</v>
      </c>
      <c r="AB9" s="90" t="e">
        <f t="shared" si="6"/>
        <v>#REF!</v>
      </c>
      <c r="AC9" s="91" t="e">
        <f t="shared" si="6"/>
        <v>#REF!</v>
      </c>
      <c r="AD9" s="65">
        <f>Budget!E42</f>
        <v>0</v>
      </c>
      <c r="AE9" s="65">
        <f>Budget!D42</f>
        <v>6424.8399999999992</v>
      </c>
      <c r="AF9" s="55" t="e">
        <f t="shared" si="7"/>
        <v>#REF!</v>
      </c>
      <c r="AG9" s="55" t="e">
        <f t="shared" si="7"/>
        <v>#REF!</v>
      </c>
      <c r="AH9" s="66" t="e">
        <f t="shared" si="7"/>
        <v>#REF!</v>
      </c>
      <c r="AI9" s="65">
        <f t="shared" si="16"/>
        <v>6424.8399999999992</v>
      </c>
      <c r="AJ9" s="55" t="e">
        <f t="shared" si="8"/>
        <v>#REF!</v>
      </c>
      <c r="AK9" s="55" t="e">
        <f t="shared" si="8"/>
        <v>#REF!</v>
      </c>
      <c r="AL9" s="66" t="e">
        <f t="shared" si="8"/>
        <v>#REF!</v>
      </c>
      <c r="AM9" s="65">
        <v>0</v>
      </c>
      <c r="AN9" s="65">
        <v>0</v>
      </c>
      <c r="AO9" s="184">
        <f t="shared" si="9"/>
        <v>0</v>
      </c>
      <c r="AP9" s="60" t="s">
        <v>346</v>
      </c>
      <c r="AQ9" s="65">
        <f>'Plan Data'!J37</f>
        <v>0</v>
      </c>
      <c r="AR9" s="65">
        <f>'Plan Data'!K37</f>
        <v>25263</v>
      </c>
      <c r="AS9" s="65">
        <f t="shared" si="17"/>
        <v>25263</v>
      </c>
      <c r="AT9" s="223">
        <f>'Plan Data'!F37</f>
        <v>79399.544077264174</v>
      </c>
      <c r="AU9" s="223">
        <f>'Plan Data'!G37</f>
        <v>8.0018171584689668</v>
      </c>
    </row>
    <row r="10" spans="1:47" s="2" customFormat="1">
      <c r="A10" s="86" t="str">
        <f t="shared" si="10"/>
        <v>Residential_School-Based Energy Education_Actual</v>
      </c>
      <c r="B10" s="39" t="s">
        <v>2</v>
      </c>
      <c r="C10" s="60" t="s">
        <v>238</v>
      </c>
      <c r="D10" s="175" t="s">
        <v>243</v>
      </c>
      <c r="E10" s="62">
        <f ca="1">'2016'!AG16</f>
        <v>1.5079698395888954</v>
      </c>
      <c r="F10" s="67">
        <v>0</v>
      </c>
      <c r="G10" s="56">
        <v>0</v>
      </c>
      <c r="H10" s="56">
        <v>0</v>
      </c>
      <c r="I10" s="23">
        <f t="shared" si="11"/>
        <v>0</v>
      </c>
      <c r="J10" s="71">
        <v>0</v>
      </c>
      <c r="K10" s="57">
        <v>0</v>
      </c>
      <c r="L10" s="57">
        <v>0</v>
      </c>
      <c r="M10" s="72"/>
      <c r="N10" s="89">
        <f t="shared" si="12"/>
        <v>0</v>
      </c>
      <c r="O10" s="90">
        <f t="shared" si="13"/>
        <v>0</v>
      </c>
      <c r="P10" s="90">
        <f t="shared" si="14"/>
        <v>0</v>
      </c>
      <c r="Q10" s="91">
        <f t="shared" si="15"/>
        <v>0</v>
      </c>
      <c r="R10" s="89">
        <f t="shared" si="4"/>
        <v>0</v>
      </c>
      <c r="S10" s="90" t="e">
        <f>$K10*(O10+#REF!)</f>
        <v>#REF!</v>
      </c>
      <c r="T10" s="90" t="e">
        <f>$K10*(P10+#REF!)</f>
        <v>#REF!</v>
      </c>
      <c r="U10" s="91" t="e">
        <f>$K10*(Q10+#REF!)</f>
        <v>#REF!</v>
      </c>
      <c r="V10" s="89">
        <f t="shared" si="5"/>
        <v>0</v>
      </c>
      <c r="W10" s="90" t="e">
        <f>$L10*(O10+#REF!)</f>
        <v>#REF!</v>
      </c>
      <c r="X10" s="90" t="e">
        <f>$L10*(P10+#REF!)</f>
        <v>#REF!</v>
      </c>
      <c r="Y10" s="91" t="e">
        <f>$L10*(Q10+#REF!)</f>
        <v>#REF!</v>
      </c>
      <c r="Z10" s="89">
        <f t="shared" si="6"/>
        <v>0</v>
      </c>
      <c r="AA10" s="90" t="e">
        <f t="shared" si="6"/>
        <v>#REF!</v>
      </c>
      <c r="AB10" s="90" t="e">
        <f t="shared" si="6"/>
        <v>#REF!</v>
      </c>
      <c r="AC10" s="91" t="e">
        <f t="shared" si="6"/>
        <v>#REF!</v>
      </c>
      <c r="AD10" s="65">
        <f>Budget!E43</f>
        <v>0</v>
      </c>
      <c r="AE10" s="65">
        <f>Budget!D43</f>
        <v>69731.040000000008</v>
      </c>
      <c r="AF10" s="55" t="e">
        <f t="shared" si="7"/>
        <v>#REF!</v>
      </c>
      <c r="AG10" s="55" t="e">
        <f t="shared" si="7"/>
        <v>#REF!</v>
      </c>
      <c r="AH10" s="66" t="e">
        <f t="shared" si="7"/>
        <v>#REF!</v>
      </c>
      <c r="AI10" s="65">
        <f t="shared" si="16"/>
        <v>69731.040000000008</v>
      </c>
      <c r="AJ10" s="55" t="e">
        <f t="shared" si="8"/>
        <v>#REF!</v>
      </c>
      <c r="AK10" s="55" t="e">
        <f t="shared" si="8"/>
        <v>#REF!</v>
      </c>
      <c r="AL10" s="66" t="e">
        <f t="shared" si="8"/>
        <v>#REF!</v>
      </c>
      <c r="AM10" s="65">
        <v>0</v>
      </c>
      <c r="AN10" s="65">
        <v>69732</v>
      </c>
      <c r="AO10" s="184">
        <f t="shared" si="9"/>
        <v>0</v>
      </c>
      <c r="AP10" s="60" t="s">
        <v>346</v>
      </c>
      <c r="AQ10" s="65">
        <f>'Plan Data'!J43</f>
        <v>0</v>
      </c>
      <c r="AR10" s="65">
        <f>'Plan Data'!K43</f>
        <v>66150</v>
      </c>
      <c r="AS10" s="65">
        <f t="shared" si="17"/>
        <v>66150</v>
      </c>
      <c r="AT10" s="223">
        <f>'Plan Data'!F43</f>
        <v>476397.26446358504</v>
      </c>
      <c r="AU10" s="223">
        <f>'Plan Data'!G43</f>
        <v>48.010902950813801</v>
      </c>
    </row>
    <row r="11" spans="1:47" s="2" customFormat="1">
      <c r="A11" s="86" t="str">
        <f t="shared" si="10"/>
        <v>Residential_Weatherization_Actual</v>
      </c>
      <c r="B11" s="39" t="s">
        <v>2</v>
      </c>
      <c r="C11" s="60" t="s">
        <v>239</v>
      </c>
      <c r="D11" s="175" t="s">
        <v>243</v>
      </c>
      <c r="E11" s="62">
        <f ca="1">'2016'!AG17</f>
        <v>1.5941255336497888</v>
      </c>
      <c r="F11" s="67">
        <v>0</v>
      </c>
      <c r="G11" s="56">
        <v>0</v>
      </c>
      <c r="H11" s="56">
        <v>0</v>
      </c>
      <c r="I11" s="23">
        <f t="shared" si="11"/>
        <v>0</v>
      </c>
      <c r="J11" s="71">
        <v>0</v>
      </c>
      <c r="K11" s="57">
        <v>0</v>
      </c>
      <c r="L11" s="57">
        <v>0</v>
      </c>
      <c r="M11" s="72"/>
      <c r="N11" s="89">
        <f t="shared" si="12"/>
        <v>0</v>
      </c>
      <c r="O11" s="90">
        <f t="shared" si="13"/>
        <v>0</v>
      </c>
      <c r="P11" s="90">
        <f t="shared" si="14"/>
        <v>0</v>
      </c>
      <c r="Q11" s="91">
        <f t="shared" si="15"/>
        <v>0</v>
      </c>
      <c r="R11" s="89">
        <f t="shared" si="4"/>
        <v>0</v>
      </c>
      <c r="S11" s="90" t="e">
        <f>$K11*(O11+#REF!)</f>
        <v>#REF!</v>
      </c>
      <c r="T11" s="90" t="e">
        <f>$K11*(P11+#REF!)</f>
        <v>#REF!</v>
      </c>
      <c r="U11" s="91" t="e">
        <f>$K11*(Q11+#REF!)</f>
        <v>#REF!</v>
      </c>
      <c r="V11" s="89">
        <f t="shared" si="5"/>
        <v>0</v>
      </c>
      <c r="W11" s="90" t="e">
        <f>$L11*(O11+#REF!)</f>
        <v>#REF!</v>
      </c>
      <c r="X11" s="90" t="e">
        <f>$L11*(P11+#REF!)</f>
        <v>#REF!</v>
      </c>
      <c r="Y11" s="91" t="e">
        <f>$L11*(Q11+#REF!)</f>
        <v>#REF!</v>
      </c>
      <c r="Z11" s="89">
        <f t="shared" si="6"/>
        <v>0</v>
      </c>
      <c r="AA11" s="90" t="e">
        <f t="shared" si="6"/>
        <v>#REF!</v>
      </c>
      <c r="AB11" s="90" t="e">
        <f t="shared" si="6"/>
        <v>#REF!</v>
      </c>
      <c r="AC11" s="91" t="e">
        <f t="shared" si="6"/>
        <v>#REF!</v>
      </c>
      <c r="AD11" s="65">
        <f>Budget!E44</f>
        <v>0</v>
      </c>
      <c r="AE11" s="65">
        <f>Budget!D44</f>
        <v>8160.7800000000007</v>
      </c>
      <c r="AF11" s="55" t="e">
        <f t="shared" si="7"/>
        <v>#REF!</v>
      </c>
      <c r="AG11" s="55" t="e">
        <f t="shared" si="7"/>
        <v>#REF!</v>
      </c>
      <c r="AH11" s="66" t="e">
        <f t="shared" si="7"/>
        <v>#REF!</v>
      </c>
      <c r="AI11" s="65">
        <f t="shared" si="16"/>
        <v>8160.7800000000007</v>
      </c>
      <c r="AJ11" s="55" t="e">
        <f t="shared" si="8"/>
        <v>#REF!</v>
      </c>
      <c r="AK11" s="55" t="e">
        <f t="shared" si="8"/>
        <v>#REF!</v>
      </c>
      <c r="AL11" s="66" t="e">
        <f t="shared" si="8"/>
        <v>#REF!</v>
      </c>
      <c r="AM11" s="65">
        <v>0</v>
      </c>
      <c r="AN11" s="65">
        <v>8156</v>
      </c>
      <c r="AO11" s="184">
        <f t="shared" si="9"/>
        <v>0</v>
      </c>
      <c r="AP11" s="60" t="s">
        <v>346</v>
      </c>
      <c r="AQ11" s="65">
        <f>'Plan Data'!J44</f>
        <v>0</v>
      </c>
      <c r="AR11" s="65">
        <f>'Plan Data'!K44</f>
        <v>9646.875</v>
      </c>
      <c r="AS11" s="65">
        <f t="shared" si="17"/>
        <v>9646.875</v>
      </c>
      <c r="AT11" s="223">
        <f>'Plan Data'!F44</f>
        <v>41479.874026174155</v>
      </c>
      <c r="AU11" s="223">
        <f>'Plan Data'!G44</f>
        <v>5.8868512151819195</v>
      </c>
    </row>
    <row r="12" spans="1:47" s="2" customFormat="1">
      <c r="A12" s="86" t="str">
        <f t="shared" si="10"/>
        <v>Commercial_Commercial Prescriptive Rebate_Actual</v>
      </c>
      <c r="B12" s="39" t="s">
        <v>65</v>
      </c>
      <c r="C12" s="60" t="s">
        <v>240</v>
      </c>
      <c r="D12" s="175" t="s">
        <v>243</v>
      </c>
      <c r="E12" s="62">
        <f ca="1">'2016'!AG18</f>
        <v>1.0953685971223099</v>
      </c>
      <c r="F12" s="67">
        <v>0</v>
      </c>
      <c r="G12" s="56">
        <v>0</v>
      </c>
      <c r="H12" s="56">
        <v>0</v>
      </c>
      <c r="I12" s="23">
        <f t="shared" si="11"/>
        <v>0</v>
      </c>
      <c r="J12" s="71">
        <v>0</v>
      </c>
      <c r="K12" s="57">
        <v>0</v>
      </c>
      <c r="L12" s="57">
        <v>0</v>
      </c>
      <c r="M12" s="72"/>
      <c r="N12" s="89">
        <f t="shared" si="12"/>
        <v>0</v>
      </c>
      <c r="O12" s="90">
        <f t="shared" si="13"/>
        <v>0</v>
      </c>
      <c r="P12" s="90">
        <f t="shared" si="14"/>
        <v>0</v>
      </c>
      <c r="Q12" s="91">
        <f t="shared" si="15"/>
        <v>0</v>
      </c>
      <c r="R12" s="89">
        <f t="shared" si="4"/>
        <v>0</v>
      </c>
      <c r="S12" s="90" t="e">
        <f>$K12*(O12+#REF!)</f>
        <v>#REF!</v>
      </c>
      <c r="T12" s="90" t="e">
        <f>$K12*(P12+#REF!)</f>
        <v>#REF!</v>
      </c>
      <c r="U12" s="91" t="e">
        <f>$K12*(Q12+#REF!)</f>
        <v>#REF!</v>
      </c>
      <c r="V12" s="89">
        <f t="shared" si="5"/>
        <v>0</v>
      </c>
      <c r="W12" s="90" t="e">
        <f>$L12*(O12+#REF!)</f>
        <v>#REF!</v>
      </c>
      <c r="X12" s="90" t="e">
        <f>$L12*(P12+#REF!)</f>
        <v>#REF!</v>
      </c>
      <c r="Y12" s="91" t="e">
        <f>$L12*(Q12+#REF!)</f>
        <v>#REF!</v>
      </c>
      <c r="Z12" s="89">
        <f t="shared" si="6"/>
        <v>0</v>
      </c>
      <c r="AA12" s="90" t="e">
        <f t="shared" si="6"/>
        <v>#REF!</v>
      </c>
      <c r="AB12" s="90" t="e">
        <f t="shared" si="6"/>
        <v>#REF!</v>
      </c>
      <c r="AC12" s="91" t="e">
        <f t="shared" si="6"/>
        <v>#REF!</v>
      </c>
      <c r="AD12" s="65">
        <f>Budget!E45</f>
        <v>265545.78492000001</v>
      </c>
      <c r="AE12" s="65">
        <f>Budget!D45</f>
        <v>29701.035080000001</v>
      </c>
      <c r="AF12" s="55" t="e">
        <f t="shared" si="7"/>
        <v>#REF!</v>
      </c>
      <c r="AG12" s="55" t="e">
        <f t="shared" si="7"/>
        <v>#REF!</v>
      </c>
      <c r="AH12" s="66" t="e">
        <f t="shared" si="7"/>
        <v>#REF!</v>
      </c>
      <c r="AI12" s="65">
        <f t="shared" si="16"/>
        <v>295246.82</v>
      </c>
      <c r="AJ12" s="55" t="e">
        <f t="shared" si="8"/>
        <v>#REF!</v>
      </c>
      <c r="AK12" s="55" t="e">
        <f t="shared" si="8"/>
        <v>#REF!</v>
      </c>
      <c r="AL12" s="66" t="e">
        <f t="shared" si="8"/>
        <v>#REF!</v>
      </c>
      <c r="AM12" s="65">
        <v>267018</v>
      </c>
      <c r="AN12" s="65">
        <v>28309</v>
      </c>
      <c r="AO12" s="184">
        <f t="shared" si="9"/>
        <v>5.5441101444841934E-3</v>
      </c>
      <c r="AP12" s="60" t="s">
        <v>337</v>
      </c>
      <c r="AQ12" s="65">
        <f>'Plan Data'!J56</f>
        <v>144592</v>
      </c>
      <c r="AR12" s="65">
        <f>'Plan Data'!K56</f>
        <v>98322.559999999998</v>
      </c>
      <c r="AS12" s="65">
        <f t="shared" si="17"/>
        <v>242914.56</v>
      </c>
      <c r="AT12" s="223">
        <f>'Plan Data'!F56</f>
        <v>2740189.5192383756</v>
      </c>
      <c r="AU12" s="223">
        <f>'Plan Data'!G56</f>
        <v>583.55293825296167</v>
      </c>
    </row>
    <row r="13" spans="1:47" s="2" customFormat="1">
      <c r="A13" s="86" t="str">
        <f t="shared" si="10"/>
        <v>Commercial_Commercial Custom Rebate_Actual</v>
      </c>
      <c r="B13" s="39" t="s">
        <v>65</v>
      </c>
      <c r="C13" s="60" t="s">
        <v>241</v>
      </c>
      <c r="D13" s="175" t="s">
        <v>243</v>
      </c>
      <c r="E13" s="62">
        <f ca="1">'2016'!AG19</f>
        <v>1.8662881651522236</v>
      </c>
      <c r="F13" s="67">
        <v>0</v>
      </c>
      <c r="G13" s="56">
        <v>0</v>
      </c>
      <c r="H13" s="56">
        <v>0</v>
      </c>
      <c r="I13" s="23">
        <f t="shared" si="11"/>
        <v>0</v>
      </c>
      <c r="J13" s="71">
        <v>0</v>
      </c>
      <c r="K13" s="57">
        <v>0</v>
      </c>
      <c r="L13" s="57">
        <v>0</v>
      </c>
      <c r="M13" s="72"/>
      <c r="N13" s="89">
        <f t="shared" si="12"/>
        <v>0</v>
      </c>
      <c r="O13" s="90">
        <f t="shared" si="13"/>
        <v>0</v>
      </c>
      <c r="P13" s="90">
        <f t="shared" si="14"/>
        <v>0</v>
      </c>
      <c r="Q13" s="91">
        <f t="shared" si="15"/>
        <v>0</v>
      </c>
      <c r="R13" s="89">
        <f t="shared" si="4"/>
        <v>0</v>
      </c>
      <c r="S13" s="90" t="e">
        <f>$K13*(O13+#REF!)</f>
        <v>#REF!</v>
      </c>
      <c r="T13" s="90" t="e">
        <f>$K13*(P13+#REF!)</f>
        <v>#REF!</v>
      </c>
      <c r="U13" s="91" t="e">
        <f>$K13*(Q13+#REF!)</f>
        <v>#REF!</v>
      </c>
      <c r="V13" s="89">
        <f t="shared" si="5"/>
        <v>0</v>
      </c>
      <c r="W13" s="90" t="e">
        <f>$L13*(O13+#REF!)</f>
        <v>#REF!</v>
      </c>
      <c r="X13" s="90" t="e">
        <f>$L13*(P13+#REF!)</f>
        <v>#REF!</v>
      </c>
      <c r="Y13" s="91" t="e">
        <f>$L13*(Q13+#REF!)</f>
        <v>#REF!</v>
      </c>
      <c r="Z13" s="89">
        <f t="shared" si="6"/>
        <v>0</v>
      </c>
      <c r="AA13" s="90" t="e">
        <f t="shared" si="6"/>
        <v>#REF!</v>
      </c>
      <c r="AB13" s="90" t="e">
        <f t="shared" si="6"/>
        <v>#REF!</v>
      </c>
      <c r="AC13" s="91" t="e">
        <f t="shared" si="6"/>
        <v>#REF!</v>
      </c>
      <c r="AD13" s="65">
        <f>Budget!E46</f>
        <v>172610.94</v>
      </c>
      <c r="AE13" s="65">
        <f>Budget!D46</f>
        <v>26999.960000000021</v>
      </c>
      <c r="AF13" s="55" t="e">
        <f t="shared" si="7"/>
        <v>#REF!</v>
      </c>
      <c r="AG13" s="55" t="e">
        <f t="shared" si="7"/>
        <v>#REF!</v>
      </c>
      <c r="AH13" s="66" t="e">
        <f t="shared" si="7"/>
        <v>#REF!</v>
      </c>
      <c r="AI13" s="65">
        <f t="shared" si="16"/>
        <v>199610.90000000002</v>
      </c>
      <c r="AJ13" s="55" t="e">
        <f t="shared" si="8"/>
        <v>#REF!</v>
      </c>
      <c r="AK13" s="55" t="e">
        <f t="shared" si="8"/>
        <v>#REF!</v>
      </c>
      <c r="AL13" s="66" t="e">
        <f t="shared" si="8"/>
        <v>#REF!</v>
      </c>
      <c r="AM13" s="65">
        <v>172612</v>
      </c>
      <c r="AN13" s="65">
        <v>27004</v>
      </c>
      <c r="AO13" s="184">
        <f t="shared" si="9"/>
        <v>6.1409780862664576E-6</v>
      </c>
      <c r="AP13" s="60" t="s">
        <v>337</v>
      </c>
      <c r="AQ13" s="65">
        <f>'Plan Data'!J55</f>
        <v>178650</v>
      </c>
      <c r="AR13" s="65">
        <f>'Plan Data'!K55</f>
        <v>97096.274999999994</v>
      </c>
      <c r="AS13" s="65">
        <f t="shared" si="17"/>
        <v>275746.27500000002</v>
      </c>
      <c r="AT13" s="223">
        <f>'Plan Data'!F55</f>
        <v>1942980.2099999997</v>
      </c>
      <c r="AU13" s="223">
        <f>'Plan Data'!G55</f>
        <v>481.98449999999997</v>
      </c>
    </row>
    <row r="14" spans="1:47" s="2" customFormat="1">
      <c r="A14" s="86" t="str">
        <f t="shared" si="10"/>
        <v>Portfolio_Cross Marketing and Training_Actual</v>
      </c>
      <c r="B14" s="39" t="s">
        <v>45</v>
      </c>
      <c r="C14" s="60" t="s">
        <v>334</v>
      </c>
      <c r="D14" s="175" t="s">
        <v>243</v>
      </c>
      <c r="E14" s="62">
        <f ca="1">'2016'!AG20</f>
        <v>0</v>
      </c>
      <c r="F14" s="67"/>
      <c r="G14" s="56"/>
      <c r="H14" s="56"/>
      <c r="I14" s="23"/>
      <c r="J14" s="71"/>
      <c r="K14" s="57"/>
      <c r="L14" s="57"/>
      <c r="M14" s="72"/>
      <c r="N14" s="89"/>
      <c r="O14" s="90"/>
      <c r="P14" s="90"/>
      <c r="Q14" s="91"/>
      <c r="R14" s="89"/>
      <c r="S14" s="90"/>
      <c r="T14" s="90"/>
      <c r="U14" s="91"/>
      <c r="V14" s="89"/>
      <c r="W14" s="90"/>
      <c r="X14" s="90"/>
      <c r="Y14" s="91"/>
      <c r="Z14" s="89"/>
      <c r="AA14" s="90"/>
      <c r="AB14" s="90"/>
      <c r="AC14" s="91"/>
      <c r="AD14" s="65">
        <f>Budget!E47</f>
        <v>0</v>
      </c>
      <c r="AE14" s="65">
        <f>Budget!D47</f>
        <v>107681.59000000003</v>
      </c>
      <c r="AF14" s="55">
        <f t="shared" si="7"/>
        <v>0</v>
      </c>
      <c r="AG14" s="55">
        <f t="shared" si="7"/>
        <v>0</v>
      </c>
      <c r="AH14" s="66">
        <f t="shared" si="7"/>
        <v>0</v>
      </c>
      <c r="AI14" s="65">
        <f t="shared" si="16"/>
        <v>107681.59000000003</v>
      </c>
      <c r="AJ14" s="55"/>
      <c r="AK14" s="55"/>
      <c r="AL14" s="66"/>
      <c r="AM14" s="65">
        <v>0</v>
      </c>
      <c r="AN14" s="65">
        <v>97311</v>
      </c>
      <c r="AO14" s="184">
        <f t="shared" si="9"/>
        <v>0</v>
      </c>
      <c r="AP14" s="60" t="s">
        <v>347</v>
      </c>
      <c r="AQ14" s="65">
        <f>'Plan Data'!J5</f>
        <v>0</v>
      </c>
      <c r="AR14" s="65">
        <f>'Plan Data'!K5</f>
        <v>39645.700000000004</v>
      </c>
      <c r="AS14" s="65">
        <f t="shared" si="17"/>
        <v>39645.700000000004</v>
      </c>
      <c r="AT14" s="223"/>
      <c r="AU14" s="223"/>
    </row>
    <row r="15" spans="1:47" s="2" customFormat="1">
      <c r="A15" s="86" t="str">
        <f t="shared" ref="A15" si="18">B15&amp;"_"&amp;C15&amp;"_"&amp;D15</f>
        <v>Portfolio_General Administration_Actual</v>
      </c>
      <c r="B15" s="39" t="s">
        <v>45</v>
      </c>
      <c r="C15" s="60" t="s">
        <v>335</v>
      </c>
      <c r="D15" s="175" t="s">
        <v>243</v>
      </c>
      <c r="E15" s="62">
        <f ca="1">'2016'!AG21</f>
        <v>0</v>
      </c>
      <c r="F15" s="67"/>
      <c r="G15" s="56"/>
      <c r="H15" s="56"/>
      <c r="I15" s="23"/>
      <c r="J15" s="71"/>
      <c r="K15" s="57"/>
      <c r="L15" s="57"/>
      <c r="M15" s="72"/>
      <c r="N15" s="89"/>
      <c r="O15" s="90"/>
      <c r="P15" s="90"/>
      <c r="Q15" s="91"/>
      <c r="R15" s="89"/>
      <c r="S15" s="90"/>
      <c r="T15" s="90"/>
      <c r="U15" s="91"/>
      <c r="V15" s="89"/>
      <c r="W15" s="90"/>
      <c r="X15" s="90"/>
      <c r="Y15" s="91"/>
      <c r="Z15" s="89"/>
      <c r="AA15" s="90"/>
      <c r="AB15" s="90"/>
      <c r="AC15" s="91"/>
      <c r="AD15" s="65">
        <f>Budget!E48</f>
        <v>0</v>
      </c>
      <c r="AE15" s="65">
        <f>Budget!D48</f>
        <v>66144.050000000017</v>
      </c>
      <c r="AF15" s="55">
        <f t="shared" si="7"/>
        <v>0</v>
      </c>
      <c r="AG15" s="55">
        <f t="shared" si="7"/>
        <v>0</v>
      </c>
      <c r="AH15" s="66">
        <f t="shared" si="7"/>
        <v>0</v>
      </c>
      <c r="AI15" s="65">
        <f t="shared" si="16"/>
        <v>66144.050000000017</v>
      </c>
      <c r="AJ15" s="55"/>
      <c r="AK15" s="55"/>
      <c r="AL15" s="66"/>
      <c r="AM15" s="65">
        <v>0</v>
      </c>
      <c r="AN15" s="65">
        <v>65826</v>
      </c>
      <c r="AO15" s="184">
        <f t="shared" si="9"/>
        <v>0</v>
      </c>
      <c r="AP15" s="60" t="s">
        <v>347</v>
      </c>
      <c r="AQ15" s="65"/>
      <c r="AR15" s="65"/>
      <c r="AS15" s="65"/>
      <c r="AT15" s="223"/>
      <c r="AU15" s="223"/>
    </row>
  </sheetData>
  <mergeCells count="9">
    <mergeCell ref="AI2:AO2"/>
    <mergeCell ref="AQ2:AU2"/>
    <mergeCell ref="AE3:AH3"/>
    <mergeCell ref="AI3:AL3"/>
    <mergeCell ref="F3:I3"/>
    <mergeCell ref="V3:Y3"/>
    <mergeCell ref="R3:U3"/>
    <mergeCell ref="N3:Q3"/>
    <mergeCell ref="Z3:AC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1"/>
  </sheetPr>
  <dimension ref="A1:BL44"/>
  <sheetViews>
    <sheetView showGridLines="0" zoomScale="55" zoomScaleNormal="55" workbookViewId="0">
      <selection activeCell="K44" sqref="K44"/>
    </sheetView>
  </sheetViews>
  <sheetFormatPr defaultColWidth="33.88671875" defaultRowHeight="14.4"/>
  <cols>
    <col min="1" max="1" width="17" style="11" bestFit="1" customWidth="1"/>
    <col min="2" max="2" width="17" style="11" customWidth="1"/>
    <col min="3" max="3" width="33.88671875" style="11" bestFit="1" customWidth="1"/>
    <col min="4" max="4" width="13.44140625" style="11" bestFit="1" customWidth="1"/>
    <col min="5" max="5" width="21.88671875" style="11" bestFit="1" customWidth="1"/>
    <col min="6" max="8" width="10.44140625" style="12" bestFit="1" customWidth="1"/>
    <col min="9" max="12" width="10" style="12" bestFit="1" customWidth="1"/>
    <col min="13" max="15" width="10.44140625" style="11" bestFit="1" customWidth="1"/>
    <col min="16" max="20" width="9.33203125" style="11" bestFit="1" customWidth="1"/>
    <col min="21" max="23" width="8.6640625" style="11" bestFit="1" customWidth="1"/>
    <col min="24" max="33" width="9.33203125" style="11" bestFit="1" customWidth="1"/>
    <col min="34" max="34" width="8.6640625" style="11" bestFit="1" customWidth="1"/>
    <col min="35" max="43" width="9.33203125" style="11" bestFit="1" customWidth="1"/>
    <col min="44" max="44" width="8.6640625" style="11" bestFit="1" customWidth="1"/>
    <col min="45" max="47" width="9.33203125" style="11" bestFit="1" customWidth="1"/>
    <col min="48" max="49" width="8.44140625" style="11" bestFit="1" customWidth="1"/>
    <col min="50" max="64" width="8.6640625" style="11" bestFit="1" customWidth="1"/>
    <col min="65" max="16384" width="33.88671875" style="11"/>
  </cols>
  <sheetData>
    <row r="1" spans="1:24">
      <c r="A1" s="19" t="str">
        <f ca="1">IFERROR(VALUE(MID(CELL("filename",$A$1),FIND("]",CELL("filename",$A$1))+1,255)),MID(CELL("filename",$A$1),FIND("]",CELL("filename",$A$1))+1,255))</f>
        <v>Portfolio Inputs</v>
      </c>
      <c r="B1" s="19"/>
    </row>
    <row r="2" spans="1:24">
      <c r="A2" s="27" t="str">
        <f>HYPERLINK("#'Contents'!a1","Return to Contents")</f>
        <v>Return to Contents</v>
      </c>
      <c r="B2" s="27"/>
    </row>
    <row r="4" spans="1:24">
      <c r="B4" s="366" t="s">
        <v>142</v>
      </c>
      <c r="C4" s="367"/>
      <c r="D4" s="20" t="s">
        <v>143</v>
      </c>
      <c r="E4" s="20" t="s">
        <v>118</v>
      </c>
    </row>
    <row r="5" spans="1:24">
      <c r="B5" s="363" t="s">
        <v>183</v>
      </c>
      <c r="C5" s="109" t="s">
        <v>171</v>
      </c>
      <c r="D5" s="77">
        <v>2016</v>
      </c>
      <c r="E5" s="82"/>
    </row>
    <row r="6" spans="1:24">
      <c r="B6" s="364"/>
      <c r="C6" s="81" t="s">
        <v>172</v>
      </c>
      <c r="D6" s="77">
        <v>2050</v>
      </c>
      <c r="E6" s="82"/>
    </row>
    <row r="7" spans="1:24">
      <c r="B7" s="364"/>
      <c r="C7" s="81" t="s">
        <v>170</v>
      </c>
      <c r="D7" s="77">
        <v>2016</v>
      </c>
      <c r="E7" s="82"/>
      <c r="F7" s="14"/>
      <c r="G7" s="14"/>
      <c r="H7" s="14"/>
      <c r="I7" s="14"/>
      <c r="J7" s="14"/>
      <c r="K7" s="14"/>
      <c r="L7" s="14"/>
    </row>
    <row r="8" spans="1:24">
      <c r="B8" s="365"/>
      <c r="C8" s="81" t="s">
        <v>173</v>
      </c>
      <c r="D8" s="77">
        <v>2016</v>
      </c>
      <c r="E8" s="82"/>
      <c r="F8" s="14"/>
      <c r="G8" s="14"/>
      <c r="H8" s="14"/>
      <c r="I8" s="14"/>
      <c r="J8" s="14"/>
      <c r="K8" s="14"/>
      <c r="L8" s="14"/>
    </row>
    <row r="9" spans="1:24">
      <c r="C9" s="94"/>
      <c r="D9" s="95"/>
      <c r="E9" s="94"/>
    </row>
    <row r="10" spans="1:24">
      <c r="B10" s="363" t="s">
        <v>181</v>
      </c>
      <c r="C10" s="81" t="s">
        <v>32</v>
      </c>
      <c r="D10" s="78">
        <v>8.8400000000000006E-2</v>
      </c>
      <c r="E10" s="83" t="s">
        <v>232</v>
      </c>
      <c r="H10" s="11"/>
      <c r="I10" s="11"/>
      <c r="J10" s="11"/>
      <c r="K10" s="11"/>
      <c r="L10" s="11"/>
    </row>
    <row r="11" spans="1:24">
      <c r="B11" s="364"/>
      <c r="C11" s="81" t="s">
        <v>33</v>
      </c>
      <c r="D11" s="78">
        <v>8.8400000000000006E-2</v>
      </c>
      <c r="E11" s="83" t="s">
        <v>232</v>
      </c>
      <c r="H11" s="11"/>
      <c r="I11" s="11"/>
      <c r="J11" s="11"/>
      <c r="K11" s="11"/>
      <c r="L11" s="11"/>
    </row>
    <row r="12" spans="1:24">
      <c r="B12" s="364"/>
      <c r="C12" s="81" t="s">
        <v>34</v>
      </c>
      <c r="D12" s="78">
        <v>8.8400000000000006E-2</v>
      </c>
      <c r="E12" s="83" t="s">
        <v>232</v>
      </c>
      <c r="H12" s="11"/>
      <c r="I12" s="11"/>
      <c r="J12" s="11"/>
      <c r="K12" s="11"/>
      <c r="L12" s="11"/>
      <c r="P12" s="13"/>
      <c r="Q12" s="13"/>
      <c r="R12" s="13"/>
      <c r="S12" s="13"/>
      <c r="T12" s="13"/>
      <c r="U12" s="13"/>
      <c r="V12" s="13"/>
      <c r="W12" s="13"/>
      <c r="X12" s="13"/>
    </row>
    <row r="13" spans="1:24">
      <c r="B13" s="364"/>
      <c r="C13" s="81" t="s">
        <v>35</v>
      </c>
      <c r="D13" s="78">
        <v>8.8400000000000006E-2</v>
      </c>
      <c r="E13" s="83" t="s">
        <v>232</v>
      </c>
      <c r="H13" s="11"/>
      <c r="I13" s="11"/>
      <c r="J13" s="11"/>
      <c r="K13" s="11"/>
      <c r="L13" s="11"/>
    </row>
    <row r="14" spans="1:24">
      <c r="B14" s="365"/>
      <c r="C14" s="81" t="s">
        <v>36</v>
      </c>
      <c r="D14" s="78">
        <v>8.8400000000000006E-2</v>
      </c>
      <c r="E14" s="83" t="s">
        <v>232</v>
      </c>
      <c r="H14" s="11"/>
      <c r="I14" s="11"/>
      <c r="J14" s="11"/>
      <c r="K14" s="11"/>
      <c r="L14" s="11"/>
    </row>
    <row r="15" spans="1:24">
      <c r="B15" s="106"/>
      <c r="C15" s="95"/>
      <c r="D15" s="107"/>
      <c r="E15" s="94"/>
      <c r="F15" s="108"/>
      <c r="I15" s="11"/>
      <c r="J15" s="11"/>
      <c r="K15" s="11"/>
      <c r="L15" s="11"/>
    </row>
    <row r="16" spans="1:24">
      <c r="B16" s="363" t="s">
        <v>182</v>
      </c>
      <c r="C16" s="81" t="s">
        <v>190</v>
      </c>
      <c r="D16" s="79">
        <v>1.0469999999999999</v>
      </c>
      <c r="E16" s="83" t="s">
        <v>232</v>
      </c>
      <c r="F16" s="169"/>
      <c r="G16" s="14"/>
      <c r="H16" s="11"/>
      <c r="I16" s="11"/>
      <c r="J16" s="11"/>
      <c r="K16" s="11"/>
      <c r="L16" s="11"/>
    </row>
    <row r="17" spans="2:64">
      <c r="B17" s="364"/>
      <c r="C17" s="81" t="s">
        <v>191</v>
      </c>
      <c r="D17" s="79">
        <v>1.0469999999999999</v>
      </c>
      <c r="E17" s="83" t="s">
        <v>232</v>
      </c>
      <c r="F17" s="14"/>
      <c r="G17" s="14"/>
      <c r="H17" s="11"/>
      <c r="I17" s="11"/>
      <c r="J17" s="11"/>
      <c r="K17" s="11"/>
      <c r="L17" s="11"/>
    </row>
    <row r="18" spans="2:64">
      <c r="B18" s="364"/>
      <c r="C18" s="81" t="s">
        <v>67</v>
      </c>
      <c r="D18" s="79">
        <v>1</v>
      </c>
      <c r="E18" s="83"/>
      <c r="F18" s="14"/>
      <c r="G18" s="14"/>
      <c r="H18" s="11"/>
      <c r="I18" s="11"/>
      <c r="J18" s="11"/>
      <c r="K18" s="11"/>
      <c r="L18" s="11"/>
    </row>
    <row r="19" spans="2:64">
      <c r="B19" s="364"/>
      <c r="C19" s="81" t="s">
        <v>22</v>
      </c>
      <c r="D19" s="79">
        <v>1</v>
      </c>
      <c r="E19" s="83"/>
      <c r="F19" s="14"/>
      <c r="G19" s="14"/>
      <c r="H19" s="11"/>
      <c r="I19" s="11"/>
      <c r="J19" s="11"/>
      <c r="K19" s="11"/>
      <c r="L19" s="11"/>
    </row>
    <row r="20" spans="2:64">
      <c r="B20" s="364"/>
      <c r="C20" s="81" t="s">
        <v>68</v>
      </c>
      <c r="D20" s="79">
        <v>1</v>
      </c>
      <c r="E20" s="83"/>
      <c r="F20" s="14"/>
      <c r="G20" s="14"/>
      <c r="H20" s="11"/>
      <c r="I20" s="11"/>
      <c r="J20" s="11"/>
      <c r="K20" s="11"/>
      <c r="L20" s="11"/>
    </row>
    <row r="21" spans="2:64">
      <c r="B21" s="365"/>
      <c r="C21" s="81" t="s">
        <v>69</v>
      </c>
      <c r="D21" s="79">
        <v>1</v>
      </c>
      <c r="E21" s="83"/>
      <c r="F21" s="14"/>
      <c r="G21" s="14"/>
      <c r="H21" s="11"/>
      <c r="I21" s="11"/>
      <c r="J21" s="11"/>
      <c r="K21" s="11"/>
      <c r="L21" s="11"/>
    </row>
    <row r="22" spans="2:64">
      <c r="C22" s="5"/>
      <c r="F22" s="168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2"/>
      <c r="AC22" s="12"/>
    </row>
    <row r="23" spans="2:64">
      <c r="C23" s="73" t="s">
        <v>95</v>
      </c>
      <c r="D23" s="166" t="s">
        <v>231</v>
      </c>
      <c r="E23" s="166" t="s">
        <v>141</v>
      </c>
      <c r="F23" s="73">
        <f>BaseYear</f>
        <v>2016</v>
      </c>
      <c r="G23" s="73">
        <f t="shared" ref="G23:V23" si="0">F23+1</f>
        <v>2017</v>
      </c>
      <c r="H23" s="73">
        <f t="shared" si="0"/>
        <v>2018</v>
      </c>
      <c r="I23" s="73">
        <f t="shared" si="0"/>
        <v>2019</v>
      </c>
      <c r="J23" s="73">
        <f t="shared" si="0"/>
        <v>2020</v>
      </c>
      <c r="K23" s="73">
        <f>J23+1</f>
        <v>2021</v>
      </c>
      <c r="L23" s="73">
        <f t="shared" si="0"/>
        <v>2022</v>
      </c>
      <c r="M23" s="73">
        <f t="shared" si="0"/>
        <v>2023</v>
      </c>
      <c r="N23" s="73">
        <f t="shared" si="0"/>
        <v>2024</v>
      </c>
      <c r="O23" s="73">
        <f t="shared" si="0"/>
        <v>2025</v>
      </c>
      <c r="P23" s="73">
        <f t="shared" si="0"/>
        <v>2026</v>
      </c>
      <c r="Q23" s="73">
        <f t="shared" si="0"/>
        <v>2027</v>
      </c>
      <c r="R23" s="73">
        <f t="shared" si="0"/>
        <v>2028</v>
      </c>
      <c r="S23" s="73">
        <f t="shared" si="0"/>
        <v>2029</v>
      </c>
      <c r="T23" s="73">
        <f t="shared" si="0"/>
        <v>2030</v>
      </c>
      <c r="U23" s="73">
        <f t="shared" si="0"/>
        <v>2031</v>
      </c>
      <c r="V23" s="73">
        <f t="shared" si="0"/>
        <v>2032</v>
      </c>
      <c r="W23" s="73">
        <f t="shared" ref="W23:BL23" si="1">V23+1</f>
        <v>2033</v>
      </c>
      <c r="X23" s="73">
        <f t="shared" si="1"/>
        <v>2034</v>
      </c>
      <c r="Y23" s="73">
        <f t="shared" si="1"/>
        <v>2035</v>
      </c>
      <c r="Z23" s="73">
        <f t="shared" si="1"/>
        <v>2036</v>
      </c>
      <c r="AA23" s="73">
        <f t="shared" si="1"/>
        <v>2037</v>
      </c>
      <c r="AB23" s="73">
        <f t="shared" si="1"/>
        <v>2038</v>
      </c>
      <c r="AC23" s="73">
        <f t="shared" si="1"/>
        <v>2039</v>
      </c>
      <c r="AD23" s="73">
        <f t="shared" si="1"/>
        <v>2040</v>
      </c>
      <c r="AE23" s="73">
        <f t="shared" si="1"/>
        <v>2041</v>
      </c>
      <c r="AF23" s="73">
        <f t="shared" si="1"/>
        <v>2042</v>
      </c>
      <c r="AG23" s="73">
        <f t="shared" si="1"/>
        <v>2043</v>
      </c>
      <c r="AH23" s="73">
        <f t="shared" si="1"/>
        <v>2044</v>
      </c>
      <c r="AI23" s="73">
        <f t="shared" si="1"/>
        <v>2045</v>
      </c>
      <c r="AJ23" s="73">
        <f t="shared" si="1"/>
        <v>2046</v>
      </c>
      <c r="AK23" s="73">
        <f t="shared" si="1"/>
        <v>2047</v>
      </c>
      <c r="AL23" s="73">
        <f t="shared" si="1"/>
        <v>2048</v>
      </c>
      <c r="AM23" s="73">
        <f t="shared" si="1"/>
        <v>2049</v>
      </c>
      <c r="AN23" s="73">
        <f t="shared" si="1"/>
        <v>2050</v>
      </c>
      <c r="AO23" s="73">
        <f t="shared" si="1"/>
        <v>2051</v>
      </c>
      <c r="AP23" s="73">
        <f t="shared" si="1"/>
        <v>2052</v>
      </c>
      <c r="AQ23" s="73">
        <f t="shared" si="1"/>
        <v>2053</v>
      </c>
      <c r="AR23" s="73">
        <f t="shared" si="1"/>
        <v>2054</v>
      </c>
      <c r="AS23" s="73">
        <f t="shared" si="1"/>
        <v>2055</v>
      </c>
      <c r="AT23" s="73">
        <f t="shared" si="1"/>
        <v>2056</v>
      </c>
      <c r="AU23" s="73">
        <f t="shared" si="1"/>
        <v>2057</v>
      </c>
      <c r="AV23" s="73">
        <f t="shared" si="1"/>
        <v>2058</v>
      </c>
      <c r="AW23" s="73">
        <f t="shared" si="1"/>
        <v>2059</v>
      </c>
      <c r="AX23" s="73">
        <f t="shared" si="1"/>
        <v>2060</v>
      </c>
      <c r="AY23" s="73">
        <f t="shared" si="1"/>
        <v>2061</v>
      </c>
      <c r="AZ23" s="73">
        <f t="shared" si="1"/>
        <v>2062</v>
      </c>
      <c r="BA23" s="73">
        <f t="shared" si="1"/>
        <v>2063</v>
      </c>
      <c r="BB23" s="73">
        <f t="shared" si="1"/>
        <v>2064</v>
      </c>
      <c r="BC23" s="73">
        <f t="shared" si="1"/>
        <v>2065</v>
      </c>
      <c r="BD23" s="73">
        <f t="shared" si="1"/>
        <v>2066</v>
      </c>
      <c r="BE23" s="73">
        <f t="shared" si="1"/>
        <v>2067</v>
      </c>
      <c r="BF23" s="73">
        <f t="shared" si="1"/>
        <v>2068</v>
      </c>
      <c r="BG23" s="73">
        <f t="shared" si="1"/>
        <v>2069</v>
      </c>
      <c r="BH23" s="73">
        <f t="shared" si="1"/>
        <v>2070</v>
      </c>
      <c r="BI23" s="73">
        <f t="shared" si="1"/>
        <v>2071</v>
      </c>
      <c r="BJ23" s="73">
        <f t="shared" si="1"/>
        <v>2072</v>
      </c>
      <c r="BK23" s="73">
        <f t="shared" si="1"/>
        <v>2073</v>
      </c>
      <c r="BL23" s="73">
        <f t="shared" si="1"/>
        <v>2074</v>
      </c>
    </row>
    <row r="24" spans="2:64">
      <c r="C24" s="74" t="s">
        <v>11</v>
      </c>
      <c r="D24" s="178">
        <v>1.4999999999999999E-2</v>
      </c>
      <c r="E24" s="167" t="s">
        <v>232</v>
      </c>
      <c r="F24" s="75">
        <v>4.1015595077935077E-2</v>
      </c>
      <c r="G24" s="75">
        <v>4.16308290041041E-2</v>
      </c>
      <c r="H24" s="75">
        <v>4.2255291439165656E-2</v>
      </c>
      <c r="I24" s="75">
        <v>4.2889120810753134E-2</v>
      </c>
      <c r="J24" s="75">
        <v>4.3532457622914425E-2</v>
      </c>
      <c r="K24" s="75">
        <v>4.4185444487258134E-2</v>
      </c>
      <c r="L24" s="75">
        <v>4.4848226154567003E-2</v>
      </c>
      <c r="M24" s="75">
        <v>4.55209495468855E-2</v>
      </c>
      <c r="N24" s="75">
        <v>4.6203763790088781E-2</v>
      </c>
      <c r="O24" s="75">
        <v>4.6896820246940106E-2</v>
      </c>
      <c r="P24" s="75">
        <v>4.7600272550644203E-2</v>
      </c>
      <c r="Q24" s="75">
        <v>4.8314276638903864E-2</v>
      </c>
      <c r="R24" s="75">
        <v>4.9038990788487419E-2</v>
      </c>
      <c r="S24" s="75">
        <v>4.9774575650314727E-2</v>
      </c>
      <c r="T24" s="75">
        <v>5.0521194285069446E-2</v>
      </c>
      <c r="U24" s="75">
        <v>5.1279012199345483E-2</v>
      </c>
      <c r="V24" s="75">
        <v>5.2048197382335661E-2</v>
      </c>
      <c r="W24" s="75">
        <v>5.2828920343070691E-2</v>
      </c>
      <c r="X24" s="75">
        <f>W24*(1+$D24)</f>
        <v>5.3621354148216747E-2</v>
      </c>
      <c r="Y24" s="75">
        <f t="shared" ref="Y24:BL24" si="2">X24*(1+$D24)</f>
        <v>5.4425674460439992E-2</v>
      </c>
      <c r="Z24" s="75">
        <f t="shared" si="2"/>
        <v>5.5242059577346583E-2</v>
      </c>
      <c r="AA24" s="75">
        <f t="shared" si="2"/>
        <v>5.6070690471006775E-2</v>
      </c>
      <c r="AB24" s="75">
        <f t="shared" si="2"/>
        <v>5.6911750828071872E-2</v>
      </c>
      <c r="AC24" s="75">
        <f t="shared" si="2"/>
        <v>5.7765427090492948E-2</v>
      </c>
      <c r="AD24" s="75">
        <f t="shared" si="2"/>
        <v>5.8631908496850335E-2</v>
      </c>
      <c r="AE24" s="75">
        <f t="shared" si="2"/>
        <v>5.9511387124303088E-2</v>
      </c>
      <c r="AF24" s="75">
        <f t="shared" si="2"/>
        <v>6.0404057931167626E-2</v>
      </c>
      <c r="AG24" s="75">
        <f t="shared" si="2"/>
        <v>6.1310118800135135E-2</v>
      </c>
      <c r="AH24" s="75">
        <f t="shared" si="2"/>
        <v>6.2229770582137155E-2</v>
      </c>
      <c r="AI24" s="75">
        <f t="shared" si="2"/>
        <v>6.3163217140869213E-2</v>
      </c>
      <c r="AJ24" s="75">
        <f t="shared" si="2"/>
        <v>6.4110665397982242E-2</v>
      </c>
      <c r="AK24" s="75">
        <f t="shared" si="2"/>
        <v>6.5072325378951967E-2</v>
      </c>
      <c r="AL24" s="75">
        <f t="shared" si="2"/>
        <v>6.6048410259636245E-2</v>
      </c>
      <c r="AM24" s="75">
        <f t="shared" si="2"/>
        <v>6.7039136413530778E-2</v>
      </c>
      <c r="AN24" s="75">
        <f t="shared" si="2"/>
        <v>6.8044723459733739E-2</v>
      </c>
      <c r="AO24" s="75">
        <f t="shared" si="2"/>
        <v>6.9065394311629738E-2</v>
      </c>
      <c r="AP24" s="75">
        <f t="shared" si="2"/>
        <v>7.0101375226304177E-2</v>
      </c>
      <c r="AQ24" s="75">
        <f t="shared" si="2"/>
        <v>7.1152895854698736E-2</v>
      </c>
      <c r="AR24" s="75">
        <f t="shared" si="2"/>
        <v>7.2220189292519207E-2</v>
      </c>
      <c r="AS24" s="75">
        <f t="shared" si="2"/>
        <v>7.3303492131906983E-2</v>
      </c>
      <c r="AT24" s="75">
        <f t="shared" si="2"/>
        <v>7.4403044513885574E-2</v>
      </c>
      <c r="AU24" s="75">
        <f t="shared" si="2"/>
        <v>7.5519090181593848E-2</v>
      </c>
      <c r="AV24" s="75">
        <f t="shared" si="2"/>
        <v>7.6651876534317751E-2</v>
      </c>
      <c r="AW24" s="75">
        <f t="shared" si="2"/>
        <v>7.7801654682332508E-2</v>
      </c>
      <c r="AX24" s="75">
        <f t="shared" si="2"/>
        <v>7.8968679502567488E-2</v>
      </c>
      <c r="AY24" s="75">
        <f t="shared" si="2"/>
        <v>8.015320969510599E-2</v>
      </c>
      <c r="AZ24" s="75">
        <f t="shared" si="2"/>
        <v>8.1355507840532568E-2</v>
      </c>
      <c r="BA24" s="75">
        <f t="shared" si="2"/>
        <v>8.2575840458140551E-2</v>
      </c>
      <c r="BB24" s="75">
        <f t="shared" si="2"/>
        <v>8.3814478065012646E-2</v>
      </c>
      <c r="BC24" s="75">
        <f t="shared" si="2"/>
        <v>8.5071695235987829E-2</v>
      </c>
      <c r="BD24" s="75">
        <f t="shared" si="2"/>
        <v>8.6347770664527632E-2</v>
      </c>
      <c r="BE24" s="75">
        <f t="shared" si="2"/>
        <v>8.7642987224495539E-2</v>
      </c>
      <c r="BF24" s="75">
        <f t="shared" si="2"/>
        <v>8.8957632032862957E-2</v>
      </c>
      <c r="BG24" s="75">
        <f t="shared" si="2"/>
        <v>9.0291996513355899E-2</v>
      </c>
      <c r="BH24" s="75">
        <f t="shared" si="2"/>
        <v>9.1646376461056223E-2</v>
      </c>
      <c r="BI24" s="75">
        <f t="shared" si="2"/>
        <v>9.3021072107972058E-2</v>
      </c>
      <c r="BJ24" s="75">
        <f t="shared" si="2"/>
        <v>9.4416388189591624E-2</v>
      </c>
      <c r="BK24" s="75">
        <f t="shared" si="2"/>
        <v>9.5832634012435483E-2</v>
      </c>
      <c r="BL24" s="75">
        <f t="shared" si="2"/>
        <v>9.7270123522622001E-2</v>
      </c>
    </row>
    <row r="25" spans="2:64">
      <c r="C25" s="74" t="s">
        <v>12</v>
      </c>
      <c r="D25" s="178">
        <v>1.4999999999999999E-2</v>
      </c>
      <c r="E25" s="167" t="s">
        <v>232</v>
      </c>
      <c r="F25" s="75">
        <v>15.426632534393612</v>
      </c>
      <c r="G25" s="75">
        <v>15.658032022409515</v>
      </c>
      <c r="H25" s="75">
        <v>15.892902502745656</v>
      </c>
      <c r="I25" s="75">
        <v>16.131296040286838</v>
      </c>
      <c r="J25" s="75">
        <v>16.373265480891138</v>
      </c>
      <c r="K25" s="75">
        <v>16.618864463104504</v>
      </c>
      <c r="L25" s="75">
        <v>16.868147430051071</v>
      </c>
      <c r="M25" s="75">
        <v>17.121169641501837</v>
      </c>
      <c r="N25" s="75">
        <v>17.377987186124361</v>
      </c>
      <c r="O25" s="75">
        <v>17.638656993916225</v>
      </c>
      <c r="P25" s="75">
        <v>17.903236848824967</v>
      </c>
      <c r="Q25" s="75">
        <v>18.17178540155734</v>
      </c>
      <c r="R25" s="75">
        <v>18.444362182580697</v>
      </c>
      <c r="S25" s="75">
        <v>18.721027615319407</v>
      </c>
      <c r="T25" s="75">
        <v>19.001843029549196</v>
      </c>
      <c r="U25" s="75">
        <v>19.286870674992432</v>
      </c>
      <c r="V25" s="75">
        <v>19.576173735117315</v>
      </c>
      <c r="W25" s="75">
        <v>19.869816341144073</v>
      </c>
      <c r="X25" s="75">
        <f t="shared" ref="X25:BL25" si="3">W25*(1+$D25)</f>
        <v>20.167863586261234</v>
      </c>
      <c r="Y25" s="75">
        <f t="shared" si="3"/>
        <v>20.470381540055151</v>
      </c>
      <c r="Z25" s="75">
        <f t="shared" si="3"/>
        <v>20.777437263155974</v>
      </c>
      <c r="AA25" s="75">
        <f t="shared" si="3"/>
        <v>21.089098822103313</v>
      </c>
      <c r="AB25" s="75">
        <f t="shared" si="3"/>
        <v>21.40543530443486</v>
      </c>
      <c r="AC25" s="75">
        <f t="shared" si="3"/>
        <v>21.72651683400138</v>
      </c>
      <c r="AD25" s="75">
        <f t="shared" si="3"/>
        <v>22.0524145865114</v>
      </c>
      <c r="AE25" s="75">
        <f t="shared" si="3"/>
        <v>22.38320080530907</v>
      </c>
      <c r="AF25" s="75">
        <f t="shared" si="3"/>
        <v>22.718948817388704</v>
      </c>
      <c r="AG25" s="75">
        <f t="shared" si="3"/>
        <v>23.05973304964953</v>
      </c>
      <c r="AH25" s="75">
        <f t="shared" si="3"/>
        <v>23.405629045394271</v>
      </c>
      <c r="AI25" s="75">
        <f t="shared" si="3"/>
        <v>23.756713481075181</v>
      </c>
      <c r="AJ25" s="75">
        <f t="shared" si="3"/>
        <v>24.113064183291307</v>
      </c>
      <c r="AK25" s="75">
        <f t="shared" si="3"/>
        <v>24.474760146040673</v>
      </c>
      <c r="AL25" s="75">
        <f t="shared" si="3"/>
        <v>24.841881548231282</v>
      </c>
      <c r="AM25" s="75">
        <f t="shared" si="3"/>
        <v>25.214509771454747</v>
      </c>
      <c r="AN25" s="75">
        <f t="shared" si="3"/>
        <v>25.592727418026566</v>
      </c>
      <c r="AO25" s="75">
        <f t="shared" si="3"/>
        <v>25.976618329296961</v>
      </c>
      <c r="AP25" s="75">
        <f t="shared" si="3"/>
        <v>26.366267604236413</v>
      </c>
      <c r="AQ25" s="75">
        <f t="shared" si="3"/>
        <v>26.761761618299957</v>
      </c>
      <c r="AR25" s="75">
        <f t="shared" si="3"/>
        <v>27.163188042574454</v>
      </c>
      <c r="AS25" s="75">
        <f t="shared" si="3"/>
        <v>27.570635863213067</v>
      </c>
      <c r="AT25" s="75">
        <f t="shared" si="3"/>
        <v>27.984195401161259</v>
      </c>
      <c r="AU25" s="75">
        <f t="shared" si="3"/>
        <v>28.403958332178675</v>
      </c>
      <c r="AV25" s="75">
        <f t="shared" si="3"/>
        <v>28.830017707161353</v>
      </c>
      <c r="AW25" s="75">
        <f t="shared" si="3"/>
        <v>29.262467972768771</v>
      </c>
      <c r="AX25" s="75">
        <f t="shared" si="3"/>
        <v>29.701404992360299</v>
      </c>
      <c r="AY25" s="75">
        <f t="shared" si="3"/>
        <v>30.146926067245701</v>
      </c>
      <c r="AZ25" s="75">
        <f t="shared" si="3"/>
        <v>30.599129958254384</v>
      </c>
      <c r="BA25" s="75">
        <f t="shared" si="3"/>
        <v>31.058116907628197</v>
      </c>
      <c r="BB25" s="75">
        <f t="shared" si="3"/>
        <v>31.523988661242615</v>
      </c>
      <c r="BC25" s="75">
        <f t="shared" si="3"/>
        <v>31.996848491161252</v>
      </c>
      <c r="BD25" s="75">
        <f t="shared" si="3"/>
        <v>32.476801218528671</v>
      </c>
      <c r="BE25" s="75">
        <f t="shared" si="3"/>
        <v>32.963953236806596</v>
      </c>
      <c r="BF25" s="75">
        <f t="shared" si="3"/>
        <v>33.45841253535869</v>
      </c>
      <c r="BG25" s="75">
        <f t="shared" si="3"/>
        <v>33.96028872338907</v>
      </c>
      <c r="BH25" s="75">
        <f t="shared" si="3"/>
        <v>34.469693054239904</v>
      </c>
      <c r="BI25" s="75">
        <f t="shared" si="3"/>
        <v>34.986738450053501</v>
      </c>
      <c r="BJ25" s="75">
        <f t="shared" si="3"/>
        <v>35.511539526804299</v>
      </c>
      <c r="BK25" s="75">
        <f t="shared" si="3"/>
        <v>36.044212619706357</v>
      </c>
      <c r="BL25" s="75">
        <f t="shared" si="3"/>
        <v>36.58487580900195</v>
      </c>
    </row>
    <row r="26" spans="2:64">
      <c r="C26" s="74" t="s">
        <v>19</v>
      </c>
      <c r="D26" s="167" t="s">
        <v>94</v>
      </c>
      <c r="E26" s="167"/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5">
        <v>0</v>
      </c>
      <c r="V26" s="75">
        <v>0</v>
      </c>
      <c r="W26" s="75">
        <v>0</v>
      </c>
      <c r="X26" s="75">
        <v>0</v>
      </c>
      <c r="Y26" s="75">
        <v>0</v>
      </c>
      <c r="Z26" s="75">
        <v>0</v>
      </c>
      <c r="AA26" s="75">
        <v>0</v>
      </c>
      <c r="AB26" s="75">
        <v>0</v>
      </c>
      <c r="AC26" s="75">
        <v>0</v>
      </c>
      <c r="AD26" s="75">
        <v>0</v>
      </c>
      <c r="AE26" s="75">
        <v>0</v>
      </c>
      <c r="AF26" s="75">
        <v>0</v>
      </c>
      <c r="AG26" s="75">
        <v>0</v>
      </c>
      <c r="AH26" s="75">
        <v>0</v>
      </c>
      <c r="AI26" s="75">
        <v>0</v>
      </c>
      <c r="AJ26" s="75">
        <v>0</v>
      </c>
      <c r="AK26" s="75">
        <v>0</v>
      </c>
      <c r="AL26" s="75">
        <v>0</v>
      </c>
      <c r="AM26" s="75">
        <v>0</v>
      </c>
      <c r="AN26" s="75">
        <v>0</v>
      </c>
      <c r="AO26" s="75">
        <v>0</v>
      </c>
      <c r="AP26" s="75">
        <v>0</v>
      </c>
      <c r="AQ26" s="75">
        <v>0</v>
      </c>
      <c r="AR26" s="75">
        <v>0</v>
      </c>
      <c r="AS26" s="75">
        <v>0</v>
      </c>
      <c r="AT26" s="75">
        <v>0</v>
      </c>
      <c r="AU26" s="75">
        <v>0</v>
      </c>
      <c r="AV26" s="75">
        <v>0</v>
      </c>
      <c r="AW26" s="75">
        <v>0</v>
      </c>
      <c r="AX26" s="75">
        <v>0</v>
      </c>
      <c r="AY26" s="75">
        <v>0</v>
      </c>
      <c r="AZ26" s="75">
        <v>0</v>
      </c>
      <c r="BA26" s="75">
        <v>0</v>
      </c>
      <c r="BB26" s="75">
        <v>0</v>
      </c>
      <c r="BC26" s="75">
        <v>0</v>
      </c>
      <c r="BD26" s="75">
        <v>0</v>
      </c>
      <c r="BE26" s="75">
        <v>0</v>
      </c>
      <c r="BF26" s="75">
        <v>0</v>
      </c>
      <c r="BG26" s="75">
        <v>0</v>
      </c>
      <c r="BH26" s="75">
        <v>0</v>
      </c>
      <c r="BI26" s="75">
        <v>0</v>
      </c>
      <c r="BJ26" s="75">
        <v>0</v>
      </c>
      <c r="BK26" s="75">
        <v>0</v>
      </c>
      <c r="BL26" s="75">
        <v>0</v>
      </c>
    </row>
    <row r="27" spans="2:64">
      <c r="C27" s="74" t="s">
        <v>70</v>
      </c>
      <c r="D27" s="167" t="s">
        <v>94</v>
      </c>
      <c r="E27" s="167"/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5">
        <v>0</v>
      </c>
      <c r="U27" s="75">
        <v>0</v>
      </c>
      <c r="V27" s="75">
        <v>0</v>
      </c>
      <c r="W27" s="75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75">
        <v>0</v>
      </c>
      <c r="AD27" s="75">
        <v>0</v>
      </c>
      <c r="AE27" s="75">
        <v>0</v>
      </c>
      <c r="AF27" s="75">
        <v>0</v>
      </c>
      <c r="AG27" s="75">
        <v>0</v>
      </c>
      <c r="AH27" s="75">
        <v>0</v>
      </c>
      <c r="AI27" s="75">
        <v>0</v>
      </c>
      <c r="AJ27" s="75">
        <v>0</v>
      </c>
      <c r="AK27" s="75">
        <v>0</v>
      </c>
      <c r="AL27" s="75">
        <v>0</v>
      </c>
      <c r="AM27" s="75">
        <v>0</v>
      </c>
      <c r="AN27" s="75">
        <v>0</v>
      </c>
      <c r="AO27" s="75">
        <v>0</v>
      </c>
      <c r="AP27" s="75">
        <v>0</v>
      </c>
      <c r="AQ27" s="75">
        <v>0</v>
      </c>
      <c r="AR27" s="75">
        <v>0</v>
      </c>
      <c r="AS27" s="75">
        <v>0</v>
      </c>
      <c r="AT27" s="75">
        <v>0</v>
      </c>
      <c r="AU27" s="75">
        <v>0</v>
      </c>
      <c r="AV27" s="75">
        <v>0</v>
      </c>
      <c r="AW27" s="75">
        <v>0</v>
      </c>
      <c r="AX27" s="75">
        <v>0</v>
      </c>
      <c r="AY27" s="75">
        <v>0</v>
      </c>
      <c r="AZ27" s="75">
        <v>0</v>
      </c>
      <c r="BA27" s="75">
        <v>0</v>
      </c>
      <c r="BB27" s="75">
        <v>0</v>
      </c>
      <c r="BC27" s="75">
        <v>0</v>
      </c>
      <c r="BD27" s="75">
        <v>0</v>
      </c>
      <c r="BE27" s="75">
        <v>0</v>
      </c>
      <c r="BF27" s="75">
        <v>0</v>
      </c>
      <c r="BG27" s="75">
        <v>0</v>
      </c>
      <c r="BH27" s="75">
        <v>0</v>
      </c>
      <c r="BI27" s="75">
        <v>0</v>
      </c>
      <c r="BJ27" s="75">
        <v>0</v>
      </c>
      <c r="BK27" s="75">
        <v>0</v>
      </c>
      <c r="BL27" s="75">
        <v>0</v>
      </c>
    </row>
    <row r="28" spans="2:64">
      <c r="C28" s="74" t="s">
        <v>71</v>
      </c>
      <c r="D28" s="167" t="s">
        <v>94</v>
      </c>
      <c r="E28" s="167"/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0</v>
      </c>
      <c r="AE28" s="75">
        <v>0</v>
      </c>
      <c r="AF28" s="75">
        <v>0</v>
      </c>
      <c r="AG28" s="75">
        <v>0</v>
      </c>
      <c r="AH28" s="75">
        <v>0</v>
      </c>
      <c r="AI28" s="75">
        <v>0</v>
      </c>
      <c r="AJ28" s="75">
        <v>0</v>
      </c>
      <c r="AK28" s="75">
        <v>0</v>
      </c>
      <c r="AL28" s="75">
        <v>0</v>
      </c>
      <c r="AM28" s="75">
        <v>0</v>
      </c>
      <c r="AN28" s="75">
        <v>0</v>
      </c>
      <c r="AO28" s="75">
        <v>0</v>
      </c>
      <c r="AP28" s="75">
        <v>0</v>
      </c>
      <c r="AQ28" s="75">
        <v>0</v>
      </c>
      <c r="AR28" s="75">
        <v>0</v>
      </c>
      <c r="AS28" s="75">
        <v>0</v>
      </c>
      <c r="AT28" s="75">
        <v>0</v>
      </c>
      <c r="AU28" s="75">
        <v>0</v>
      </c>
      <c r="AV28" s="75">
        <v>0</v>
      </c>
      <c r="AW28" s="75">
        <v>0</v>
      </c>
      <c r="AX28" s="75">
        <v>0</v>
      </c>
      <c r="AY28" s="75">
        <v>0</v>
      </c>
      <c r="AZ28" s="75">
        <v>0</v>
      </c>
      <c r="BA28" s="75">
        <v>0</v>
      </c>
      <c r="BB28" s="75">
        <v>0</v>
      </c>
      <c r="BC28" s="75">
        <v>0</v>
      </c>
      <c r="BD28" s="75">
        <v>0</v>
      </c>
      <c r="BE28" s="75">
        <v>0</v>
      </c>
      <c r="BF28" s="75">
        <v>0</v>
      </c>
      <c r="BG28" s="75">
        <v>0</v>
      </c>
      <c r="BH28" s="75">
        <v>0</v>
      </c>
      <c r="BI28" s="75">
        <v>0</v>
      </c>
      <c r="BJ28" s="75">
        <v>0</v>
      </c>
      <c r="BK28" s="75">
        <v>0</v>
      </c>
      <c r="BL28" s="75">
        <v>0</v>
      </c>
    </row>
    <row r="29" spans="2:64">
      <c r="C29" s="74" t="s">
        <v>14</v>
      </c>
      <c r="D29" s="179">
        <v>0</v>
      </c>
      <c r="E29" s="167" t="s">
        <v>232</v>
      </c>
      <c r="F29" s="75">
        <v>1.14E-2</v>
      </c>
      <c r="G29" s="75">
        <v>1.14E-2</v>
      </c>
      <c r="H29" s="75">
        <v>1.14E-2</v>
      </c>
      <c r="I29" s="75">
        <v>1.14E-2</v>
      </c>
      <c r="J29" s="75">
        <v>1.14E-2</v>
      </c>
      <c r="K29" s="75">
        <v>1.14E-2</v>
      </c>
      <c r="L29" s="75">
        <v>1.14E-2</v>
      </c>
      <c r="M29" s="75">
        <v>1.14E-2</v>
      </c>
      <c r="N29" s="75">
        <v>1.14E-2</v>
      </c>
      <c r="O29" s="75">
        <v>1.14E-2</v>
      </c>
      <c r="P29" s="75">
        <v>1.14E-2</v>
      </c>
      <c r="Q29" s="75">
        <v>1.14E-2</v>
      </c>
      <c r="R29" s="75">
        <v>1.14E-2</v>
      </c>
      <c r="S29" s="75">
        <v>1.14E-2</v>
      </c>
      <c r="T29" s="75">
        <v>1.14E-2</v>
      </c>
      <c r="U29" s="75">
        <v>1.14E-2</v>
      </c>
      <c r="V29" s="75">
        <v>1.14E-2</v>
      </c>
      <c r="W29" s="75">
        <v>1.14E-2</v>
      </c>
      <c r="X29" s="75">
        <f>W29*(1+$D29)</f>
        <v>1.14E-2</v>
      </c>
      <c r="Y29" s="75">
        <f t="shared" ref="Y29:BL29" si="4">X29*(1+$D29)</f>
        <v>1.14E-2</v>
      </c>
      <c r="Z29" s="75">
        <f t="shared" si="4"/>
        <v>1.14E-2</v>
      </c>
      <c r="AA29" s="75">
        <f t="shared" si="4"/>
        <v>1.14E-2</v>
      </c>
      <c r="AB29" s="75">
        <f t="shared" si="4"/>
        <v>1.14E-2</v>
      </c>
      <c r="AC29" s="75">
        <f t="shared" si="4"/>
        <v>1.14E-2</v>
      </c>
      <c r="AD29" s="75">
        <f t="shared" si="4"/>
        <v>1.14E-2</v>
      </c>
      <c r="AE29" s="75">
        <f t="shared" si="4"/>
        <v>1.14E-2</v>
      </c>
      <c r="AF29" s="75">
        <f t="shared" si="4"/>
        <v>1.14E-2</v>
      </c>
      <c r="AG29" s="75">
        <f t="shared" si="4"/>
        <v>1.14E-2</v>
      </c>
      <c r="AH29" s="75">
        <f t="shared" si="4"/>
        <v>1.14E-2</v>
      </c>
      <c r="AI29" s="75">
        <f t="shared" si="4"/>
        <v>1.14E-2</v>
      </c>
      <c r="AJ29" s="75">
        <f t="shared" si="4"/>
        <v>1.14E-2</v>
      </c>
      <c r="AK29" s="75">
        <f t="shared" si="4"/>
        <v>1.14E-2</v>
      </c>
      <c r="AL29" s="75">
        <f t="shared" si="4"/>
        <v>1.14E-2</v>
      </c>
      <c r="AM29" s="75">
        <f t="shared" si="4"/>
        <v>1.14E-2</v>
      </c>
      <c r="AN29" s="75">
        <f t="shared" si="4"/>
        <v>1.14E-2</v>
      </c>
      <c r="AO29" s="75">
        <f t="shared" si="4"/>
        <v>1.14E-2</v>
      </c>
      <c r="AP29" s="75">
        <f t="shared" si="4"/>
        <v>1.14E-2</v>
      </c>
      <c r="AQ29" s="75">
        <f t="shared" si="4"/>
        <v>1.14E-2</v>
      </c>
      <c r="AR29" s="75">
        <f t="shared" si="4"/>
        <v>1.14E-2</v>
      </c>
      <c r="AS29" s="75">
        <f t="shared" si="4"/>
        <v>1.14E-2</v>
      </c>
      <c r="AT29" s="75">
        <f t="shared" si="4"/>
        <v>1.14E-2</v>
      </c>
      <c r="AU29" s="75">
        <f t="shared" si="4"/>
        <v>1.14E-2</v>
      </c>
      <c r="AV29" s="75">
        <f t="shared" si="4"/>
        <v>1.14E-2</v>
      </c>
      <c r="AW29" s="75">
        <f t="shared" si="4"/>
        <v>1.14E-2</v>
      </c>
      <c r="AX29" s="75">
        <f t="shared" si="4"/>
        <v>1.14E-2</v>
      </c>
      <c r="AY29" s="75">
        <f t="shared" si="4"/>
        <v>1.14E-2</v>
      </c>
      <c r="AZ29" s="75">
        <f t="shared" si="4"/>
        <v>1.14E-2</v>
      </c>
      <c r="BA29" s="75">
        <f t="shared" si="4"/>
        <v>1.14E-2</v>
      </c>
      <c r="BB29" s="75">
        <f t="shared" si="4"/>
        <v>1.14E-2</v>
      </c>
      <c r="BC29" s="75">
        <f t="shared" si="4"/>
        <v>1.14E-2</v>
      </c>
      <c r="BD29" s="75">
        <f t="shared" si="4"/>
        <v>1.14E-2</v>
      </c>
      <c r="BE29" s="75">
        <f t="shared" si="4"/>
        <v>1.14E-2</v>
      </c>
      <c r="BF29" s="75">
        <f t="shared" si="4"/>
        <v>1.14E-2</v>
      </c>
      <c r="BG29" s="75">
        <f t="shared" si="4"/>
        <v>1.14E-2</v>
      </c>
      <c r="BH29" s="75">
        <f t="shared" si="4"/>
        <v>1.14E-2</v>
      </c>
      <c r="BI29" s="75">
        <f t="shared" si="4"/>
        <v>1.14E-2</v>
      </c>
      <c r="BJ29" s="75">
        <f t="shared" si="4"/>
        <v>1.14E-2</v>
      </c>
      <c r="BK29" s="75">
        <f t="shared" si="4"/>
        <v>1.14E-2</v>
      </c>
      <c r="BL29" s="75">
        <f t="shared" si="4"/>
        <v>1.14E-2</v>
      </c>
    </row>
    <row r="30" spans="2:64">
      <c r="C30" s="74" t="s">
        <v>29</v>
      </c>
      <c r="D30" s="167" t="s">
        <v>94</v>
      </c>
      <c r="E30" s="167"/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  <c r="R30" s="75">
        <v>0</v>
      </c>
      <c r="S30" s="75">
        <v>0</v>
      </c>
      <c r="T30" s="75">
        <v>0</v>
      </c>
      <c r="U30" s="75">
        <v>0</v>
      </c>
      <c r="V30" s="75">
        <v>0</v>
      </c>
      <c r="W30" s="75">
        <v>0</v>
      </c>
      <c r="X30" s="75">
        <v>0</v>
      </c>
      <c r="Y30" s="75">
        <v>0</v>
      </c>
      <c r="Z30" s="75">
        <v>0</v>
      </c>
      <c r="AA30" s="75">
        <v>0</v>
      </c>
      <c r="AB30" s="75">
        <v>0</v>
      </c>
      <c r="AC30" s="75">
        <v>0</v>
      </c>
      <c r="AD30" s="75">
        <v>0</v>
      </c>
      <c r="AE30" s="75">
        <v>0</v>
      </c>
      <c r="AF30" s="75">
        <v>0</v>
      </c>
      <c r="AG30" s="75">
        <v>0</v>
      </c>
      <c r="AH30" s="75">
        <v>0</v>
      </c>
      <c r="AI30" s="75">
        <v>0</v>
      </c>
      <c r="AJ30" s="75">
        <v>0</v>
      </c>
      <c r="AK30" s="75">
        <v>0</v>
      </c>
      <c r="AL30" s="75">
        <v>0</v>
      </c>
      <c r="AM30" s="75">
        <v>0</v>
      </c>
      <c r="AN30" s="75">
        <v>0</v>
      </c>
      <c r="AO30" s="75">
        <v>0</v>
      </c>
      <c r="AP30" s="75">
        <v>0</v>
      </c>
      <c r="AQ30" s="75">
        <v>0</v>
      </c>
      <c r="AR30" s="75">
        <v>0</v>
      </c>
      <c r="AS30" s="75">
        <v>0</v>
      </c>
      <c r="AT30" s="75">
        <v>0</v>
      </c>
      <c r="AU30" s="75">
        <v>0</v>
      </c>
      <c r="AV30" s="75">
        <v>0</v>
      </c>
      <c r="AW30" s="75">
        <v>0</v>
      </c>
      <c r="AX30" s="75">
        <v>0</v>
      </c>
      <c r="AY30" s="75">
        <v>0</v>
      </c>
      <c r="AZ30" s="75">
        <v>0</v>
      </c>
      <c r="BA30" s="75">
        <v>0</v>
      </c>
      <c r="BB30" s="75">
        <v>0</v>
      </c>
      <c r="BC30" s="75">
        <v>0</v>
      </c>
      <c r="BD30" s="75">
        <v>0</v>
      </c>
      <c r="BE30" s="75">
        <v>0</v>
      </c>
      <c r="BF30" s="75">
        <v>0</v>
      </c>
      <c r="BG30" s="75">
        <v>0</v>
      </c>
      <c r="BH30" s="75">
        <v>0</v>
      </c>
      <c r="BI30" s="75">
        <v>0</v>
      </c>
      <c r="BJ30" s="75">
        <v>0</v>
      </c>
      <c r="BK30" s="75">
        <v>0</v>
      </c>
      <c r="BL30" s="75">
        <v>0</v>
      </c>
    </row>
    <row r="31" spans="2:64">
      <c r="D31"/>
    </row>
    <row r="32" spans="2:64">
      <c r="C32" s="76" t="s">
        <v>96</v>
      </c>
      <c r="D32" s="166" t="s">
        <v>231</v>
      </c>
      <c r="E32" s="166" t="s">
        <v>141</v>
      </c>
      <c r="F32" s="73">
        <f>F23</f>
        <v>2016</v>
      </c>
      <c r="G32" s="73">
        <f t="shared" ref="G32:BL32" si="5">G23</f>
        <v>2017</v>
      </c>
      <c r="H32" s="73">
        <f t="shared" si="5"/>
        <v>2018</v>
      </c>
      <c r="I32" s="73">
        <f t="shared" si="5"/>
        <v>2019</v>
      </c>
      <c r="J32" s="73">
        <f t="shared" si="5"/>
        <v>2020</v>
      </c>
      <c r="K32" s="73">
        <f t="shared" si="5"/>
        <v>2021</v>
      </c>
      <c r="L32" s="73">
        <f t="shared" si="5"/>
        <v>2022</v>
      </c>
      <c r="M32" s="73">
        <f t="shared" si="5"/>
        <v>2023</v>
      </c>
      <c r="N32" s="73">
        <f t="shared" si="5"/>
        <v>2024</v>
      </c>
      <c r="O32" s="73">
        <f t="shared" si="5"/>
        <v>2025</v>
      </c>
      <c r="P32" s="73">
        <f t="shared" si="5"/>
        <v>2026</v>
      </c>
      <c r="Q32" s="73">
        <f t="shared" si="5"/>
        <v>2027</v>
      </c>
      <c r="R32" s="73">
        <f t="shared" si="5"/>
        <v>2028</v>
      </c>
      <c r="S32" s="73">
        <f t="shared" si="5"/>
        <v>2029</v>
      </c>
      <c r="T32" s="73">
        <f t="shared" si="5"/>
        <v>2030</v>
      </c>
      <c r="U32" s="73">
        <f t="shared" si="5"/>
        <v>2031</v>
      </c>
      <c r="V32" s="73">
        <f t="shared" si="5"/>
        <v>2032</v>
      </c>
      <c r="W32" s="73">
        <f t="shared" si="5"/>
        <v>2033</v>
      </c>
      <c r="X32" s="73">
        <f t="shared" si="5"/>
        <v>2034</v>
      </c>
      <c r="Y32" s="73">
        <f t="shared" si="5"/>
        <v>2035</v>
      </c>
      <c r="Z32" s="73">
        <f t="shared" si="5"/>
        <v>2036</v>
      </c>
      <c r="AA32" s="73">
        <f t="shared" si="5"/>
        <v>2037</v>
      </c>
      <c r="AB32" s="73">
        <f t="shared" si="5"/>
        <v>2038</v>
      </c>
      <c r="AC32" s="73">
        <f t="shared" si="5"/>
        <v>2039</v>
      </c>
      <c r="AD32" s="73">
        <f t="shared" si="5"/>
        <v>2040</v>
      </c>
      <c r="AE32" s="73">
        <f t="shared" si="5"/>
        <v>2041</v>
      </c>
      <c r="AF32" s="73">
        <f t="shared" si="5"/>
        <v>2042</v>
      </c>
      <c r="AG32" s="73">
        <f t="shared" si="5"/>
        <v>2043</v>
      </c>
      <c r="AH32" s="73">
        <f t="shared" si="5"/>
        <v>2044</v>
      </c>
      <c r="AI32" s="73">
        <f t="shared" si="5"/>
        <v>2045</v>
      </c>
      <c r="AJ32" s="73">
        <f t="shared" si="5"/>
        <v>2046</v>
      </c>
      <c r="AK32" s="73">
        <f t="shared" si="5"/>
        <v>2047</v>
      </c>
      <c r="AL32" s="73">
        <f t="shared" si="5"/>
        <v>2048</v>
      </c>
      <c r="AM32" s="73">
        <f t="shared" si="5"/>
        <v>2049</v>
      </c>
      <c r="AN32" s="73">
        <f t="shared" si="5"/>
        <v>2050</v>
      </c>
      <c r="AO32" s="73">
        <f t="shared" si="5"/>
        <v>2051</v>
      </c>
      <c r="AP32" s="73">
        <f t="shared" si="5"/>
        <v>2052</v>
      </c>
      <c r="AQ32" s="73">
        <f t="shared" si="5"/>
        <v>2053</v>
      </c>
      <c r="AR32" s="73">
        <f t="shared" si="5"/>
        <v>2054</v>
      </c>
      <c r="AS32" s="73">
        <f t="shared" si="5"/>
        <v>2055</v>
      </c>
      <c r="AT32" s="73">
        <f t="shared" si="5"/>
        <v>2056</v>
      </c>
      <c r="AU32" s="73">
        <f t="shared" si="5"/>
        <v>2057</v>
      </c>
      <c r="AV32" s="73">
        <f t="shared" si="5"/>
        <v>2058</v>
      </c>
      <c r="AW32" s="73">
        <f t="shared" si="5"/>
        <v>2059</v>
      </c>
      <c r="AX32" s="73">
        <f t="shared" si="5"/>
        <v>2060</v>
      </c>
      <c r="AY32" s="73">
        <f t="shared" si="5"/>
        <v>2061</v>
      </c>
      <c r="AZ32" s="73">
        <f t="shared" si="5"/>
        <v>2062</v>
      </c>
      <c r="BA32" s="73">
        <f t="shared" si="5"/>
        <v>2063</v>
      </c>
      <c r="BB32" s="73">
        <f t="shared" si="5"/>
        <v>2064</v>
      </c>
      <c r="BC32" s="73">
        <f t="shared" si="5"/>
        <v>2065</v>
      </c>
      <c r="BD32" s="73">
        <f t="shared" si="5"/>
        <v>2066</v>
      </c>
      <c r="BE32" s="73">
        <f t="shared" si="5"/>
        <v>2067</v>
      </c>
      <c r="BF32" s="73">
        <f t="shared" si="5"/>
        <v>2068</v>
      </c>
      <c r="BG32" s="73">
        <f t="shared" si="5"/>
        <v>2069</v>
      </c>
      <c r="BH32" s="73">
        <f t="shared" si="5"/>
        <v>2070</v>
      </c>
      <c r="BI32" s="73">
        <f t="shared" si="5"/>
        <v>2071</v>
      </c>
      <c r="BJ32" s="73">
        <f t="shared" si="5"/>
        <v>2072</v>
      </c>
      <c r="BK32" s="73">
        <f t="shared" si="5"/>
        <v>2073</v>
      </c>
      <c r="BL32" s="73">
        <f t="shared" si="5"/>
        <v>2074</v>
      </c>
    </row>
    <row r="33" spans="3:64">
      <c r="C33" s="74" t="s">
        <v>61</v>
      </c>
      <c r="D33" s="178">
        <v>1.4999999999999999E-2</v>
      </c>
      <c r="E33" s="167" t="s">
        <v>232</v>
      </c>
      <c r="F33" s="75">
        <v>0.13828747315155848</v>
      </c>
      <c r="G33" s="75">
        <v>0.14036178524883183</v>
      </c>
      <c r="H33" s="75">
        <v>0.14246721202756429</v>
      </c>
      <c r="I33" s="75">
        <v>0.14460422020797775</v>
      </c>
      <c r="J33" s="75">
        <v>0.14677328351109739</v>
      </c>
      <c r="K33" s="75">
        <v>0.14897488276376383</v>
      </c>
      <c r="L33" s="75">
        <v>0.15120950600522026</v>
      </c>
      <c r="M33" s="75">
        <v>0.15347764859529855</v>
      </c>
      <c r="N33" s="75">
        <v>0.15577981332422802</v>
      </c>
      <c r="O33" s="75">
        <v>0.15811651052409142</v>
      </c>
      <c r="P33" s="75">
        <v>0.16048825818195278</v>
      </c>
      <c r="Q33" s="75">
        <v>0.16289558205468205</v>
      </c>
      <c r="R33" s="75">
        <v>0.16533901578550225</v>
      </c>
      <c r="S33" s="75">
        <v>0.16781910102228478</v>
      </c>
      <c r="T33" s="75">
        <v>0.17033638753761904</v>
      </c>
      <c r="U33" s="75">
        <v>0.1728914333506833</v>
      </c>
      <c r="V33" s="75">
        <v>0.17548480485094353</v>
      </c>
      <c r="W33" s="75">
        <v>0.17811707692370768</v>
      </c>
      <c r="X33" s="75">
        <f>W33*(1+$D33)</f>
        <v>0.18078883307756327</v>
      </c>
      <c r="Y33" s="75">
        <f t="shared" ref="Y33" si="6">X33*(1+$D33)</f>
        <v>0.18350066557372671</v>
      </c>
      <c r="Z33" s="75">
        <f t="shared" ref="Z33" si="7">Y33*(1+$D33)</f>
        <v>0.18625317555733259</v>
      </c>
      <c r="AA33" s="75">
        <f t="shared" ref="AA33" si="8">Z33*(1+$D33)</f>
        <v>0.18904697319069255</v>
      </c>
      <c r="AB33" s="75">
        <f t="shared" ref="AB33" si="9">AA33*(1+$D33)</f>
        <v>0.19188267778855292</v>
      </c>
      <c r="AC33" s="75">
        <f t="shared" ref="AC33" si="10">AB33*(1+$D33)</f>
        <v>0.1947609179553812</v>
      </c>
      <c r="AD33" s="75">
        <f t="shared" ref="AD33" si="11">AC33*(1+$D33)</f>
        <v>0.19768233172471189</v>
      </c>
      <c r="AE33" s="75">
        <f t="shared" ref="AE33" si="12">AD33*(1+$D33)</f>
        <v>0.20064756670058254</v>
      </c>
      <c r="AF33" s="75">
        <f t="shared" ref="AF33" si="13">AE33*(1+$D33)</f>
        <v>0.20365728020109125</v>
      </c>
      <c r="AG33" s="75">
        <f t="shared" ref="AG33" si="14">AF33*(1+$D33)</f>
        <v>0.2067121394041076</v>
      </c>
      <c r="AH33" s="75">
        <f t="shared" ref="AH33" si="15">AG33*(1+$D33)</f>
        <v>0.20981282149516919</v>
      </c>
      <c r="AI33" s="75">
        <f t="shared" ref="AI33" si="16">AH33*(1+$D33)</f>
        <v>0.21296001381759672</v>
      </c>
      <c r="AJ33" s="75">
        <f t="shared" ref="AJ33" si="17">AI33*(1+$D33)</f>
        <v>0.21615441402486066</v>
      </c>
      <c r="AK33" s="75">
        <f t="shared" ref="AK33" si="18">AJ33*(1+$D33)</f>
        <v>0.21939673023523354</v>
      </c>
      <c r="AL33" s="75">
        <f t="shared" ref="AL33" si="19">AK33*(1+$D33)</f>
        <v>0.22268768118876203</v>
      </c>
      <c r="AM33" s="75">
        <f t="shared" ref="AM33" si="20">AL33*(1+$D33)</f>
        <v>0.22602799640659343</v>
      </c>
      <c r="AN33" s="75">
        <f t="shared" ref="AN33" si="21">AM33*(1+$D33)</f>
        <v>0.22941841635269231</v>
      </c>
      <c r="AO33" s="75">
        <f t="shared" ref="AO33" si="22">AN33*(1+$D33)</f>
        <v>0.23285969259798267</v>
      </c>
      <c r="AP33" s="75">
        <f t="shared" ref="AP33" si="23">AO33*(1+$D33)</f>
        <v>0.23635258798695238</v>
      </c>
      <c r="AQ33" s="75">
        <f t="shared" ref="AQ33" si="24">AP33*(1+$D33)</f>
        <v>0.23989787680675664</v>
      </c>
      <c r="AR33" s="75">
        <f t="shared" ref="AR33" si="25">AQ33*(1+$D33)</f>
        <v>0.24349634495885797</v>
      </c>
      <c r="AS33" s="75">
        <f t="shared" ref="AS33" si="26">AR33*(1+$D33)</f>
        <v>0.24714879013324081</v>
      </c>
      <c r="AT33" s="75">
        <f t="shared" ref="AT33" si="27">AS33*(1+$D33)</f>
        <v>0.25085602198523937</v>
      </c>
      <c r="AU33" s="75">
        <f t="shared" ref="AU33" si="28">AT33*(1+$D33)</f>
        <v>0.25461886231501796</v>
      </c>
      <c r="AV33" s="75">
        <f t="shared" ref="AV33" si="29">AU33*(1+$D33)</f>
        <v>0.25843814524974318</v>
      </c>
      <c r="AW33" s="75">
        <f t="shared" ref="AW33" si="30">AV33*(1+$D33)</f>
        <v>0.26231471742848927</v>
      </c>
      <c r="AX33" s="75">
        <f t="shared" ref="AX33" si="31">AW33*(1+$D33)</f>
        <v>0.26624943818991659</v>
      </c>
      <c r="AY33" s="75">
        <f t="shared" ref="AY33" si="32">AX33*(1+$D33)</f>
        <v>0.2702431797627653</v>
      </c>
      <c r="AZ33" s="75">
        <f t="shared" ref="AZ33" si="33">AY33*(1+$D33)</f>
        <v>0.27429682745920675</v>
      </c>
      <c r="BA33" s="75">
        <f t="shared" ref="BA33" si="34">AZ33*(1+$D33)</f>
        <v>0.27841127987109482</v>
      </c>
      <c r="BB33" s="75">
        <f t="shared" ref="BB33" si="35">BA33*(1+$D33)</f>
        <v>0.28258744906916122</v>
      </c>
      <c r="BC33" s="75">
        <f t="shared" ref="BC33" si="36">BB33*(1+$D33)</f>
        <v>0.28682626080519863</v>
      </c>
      <c r="BD33" s="75">
        <f t="shared" ref="BD33" si="37">BC33*(1+$D33)</f>
        <v>0.29112865471727656</v>
      </c>
      <c r="BE33" s="75">
        <f t="shared" ref="BE33" si="38">BD33*(1+$D33)</f>
        <v>0.2954955845380357</v>
      </c>
      <c r="BF33" s="75">
        <f t="shared" ref="BF33" si="39">BE33*(1+$D33)</f>
        <v>0.29992801830610621</v>
      </c>
      <c r="BG33" s="75">
        <f t="shared" ref="BG33" si="40">BF33*(1+$D33)</f>
        <v>0.3044269385806978</v>
      </c>
      <c r="BH33" s="75">
        <f t="shared" ref="BH33" si="41">BG33*(1+$D33)</f>
        <v>0.30899334265940825</v>
      </c>
      <c r="BI33" s="75">
        <f t="shared" ref="BI33" si="42">BH33*(1+$D33)</f>
        <v>0.31362824279929935</v>
      </c>
      <c r="BJ33" s="75">
        <f t="shared" ref="BJ33" si="43">BI33*(1+$D33)</f>
        <v>0.31833266644128883</v>
      </c>
      <c r="BK33" s="75">
        <f t="shared" ref="BK33" si="44">BJ33*(1+$D33)</f>
        <v>0.32310765643790812</v>
      </c>
      <c r="BL33" s="75">
        <f t="shared" ref="BL33" si="45">BK33*(1+$D33)</f>
        <v>0.32795427128447668</v>
      </c>
    </row>
    <row r="34" spans="3:64">
      <c r="C34" s="74" t="s">
        <v>62</v>
      </c>
      <c r="D34" s="178">
        <v>1.4999999999999999E-2</v>
      </c>
      <c r="E34" s="167" t="s">
        <v>232</v>
      </c>
      <c r="F34" s="75">
        <v>0.10762435942490967</v>
      </c>
      <c r="G34" s="75">
        <v>0.1092387248162833</v>
      </c>
      <c r="H34" s="75">
        <v>0.11087730568852752</v>
      </c>
      <c r="I34" s="75">
        <v>0.11254046527385542</v>
      </c>
      <c r="J34" s="75">
        <v>0.11422857225296325</v>
      </c>
      <c r="K34" s="75">
        <v>0.11594200083675768</v>
      </c>
      <c r="L34" s="75">
        <v>0.11768113084930903</v>
      </c>
      <c r="M34" s="75">
        <v>0.11944634781204866</v>
      </c>
      <c r="N34" s="75">
        <v>0.12123804302922939</v>
      </c>
      <c r="O34" s="75">
        <v>0.1230566136746678</v>
      </c>
      <c r="P34" s="75">
        <v>0.12490246287978782</v>
      </c>
      <c r="Q34" s="75">
        <v>0.12677599982298463</v>
      </c>
      <c r="R34" s="75">
        <v>0.12867763982032937</v>
      </c>
      <c r="S34" s="75">
        <v>0.13060780441763431</v>
      </c>
      <c r="T34" s="75">
        <v>0.13256692148389881</v>
      </c>
      <c r="U34" s="75">
        <v>0.13455542530615727</v>
      </c>
      <c r="V34" s="75">
        <v>0.13657375668574961</v>
      </c>
      <c r="W34" s="75">
        <v>0.13862236303603587</v>
      </c>
      <c r="X34" s="75">
        <f>W34*(1+$D34)</f>
        <v>0.1407016984815764</v>
      </c>
      <c r="Y34" s="75">
        <f t="shared" ref="Y34" si="46">X34*(1+$D34)</f>
        <v>0.14281222395880003</v>
      </c>
      <c r="Z34" s="75">
        <f t="shared" ref="Z34" si="47">Y34*(1+$D34)</f>
        <v>0.14495440731818202</v>
      </c>
      <c r="AA34" s="75">
        <f t="shared" ref="AA34" si="48">Z34*(1+$D34)</f>
        <v>0.14712872342795474</v>
      </c>
      <c r="AB34" s="75">
        <f t="shared" ref="AB34" si="49">AA34*(1+$D34)</f>
        <v>0.14933565427937406</v>
      </c>
      <c r="AC34" s="75">
        <f t="shared" ref="AC34" si="50">AB34*(1+$D34)</f>
        <v>0.15157568909356467</v>
      </c>
      <c r="AD34" s="75">
        <f t="shared" ref="AD34" si="51">AC34*(1+$D34)</f>
        <v>0.15384932442996813</v>
      </c>
      <c r="AE34" s="75">
        <f t="shared" ref="AE34" si="52">AD34*(1+$D34)</f>
        <v>0.15615706429641762</v>
      </c>
      <c r="AF34" s="75">
        <f t="shared" ref="AF34" si="53">AE34*(1+$D34)</f>
        <v>0.15849942026086386</v>
      </c>
      <c r="AG34" s="75">
        <f t="shared" ref="AG34" si="54">AF34*(1+$D34)</f>
        <v>0.16087691156477679</v>
      </c>
      <c r="AH34" s="75">
        <f t="shared" ref="AH34" si="55">AG34*(1+$D34)</f>
        <v>0.16329006523824843</v>
      </c>
      <c r="AI34" s="75">
        <f t="shared" ref="AI34" si="56">AH34*(1+$D34)</f>
        <v>0.16573941621682214</v>
      </c>
      <c r="AJ34" s="75">
        <f t="shared" ref="AJ34" si="57">AI34*(1+$D34)</f>
        <v>0.16822550746007445</v>
      </c>
      <c r="AK34" s="75">
        <f t="shared" ref="AK34" si="58">AJ34*(1+$D34)</f>
        <v>0.17074889007197555</v>
      </c>
      <c r="AL34" s="75">
        <f t="shared" ref="AL34" si="59">AK34*(1+$D34)</f>
        <v>0.17331012342305516</v>
      </c>
      <c r="AM34" s="75">
        <f t="shared" ref="AM34" si="60">AL34*(1+$D34)</f>
        <v>0.17590977527440096</v>
      </c>
      <c r="AN34" s="75">
        <f t="shared" ref="AN34" si="61">AM34*(1+$D34)</f>
        <v>0.17854842190351697</v>
      </c>
      <c r="AO34" s="75">
        <f t="shared" ref="AO34" si="62">AN34*(1+$D34)</f>
        <v>0.18122664823206971</v>
      </c>
      <c r="AP34" s="75">
        <f t="shared" ref="AP34" si="63">AO34*(1+$D34)</f>
        <v>0.18394504795555075</v>
      </c>
      <c r="AQ34" s="75">
        <f t="shared" ref="AQ34" si="64">AP34*(1+$D34)</f>
        <v>0.18670422367488398</v>
      </c>
      <c r="AR34" s="75">
        <f t="shared" ref="AR34" si="65">AQ34*(1+$D34)</f>
        <v>0.18950478703000723</v>
      </c>
      <c r="AS34" s="75">
        <f t="shared" ref="AS34" si="66">AR34*(1+$D34)</f>
        <v>0.19234735883545731</v>
      </c>
      <c r="AT34" s="75">
        <f t="shared" ref="AT34" si="67">AS34*(1+$D34)</f>
        <v>0.19523256921798915</v>
      </c>
      <c r="AU34" s="75">
        <f t="shared" ref="AU34" si="68">AT34*(1+$D34)</f>
        <v>0.19816105775625897</v>
      </c>
      <c r="AV34" s="75">
        <f t="shared" ref="AV34" si="69">AU34*(1+$D34)</f>
        <v>0.20113347362260284</v>
      </c>
      <c r="AW34" s="75">
        <f t="shared" ref="AW34" si="70">AV34*(1+$D34)</f>
        <v>0.20415047572694187</v>
      </c>
      <c r="AX34" s="75">
        <f t="shared" ref="AX34" si="71">AW34*(1+$D34)</f>
        <v>0.20721273286284597</v>
      </c>
      <c r="AY34" s="75">
        <f t="shared" ref="AY34" si="72">AX34*(1+$D34)</f>
        <v>0.21032092385578866</v>
      </c>
      <c r="AZ34" s="75">
        <f t="shared" ref="AZ34" si="73">AY34*(1+$D34)</f>
        <v>0.21347573771362546</v>
      </c>
      <c r="BA34" s="75">
        <f t="shared" ref="BA34" si="74">AZ34*(1+$D34)</f>
        <v>0.21667787377932982</v>
      </c>
      <c r="BB34" s="75">
        <f t="shared" ref="BB34" si="75">BA34*(1+$D34)</f>
        <v>0.21992804188601975</v>
      </c>
      <c r="BC34" s="75">
        <f t="shared" ref="BC34" si="76">BB34*(1+$D34)</f>
        <v>0.22322696251431001</v>
      </c>
      <c r="BD34" s="75">
        <f t="shared" ref="BD34" si="77">BC34*(1+$D34)</f>
        <v>0.22657536695202465</v>
      </c>
      <c r="BE34" s="75">
        <f t="shared" ref="BE34" si="78">BD34*(1+$D34)</f>
        <v>0.22997399745630501</v>
      </c>
      <c r="BF34" s="75">
        <f t="shared" ref="BF34" si="79">BE34*(1+$D34)</f>
        <v>0.23342360741814955</v>
      </c>
      <c r="BG34" s="75">
        <f t="shared" ref="BG34" si="80">BF34*(1+$D34)</f>
        <v>0.23692496152942177</v>
      </c>
      <c r="BH34" s="75">
        <f t="shared" ref="BH34" si="81">BG34*(1+$D34)</f>
        <v>0.24047883595236308</v>
      </c>
      <c r="BI34" s="75">
        <f t="shared" ref="BI34" si="82">BH34*(1+$D34)</f>
        <v>0.24408601849164852</v>
      </c>
      <c r="BJ34" s="75">
        <f t="shared" ref="BJ34" si="83">BI34*(1+$D34)</f>
        <v>0.24774730876902321</v>
      </c>
      <c r="BK34" s="75">
        <f t="shared" ref="BK34" si="84">BJ34*(1+$D34)</f>
        <v>0.25146351840055853</v>
      </c>
      <c r="BL34" s="75">
        <f t="shared" ref="BL34" si="85">BK34*(1+$D34)</f>
        <v>0.25523547117656686</v>
      </c>
    </row>
    <row r="35" spans="3:64">
      <c r="C35" s="74" t="s">
        <v>63</v>
      </c>
      <c r="D35" s="167" t="s">
        <v>94</v>
      </c>
      <c r="E35" s="167"/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75">
        <v>0</v>
      </c>
      <c r="V35" s="75">
        <v>0</v>
      </c>
      <c r="W35" s="75">
        <v>0</v>
      </c>
      <c r="X35" s="75">
        <v>0</v>
      </c>
      <c r="Y35" s="75">
        <v>0</v>
      </c>
      <c r="Z35" s="75">
        <v>0</v>
      </c>
      <c r="AA35" s="75">
        <v>0</v>
      </c>
      <c r="AB35" s="75">
        <v>0</v>
      </c>
      <c r="AC35" s="75">
        <v>0</v>
      </c>
      <c r="AD35" s="75">
        <v>0</v>
      </c>
      <c r="AE35" s="75">
        <v>0</v>
      </c>
      <c r="AF35" s="75">
        <v>0</v>
      </c>
      <c r="AG35" s="75">
        <v>0</v>
      </c>
      <c r="AH35" s="75">
        <v>0</v>
      </c>
      <c r="AI35" s="75">
        <v>0</v>
      </c>
      <c r="AJ35" s="75">
        <v>0</v>
      </c>
      <c r="AK35" s="75">
        <v>0</v>
      </c>
      <c r="AL35" s="75">
        <v>0</v>
      </c>
      <c r="AM35" s="75">
        <v>0</v>
      </c>
      <c r="AN35" s="75">
        <v>0</v>
      </c>
      <c r="AO35" s="75">
        <v>0</v>
      </c>
      <c r="AP35" s="75">
        <v>0</v>
      </c>
      <c r="AQ35" s="75">
        <v>0</v>
      </c>
      <c r="AR35" s="75">
        <v>0</v>
      </c>
      <c r="AS35" s="75">
        <v>0</v>
      </c>
      <c r="AT35" s="75">
        <v>0</v>
      </c>
      <c r="AU35" s="75">
        <v>0</v>
      </c>
      <c r="AV35" s="75">
        <v>0</v>
      </c>
      <c r="AW35" s="75">
        <v>0</v>
      </c>
      <c r="AX35" s="75">
        <v>0</v>
      </c>
      <c r="AY35" s="75">
        <v>0</v>
      </c>
      <c r="AZ35" s="75">
        <v>0</v>
      </c>
      <c r="BA35" s="75">
        <v>0</v>
      </c>
      <c r="BB35" s="75">
        <v>0</v>
      </c>
      <c r="BC35" s="75">
        <v>0</v>
      </c>
      <c r="BD35" s="75">
        <v>0</v>
      </c>
      <c r="BE35" s="75">
        <v>0</v>
      </c>
      <c r="BF35" s="75">
        <v>0</v>
      </c>
      <c r="BG35" s="75">
        <v>0</v>
      </c>
      <c r="BH35" s="75">
        <v>0</v>
      </c>
      <c r="BI35" s="75">
        <v>0</v>
      </c>
      <c r="BJ35" s="75">
        <v>0</v>
      </c>
      <c r="BK35" s="75">
        <v>0</v>
      </c>
      <c r="BL35" s="75">
        <v>0</v>
      </c>
    </row>
    <row r="36" spans="3:64">
      <c r="C36" s="74" t="s">
        <v>64</v>
      </c>
      <c r="D36" s="167" t="s">
        <v>94</v>
      </c>
      <c r="E36" s="167"/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  <c r="Q36" s="75">
        <v>0</v>
      </c>
      <c r="R36" s="75">
        <v>0</v>
      </c>
      <c r="S36" s="75">
        <v>0</v>
      </c>
      <c r="T36" s="75">
        <v>0</v>
      </c>
      <c r="U36" s="75">
        <v>0</v>
      </c>
      <c r="V36" s="75">
        <v>0</v>
      </c>
      <c r="W36" s="75">
        <v>0</v>
      </c>
      <c r="X36" s="75">
        <v>0</v>
      </c>
      <c r="Y36" s="75">
        <v>0</v>
      </c>
      <c r="Z36" s="75">
        <v>0</v>
      </c>
      <c r="AA36" s="75">
        <v>0</v>
      </c>
      <c r="AB36" s="75">
        <v>0</v>
      </c>
      <c r="AC36" s="75">
        <v>0</v>
      </c>
      <c r="AD36" s="75">
        <v>0</v>
      </c>
      <c r="AE36" s="75">
        <v>0</v>
      </c>
      <c r="AF36" s="75">
        <v>0</v>
      </c>
      <c r="AG36" s="75">
        <v>0</v>
      </c>
      <c r="AH36" s="75">
        <v>0</v>
      </c>
      <c r="AI36" s="75">
        <v>0</v>
      </c>
      <c r="AJ36" s="75">
        <v>0</v>
      </c>
      <c r="AK36" s="75">
        <v>0</v>
      </c>
      <c r="AL36" s="75">
        <v>0</v>
      </c>
      <c r="AM36" s="75">
        <v>0</v>
      </c>
      <c r="AN36" s="75">
        <v>0</v>
      </c>
      <c r="AO36" s="75">
        <v>0</v>
      </c>
      <c r="AP36" s="75">
        <v>0</v>
      </c>
      <c r="AQ36" s="75">
        <v>0</v>
      </c>
      <c r="AR36" s="75">
        <v>0</v>
      </c>
      <c r="AS36" s="75">
        <v>0</v>
      </c>
      <c r="AT36" s="75">
        <v>0</v>
      </c>
      <c r="AU36" s="75">
        <v>0</v>
      </c>
      <c r="AV36" s="75">
        <v>0</v>
      </c>
      <c r="AW36" s="75">
        <v>0</v>
      </c>
      <c r="AX36" s="75">
        <v>0</v>
      </c>
      <c r="AY36" s="75">
        <v>0</v>
      </c>
      <c r="AZ36" s="75">
        <v>0</v>
      </c>
      <c r="BA36" s="75">
        <v>0</v>
      </c>
      <c r="BB36" s="75">
        <v>0</v>
      </c>
      <c r="BC36" s="75">
        <v>0</v>
      </c>
      <c r="BD36" s="75">
        <v>0</v>
      </c>
      <c r="BE36" s="75">
        <v>0</v>
      </c>
      <c r="BF36" s="75">
        <v>0</v>
      </c>
      <c r="BG36" s="75">
        <v>0</v>
      </c>
      <c r="BH36" s="75">
        <v>0</v>
      </c>
      <c r="BI36" s="75">
        <v>0</v>
      </c>
      <c r="BJ36" s="75">
        <v>0</v>
      </c>
      <c r="BK36" s="75">
        <v>0</v>
      </c>
      <c r="BL36" s="75">
        <v>0</v>
      </c>
    </row>
    <row r="37" spans="3:64">
      <c r="C37" s="74" t="s">
        <v>26</v>
      </c>
      <c r="D37" s="167" t="s">
        <v>94</v>
      </c>
      <c r="E37" s="167"/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5">
        <v>0</v>
      </c>
      <c r="V37" s="75">
        <v>0</v>
      </c>
      <c r="W37" s="75">
        <v>0</v>
      </c>
      <c r="X37" s="75">
        <v>0</v>
      </c>
      <c r="Y37" s="75">
        <v>0</v>
      </c>
      <c r="Z37" s="75">
        <v>0</v>
      </c>
      <c r="AA37" s="75">
        <v>0</v>
      </c>
      <c r="AB37" s="75">
        <v>0</v>
      </c>
      <c r="AC37" s="75">
        <v>0</v>
      </c>
      <c r="AD37" s="75">
        <v>0</v>
      </c>
      <c r="AE37" s="75">
        <v>0</v>
      </c>
      <c r="AF37" s="75">
        <v>0</v>
      </c>
      <c r="AG37" s="75">
        <v>0</v>
      </c>
      <c r="AH37" s="75">
        <v>0</v>
      </c>
      <c r="AI37" s="75">
        <v>0</v>
      </c>
      <c r="AJ37" s="75">
        <v>0</v>
      </c>
      <c r="AK37" s="75">
        <v>0</v>
      </c>
      <c r="AL37" s="75">
        <v>0</v>
      </c>
      <c r="AM37" s="75">
        <v>0</v>
      </c>
      <c r="AN37" s="75">
        <v>0</v>
      </c>
      <c r="AO37" s="75">
        <v>0</v>
      </c>
      <c r="AP37" s="75">
        <v>0</v>
      </c>
      <c r="AQ37" s="75">
        <v>0</v>
      </c>
      <c r="AR37" s="75">
        <v>0</v>
      </c>
      <c r="AS37" s="75">
        <v>0</v>
      </c>
      <c r="AT37" s="75">
        <v>0</v>
      </c>
      <c r="AU37" s="75">
        <v>0</v>
      </c>
      <c r="AV37" s="75">
        <v>0</v>
      </c>
      <c r="AW37" s="75">
        <v>0</v>
      </c>
      <c r="AX37" s="75">
        <v>0</v>
      </c>
      <c r="AY37" s="75">
        <v>0</v>
      </c>
      <c r="AZ37" s="75">
        <v>0</v>
      </c>
      <c r="BA37" s="75">
        <v>0</v>
      </c>
      <c r="BB37" s="75">
        <v>0</v>
      </c>
      <c r="BC37" s="75">
        <v>0</v>
      </c>
      <c r="BD37" s="75">
        <v>0</v>
      </c>
      <c r="BE37" s="75">
        <v>0</v>
      </c>
      <c r="BF37" s="75">
        <v>0</v>
      </c>
      <c r="BG37" s="75">
        <v>0</v>
      </c>
      <c r="BH37" s="75">
        <v>0</v>
      </c>
      <c r="BI37" s="75">
        <v>0</v>
      </c>
      <c r="BJ37" s="75">
        <v>0</v>
      </c>
      <c r="BK37" s="75">
        <v>0</v>
      </c>
      <c r="BL37" s="75">
        <v>0</v>
      </c>
    </row>
    <row r="38" spans="3:64">
      <c r="C38" s="74" t="s">
        <v>27</v>
      </c>
      <c r="D38" s="167" t="s">
        <v>94</v>
      </c>
      <c r="E38" s="167"/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75">
        <v>0</v>
      </c>
      <c r="V38" s="75">
        <v>0</v>
      </c>
      <c r="W38" s="75">
        <v>0</v>
      </c>
      <c r="X38" s="75">
        <v>0</v>
      </c>
      <c r="Y38" s="75">
        <v>0</v>
      </c>
      <c r="Z38" s="75">
        <v>0</v>
      </c>
      <c r="AA38" s="75">
        <v>0</v>
      </c>
      <c r="AB38" s="75">
        <v>0</v>
      </c>
      <c r="AC38" s="75">
        <v>0</v>
      </c>
      <c r="AD38" s="75">
        <v>0</v>
      </c>
      <c r="AE38" s="75">
        <v>0</v>
      </c>
      <c r="AF38" s="75">
        <v>0</v>
      </c>
      <c r="AG38" s="75">
        <v>0</v>
      </c>
      <c r="AH38" s="75">
        <v>0</v>
      </c>
      <c r="AI38" s="75">
        <v>0</v>
      </c>
      <c r="AJ38" s="75">
        <v>0</v>
      </c>
      <c r="AK38" s="75">
        <v>0</v>
      </c>
      <c r="AL38" s="75">
        <v>0</v>
      </c>
      <c r="AM38" s="75">
        <v>0</v>
      </c>
      <c r="AN38" s="75">
        <v>0</v>
      </c>
      <c r="AO38" s="75">
        <v>0</v>
      </c>
      <c r="AP38" s="75">
        <v>0</v>
      </c>
      <c r="AQ38" s="75">
        <v>0</v>
      </c>
      <c r="AR38" s="75">
        <v>0</v>
      </c>
      <c r="AS38" s="75">
        <v>0</v>
      </c>
      <c r="AT38" s="75">
        <v>0</v>
      </c>
      <c r="AU38" s="75">
        <v>0</v>
      </c>
      <c r="AV38" s="75">
        <v>0</v>
      </c>
      <c r="AW38" s="75">
        <v>0</v>
      </c>
      <c r="AX38" s="75">
        <v>0</v>
      </c>
      <c r="AY38" s="75">
        <v>0</v>
      </c>
      <c r="AZ38" s="75">
        <v>0</v>
      </c>
      <c r="BA38" s="75">
        <v>0</v>
      </c>
      <c r="BB38" s="75">
        <v>0</v>
      </c>
      <c r="BC38" s="75">
        <v>0</v>
      </c>
      <c r="BD38" s="75">
        <v>0</v>
      </c>
      <c r="BE38" s="75">
        <v>0</v>
      </c>
      <c r="BF38" s="75">
        <v>0</v>
      </c>
      <c r="BG38" s="75">
        <v>0</v>
      </c>
      <c r="BH38" s="75">
        <v>0</v>
      </c>
      <c r="BI38" s="75">
        <v>0</v>
      </c>
      <c r="BJ38" s="75">
        <v>0</v>
      </c>
      <c r="BK38" s="75">
        <v>0</v>
      </c>
      <c r="BL38" s="75">
        <v>0</v>
      </c>
    </row>
    <row r="39" spans="3:64">
      <c r="C39" s="74" t="s">
        <v>90</v>
      </c>
      <c r="D39" s="167" t="s">
        <v>94</v>
      </c>
      <c r="E39" s="167"/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75">
        <v>0</v>
      </c>
      <c r="V39" s="75">
        <v>0</v>
      </c>
      <c r="W39" s="75">
        <v>0</v>
      </c>
      <c r="X39" s="75">
        <v>0</v>
      </c>
      <c r="Y39" s="75">
        <v>0</v>
      </c>
      <c r="Z39" s="75">
        <v>0</v>
      </c>
      <c r="AA39" s="75">
        <v>0</v>
      </c>
      <c r="AB39" s="75">
        <v>0</v>
      </c>
      <c r="AC39" s="75">
        <v>0</v>
      </c>
      <c r="AD39" s="75">
        <v>0</v>
      </c>
      <c r="AE39" s="75">
        <v>0</v>
      </c>
      <c r="AF39" s="75">
        <v>0</v>
      </c>
      <c r="AG39" s="75">
        <v>0</v>
      </c>
      <c r="AH39" s="75">
        <v>0</v>
      </c>
      <c r="AI39" s="75">
        <v>0</v>
      </c>
      <c r="AJ39" s="75">
        <v>0</v>
      </c>
      <c r="AK39" s="75">
        <v>0</v>
      </c>
      <c r="AL39" s="75">
        <v>0</v>
      </c>
      <c r="AM39" s="75">
        <v>0</v>
      </c>
      <c r="AN39" s="75">
        <v>0</v>
      </c>
      <c r="AO39" s="75">
        <v>0</v>
      </c>
      <c r="AP39" s="75">
        <v>0</v>
      </c>
      <c r="AQ39" s="75">
        <v>0</v>
      </c>
      <c r="AR39" s="75">
        <v>0</v>
      </c>
      <c r="AS39" s="75">
        <v>0</v>
      </c>
      <c r="AT39" s="75">
        <v>0</v>
      </c>
      <c r="AU39" s="75">
        <v>0</v>
      </c>
      <c r="AV39" s="75">
        <v>0</v>
      </c>
      <c r="AW39" s="75">
        <v>0</v>
      </c>
      <c r="AX39" s="75">
        <v>0</v>
      </c>
      <c r="AY39" s="75">
        <v>0</v>
      </c>
      <c r="AZ39" s="75">
        <v>0</v>
      </c>
      <c r="BA39" s="75">
        <v>0</v>
      </c>
      <c r="BB39" s="75">
        <v>0</v>
      </c>
      <c r="BC39" s="75">
        <v>0</v>
      </c>
      <c r="BD39" s="75">
        <v>0</v>
      </c>
      <c r="BE39" s="75">
        <v>0</v>
      </c>
      <c r="BF39" s="75">
        <v>0</v>
      </c>
      <c r="BG39" s="75">
        <v>0</v>
      </c>
      <c r="BH39" s="75">
        <v>0</v>
      </c>
      <c r="BI39" s="75">
        <v>0</v>
      </c>
      <c r="BJ39" s="75">
        <v>0</v>
      </c>
      <c r="BK39" s="75">
        <v>0</v>
      </c>
      <c r="BL39" s="75">
        <v>0</v>
      </c>
    </row>
    <row r="40" spans="3:64">
      <c r="C40" s="74" t="s">
        <v>91</v>
      </c>
      <c r="D40" s="167" t="s">
        <v>94</v>
      </c>
      <c r="E40" s="167"/>
      <c r="F40" s="75">
        <v>0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  <c r="T40" s="75">
        <v>0</v>
      </c>
      <c r="U40" s="75">
        <v>0</v>
      </c>
      <c r="V40" s="75">
        <v>0</v>
      </c>
      <c r="W40" s="75">
        <v>0</v>
      </c>
      <c r="X40" s="75">
        <v>0</v>
      </c>
      <c r="Y40" s="75">
        <v>0</v>
      </c>
      <c r="Z40" s="75">
        <v>0</v>
      </c>
      <c r="AA40" s="75">
        <v>0</v>
      </c>
      <c r="AB40" s="75">
        <v>0</v>
      </c>
      <c r="AC40" s="75">
        <v>0</v>
      </c>
      <c r="AD40" s="75">
        <v>0</v>
      </c>
      <c r="AE40" s="75">
        <v>0</v>
      </c>
      <c r="AF40" s="75">
        <v>0</v>
      </c>
      <c r="AG40" s="75">
        <v>0</v>
      </c>
      <c r="AH40" s="75">
        <v>0</v>
      </c>
      <c r="AI40" s="75">
        <v>0</v>
      </c>
      <c r="AJ40" s="75">
        <v>0</v>
      </c>
      <c r="AK40" s="75">
        <v>0</v>
      </c>
      <c r="AL40" s="75">
        <v>0</v>
      </c>
      <c r="AM40" s="75">
        <v>0</v>
      </c>
      <c r="AN40" s="75">
        <v>0</v>
      </c>
      <c r="AO40" s="75">
        <v>0</v>
      </c>
      <c r="AP40" s="75">
        <v>0</v>
      </c>
      <c r="AQ40" s="75">
        <v>0</v>
      </c>
      <c r="AR40" s="75">
        <v>0</v>
      </c>
      <c r="AS40" s="75">
        <v>0</v>
      </c>
      <c r="AT40" s="75">
        <v>0</v>
      </c>
      <c r="AU40" s="75">
        <v>0</v>
      </c>
      <c r="AV40" s="75">
        <v>0</v>
      </c>
      <c r="AW40" s="75">
        <v>0</v>
      </c>
      <c r="AX40" s="75">
        <v>0</v>
      </c>
      <c r="AY40" s="75">
        <v>0</v>
      </c>
      <c r="AZ40" s="75">
        <v>0</v>
      </c>
      <c r="BA40" s="75">
        <v>0</v>
      </c>
      <c r="BB40" s="75">
        <v>0</v>
      </c>
      <c r="BC40" s="75">
        <v>0</v>
      </c>
      <c r="BD40" s="75">
        <v>0</v>
      </c>
      <c r="BE40" s="75">
        <v>0</v>
      </c>
      <c r="BF40" s="75">
        <v>0</v>
      </c>
      <c r="BG40" s="75">
        <v>0</v>
      </c>
      <c r="BH40" s="75">
        <v>0</v>
      </c>
      <c r="BI40" s="75">
        <v>0</v>
      </c>
      <c r="BJ40" s="75">
        <v>0</v>
      </c>
      <c r="BK40" s="75">
        <v>0</v>
      </c>
      <c r="BL40" s="75">
        <v>0</v>
      </c>
    </row>
    <row r="41" spans="3:64">
      <c r="C41" s="74" t="s">
        <v>92</v>
      </c>
      <c r="D41" s="167" t="s">
        <v>94</v>
      </c>
      <c r="E41" s="167"/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  <c r="R41" s="75">
        <v>0</v>
      </c>
      <c r="S41" s="75">
        <v>0</v>
      </c>
      <c r="T41" s="75">
        <v>0</v>
      </c>
      <c r="U41" s="75">
        <v>0</v>
      </c>
      <c r="V41" s="75">
        <v>0</v>
      </c>
      <c r="W41" s="75">
        <v>0</v>
      </c>
      <c r="X41" s="75">
        <v>0</v>
      </c>
      <c r="Y41" s="75">
        <v>0</v>
      </c>
      <c r="Z41" s="75">
        <v>0</v>
      </c>
      <c r="AA41" s="75">
        <v>0</v>
      </c>
      <c r="AB41" s="75">
        <v>0</v>
      </c>
      <c r="AC41" s="75">
        <v>0</v>
      </c>
      <c r="AD41" s="75">
        <v>0</v>
      </c>
      <c r="AE41" s="75">
        <v>0</v>
      </c>
      <c r="AF41" s="75">
        <v>0</v>
      </c>
      <c r="AG41" s="75">
        <v>0</v>
      </c>
      <c r="AH41" s="75">
        <v>0</v>
      </c>
      <c r="AI41" s="75">
        <v>0</v>
      </c>
      <c r="AJ41" s="75">
        <v>0</v>
      </c>
      <c r="AK41" s="75">
        <v>0</v>
      </c>
      <c r="AL41" s="75">
        <v>0</v>
      </c>
      <c r="AM41" s="75">
        <v>0</v>
      </c>
      <c r="AN41" s="75">
        <v>0</v>
      </c>
      <c r="AO41" s="75">
        <v>0</v>
      </c>
      <c r="AP41" s="75">
        <v>0</v>
      </c>
      <c r="AQ41" s="75">
        <v>0</v>
      </c>
      <c r="AR41" s="75">
        <v>0</v>
      </c>
      <c r="AS41" s="75">
        <v>0</v>
      </c>
      <c r="AT41" s="75">
        <v>0</v>
      </c>
      <c r="AU41" s="75">
        <v>0</v>
      </c>
      <c r="AV41" s="75">
        <v>0</v>
      </c>
      <c r="AW41" s="75">
        <v>0</v>
      </c>
      <c r="AX41" s="75">
        <v>0</v>
      </c>
      <c r="AY41" s="75">
        <v>0</v>
      </c>
      <c r="AZ41" s="75">
        <v>0</v>
      </c>
      <c r="BA41" s="75">
        <v>0</v>
      </c>
      <c r="BB41" s="75">
        <v>0</v>
      </c>
      <c r="BC41" s="75">
        <v>0</v>
      </c>
      <c r="BD41" s="75">
        <v>0</v>
      </c>
      <c r="BE41" s="75">
        <v>0</v>
      </c>
      <c r="BF41" s="75">
        <v>0</v>
      </c>
      <c r="BG41" s="75">
        <v>0</v>
      </c>
      <c r="BH41" s="75">
        <v>0</v>
      </c>
      <c r="BI41" s="75">
        <v>0</v>
      </c>
      <c r="BJ41" s="75">
        <v>0</v>
      </c>
      <c r="BK41" s="75">
        <v>0</v>
      </c>
      <c r="BL41" s="75">
        <v>0</v>
      </c>
    </row>
    <row r="42" spans="3:64">
      <c r="C42" s="74" t="s">
        <v>93</v>
      </c>
      <c r="D42" s="167" t="s">
        <v>94</v>
      </c>
      <c r="E42" s="167"/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5">
        <v>0</v>
      </c>
      <c r="V42" s="75">
        <v>0</v>
      </c>
      <c r="W42" s="75">
        <v>0</v>
      </c>
      <c r="X42" s="75">
        <v>0</v>
      </c>
      <c r="Y42" s="75">
        <v>0</v>
      </c>
      <c r="Z42" s="75">
        <v>0</v>
      </c>
      <c r="AA42" s="75">
        <v>0</v>
      </c>
      <c r="AB42" s="75">
        <v>0</v>
      </c>
      <c r="AC42" s="75">
        <v>0</v>
      </c>
      <c r="AD42" s="75">
        <v>0</v>
      </c>
      <c r="AE42" s="75">
        <v>0</v>
      </c>
      <c r="AF42" s="75">
        <v>0</v>
      </c>
      <c r="AG42" s="75">
        <v>0</v>
      </c>
      <c r="AH42" s="75">
        <v>0</v>
      </c>
      <c r="AI42" s="75">
        <v>0</v>
      </c>
      <c r="AJ42" s="75">
        <v>0</v>
      </c>
      <c r="AK42" s="75">
        <v>0</v>
      </c>
      <c r="AL42" s="75">
        <v>0</v>
      </c>
      <c r="AM42" s="75">
        <v>0</v>
      </c>
      <c r="AN42" s="75">
        <v>0</v>
      </c>
      <c r="AO42" s="75">
        <v>0</v>
      </c>
      <c r="AP42" s="75">
        <v>0</v>
      </c>
      <c r="AQ42" s="75">
        <v>0</v>
      </c>
      <c r="AR42" s="75">
        <v>0</v>
      </c>
      <c r="AS42" s="75">
        <v>0</v>
      </c>
      <c r="AT42" s="75">
        <v>0</v>
      </c>
      <c r="AU42" s="75">
        <v>0</v>
      </c>
      <c r="AV42" s="75">
        <v>0</v>
      </c>
      <c r="AW42" s="75">
        <v>0</v>
      </c>
      <c r="AX42" s="75">
        <v>0</v>
      </c>
      <c r="AY42" s="75">
        <v>0</v>
      </c>
      <c r="AZ42" s="75">
        <v>0</v>
      </c>
      <c r="BA42" s="75">
        <v>0</v>
      </c>
      <c r="BB42" s="75">
        <v>0</v>
      </c>
      <c r="BC42" s="75">
        <v>0</v>
      </c>
      <c r="BD42" s="75">
        <v>0</v>
      </c>
      <c r="BE42" s="75">
        <v>0</v>
      </c>
      <c r="BF42" s="75">
        <v>0</v>
      </c>
      <c r="BG42" s="75">
        <v>0</v>
      </c>
      <c r="BH42" s="75">
        <v>0</v>
      </c>
      <c r="BI42" s="75">
        <v>0</v>
      </c>
      <c r="BJ42" s="75">
        <v>0</v>
      </c>
      <c r="BK42" s="75">
        <v>0</v>
      </c>
      <c r="BL42" s="75">
        <v>0</v>
      </c>
    </row>
    <row r="43" spans="3:64">
      <c r="C43" s="5"/>
      <c r="D43" s="16"/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</row>
    <row r="44" spans="3:64">
      <c r="D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</sheetData>
  <mergeCells count="4">
    <mergeCell ref="B10:B14"/>
    <mergeCell ref="B16:B21"/>
    <mergeCell ref="B4:C4"/>
    <mergeCell ref="B5:B8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5"/>
    <outlinePr summaryBelow="0"/>
  </sheetPr>
  <dimension ref="A1:QE189"/>
  <sheetViews>
    <sheetView showGridLines="0" topLeftCell="B1" zoomScale="80" zoomScaleNormal="80" workbookViewId="0">
      <pane xSplit="7" ySplit="5" topLeftCell="I6" activePane="bottomRight" state="frozen"/>
      <selection activeCell="B1" sqref="B1"/>
      <selection pane="topRight" activeCell="I1" sqref="I1"/>
      <selection pane="bottomLeft" activeCell="B6" sqref="B6"/>
      <selection pane="bottomRight" activeCell="K24" sqref="K24"/>
    </sheetView>
  </sheetViews>
  <sheetFormatPr defaultColWidth="9.109375" defaultRowHeight="14.4"/>
  <cols>
    <col min="1" max="1" width="9.6640625" style="157" bestFit="1" customWidth="1"/>
    <col min="2" max="2" width="22.88671875" style="113" customWidth="1"/>
    <col min="3" max="3" width="18.44140625" style="114" customWidth="1"/>
    <col min="4" max="4" width="32.33203125" style="114" customWidth="1"/>
    <col min="5" max="5" width="15.109375" style="114" customWidth="1"/>
    <col min="6" max="6" width="45.5546875" style="114" customWidth="1"/>
    <col min="7" max="7" width="9.5546875" style="114" bestFit="1" customWidth="1"/>
    <col min="8" max="8" width="1" style="113" customWidth="1"/>
    <col min="9" max="10" width="13.6640625" style="113" customWidth="1"/>
    <col min="11" max="11" width="15.6640625" style="113" bestFit="1" customWidth="1"/>
    <col min="12" max="13" width="11.44140625" style="113" customWidth="1"/>
    <col min="14" max="14" width="13.33203125" style="113" bestFit="1" customWidth="1"/>
    <col min="15" max="15" width="10.44140625" style="113" customWidth="1"/>
    <col min="16" max="16" width="12.88671875" style="113" hidden="1" customWidth="1"/>
    <col min="17" max="17" width="14.6640625" style="113" hidden="1" customWidth="1"/>
    <col min="18" max="18" width="9.5546875" style="113" hidden="1" customWidth="1"/>
    <col min="19" max="19" width="11.33203125" style="113" hidden="1" customWidth="1"/>
    <col min="20" max="23" width="10.33203125" style="113" hidden="1" customWidth="1"/>
    <col min="24" max="24" width="2" style="113" customWidth="1"/>
    <col min="25" max="25" width="13.88671875" style="113" customWidth="1"/>
    <col min="26" max="26" width="13.33203125" style="113" customWidth="1"/>
    <col min="27" max="28" width="15.6640625" style="113" customWidth="1"/>
    <col min="29" max="29" width="17.109375" style="113" bestFit="1" customWidth="1"/>
    <col min="30" max="31" width="15.6640625" style="113" customWidth="1"/>
    <col min="32" max="32" width="2" style="113" customWidth="1"/>
    <col min="33" max="34" width="8.6640625" style="113" bestFit="1" customWidth="1"/>
    <col min="35" max="36" width="9.88671875" style="113" bestFit="1" customWidth="1"/>
    <col min="37" max="37" width="7.6640625" style="113" bestFit="1" customWidth="1"/>
    <col min="38" max="38" width="2" style="113" customWidth="1"/>
    <col min="39" max="39" width="8.44140625" style="113" customWidth="1"/>
    <col min="40" max="40" width="12.6640625" style="113" customWidth="1"/>
    <col min="41" max="41" width="11.109375" style="113" customWidth="1"/>
    <col min="42" max="42" width="2" style="113" customWidth="1"/>
    <col min="43" max="43" width="16" style="113" customWidth="1"/>
    <col min="44" max="44" width="19.44140625" style="113" customWidth="1"/>
    <col min="45" max="45" width="2" style="113" customWidth="1"/>
    <col min="46" max="46" width="16.44140625" style="113" hidden="1" customWidth="1"/>
    <col min="47" max="47" width="19.44140625" style="113" hidden="1" customWidth="1"/>
    <col min="48" max="48" width="2" style="113" hidden="1" customWidth="1"/>
    <col min="49" max="49" width="18.109375" style="113" hidden="1" customWidth="1"/>
    <col min="50" max="50" width="21.5546875" style="113" hidden="1" customWidth="1"/>
    <col min="51" max="51" width="28.6640625" style="113" hidden="1" customWidth="1"/>
    <col min="52" max="52" width="16.5546875" style="113" hidden="1" customWidth="1"/>
    <col min="53" max="53" width="15.33203125" style="113" hidden="1" customWidth="1"/>
    <col min="54" max="54" width="2" style="113" hidden="1" customWidth="1"/>
    <col min="55" max="55" width="13.33203125" style="113" hidden="1" customWidth="1"/>
    <col min="56" max="56" width="17.88671875" style="113" hidden="1" customWidth="1"/>
    <col min="57" max="57" width="14" style="113" hidden="1" customWidth="1"/>
    <col min="58" max="58" width="2" style="113" hidden="1" customWidth="1"/>
    <col min="59" max="59" width="12.5546875" style="113" hidden="1" customWidth="1"/>
    <col min="60" max="60" width="19.44140625" style="113" hidden="1" customWidth="1"/>
    <col min="61" max="61" width="2" style="113" customWidth="1"/>
    <col min="62" max="62" width="12.44140625" style="113" customWidth="1"/>
    <col min="63" max="64" width="9.33203125" style="113" customWidth="1"/>
    <col min="65" max="65" width="10.33203125" style="113" customWidth="1"/>
    <col min="66" max="78" width="10.33203125" style="113" hidden="1" customWidth="1"/>
    <col min="79" max="82" width="9.33203125" style="113" hidden="1" customWidth="1"/>
    <col min="83" max="95" width="6.6640625" style="113" hidden="1" customWidth="1"/>
    <col min="96" max="96" width="2" style="113" customWidth="1"/>
    <col min="97" max="97" width="6.6640625" style="113" bestFit="1" customWidth="1"/>
    <col min="98" max="100" width="6.6640625" style="113" customWidth="1"/>
    <col min="101" max="130" width="6.6640625" style="113" hidden="1" customWidth="1"/>
    <col min="131" max="131" width="0.6640625" style="113" bestFit="1" customWidth="1"/>
    <col min="132" max="132" width="6.6640625" style="113" bestFit="1" customWidth="1"/>
    <col min="133" max="135" width="6.6640625" style="113" customWidth="1"/>
    <col min="136" max="165" width="6.6640625" style="113" hidden="1" customWidth="1"/>
    <col min="166" max="166" width="0.6640625" style="113" bestFit="1" customWidth="1"/>
    <col min="167" max="167" width="6.6640625" style="113" bestFit="1" customWidth="1"/>
    <col min="168" max="170" width="6.6640625" style="113" customWidth="1"/>
    <col min="171" max="200" width="6.6640625" style="113" hidden="1" customWidth="1"/>
    <col min="201" max="201" width="0.6640625" style="113" bestFit="1" customWidth="1"/>
    <col min="202" max="202" width="10.33203125" style="113" bestFit="1" customWidth="1"/>
    <col min="203" max="205" width="10.33203125" style="113" customWidth="1"/>
    <col min="206" max="219" width="10.33203125" style="113" hidden="1" customWidth="1"/>
    <col min="220" max="221" width="9.33203125" style="113" hidden="1" customWidth="1"/>
    <col min="222" max="235" width="6.6640625" style="113" hidden="1" customWidth="1"/>
    <col min="236" max="236" width="0.6640625" style="113" bestFit="1" customWidth="1"/>
    <col min="237" max="237" width="16.6640625" style="113" bestFit="1" customWidth="1"/>
    <col min="238" max="238" width="6.6640625" style="113" bestFit="1" customWidth="1"/>
    <col min="239" max="240" width="6.6640625" style="113" customWidth="1"/>
    <col min="241" max="270" width="6.6640625" style="113" hidden="1" customWidth="1"/>
    <col min="271" max="271" width="0.6640625" style="113" bestFit="1" customWidth="1"/>
    <col min="272" max="272" width="6.6640625" style="113" bestFit="1" customWidth="1"/>
    <col min="273" max="275" width="6.6640625" style="113" customWidth="1"/>
    <col min="276" max="305" width="6.6640625" style="113" hidden="1" customWidth="1"/>
    <col min="306" max="306" width="0.6640625" style="113" bestFit="1" customWidth="1"/>
    <col min="307" max="307" width="6.6640625" style="113" bestFit="1" customWidth="1"/>
    <col min="308" max="310" width="6.6640625" style="113" customWidth="1"/>
    <col min="311" max="340" width="6.6640625" style="113" hidden="1" customWidth="1"/>
    <col min="341" max="341" width="0.6640625" style="113" bestFit="1" customWidth="1"/>
    <col min="342" max="342" width="11.33203125" style="113" bestFit="1" customWidth="1"/>
    <col min="343" max="361" width="11.33203125" style="113" customWidth="1"/>
    <col min="362" max="375" width="6.6640625" style="113" customWidth="1"/>
    <col min="376" max="376" width="0.6640625" style="113" bestFit="1" customWidth="1"/>
    <col min="377" max="377" width="6.88671875" style="113" bestFit="1" customWidth="1"/>
    <col min="378" max="380" width="6.6640625" style="113" customWidth="1"/>
    <col min="381" max="410" width="6.6640625" style="113" hidden="1" customWidth="1"/>
    <col min="411" max="411" width="0.6640625" style="113" bestFit="1" customWidth="1"/>
    <col min="412" max="412" width="9.33203125" style="113" bestFit="1" customWidth="1"/>
    <col min="413" max="415" width="9.33203125" style="113" customWidth="1"/>
    <col min="416" max="431" width="9.33203125" style="113" hidden="1" customWidth="1"/>
    <col min="432" max="445" width="6.6640625" style="113" hidden="1" customWidth="1"/>
    <col min="446" max="446" width="0.6640625" style="113" bestFit="1" customWidth="1"/>
    <col min="447" max="447" width="0.88671875" style="113" customWidth="1"/>
    <col min="448" max="606" width="9.109375" style="113" customWidth="1"/>
    <col min="607" max="16384" width="9.109375" style="113"/>
  </cols>
  <sheetData>
    <row r="1" spans="1:447" s="157" customFormat="1">
      <c r="C1" s="158"/>
      <c r="D1" s="158"/>
      <c r="E1" s="158"/>
      <c r="F1" s="158"/>
      <c r="G1" s="158"/>
      <c r="P1" s="157" t="b">
        <v>1</v>
      </c>
      <c r="Q1" s="157" t="b">
        <v>1</v>
      </c>
      <c r="R1" s="157" t="b">
        <v>1</v>
      </c>
      <c r="S1" s="157" t="b">
        <v>1</v>
      </c>
      <c r="T1" s="157" t="b">
        <v>1</v>
      </c>
      <c r="U1" s="157" t="b">
        <v>1</v>
      </c>
      <c r="V1" s="157" t="b">
        <v>1</v>
      </c>
      <c r="W1" s="157" t="b">
        <v>1</v>
      </c>
      <c r="AT1" s="157" t="b">
        <v>1</v>
      </c>
      <c r="AU1" s="157" t="b">
        <v>1</v>
      </c>
      <c r="AV1" s="157" t="b">
        <v>1</v>
      </c>
      <c r="AW1" s="157" t="b">
        <v>1</v>
      </c>
      <c r="AX1" s="157" t="b">
        <v>1</v>
      </c>
      <c r="AY1" s="157" t="b">
        <v>1</v>
      </c>
      <c r="AZ1" s="157" t="b">
        <v>1</v>
      </c>
      <c r="BA1" s="157" t="b">
        <v>1</v>
      </c>
      <c r="BB1" s="157" t="b">
        <v>1</v>
      </c>
      <c r="BC1" s="157" t="b">
        <v>1</v>
      </c>
      <c r="BD1" s="157" t="b">
        <v>1</v>
      </c>
      <c r="BE1" s="157" t="b">
        <v>1</v>
      </c>
      <c r="BF1" s="157" t="b">
        <v>1</v>
      </c>
      <c r="BG1" s="157" t="b">
        <v>1</v>
      </c>
      <c r="BH1" s="157" t="b">
        <v>1</v>
      </c>
      <c r="BN1" s="157" t="b">
        <v>1</v>
      </c>
      <c r="BO1" s="157" t="b">
        <v>1</v>
      </c>
      <c r="BP1" s="157" t="b">
        <v>1</v>
      </c>
      <c r="BQ1" s="157" t="b">
        <v>1</v>
      </c>
      <c r="BR1" s="157" t="b">
        <v>1</v>
      </c>
      <c r="BS1" s="157" t="b">
        <v>1</v>
      </c>
      <c r="BT1" s="157" t="b">
        <v>1</v>
      </c>
      <c r="BU1" s="157" t="b">
        <v>1</v>
      </c>
      <c r="BV1" s="157" t="b">
        <v>1</v>
      </c>
      <c r="BW1" s="157" t="b">
        <v>1</v>
      </c>
      <c r="BX1" s="157" t="b">
        <v>1</v>
      </c>
      <c r="BY1" s="157" t="b">
        <v>1</v>
      </c>
      <c r="BZ1" s="157" t="b">
        <v>1</v>
      </c>
      <c r="CA1" s="157" t="b">
        <v>1</v>
      </c>
      <c r="CB1" s="157" t="b">
        <v>1</v>
      </c>
      <c r="CC1" s="157" t="b">
        <v>1</v>
      </c>
      <c r="CD1" s="157" t="b">
        <v>1</v>
      </c>
      <c r="CE1" s="157" t="b">
        <v>1</v>
      </c>
      <c r="CF1" s="157" t="b">
        <v>1</v>
      </c>
      <c r="CG1" s="157" t="b">
        <v>1</v>
      </c>
      <c r="CH1" s="157" t="b">
        <v>1</v>
      </c>
      <c r="CI1" s="157" t="b">
        <v>1</v>
      </c>
      <c r="CJ1" s="157" t="b">
        <v>1</v>
      </c>
      <c r="CK1" s="157" t="b">
        <v>1</v>
      </c>
      <c r="CL1" s="157" t="b">
        <v>1</v>
      </c>
      <c r="CM1" s="157" t="b">
        <v>1</v>
      </c>
      <c r="CN1" s="157" t="b">
        <v>1</v>
      </c>
      <c r="CO1" s="157" t="b">
        <v>1</v>
      </c>
      <c r="CP1" s="157" t="b">
        <v>1</v>
      </c>
      <c r="CQ1" s="157" t="b">
        <v>1</v>
      </c>
      <c r="CW1" s="157" t="b">
        <v>1</v>
      </c>
      <c r="CX1" s="157" t="b">
        <v>1</v>
      </c>
      <c r="CY1" s="157" t="b">
        <v>1</v>
      </c>
      <c r="CZ1" s="157" t="b">
        <v>1</v>
      </c>
      <c r="DA1" s="157" t="b">
        <v>1</v>
      </c>
      <c r="DB1" s="157" t="b">
        <v>1</v>
      </c>
      <c r="DC1" s="157" t="b">
        <v>1</v>
      </c>
      <c r="DD1" s="157" t="b">
        <v>1</v>
      </c>
      <c r="DE1" s="157" t="b">
        <v>1</v>
      </c>
      <c r="DF1" s="157" t="b">
        <v>1</v>
      </c>
      <c r="DG1" s="157" t="b">
        <v>1</v>
      </c>
      <c r="DH1" s="157" t="b">
        <v>1</v>
      </c>
      <c r="DI1" s="157" t="b">
        <v>1</v>
      </c>
      <c r="DJ1" s="157" t="b">
        <v>1</v>
      </c>
      <c r="DK1" s="157" t="b">
        <v>1</v>
      </c>
      <c r="DL1" s="157" t="b">
        <v>1</v>
      </c>
      <c r="DM1" s="157" t="b">
        <v>1</v>
      </c>
      <c r="DN1" s="157" t="b">
        <v>1</v>
      </c>
      <c r="DO1" s="157" t="b">
        <v>1</v>
      </c>
      <c r="DP1" s="157" t="b">
        <v>1</v>
      </c>
      <c r="DQ1" s="157" t="b">
        <v>1</v>
      </c>
      <c r="DR1" s="157" t="b">
        <v>1</v>
      </c>
      <c r="DS1" s="157" t="b">
        <v>1</v>
      </c>
      <c r="DT1" s="157" t="b">
        <v>1</v>
      </c>
      <c r="DU1" s="157" t="b">
        <v>1</v>
      </c>
      <c r="DV1" s="157" t="b">
        <v>1</v>
      </c>
      <c r="DW1" s="157" t="b">
        <v>1</v>
      </c>
      <c r="DX1" s="157" t="b">
        <v>1</v>
      </c>
      <c r="DY1" s="157" t="b">
        <v>1</v>
      </c>
      <c r="DZ1" s="157" t="b">
        <v>1</v>
      </c>
      <c r="EF1" s="157" t="b">
        <v>1</v>
      </c>
      <c r="EG1" s="157" t="b">
        <v>1</v>
      </c>
      <c r="EH1" s="157" t="b">
        <v>1</v>
      </c>
      <c r="EI1" s="157" t="b">
        <v>1</v>
      </c>
      <c r="EJ1" s="157" t="b">
        <v>1</v>
      </c>
      <c r="EK1" s="157" t="b">
        <v>1</v>
      </c>
      <c r="EL1" s="157" t="b">
        <v>1</v>
      </c>
      <c r="EM1" s="157" t="b">
        <v>1</v>
      </c>
      <c r="EN1" s="157" t="b">
        <v>1</v>
      </c>
      <c r="EO1" s="157" t="b">
        <v>1</v>
      </c>
      <c r="EP1" s="157" t="b">
        <v>1</v>
      </c>
      <c r="EQ1" s="157" t="b">
        <v>1</v>
      </c>
      <c r="ER1" s="157" t="b">
        <v>1</v>
      </c>
      <c r="ES1" s="157" t="b">
        <v>1</v>
      </c>
      <c r="ET1" s="157" t="b">
        <v>1</v>
      </c>
      <c r="EU1" s="157" t="b">
        <v>1</v>
      </c>
      <c r="EV1" s="157" t="b">
        <v>1</v>
      </c>
      <c r="EW1" s="157" t="b">
        <v>1</v>
      </c>
      <c r="EX1" s="157" t="b">
        <v>1</v>
      </c>
      <c r="EY1" s="157" t="b">
        <v>1</v>
      </c>
      <c r="EZ1" s="157" t="b">
        <v>1</v>
      </c>
      <c r="FA1" s="157" t="b">
        <v>1</v>
      </c>
      <c r="FB1" s="157" t="b">
        <v>1</v>
      </c>
      <c r="FC1" s="157" t="b">
        <v>1</v>
      </c>
      <c r="FD1" s="157" t="b">
        <v>1</v>
      </c>
      <c r="FE1" s="157" t="b">
        <v>1</v>
      </c>
      <c r="FF1" s="157" t="b">
        <v>1</v>
      </c>
      <c r="FG1" s="157" t="b">
        <v>1</v>
      </c>
      <c r="FH1" s="157" t="b">
        <v>1</v>
      </c>
      <c r="FI1" s="157" t="b">
        <v>1</v>
      </c>
      <c r="FO1" s="157" t="b">
        <v>1</v>
      </c>
      <c r="FP1" s="157" t="b">
        <v>1</v>
      </c>
      <c r="FQ1" s="157" t="b">
        <v>1</v>
      </c>
      <c r="FR1" s="157" t="b">
        <v>1</v>
      </c>
      <c r="FS1" s="157" t="b">
        <v>1</v>
      </c>
      <c r="FT1" s="157" t="b">
        <v>1</v>
      </c>
      <c r="FU1" s="157" t="b">
        <v>1</v>
      </c>
      <c r="FV1" s="157" t="b">
        <v>1</v>
      </c>
      <c r="FW1" s="157" t="b">
        <v>1</v>
      </c>
      <c r="FX1" s="157" t="b">
        <v>1</v>
      </c>
      <c r="FY1" s="157" t="b">
        <v>1</v>
      </c>
      <c r="FZ1" s="157" t="b">
        <v>1</v>
      </c>
      <c r="GA1" s="157" t="b">
        <v>1</v>
      </c>
      <c r="GB1" s="157" t="b">
        <v>1</v>
      </c>
      <c r="GC1" s="157" t="b">
        <v>1</v>
      </c>
      <c r="GD1" s="157" t="b">
        <v>1</v>
      </c>
      <c r="GE1" s="157" t="b">
        <v>1</v>
      </c>
      <c r="GF1" s="157" t="b">
        <v>1</v>
      </c>
      <c r="GG1" s="157" t="b">
        <v>1</v>
      </c>
      <c r="GH1" s="157" t="b">
        <v>1</v>
      </c>
      <c r="GI1" s="157" t="b">
        <v>1</v>
      </c>
      <c r="GJ1" s="157" t="b">
        <v>1</v>
      </c>
      <c r="GK1" s="157" t="b">
        <v>1</v>
      </c>
      <c r="GL1" s="157" t="b">
        <v>1</v>
      </c>
      <c r="GM1" s="157" t="b">
        <v>1</v>
      </c>
      <c r="GN1" s="157" t="b">
        <v>1</v>
      </c>
      <c r="GO1" s="157" t="b">
        <v>1</v>
      </c>
      <c r="GP1" s="157" t="b">
        <v>1</v>
      </c>
      <c r="GQ1" s="157" t="b">
        <v>1</v>
      </c>
      <c r="GR1" s="157" t="b">
        <v>1</v>
      </c>
      <c r="GX1" s="157" t="b">
        <v>1</v>
      </c>
      <c r="GY1" s="157" t="b">
        <v>1</v>
      </c>
      <c r="GZ1" s="157" t="b">
        <v>1</v>
      </c>
      <c r="HA1" s="157" t="b">
        <v>1</v>
      </c>
      <c r="HB1" s="157" t="b">
        <v>1</v>
      </c>
      <c r="HC1" s="157" t="b">
        <v>1</v>
      </c>
      <c r="HD1" s="157" t="b">
        <v>1</v>
      </c>
      <c r="HE1" s="157" t="b">
        <v>1</v>
      </c>
      <c r="HF1" s="157" t="b">
        <v>1</v>
      </c>
      <c r="HG1" s="157" t="b">
        <v>1</v>
      </c>
      <c r="HH1" s="157" t="b">
        <v>1</v>
      </c>
      <c r="HI1" s="157" t="b">
        <v>1</v>
      </c>
      <c r="HJ1" s="157" t="b">
        <v>1</v>
      </c>
      <c r="HK1" s="157" t="b">
        <v>1</v>
      </c>
      <c r="HL1" s="157" t="b">
        <v>1</v>
      </c>
      <c r="HM1" s="157" t="b">
        <v>1</v>
      </c>
      <c r="HN1" s="157" t="b">
        <v>1</v>
      </c>
      <c r="HO1" s="157" t="b">
        <v>1</v>
      </c>
      <c r="HP1" s="157" t="b">
        <v>1</v>
      </c>
      <c r="HQ1" s="157" t="b">
        <v>1</v>
      </c>
      <c r="HR1" s="157" t="b">
        <v>1</v>
      </c>
      <c r="HS1" s="157" t="b">
        <v>1</v>
      </c>
      <c r="HT1" s="157" t="b">
        <v>1</v>
      </c>
      <c r="HU1" s="157" t="b">
        <v>1</v>
      </c>
      <c r="HV1" s="157" t="b">
        <v>1</v>
      </c>
      <c r="HW1" s="157" t="b">
        <v>1</v>
      </c>
      <c r="HX1" s="157" t="b">
        <v>1</v>
      </c>
      <c r="HY1" s="157" t="b">
        <v>1</v>
      </c>
      <c r="HZ1" s="157" t="b">
        <v>1</v>
      </c>
      <c r="IA1" s="157" t="b">
        <v>1</v>
      </c>
      <c r="IG1" s="157" t="b">
        <v>1</v>
      </c>
      <c r="IH1" s="157" t="b">
        <v>1</v>
      </c>
      <c r="II1" s="157" t="b">
        <v>1</v>
      </c>
      <c r="IJ1" s="157" t="b">
        <v>1</v>
      </c>
      <c r="IK1" s="157" t="b">
        <v>1</v>
      </c>
      <c r="IL1" s="157" t="b">
        <v>1</v>
      </c>
      <c r="IM1" s="157" t="b">
        <v>1</v>
      </c>
      <c r="IN1" s="157" t="b">
        <v>1</v>
      </c>
      <c r="IO1" s="157" t="b">
        <v>1</v>
      </c>
      <c r="IP1" s="157" t="b">
        <v>1</v>
      </c>
      <c r="IQ1" s="157" t="b">
        <v>1</v>
      </c>
      <c r="IR1" s="157" t="b">
        <v>1</v>
      </c>
      <c r="IS1" s="157" t="b">
        <v>1</v>
      </c>
      <c r="IT1" s="157" t="b">
        <v>1</v>
      </c>
      <c r="IU1" s="157" t="b">
        <v>1</v>
      </c>
      <c r="IV1" s="157" t="b">
        <v>1</v>
      </c>
      <c r="IW1" s="157" t="b">
        <v>1</v>
      </c>
      <c r="IX1" s="157" t="b">
        <v>1</v>
      </c>
      <c r="IY1" s="157" t="b">
        <v>1</v>
      </c>
      <c r="IZ1" s="157" t="b">
        <v>1</v>
      </c>
      <c r="JA1" s="157" t="b">
        <v>1</v>
      </c>
      <c r="JB1" s="157" t="b">
        <v>1</v>
      </c>
      <c r="JC1" s="157" t="b">
        <v>1</v>
      </c>
      <c r="JD1" s="157" t="b">
        <v>1</v>
      </c>
      <c r="JE1" s="157" t="b">
        <v>1</v>
      </c>
      <c r="JF1" s="157" t="b">
        <v>1</v>
      </c>
      <c r="JG1" s="157" t="b">
        <v>1</v>
      </c>
      <c r="JH1" s="157" t="b">
        <v>1</v>
      </c>
      <c r="JI1" s="157" t="b">
        <v>1</v>
      </c>
      <c r="JJ1" s="157" t="b">
        <v>1</v>
      </c>
      <c r="JP1" s="157" t="b">
        <v>1</v>
      </c>
      <c r="JQ1" s="157" t="b">
        <v>1</v>
      </c>
      <c r="JR1" s="157" t="b">
        <v>1</v>
      </c>
      <c r="JS1" s="157" t="b">
        <v>1</v>
      </c>
      <c r="JT1" s="157" t="b">
        <v>1</v>
      </c>
      <c r="JU1" s="157" t="b">
        <v>1</v>
      </c>
      <c r="JV1" s="157" t="b">
        <v>1</v>
      </c>
      <c r="JW1" s="157" t="b">
        <v>1</v>
      </c>
      <c r="JX1" s="157" t="b">
        <v>1</v>
      </c>
      <c r="JY1" s="157" t="b">
        <v>1</v>
      </c>
      <c r="JZ1" s="157" t="b">
        <v>1</v>
      </c>
      <c r="KA1" s="157" t="b">
        <v>1</v>
      </c>
      <c r="KB1" s="157" t="b">
        <v>1</v>
      </c>
      <c r="KC1" s="157" t="b">
        <v>1</v>
      </c>
      <c r="KD1" s="157" t="b">
        <v>1</v>
      </c>
      <c r="KE1" s="157" t="b">
        <v>1</v>
      </c>
      <c r="KF1" s="157" t="b">
        <v>1</v>
      </c>
      <c r="KG1" s="157" t="b">
        <v>1</v>
      </c>
      <c r="KH1" s="157" t="b">
        <v>1</v>
      </c>
      <c r="KI1" s="157" t="b">
        <v>1</v>
      </c>
      <c r="KJ1" s="157" t="b">
        <v>1</v>
      </c>
      <c r="KK1" s="157" t="b">
        <v>1</v>
      </c>
      <c r="KL1" s="157" t="b">
        <v>1</v>
      </c>
      <c r="KM1" s="157" t="b">
        <v>1</v>
      </c>
      <c r="KN1" s="157" t="b">
        <v>1</v>
      </c>
      <c r="KO1" s="157" t="b">
        <v>1</v>
      </c>
      <c r="KP1" s="157" t="b">
        <v>1</v>
      </c>
      <c r="KQ1" s="157" t="b">
        <v>1</v>
      </c>
      <c r="KR1" s="157" t="b">
        <v>1</v>
      </c>
      <c r="KS1" s="157" t="b">
        <v>1</v>
      </c>
      <c r="KY1" s="157" t="b">
        <v>1</v>
      </c>
      <c r="KZ1" s="157" t="b">
        <v>1</v>
      </c>
      <c r="LA1" s="157" t="b">
        <v>1</v>
      </c>
      <c r="LB1" s="157" t="b">
        <v>1</v>
      </c>
      <c r="LC1" s="157" t="b">
        <v>1</v>
      </c>
      <c r="LD1" s="157" t="b">
        <v>1</v>
      </c>
      <c r="LE1" s="157" t="b">
        <v>1</v>
      </c>
      <c r="LF1" s="157" t="b">
        <v>1</v>
      </c>
      <c r="LG1" s="157" t="b">
        <v>1</v>
      </c>
      <c r="LH1" s="157" t="b">
        <v>1</v>
      </c>
      <c r="LI1" s="157" t="b">
        <v>1</v>
      </c>
      <c r="LJ1" s="157" t="b">
        <v>1</v>
      </c>
      <c r="LK1" s="157" t="b">
        <v>1</v>
      </c>
      <c r="LL1" s="157" t="b">
        <v>1</v>
      </c>
      <c r="LM1" s="157" t="b">
        <v>1</v>
      </c>
      <c r="LN1" s="157" t="b">
        <v>1</v>
      </c>
      <c r="LO1" s="157" t="b">
        <v>1</v>
      </c>
      <c r="LP1" s="157" t="b">
        <v>1</v>
      </c>
      <c r="LQ1" s="157" t="b">
        <v>1</v>
      </c>
      <c r="LR1" s="157" t="b">
        <v>1</v>
      </c>
      <c r="LS1" s="157" t="b">
        <v>1</v>
      </c>
      <c r="LT1" s="157" t="b">
        <v>1</v>
      </c>
      <c r="LU1" s="157" t="b">
        <v>1</v>
      </c>
      <c r="LV1" s="157" t="b">
        <v>1</v>
      </c>
      <c r="LW1" s="157" t="b">
        <v>1</v>
      </c>
      <c r="LX1" s="157" t="b">
        <v>1</v>
      </c>
      <c r="LY1" s="157" t="b">
        <v>1</v>
      </c>
      <c r="LZ1" s="157" t="b">
        <v>1</v>
      </c>
      <c r="MA1" s="157" t="b">
        <v>1</v>
      </c>
      <c r="MB1" s="157" t="b">
        <v>1</v>
      </c>
      <c r="NQ1" s="157" t="b">
        <v>1</v>
      </c>
      <c r="NR1" s="157" t="b">
        <v>1</v>
      </c>
      <c r="NS1" s="157" t="b">
        <v>1</v>
      </c>
      <c r="NT1" s="157" t="b">
        <v>1</v>
      </c>
      <c r="NU1" s="157" t="b">
        <v>1</v>
      </c>
      <c r="NV1" s="157" t="b">
        <v>1</v>
      </c>
      <c r="NW1" s="157" t="b">
        <v>1</v>
      </c>
      <c r="NX1" s="157" t="b">
        <v>1</v>
      </c>
      <c r="NY1" s="157" t="b">
        <v>1</v>
      </c>
      <c r="NZ1" s="157" t="b">
        <v>1</v>
      </c>
      <c r="OA1" s="157" t="b">
        <v>1</v>
      </c>
      <c r="OB1" s="157" t="b">
        <v>1</v>
      </c>
      <c r="OC1" s="157" t="b">
        <v>1</v>
      </c>
      <c r="OD1" s="157" t="b">
        <v>1</v>
      </c>
      <c r="OE1" s="157" t="b">
        <v>1</v>
      </c>
      <c r="OF1" s="157" t="b">
        <v>1</v>
      </c>
      <c r="OG1" s="157" t="b">
        <v>1</v>
      </c>
      <c r="OH1" s="157" t="b">
        <v>1</v>
      </c>
      <c r="OI1" s="157" t="b">
        <v>1</v>
      </c>
      <c r="OJ1" s="157" t="b">
        <v>1</v>
      </c>
      <c r="OK1" s="157" t="b">
        <v>1</v>
      </c>
      <c r="OL1" s="157" t="b">
        <v>1</v>
      </c>
      <c r="OM1" s="157" t="b">
        <v>1</v>
      </c>
      <c r="ON1" s="157" t="b">
        <v>1</v>
      </c>
      <c r="OO1" s="157" t="b">
        <v>1</v>
      </c>
      <c r="OP1" s="157" t="b">
        <v>1</v>
      </c>
      <c r="OQ1" s="157" t="b">
        <v>1</v>
      </c>
      <c r="OR1" s="157" t="b">
        <v>1</v>
      </c>
      <c r="OS1" s="157" t="b">
        <v>1</v>
      </c>
      <c r="OT1" s="157" t="b">
        <v>1</v>
      </c>
      <c r="OZ1" s="157" t="b">
        <v>1</v>
      </c>
      <c r="PA1" s="157" t="b">
        <v>1</v>
      </c>
      <c r="PB1" s="157" t="b">
        <v>1</v>
      </c>
      <c r="PC1" s="157" t="b">
        <v>1</v>
      </c>
      <c r="PD1" s="157" t="b">
        <v>1</v>
      </c>
      <c r="PE1" s="157" t="b">
        <v>1</v>
      </c>
      <c r="PF1" s="157" t="b">
        <v>1</v>
      </c>
      <c r="PG1" s="157" t="b">
        <v>1</v>
      </c>
      <c r="PH1" s="157" t="b">
        <v>1</v>
      </c>
      <c r="PI1" s="157" t="b">
        <v>1</v>
      </c>
      <c r="PJ1" s="157" t="b">
        <v>1</v>
      </c>
      <c r="PK1" s="157" t="b">
        <v>1</v>
      </c>
      <c r="PL1" s="157" t="b">
        <v>1</v>
      </c>
      <c r="PM1" s="157" t="b">
        <v>1</v>
      </c>
      <c r="PN1" s="157" t="b">
        <v>1</v>
      </c>
      <c r="PO1" s="157" t="b">
        <v>1</v>
      </c>
      <c r="PP1" s="157" t="b">
        <v>1</v>
      </c>
      <c r="PQ1" s="157" t="b">
        <v>1</v>
      </c>
      <c r="PR1" s="157" t="b">
        <v>1</v>
      </c>
      <c r="PS1" s="157" t="b">
        <v>1</v>
      </c>
      <c r="PT1" s="157" t="b">
        <v>1</v>
      </c>
      <c r="PU1" s="157" t="b">
        <v>1</v>
      </c>
      <c r="PV1" s="157" t="b">
        <v>1</v>
      </c>
      <c r="PW1" s="157" t="b">
        <v>1</v>
      </c>
      <c r="PX1" s="157" t="b">
        <v>1</v>
      </c>
      <c r="PY1" s="157" t="b">
        <v>1</v>
      </c>
      <c r="PZ1" s="157" t="b">
        <v>1</v>
      </c>
      <c r="QA1" s="157" t="b">
        <v>1</v>
      </c>
      <c r="QB1" s="157" t="b">
        <v>1</v>
      </c>
      <c r="QC1" s="157" t="b">
        <v>1</v>
      </c>
    </row>
    <row r="2" spans="1:447" s="120" customFormat="1">
      <c r="A2" s="157"/>
      <c r="B2" s="115" t="str">
        <f>HYPERLINK("#'Contents'!a1","Return to Contents")</f>
        <v>Return to Contents</v>
      </c>
      <c r="C2" s="116"/>
      <c r="D2" s="117" t="s">
        <v>161</v>
      </c>
      <c r="E2" s="118">
        <f ca="1">IFERROR(VALUE(MID(CELL("filename",B2),FIND("]",CELL("filename",B2))+1,255)),MID(CELL("filename",B2),FIND("]",CELL("filename",B2))+1,255))</f>
        <v>2016</v>
      </c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Y2" s="113"/>
      <c r="Z2" s="113"/>
      <c r="AA2" s="113"/>
      <c r="AC2" s="113"/>
      <c r="AD2" s="113"/>
      <c r="AE2" s="113"/>
      <c r="AG2" s="113"/>
      <c r="AH2" s="113"/>
      <c r="AI2" s="113"/>
      <c r="AJ2" s="113"/>
      <c r="AK2" s="113"/>
      <c r="AM2" s="113"/>
      <c r="AN2" s="113"/>
      <c r="AO2" s="113"/>
      <c r="AQ2" s="113"/>
      <c r="AR2" s="113"/>
      <c r="AT2" s="113"/>
      <c r="AU2" s="113"/>
      <c r="AW2" s="113"/>
      <c r="AX2" s="113"/>
      <c r="AY2" s="113"/>
      <c r="AZ2" s="113"/>
      <c r="BA2" s="113"/>
      <c r="BC2" s="113"/>
      <c r="BD2" s="113"/>
      <c r="BE2" s="113"/>
      <c r="BG2" s="113"/>
      <c r="BH2" s="113"/>
      <c r="BJ2" s="113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S2" s="113"/>
      <c r="EB2" s="113"/>
      <c r="FK2" s="113"/>
      <c r="GT2" s="113"/>
      <c r="IC2" s="113"/>
      <c r="JL2" s="113"/>
      <c r="KU2" s="113"/>
      <c r="MD2" s="113"/>
      <c r="NM2" s="113"/>
      <c r="OV2" s="113"/>
      <c r="QE2" s="113"/>
    </row>
    <row r="3" spans="1:447" s="120" customFormat="1" ht="16.95" customHeight="1">
      <c r="A3" s="157"/>
      <c r="C3" s="116"/>
      <c r="D3" s="116"/>
      <c r="E3" s="116"/>
      <c r="F3" s="116"/>
      <c r="G3" s="116"/>
    </row>
    <row r="4" spans="1:447" s="120" customFormat="1" ht="28.95" customHeight="1">
      <c r="A4" s="157"/>
      <c r="B4" s="375" t="s">
        <v>21</v>
      </c>
      <c r="C4" s="373" t="s">
        <v>4</v>
      </c>
      <c r="D4" s="373" t="s">
        <v>6</v>
      </c>
      <c r="E4" s="373" t="s">
        <v>43</v>
      </c>
      <c r="F4" s="373" t="s">
        <v>3</v>
      </c>
      <c r="G4" s="373" t="s">
        <v>230</v>
      </c>
      <c r="H4" s="121">
        <v>0</v>
      </c>
      <c r="I4" s="370" t="s">
        <v>162</v>
      </c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  <c r="U4" s="371"/>
      <c r="V4" s="371"/>
      <c r="W4" s="372"/>
      <c r="X4" s="121">
        <v>0</v>
      </c>
      <c r="Y4" s="370" t="s">
        <v>163</v>
      </c>
      <c r="Z4" s="371"/>
      <c r="AA4" s="371"/>
      <c r="AB4" s="371"/>
      <c r="AC4" s="371"/>
      <c r="AD4" s="371"/>
      <c r="AE4" s="372"/>
      <c r="AF4" s="121">
        <v>0</v>
      </c>
      <c r="AG4" s="369" t="s">
        <v>10</v>
      </c>
      <c r="AH4" s="369"/>
      <c r="AI4" s="369"/>
      <c r="AJ4" s="369"/>
      <c r="AK4" s="369"/>
      <c r="AL4" s="121">
        <v>0</v>
      </c>
      <c r="AM4" s="369" t="s">
        <v>49</v>
      </c>
      <c r="AN4" s="369"/>
      <c r="AO4" s="369"/>
      <c r="AP4" s="121">
        <v>0</v>
      </c>
      <c r="AQ4" s="369" t="s">
        <v>38</v>
      </c>
      <c r="AR4" s="369"/>
      <c r="AS4" s="121">
        <v>0</v>
      </c>
      <c r="AT4" s="369" t="s">
        <v>39</v>
      </c>
      <c r="AU4" s="369"/>
      <c r="AV4" s="121">
        <v>0</v>
      </c>
      <c r="AW4" s="369" t="s">
        <v>40</v>
      </c>
      <c r="AX4" s="369"/>
      <c r="AY4" s="369"/>
      <c r="AZ4" s="369"/>
      <c r="BA4" s="369"/>
      <c r="BB4" s="121">
        <v>0</v>
      </c>
      <c r="BC4" s="369" t="s">
        <v>41</v>
      </c>
      <c r="BD4" s="369"/>
      <c r="BE4" s="369"/>
      <c r="BF4" s="121">
        <v>0</v>
      </c>
      <c r="BG4" s="369" t="s">
        <v>42</v>
      </c>
      <c r="BH4" s="369"/>
      <c r="BI4" s="121">
        <v>0</v>
      </c>
      <c r="BJ4" s="368" t="s">
        <v>192</v>
      </c>
      <c r="BK4" s="368"/>
      <c r="BL4" s="368"/>
      <c r="BM4" s="368"/>
      <c r="BN4" s="368"/>
      <c r="BO4" s="368"/>
      <c r="BP4" s="368"/>
      <c r="BQ4" s="368"/>
      <c r="BR4" s="368"/>
      <c r="BS4" s="368"/>
      <c r="BT4" s="368"/>
      <c r="BU4" s="368"/>
      <c r="BV4" s="368"/>
      <c r="BW4" s="368"/>
      <c r="BX4" s="368"/>
      <c r="BY4" s="368"/>
      <c r="BZ4" s="368"/>
      <c r="CA4" s="368"/>
      <c r="CB4" s="368"/>
      <c r="CC4" s="368"/>
      <c r="CD4" s="368"/>
      <c r="CE4" s="368"/>
      <c r="CF4" s="368"/>
      <c r="CG4" s="368"/>
      <c r="CH4" s="368"/>
      <c r="CI4" s="368"/>
      <c r="CJ4" s="368"/>
      <c r="CK4" s="368"/>
      <c r="CL4" s="368"/>
      <c r="CM4" s="368"/>
      <c r="CN4" s="368"/>
      <c r="CO4" s="368"/>
      <c r="CP4" s="368"/>
      <c r="CQ4" s="368"/>
      <c r="CR4" s="121">
        <v>0</v>
      </c>
      <c r="CS4" s="368" t="s">
        <v>23</v>
      </c>
      <c r="CT4" s="368"/>
      <c r="CU4" s="368"/>
      <c r="CV4" s="368"/>
      <c r="CW4" s="368"/>
      <c r="CX4" s="368"/>
      <c r="CY4" s="368"/>
      <c r="CZ4" s="368"/>
      <c r="DA4" s="368"/>
      <c r="DB4" s="368"/>
      <c r="DC4" s="368"/>
      <c r="DD4" s="368"/>
      <c r="DE4" s="368"/>
      <c r="DF4" s="368"/>
      <c r="DG4" s="368"/>
      <c r="DH4" s="368"/>
      <c r="DI4" s="368"/>
      <c r="DJ4" s="368"/>
      <c r="DK4" s="368"/>
      <c r="DL4" s="368"/>
      <c r="DM4" s="368"/>
      <c r="DN4" s="368"/>
      <c r="DO4" s="368"/>
      <c r="DP4" s="368"/>
      <c r="DQ4" s="368"/>
      <c r="DR4" s="368"/>
      <c r="DS4" s="368"/>
      <c r="DT4" s="368"/>
      <c r="DU4" s="368"/>
      <c r="DV4" s="368"/>
      <c r="DW4" s="368"/>
      <c r="DX4" s="368"/>
      <c r="DY4" s="368"/>
      <c r="DZ4" s="368"/>
      <c r="EA4" s="121">
        <v>0</v>
      </c>
      <c r="EB4" s="368" t="s">
        <v>66</v>
      </c>
      <c r="EC4" s="368"/>
      <c r="ED4" s="368"/>
      <c r="EE4" s="368"/>
      <c r="EF4" s="368"/>
      <c r="EG4" s="368"/>
      <c r="EH4" s="368"/>
      <c r="EI4" s="368"/>
      <c r="EJ4" s="368"/>
      <c r="EK4" s="368"/>
      <c r="EL4" s="368"/>
      <c r="EM4" s="368"/>
      <c r="EN4" s="368"/>
      <c r="EO4" s="368"/>
      <c r="EP4" s="368"/>
      <c r="EQ4" s="368"/>
      <c r="ER4" s="368"/>
      <c r="ES4" s="368"/>
      <c r="ET4" s="368"/>
      <c r="EU4" s="368"/>
      <c r="EV4" s="368"/>
      <c r="EW4" s="368"/>
      <c r="EX4" s="368"/>
      <c r="EY4" s="368"/>
      <c r="EZ4" s="368"/>
      <c r="FA4" s="368"/>
      <c r="FB4" s="368"/>
      <c r="FC4" s="368"/>
      <c r="FD4" s="368"/>
      <c r="FE4" s="368"/>
      <c r="FF4" s="368"/>
      <c r="FG4" s="368"/>
      <c r="FH4" s="368"/>
      <c r="FI4" s="368"/>
      <c r="FJ4" s="121">
        <v>0</v>
      </c>
      <c r="FK4" s="368" t="s">
        <v>89</v>
      </c>
      <c r="FL4" s="368"/>
      <c r="FM4" s="368"/>
      <c r="FN4" s="368"/>
      <c r="FO4" s="368"/>
      <c r="FP4" s="368"/>
      <c r="FQ4" s="368"/>
      <c r="FR4" s="368"/>
      <c r="FS4" s="368"/>
      <c r="FT4" s="368"/>
      <c r="FU4" s="368"/>
      <c r="FV4" s="368"/>
      <c r="FW4" s="368"/>
      <c r="FX4" s="368"/>
      <c r="FY4" s="368"/>
      <c r="FZ4" s="368"/>
      <c r="GA4" s="368"/>
      <c r="GB4" s="368"/>
      <c r="GC4" s="368"/>
      <c r="GD4" s="368"/>
      <c r="GE4" s="368"/>
      <c r="GF4" s="368"/>
      <c r="GG4" s="368"/>
      <c r="GH4" s="368"/>
      <c r="GI4" s="368"/>
      <c r="GJ4" s="368"/>
      <c r="GK4" s="368"/>
      <c r="GL4" s="368"/>
      <c r="GM4" s="368"/>
      <c r="GN4" s="368"/>
      <c r="GO4" s="368"/>
      <c r="GP4" s="368"/>
      <c r="GQ4" s="368"/>
      <c r="GR4" s="368"/>
      <c r="GS4" s="121">
        <v>0</v>
      </c>
      <c r="GT4" s="368" t="s">
        <v>86</v>
      </c>
      <c r="GU4" s="368"/>
      <c r="GV4" s="368"/>
      <c r="GW4" s="368"/>
      <c r="GX4" s="368"/>
      <c r="GY4" s="368"/>
      <c r="GZ4" s="368"/>
      <c r="HA4" s="368"/>
      <c r="HB4" s="368"/>
      <c r="HC4" s="368"/>
      <c r="HD4" s="368"/>
      <c r="HE4" s="368"/>
      <c r="HF4" s="368"/>
      <c r="HG4" s="368"/>
      <c r="HH4" s="368"/>
      <c r="HI4" s="368"/>
      <c r="HJ4" s="368"/>
      <c r="HK4" s="368"/>
      <c r="HL4" s="368"/>
      <c r="HM4" s="368"/>
      <c r="HN4" s="368"/>
      <c r="HO4" s="368"/>
      <c r="HP4" s="368"/>
      <c r="HQ4" s="368"/>
      <c r="HR4" s="368"/>
      <c r="HS4" s="368"/>
      <c r="HT4" s="368"/>
      <c r="HU4" s="368"/>
      <c r="HV4" s="368"/>
      <c r="HW4" s="368"/>
      <c r="HX4" s="368"/>
      <c r="HY4" s="368"/>
      <c r="HZ4" s="368"/>
      <c r="IA4" s="368"/>
      <c r="IB4" s="121">
        <v>0</v>
      </c>
      <c r="IC4" s="368" t="s">
        <v>24</v>
      </c>
      <c r="ID4" s="368"/>
      <c r="IE4" s="368"/>
      <c r="IF4" s="368"/>
      <c r="IG4" s="368"/>
      <c r="IH4" s="368"/>
      <c r="II4" s="368"/>
      <c r="IJ4" s="368"/>
      <c r="IK4" s="368"/>
      <c r="IL4" s="368"/>
      <c r="IM4" s="368"/>
      <c r="IN4" s="368"/>
      <c r="IO4" s="368"/>
      <c r="IP4" s="368"/>
      <c r="IQ4" s="368"/>
      <c r="IR4" s="368"/>
      <c r="IS4" s="368"/>
      <c r="IT4" s="368"/>
      <c r="IU4" s="368"/>
      <c r="IV4" s="368"/>
      <c r="IW4" s="368"/>
      <c r="IX4" s="368"/>
      <c r="IY4" s="368"/>
      <c r="IZ4" s="368"/>
      <c r="JA4" s="368"/>
      <c r="JB4" s="368"/>
      <c r="JC4" s="368"/>
      <c r="JD4" s="368"/>
      <c r="JE4" s="368"/>
      <c r="JF4" s="368"/>
      <c r="JG4" s="368"/>
      <c r="JH4" s="368"/>
      <c r="JI4" s="368"/>
      <c r="JJ4" s="368"/>
      <c r="JK4" s="121">
        <v>0</v>
      </c>
      <c r="JL4" s="368" t="s">
        <v>28</v>
      </c>
      <c r="JM4" s="368"/>
      <c r="JN4" s="368"/>
      <c r="JO4" s="368"/>
      <c r="JP4" s="368"/>
      <c r="JQ4" s="368"/>
      <c r="JR4" s="368"/>
      <c r="JS4" s="368"/>
      <c r="JT4" s="368"/>
      <c r="JU4" s="368"/>
      <c r="JV4" s="368"/>
      <c r="JW4" s="368"/>
      <c r="JX4" s="368"/>
      <c r="JY4" s="368"/>
      <c r="JZ4" s="368"/>
      <c r="KA4" s="368"/>
      <c r="KB4" s="368"/>
      <c r="KC4" s="368"/>
      <c r="KD4" s="368"/>
      <c r="KE4" s="368"/>
      <c r="KF4" s="368"/>
      <c r="KG4" s="368"/>
      <c r="KH4" s="368"/>
      <c r="KI4" s="368"/>
      <c r="KJ4" s="368"/>
      <c r="KK4" s="368"/>
      <c r="KL4" s="368"/>
      <c r="KM4" s="368"/>
      <c r="KN4" s="368"/>
      <c r="KO4" s="368"/>
      <c r="KP4" s="368"/>
      <c r="KQ4" s="368"/>
      <c r="KR4" s="368"/>
      <c r="KS4" s="368"/>
      <c r="KT4" s="121">
        <v>0</v>
      </c>
      <c r="KU4" s="368" t="s">
        <v>30</v>
      </c>
      <c r="KV4" s="368"/>
      <c r="KW4" s="368"/>
      <c r="KX4" s="368"/>
      <c r="KY4" s="368"/>
      <c r="KZ4" s="368"/>
      <c r="LA4" s="368"/>
      <c r="LB4" s="368"/>
      <c r="LC4" s="368"/>
      <c r="LD4" s="368"/>
      <c r="LE4" s="368"/>
      <c r="LF4" s="368"/>
      <c r="LG4" s="368"/>
      <c r="LH4" s="368"/>
      <c r="LI4" s="368"/>
      <c r="LJ4" s="368"/>
      <c r="LK4" s="368"/>
      <c r="LL4" s="368"/>
      <c r="LM4" s="368"/>
      <c r="LN4" s="368"/>
      <c r="LO4" s="368"/>
      <c r="LP4" s="368"/>
      <c r="LQ4" s="368"/>
      <c r="LR4" s="368"/>
      <c r="LS4" s="368"/>
      <c r="LT4" s="368"/>
      <c r="LU4" s="368"/>
      <c r="LV4" s="368"/>
      <c r="LW4" s="368"/>
      <c r="LX4" s="368"/>
      <c r="LY4" s="368"/>
      <c r="LZ4" s="368"/>
      <c r="MA4" s="368"/>
      <c r="MB4" s="368"/>
      <c r="MC4" s="121">
        <v>0</v>
      </c>
      <c r="MD4" s="368" t="s">
        <v>194</v>
      </c>
      <c r="ME4" s="368"/>
      <c r="MF4" s="368"/>
      <c r="MG4" s="368"/>
      <c r="MH4" s="368"/>
      <c r="MI4" s="368"/>
      <c r="MJ4" s="368"/>
      <c r="MK4" s="368"/>
      <c r="ML4" s="368"/>
      <c r="MM4" s="368"/>
      <c r="MN4" s="368"/>
      <c r="MO4" s="368"/>
      <c r="MP4" s="368"/>
      <c r="MQ4" s="368"/>
      <c r="MR4" s="368"/>
      <c r="MS4" s="368"/>
      <c r="MT4" s="368"/>
      <c r="MU4" s="368"/>
      <c r="MV4" s="368"/>
      <c r="MW4" s="368"/>
      <c r="MX4" s="368"/>
      <c r="MY4" s="368"/>
      <c r="MZ4" s="368"/>
      <c r="NA4" s="368"/>
      <c r="NB4" s="368"/>
      <c r="NC4" s="368"/>
      <c r="ND4" s="368"/>
      <c r="NE4" s="368"/>
      <c r="NF4" s="368"/>
      <c r="NG4" s="368"/>
      <c r="NH4" s="368"/>
      <c r="NI4" s="368"/>
      <c r="NJ4" s="368"/>
      <c r="NK4" s="368"/>
      <c r="NL4" s="121">
        <v>0</v>
      </c>
      <c r="NM4" s="368" t="s">
        <v>50</v>
      </c>
      <c r="NN4" s="368"/>
      <c r="NO4" s="368"/>
      <c r="NP4" s="368"/>
      <c r="NQ4" s="368"/>
      <c r="NR4" s="368"/>
      <c r="NS4" s="368"/>
      <c r="NT4" s="368"/>
      <c r="NU4" s="368"/>
      <c r="NV4" s="368"/>
      <c r="NW4" s="368"/>
      <c r="NX4" s="368"/>
      <c r="NY4" s="368"/>
      <c r="NZ4" s="368"/>
      <c r="OA4" s="368"/>
      <c r="OB4" s="368"/>
      <c r="OC4" s="368"/>
      <c r="OD4" s="368"/>
      <c r="OE4" s="368"/>
      <c r="OF4" s="368"/>
      <c r="OG4" s="368"/>
      <c r="OH4" s="368"/>
      <c r="OI4" s="368"/>
      <c r="OJ4" s="368"/>
      <c r="OK4" s="368"/>
      <c r="OL4" s="368"/>
      <c r="OM4" s="368"/>
      <c r="ON4" s="368"/>
      <c r="OO4" s="368"/>
      <c r="OP4" s="368"/>
      <c r="OQ4" s="368"/>
      <c r="OR4" s="368"/>
      <c r="OS4" s="368"/>
      <c r="OT4" s="368"/>
      <c r="OU4" s="121">
        <v>0</v>
      </c>
      <c r="OV4" s="368" t="s">
        <v>51</v>
      </c>
      <c r="OW4" s="368"/>
      <c r="OX4" s="368"/>
      <c r="OY4" s="368"/>
      <c r="OZ4" s="368"/>
      <c r="PA4" s="368"/>
      <c r="PB4" s="368"/>
      <c r="PC4" s="368"/>
      <c r="PD4" s="368"/>
      <c r="PE4" s="368"/>
      <c r="PF4" s="368"/>
      <c r="PG4" s="368"/>
      <c r="PH4" s="368"/>
      <c r="PI4" s="368"/>
      <c r="PJ4" s="368"/>
      <c r="PK4" s="368"/>
      <c r="PL4" s="368"/>
      <c r="PM4" s="368"/>
      <c r="PN4" s="368"/>
      <c r="PO4" s="368"/>
      <c r="PP4" s="368"/>
      <c r="PQ4" s="368"/>
      <c r="PR4" s="368"/>
      <c r="PS4" s="368"/>
      <c r="PT4" s="368"/>
      <c r="PU4" s="368"/>
      <c r="PV4" s="368"/>
      <c r="PW4" s="368"/>
      <c r="PX4" s="368"/>
      <c r="PY4" s="368"/>
      <c r="PZ4" s="368"/>
      <c r="QA4" s="368"/>
      <c r="QB4" s="368"/>
      <c r="QC4" s="368"/>
      <c r="QD4" s="121">
        <v>0</v>
      </c>
    </row>
    <row r="5" spans="1:447" s="127" customFormat="1" ht="43.2" customHeight="1">
      <c r="A5" s="157"/>
      <c r="B5" s="376"/>
      <c r="C5" s="374"/>
      <c r="D5" s="374"/>
      <c r="E5" s="374"/>
      <c r="F5" s="374"/>
      <c r="G5" s="374"/>
      <c r="H5" s="159" t="s">
        <v>151</v>
      </c>
      <c r="I5" s="123" t="s">
        <v>114</v>
      </c>
      <c r="J5" s="123" t="s">
        <v>341</v>
      </c>
      <c r="K5" s="123" t="s">
        <v>52</v>
      </c>
      <c r="L5" s="123" t="s">
        <v>53</v>
      </c>
      <c r="M5" s="123" t="s">
        <v>342</v>
      </c>
      <c r="N5" s="123" t="s">
        <v>158</v>
      </c>
      <c r="O5" s="123" t="s">
        <v>159</v>
      </c>
      <c r="P5" s="123" t="s">
        <v>54</v>
      </c>
      <c r="Q5" s="123" t="s">
        <v>55</v>
      </c>
      <c r="R5" s="123" t="s">
        <v>78</v>
      </c>
      <c r="S5" s="123" t="s">
        <v>79</v>
      </c>
      <c r="T5" s="123" t="s">
        <v>80</v>
      </c>
      <c r="U5" s="123" t="s">
        <v>81</v>
      </c>
      <c r="V5" s="123" t="s">
        <v>82</v>
      </c>
      <c r="W5" s="123" t="s">
        <v>83</v>
      </c>
      <c r="X5" s="159" t="s">
        <v>151</v>
      </c>
      <c r="Y5" s="123" t="s">
        <v>37</v>
      </c>
      <c r="Z5" s="123" t="s">
        <v>15</v>
      </c>
      <c r="AA5" s="123" t="s">
        <v>0</v>
      </c>
      <c r="AB5" s="123" t="s">
        <v>16</v>
      </c>
      <c r="AC5" s="123" t="s">
        <v>98</v>
      </c>
      <c r="AD5" s="123" t="s">
        <v>25</v>
      </c>
      <c r="AE5" s="123" t="s">
        <v>354</v>
      </c>
      <c r="AF5" s="159" t="s">
        <v>151</v>
      </c>
      <c r="AG5" s="123" t="s">
        <v>5</v>
      </c>
      <c r="AH5" s="123" t="s">
        <v>124</v>
      </c>
      <c r="AI5" s="123" t="s">
        <v>126</v>
      </c>
      <c r="AJ5" s="123" t="s">
        <v>127</v>
      </c>
      <c r="AK5" s="123" t="s">
        <v>8</v>
      </c>
      <c r="AL5" s="159" t="s">
        <v>151</v>
      </c>
      <c r="AM5" s="123" t="s">
        <v>46</v>
      </c>
      <c r="AN5" s="123" t="s">
        <v>47</v>
      </c>
      <c r="AO5" s="123" t="s">
        <v>48</v>
      </c>
      <c r="AP5" s="159" t="s">
        <v>151</v>
      </c>
      <c r="AQ5" s="124" t="s">
        <v>84</v>
      </c>
      <c r="AR5" s="124" t="s">
        <v>1</v>
      </c>
      <c r="AS5" s="159" t="s">
        <v>151</v>
      </c>
      <c r="AT5" s="124" t="s">
        <v>84</v>
      </c>
      <c r="AU5" s="125" t="s">
        <v>85</v>
      </c>
      <c r="AV5" s="159" t="s">
        <v>151</v>
      </c>
      <c r="AW5" s="124" t="s">
        <v>84</v>
      </c>
      <c r="AX5" s="124" t="s">
        <v>31</v>
      </c>
      <c r="AY5" s="125" t="s">
        <v>7</v>
      </c>
      <c r="AZ5" s="125" t="s">
        <v>85</v>
      </c>
      <c r="BA5" s="124" t="s">
        <v>1</v>
      </c>
      <c r="BB5" s="159" t="s">
        <v>151</v>
      </c>
      <c r="BC5" s="126" t="s">
        <v>87</v>
      </c>
      <c r="BD5" s="126" t="s">
        <v>88</v>
      </c>
      <c r="BE5" s="124" t="s">
        <v>1</v>
      </c>
      <c r="BF5" s="159" t="s">
        <v>151</v>
      </c>
      <c r="BG5" s="124" t="s">
        <v>84</v>
      </c>
      <c r="BH5" s="126" t="s">
        <v>87</v>
      </c>
      <c r="BI5" s="159" t="s">
        <v>151</v>
      </c>
      <c r="BJ5" s="126">
        <f>BaseYear</f>
        <v>2016</v>
      </c>
      <c r="BK5" s="126">
        <f>BJ5+1</f>
        <v>2017</v>
      </c>
      <c r="BL5" s="126">
        <f t="shared" ref="BL5:CQ5" si="0">BK5+1</f>
        <v>2018</v>
      </c>
      <c r="BM5" s="126">
        <f t="shared" si="0"/>
        <v>2019</v>
      </c>
      <c r="BN5" s="126">
        <f t="shared" si="0"/>
        <v>2020</v>
      </c>
      <c r="BO5" s="126">
        <f t="shared" si="0"/>
        <v>2021</v>
      </c>
      <c r="BP5" s="126">
        <f t="shared" si="0"/>
        <v>2022</v>
      </c>
      <c r="BQ5" s="126">
        <f t="shared" si="0"/>
        <v>2023</v>
      </c>
      <c r="BR5" s="126">
        <f t="shared" si="0"/>
        <v>2024</v>
      </c>
      <c r="BS5" s="126">
        <f t="shared" si="0"/>
        <v>2025</v>
      </c>
      <c r="BT5" s="126">
        <f t="shared" si="0"/>
        <v>2026</v>
      </c>
      <c r="BU5" s="126">
        <f t="shared" si="0"/>
        <v>2027</v>
      </c>
      <c r="BV5" s="126">
        <f t="shared" si="0"/>
        <v>2028</v>
      </c>
      <c r="BW5" s="126">
        <f t="shared" si="0"/>
        <v>2029</v>
      </c>
      <c r="BX5" s="126">
        <f t="shared" si="0"/>
        <v>2030</v>
      </c>
      <c r="BY5" s="126">
        <f t="shared" si="0"/>
        <v>2031</v>
      </c>
      <c r="BZ5" s="126">
        <f t="shared" si="0"/>
        <v>2032</v>
      </c>
      <c r="CA5" s="126">
        <f t="shared" si="0"/>
        <v>2033</v>
      </c>
      <c r="CB5" s="126">
        <f t="shared" si="0"/>
        <v>2034</v>
      </c>
      <c r="CC5" s="126">
        <f t="shared" si="0"/>
        <v>2035</v>
      </c>
      <c r="CD5" s="126">
        <f t="shared" si="0"/>
        <v>2036</v>
      </c>
      <c r="CE5" s="126">
        <f t="shared" si="0"/>
        <v>2037</v>
      </c>
      <c r="CF5" s="126">
        <f t="shared" si="0"/>
        <v>2038</v>
      </c>
      <c r="CG5" s="126">
        <f t="shared" si="0"/>
        <v>2039</v>
      </c>
      <c r="CH5" s="126">
        <f t="shared" si="0"/>
        <v>2040</v>
      </c>
      <c r="CI5" s="126">
        <f t="shared" si="0"/>
        <v>2041</v>
      </c>
      <c r="CJ5" s="126">
        <f t="shared" si="0"/>
        <v>2042</v>
      </c>
      <c r="CK5" s="126">
        <f t="shared" si="0"/>
        <v>2043</v>
      </c>
      <c r="CL5" s="126">
        <f t="shared" si="0"/>
        <v>2044</v>
      </c>
      <c r="CM5" s="126">
        <f t="shared" si="0"/>
        <v>2045</v>
      </c>
      <c r="CN5" s="126">
        <f t="shared" si="0"/>
        <v>2046</v>
      </c>
      <c r="CO5" s="126">
        <f t="shared" si="0"/>
        <v>2047</v>
      </c>
      <c r="CP5" s="126">
        <f t="shared" si="0"/>
        <v>2048</v>
      </c>
      <c r="CQ5" s="126">
        <f t="shared" si="0"/>
        <v>2049</v>
      </c>
      <c r="CR5" s="159" t="s">
        <v>151</v>
      </c>
      <c r="CS5" s="126">
        <f>BaseYear</f>
        <v>2016</v>
      </c>
      <c r="CT5" s="126">
        <f>CS5+1</f>
        <v>2017</v>
      </c>
      <c r="CU5" s="126">
        <f t="shared" ref="CU5:DZ5" si="1">CT5+1</f>
        <v>2018</v>
      </c>
      <c r="CV5" s="126">
        <f t="shared" si="1"/>
        <v>2019</v>
      </c>
      <c r="CW5" s="126">
        <f t="shared" si="1"/>
        <v>2020</v>
      </c>
      <c r="CX5" s="126">
        <f t="shared" si="1"/>
        <v>2021</v>
      </c>
      <c r="CY5" s="126">
        <f t="shared" si="1"/>
        <v>2022</v>
      </c>
      <c r="CZ5" s="126">
        <f t="shared" si="1"/>
        <v>2023</v>
      </c>
      <c r="DA5" s="126">
        <f t="shared" si="1"/>
        <v>2024</v>
      </c>
      <c r="DB5" s="126">
        <f t="shared" si="1"/>
        <v>2025</v>
      </c>
      <c r="DC5" s="126">
        <f t="shared" si="1"/>
        <v>2026</v>
      </c>
      <c r="DD5" s="126">
        <f t="shared" si="1"/>
        <v>2027</v>
      </c>
      <c r="DE5" s="126">
        <f t="shared" si="1"/>
        <v>2028</v>
      </c>
      <c r="DF5" s="126">
        <f t="shared" si="1"/>
        <v>2029</v>
      </c>
      <c r="DG5" s="126">
        <f t="shared" si="1"/>
        <v>2030</v>
      </c>
      <c r="DH5" s="126">
        <f t="shared" si="1"/>
        <v>2031</v>
      </c>
      <c r="DI5" s="126">
        <f t="shared" si="1"/>
        <v>2032</v>
      </c>
      <c r="DJ5" s="126">
        <f t="shared" si="1"/>
        <v>2033</v>
      </c>
      <c r="DK5" s="126">
        <f t="shared" si="1"/>
        <v>2034</v>
      </c>
      <c r="DL5" s="126">
        <f t="shared" si="1"/>
        <v>2035</v>
      </c>
      <c r="DM5" s="126">
        <f t="shared" si="1"/>
        <v>2036</v>
      </c>
      <c r="DN5" s="126">
        <f t="shared" si="1"/>
        <v>2037</v>
      </c>
      <c r="DO5" s="126">
        <f t="shared" si="1"/>
        <v>2038</v>
      </c>
      <c r="DP5" s="126">
        <f t="shared" si="1"/>
        <v>2039</v>
      </c>
      <c r="DQ5" s="126">
        <f t="shared" si="1"/>
        <v>2040</v>
      </c>
      <c r="DR5" s="126">
        <f t="shared" si="1"/>
        <v>2041</v>
      </c>
      <c r="DS5" s="126">
        <f t="shared" si="1"/>
        <v>2042</v>
      </c>
      <c r="DT5" s="126">
        <f t="shared" si="1"/>
        <v>2043</v>
      </c>
      <c r="DU5" s="126">
        <f t="shared" si="1"/>
        <v>2044</v>
      </c>
      <c r="DV5" s="126">
        <f t="shared" si="1"/>
        <v>2045</v>
      </c>
      <c r="DW5" s="126">
        <f t="shared" si="1"/>
        <v>2046</v>
      </c>
      <c r="DX5" s="126">
        <f t="shared" si="1"/>
        <v>2047</v>
      </c>
      <c r="DY5" s="126">
        <f t="shared" si="1"/>
        <v>2048</v>
      </c>
      <c r="DZ5" s="126">
        <f t="shared" si="1"/>
        <v>2049</v>
      </c>
      <c r="EA5" s="122"/>
      <c r="EB5" s="126">
        <f>BaseYear</f>
        <v>2016</v>
      </c>
      <c r="EC5" s="126">
        <f t="shared" ref="EC5:FI5" si="2">EB5+1</f>
        <v>2017</v>
      </c>
      <c r="ED5" s="126">
        <f t="shared" si="2"/>
        <v>2018</v>
      </c>
      <c r="EE5" s="126">
        <f t="shared" si="2"/>
        <v>2019</v>
      </c>
      <c r="EF5" s="126">
        <f t="shared" si="2"/>
        <v>2020</v>
      </c>
      <c r="EG5" s="126">
        <f t="shared" si="2"/>
        <v>2021</v>
      </c>
      <c r="EH5" s="126">
        <f t="shared" si="2"/>
        <v>2022</v>
      </c>
      <c r="EI5" s="126">
        <f t="shared" si="2"/>
        <v>2023</v>
      </c>
      <c r="EJ5" s="126">
        <f t="shared" si="2"/>
        <v>2024</v>
      </c>
      <c r="EK5" s="126">
        <f t="shared" si="2"/>
        <v>2025</v>
      </c>
      <c r="EL5" s="126">
        <f t="shared" si="2"/>
        <v>2026</v>
      </c>
      <c r="EM5" s="126">
        <f t="shared" si="2"/>
        <v>2027</v>
      </c>
      <c r="EN5" s="126">
        <f t="shared" si="2"/>
        <v>2028</v>
      </c>
      <c r="EO5" s="126">
        <f t="shared" si="2"/>
        <v>2029</v>
      </c>
      <c r="EP5" s="126">
        <f t="shared" si="2"/>
        <v>2030</v>
      </c>
      <c r="EQ5" s="126">
        <f t="shared" si="2"/>
        <v>2031</v>
      </c>
      <c r="ER5" s="126">
        <f t="shared" si="2"/>
        <v>2032</v>
      </c>
      <c r="ES5" s="126">
        <f t="shared" si="2"/>
        <v>2033</v>
      </c>
      <c r="ET5" s="126">
        <f t="shared" si="2"/>
        <v>2034</v>
      </c>
      <c r="EU5" s="126">
        <f t="shared" si="2"/>
        <v>2035</v>
      </c>
      <c r="EV5" s="126">
        <f t="shared" si="2"/>
        <v>2036</v>
      </c>
      <c r="EW5" s="126">
        <f t="shared" si="2"/>
        <v>2037</v>
      </c>
      <c r="EX5" s="126">
        <f t="shared" si="2"/>
        <v>2038</v>
      </c>
      <c r="EY5" s="126">
        <f t="shared" si="2"/>
        <v>2039</v>
      </c>
      <c r="EZ5" s="126">
        <f t="shared" si="2"/>
        <v>2040</v>
      </c>
      <c r="FA5" s="126">
        <f t="shared" si="2"/>
        <v>2041</v>
      </c>
      <c r="FB5" s="126">
        <f t="shared" si="2"/>
        <v>2042</v>
      </c>
      <c r="FC5" s="126">
        <f t="shared" si="2"/>
        <v>2043</v>
      </c>
      <c r="FD5" s="126">
        <f t="shared" si="2"/>
        <v>2044</v>
      </c>
      <c r="FE5" s="126">
        <f t="shared" si="2"/>
        <v>2045</v>
      </c>
      <c r="FF5" s="126">
        <f t="shared" si="2"/>
        <v>2046</v>
      </c>
      <c r="FG5" s="126">
        <f t="shared" si="2"/>
        <v>2047</v>
      </c>
      <c r="FH5" s="126">
        <f t="shared" si="2"/>
        <v>2048</v>
      </c>
      <c r="FI5" s="126">
        <f t="shared" si="2"/>
        <v>2049</v>
      </c>
      <c r="FJ5" s="122"/>
      <c r="FK5" s="126">
        <f>BaseYear</f>
        <v>2016</v>
      </c>
      <c r="FL5" s="126">
        <f t="shared" ref="FL5:GR5" si="3">FK5+1</f>
        <v>2017</v>
      </c>
      <c r="FM5" s="126">
        <f t="shared" si="3"/>
        <v>2018</v>
      </c>
      <c r="FN5" s="126">
        <f t="shared" si="3"/>
        <v>2019</v>
      </c>
      <c r="FO5" s="126">
        <f t="shared" si="3"/>
        <v>2020</v>
      </c>
      <c r="FP5" s="126">
        <f t="shared" si="3"/>
        <v>2021</v>
      </c>
      <c r="FQ5" s="126">
        <f t="shared" si="3"/>
        <v>2022</v>
      </c>
      <c r="FR5" s="126">
        <f t="shared" si="3"/>
        <v>2023</v>
      </c>
      <c r="FS5" s="126">
        <f t="shared" si="3"/>
        <v>2024</v>
      </c>
      <c r="FT5" s="126">
        <f t="shared" si="3"/>
        <v>2025</v>
      </c>
      <c r="FU5" s="126">
        <f t="shared" si="3"/>
        <v>2026</v>
      </c>
      <c r="FV5" s="126">
        <f t="shared" si="3"/>
        <v>2027</v>
      </c>
      <c r="FW5" s="126">
        <f t="shared" si="3"/>
        <v>2028</v>
      </c>
      <c r="FX5" s="126">
        <f t="shared" si="3"/>
        <v>2029</v>
      </c>
      <c r="FY5" s="126">
        <f t="shared" si="3"/>
        <v>2030</v>
      </c>
      <c r="FZ5" s="126">
        <f t="shared" si="3"/>
        <v>2031</v>
      </c>
      <c r="GA5" s="126">
        <f t="shared" si="3"/>
        <v>2032</v>
      </c>
      <c r="GB5" s="126">
        <f t="shared" si="3"/>
        <v>2033</v>
      </c>
      <c r="GC5" s="126">
        <f t="shared" si="3"/>
        <v>2034</v>
      </c>
      <c r="GD5" s="126">
        <f t="shared" si="3"/>
        <v>2035</v>
      </c>
      <c r="GE5" s="126">
        <f t="shared" si="3"/>
        <v>2036</v>
      </c>
      <c r="GF5" s="126">
        <f t="shared" si="3"/>
        <v>2037</v>
      </c>
      <c r="GG5" s="126">
        <f t="shared" si="3"/>
        <v>2038</v>
      </c>
      <c r="GH5" s="126">
        <f t="shared" si="3"/>
        <v>2039</v>
      </c>
      <c r="GI5" s="126">
        <f t="shared" si="3"/>
        <v>2040</v>
      </c>
      <c r="GJ5" s="126">
        <f t="shared" si="3"/>
        <v>2041</v>
      </c>
      <c r="GK5" s="126">
        <f t="shared" si="3"/>
        <v>2042</v>
      </c>
      <c r="GL5" s="126">
        <f t="shared" si="3"/>
        <v>2043</v>
      </c>
      <c r="GM5" s="126">
        <f t="shared" si="3"/>
        <v>2044</v>
      </c>
      <c r="GN5" s="126">
        <f t="shared" si="3"/>
        <v>2045</v>
      </c>
      <c r="GO5" s="126">
        <f t="shared" si="3"/>
        <v>2046</v>
      </c>
      <c r="GP5" s="126">
        <f t="shared" si="3"/>
        <v>2047</v>
      </c>
      <c r="GQ5" s="126">
        <f t="shared" si="3"/>
        <v>2048</v>
      </c>
      <c r="GR5" s="126">
        <f t="shared" si="3"/>
        <v>2049</v>
      </c>
      <c r="GS5" s="122"/>
      <c r="GT5" s="126">
        <f>BaseYear</f>
        <v>2016</v>
      </c>
      <c r="GU5" s="126">
        <f>GT5+1</f>
        <v>2017</v>
      </c>
      <c r="GV5" s="126">
        <f t="shared" ref="GV5:IA5" si="4">GU5+1</f>
        <v>2018</v>
      </c>
      <c r="GW5" s="126">
        <f t="shared" si="4"/>
        <v>2019</v>
      </c>
      <c r="GX5" s="126">
        <f t="shared" si="4"/>
        <v>2020</v>
      </c>
      <c r="GY5" s="126">
        <f t="shared" si="4"/>
        <v>2021</v>
      </c>
      <c r="GZ5" s="126">
        <f t="shared" si="4"/>
        <v>2022</v>
      </c>
      <c r="HA5" s="126">
        <f t="shared" si="4"/>
        <v>2023</v>
      </c>
      <c r="HB5" s="126">
        <f t="shared" si="4"/>
        <v>2024</v>
      </c>
      <c r="HC5" s="126">
        <f t="shared" si="4"/>
        <v>2025</v>
      </c>
      <c r="HD5" s="126">
        <f t="shared" si="4"/>
        <v>2026</v>
      </c>
      <c r="HE5" s="126">
        <f t="shared" si="4"/>
        <v>2027</v>
      </c>
      <c r="HF5" s="126">
        <f t="shared" si="4"/>
        <v>2028</v>
      </c>
      <c r="HG5" s="126">
        <f t="shared" si="4"/>
        <v>2029</v>
      </c>
      <c r="HH5" s="126">
        <f t="shared" si="4"/>
        <v>2030</v>
      </c>
      <c r="HI5" s="126">
        <f t="shared" si="4"/>
        <v>2031</v>
      </c>
      <c r="HJ5" s="126">
        <f t="shared" si="4"/>
        <v>2032</v>
      </c>
      <c r="HK5" s="126">
        <f t="shared" si="4"/>
        <v>2033</v>
      </c>
      <c r="HL5" s="126">
        <f t="shared" si="4"/>
        <v>2034</v>
      </c>
      <c r="HM5" s="126">
        <f t="shared" si="4"/>
        <v>2035</v>
      </c>
      <c r="HN5" s="126">
        <f t="shared" si="4"/>
        <v>2036</v>
      </c>
      <c r="HO5" s="126">
        <f t="shared" si="4"/>
        <v>2037</v>
      </c>
      <c r="HP5" s="126">
        <f t="shared" si="4"/>
        <v>2038</v>
      </c>
      <c r="HQ5" s="126">
        <f t="shared" si="4"/>
        <v>2039</v>
      </c>
      <c r="HR5" s="126">
        <f t="shared" si="4"/>
        <v>2040</v>
      </c>
      <c r="HS5" s="126">
        <f t="shared" si="4"/>
        <v>2041</v>
      </c>
      <c r="HT5" s="126">
        <f t="shared" si="4"/>
        <v>2042</v>
      </c>
      <c r="HU5" s="126">
        <f t="shared" si="4"/>
        <v>2043</v>
      </c>
      <c r="HV5" s="126">
        <f t="shared" si="4"/>
        <v>2044</v>
      </c>
      <c r="HW5" s="126">
        <f t="shared" si="4"/>
        <v>2045</v>
      </c>
      <c r="HX5" s="126">
        <f t="shared" si="4"/>
        <v>2046</v>
      </c>
      <c r="HY5" s="126">
        <f t="shared" si="4"/>
        <v>2047</v>
      </c>
      <c r="HZ5" s="126">
        <f t="shared" si="4"/>
        <v>2048</v>
      </c>
      <c r="IA5" s="126">
        <f t="shared" si="4"/>
        <v>2049</v>
      </c>
      <c r="IB5" s="122"/>
      <c r="IC5" s="126">
        <f>BaseYear</f>
        <v>2016</v>
      </c>
      <c r="ID5" s="126">
        <f>IC5+1</f>
        <v>2017</v>
      </c>
      <c r="IE5" s="126">
        <f t="shared" ref="IE5:JJ5" si="5">ID5+1</f>
        <v>2018</v>
      </c>
      <c r="IF5" s="126">
        <f t="shared" si="5"/>
        <v>2019</v>
      </c>
      <c r="IG5" s="126">
        <f t="shared" si="5"/>
        <v>2020</v>
      </c>
      <c r="IH5" s="126">
        <f t="shared" si="5"/>
        <v>2021</v>
      </c>
      <c r="II5" s="126">
        <f t="shared" si="5"/>
        <v>2022</v>
      </c>
      <c r="IJ5" s="126">
        <f t="shared" si="5"/>
        <v>2023</v>
      </c>
      <c r="IK5" s="126">
        <f t="shared" si="5"/>
        <v>2024</v>
      </c>
      <c r="IL5" s="126">
        <f t="shared" si="5"/>
        <v>2025</v>
      </c>
      <c r="IM5" s="126">
        <f t="shared" si="5"/>
        <v>2026</v>
      </c>
      <c r="IN5" s="126">
        <f t="shared" si="5"/>
        <v>2027</v>
      </c>
      <c r="IO5" s="126">
        <f t="shared" si="5"/>
        <v>2028</v>
      </c>
      <c r="IP5" s="126">
        <f t="shared" si="5"/>
        <v>2029</v>
      </c>
      <c r="IQ5" s="126">
        <f t="shared" si="5"/>
        <v>2030</v>
      </c>
      <c r="IR5" s="126">
        <f t="shared" si="5"/>
        <v>2031</v>
      </c>
      <c r="IS5" s="126">
        <f t="shared" si="5"/>
        <v>2032</v>
      </c>
      <c r="IT5" s="126">
        <f t="shared" si="5"/>
        <v>2033</v>
      </c>
      <c r="IU5" s="126">
        <f t="shared" si="5"/>
        <v>2034</v>
      </c>
      <c r="IV5" s="126">
        <f t="shared" si="5"/>
        <v>2035</v>
      </c>
      <c r="IW5" s="126">
        <f t="shared" si="5"/>
        <v>2036</v>
      </c>
      <c r="IX5" s="126">
        <f t="shared" si="5"/>
        <v>2037</v>
      </c>
      <c r="IY5" s="126">
        <f t="shared" si="5"/>
        <v>2038</v>
      </c>
      <c r="IZ5" s="126">
        <f t="shared" si="5"/>
        <v>2039</v>
      </c>
      <c r="JA5" s="126">
        <f t="shared" si="5"/>
        <v>2040</v>
      </c>
      <c r="JB5" s="126">
        <f t="shared" si="5"/>
        <v>2041</v>
      </c>
      <c r="JC5" s="126">
        <f t="shared" si="5"/>
        <v>2042</v>
      </c>
      <c r="JD5" s="126">
        <f t="shared" si="5"/>
        <v>2043</v>
      </c>
      <c r="JE5" s="126">
        <f t="shared" si="5"/>
        <v>2044</v>
      </c>
      <c r="JF5" s="126">
        <f t="shared" si="5"/>
        <v>2045</v>
      </c>
      <c r="JG5" s="126">
        <f t="shared" si="5"/>
        <v>2046</v>
      </c>
      <c r="JH5" s="126">
        <f t="shared" si="5"/>
        <v>2047</v>
      </c>
      <c r="JI5" s="126">
        <f t="shared" si="5"/>
        <v>2048</v>
      </c>
      <c r="JJ5" s="126">
        <f t="shared" si="5"/>
        <v>2049</v>
      </c>
      <c r="JK5" s="122"/>
      <c r="JL5" s="126">
        <f>BaseYear</f>
        <v>2016</v>
      </c>
      <c r="JM5" s="126">
        <f t="shared" ref="JM5:KS5" si="6">JL5+1</f>
        <v>2017</v>
      </c>
      <c r="JN5" s="126">
        <f t="shared" si="6"/>
        <v>2018</v>
      </c>
      <c r="JO5" s="126">
        <f t="shared" si="6"/>
        <v>2019</v>
      </c>
      <c r="JP5" s="126">
        <f t="shared" si="6"/>
        <v>2020</v>
      </c>
      <c r="JQ5" s="126">
        <f t="shared" si="6"/>
        <v>2021</v>
      </c>
      <c r="JR5" s="126">
        <f t="shared" si="6"/>
        <v>2022</v>
      </c>
      <c r="JS5" s="126">
        <f t="shared" si="6"/>
        <v>2023</v>
      </c>
      <c r="JT5" s="126">
        <f t="shared" si="6"/>
        <v>2024</v>
      </c>
      <c r="JU5" s="126">
        <f t="shared" si="6"/>
        <v>2025</v>
      </c>
      <c r="JV5" s="126">
        <f t="shared" si="6"/>
        <v>2026</v>
      </c>
      <c r="JW5" s="126">
        <f t="shared" si="6"/>
        <v>2027</v>
      </c>
      <c r="JX5" s="126">
        <f t="shared" si="6"/>
        <v>2028</v>
      </c>
      <c r="JY5" s="126">
        <f t="shared" si="6"/>
        <v>2029</v>
      </c>
      <c r="JZ5" s="126">
        <f t="shared" si="6"/>
        <v>2030</v>
      </c>
      <c r="KA5" s="126">
        <f t="shared" si="6"/>
        <v>2031</v>
      </c>
      <c r="KB5" s="126">
        <f t="shared" si="6"/>
        <v>2032</v>
      </c>
      <c r="KC5" s="126">
        <f t="shared" si="6"/>
        <v>2033</v>
      </c>
      <c r="KD5" s="126">
        <f t="shared" si="6"/>
        <v>2034</v>
      </c>
      <c r="KE5" s="126">
        <f t="shared" si="6"/>
        <v>2035</v>
      </c>
      <c r="KF5" s="126">
        <f t="shared" si="6"/>
        <v>2036</v>
      </c>
      <c r="KG5" s="126">
        <f t="shared" si="6"/>
        <v>2037</v>
      </c>
      <c r="KH5" s="126">
        <f t="shared" si="6"/>
        <v>2038</v>
      </c>
      <c r="KI5" s="126">
        <f t="shared" si="6"/>
        <v>2039</v>
      </c>
      <c r="KJ5" s="126">
        <f t="shared" si="6"/>
        <v>2040</v>
      </c>
      <c r="KK5" s="126">
        <f t="shared" si="6"/>
        <v>2041</v>
      </c>
      <c r="KL5" s="126">
        <f t="shared" si="6"/>
        <v>2042</v>
      </c>
      <c r="KM5" s="126">
        <f t="shared" si="6"/>
        <v>2043</v>
      </c>
      <c r="KN5" s="126">
        <f t="shared" si="6"/>
        <v>2044</v>
      </c>
      <c r="KO5" s="126">
        <f t="shared" si="6"/>
        <v>2045</v>
      </c>
      <c r="KP5" s="126">
        <f t="shared" si="6"/>
        <v>2046</v>
      </c>
      <c r="KQ5" s="126">
        <f t="shared" si="6"/>
        <v>2047</v>
      </c>
      <c r="KR5" s="126">
        <f t="shared" si="6"/>
        <v>2048</v>
      </c>
      <c r="KS5" s="126">
        <f t="shared" si="6"/>
        <v>2049</v>
      </c>
      <c r="KT5" s="122"/>
      <c r="KU5" s="126">
        <f>BaseYear</f>
        <v>2016</v>
      </c>
      <c r="KV5" s="126">
        <f t="shared" ref="KV5:MB5" si="7">KU5+1</f>
        <v>2017</v>
      </c>
      <c r="KW5" s="126">
        <f t="shared" si="7"/>
        <v>2018</v>
      </c>
      <c r="KX5" s="126">
        <f t="shared" si="7"/>
        <v>2019</v>
      </c>
      <c r="KY5" s="126">
        <f t="shared" si="7"/>
        <v>2020</v>
      </c>
      <c r="KZ5" s="126">
        <f t="shared" si="7"/>
        <v>2021</v>
      </c>
      <c r="LA5" s="126">
        <f t="shared" si="7"/>
        <v>2022</v>
      </c>
      <c r="LB5" s="126">
        <f t="shared" si="7"/>
        <v>2023</v>
      </c>
      <c r="LC5" s="126">
        <f t="shared" si="7"/>
        <v>2024</v>
      </c>
      <c r="LD5" s="126">
        <f t="shared" si="7"/>
        <v>2025</v>
      </c>
      <c r="LE5" s="126">
        <f t="shared" si="7"/>
        <v>2026</v>
      </c>
      <c r="LF5" s="126">
        <f t="shared" si="7"/>
        <v>2027</v>
      </c>
      <c r="LG5" s="126">
        <f t="shared" si="7"/>
        <v>2028</v>
      </c>
      <c r="LH5" s="126">
        <f t="shared" si="7"/>
        <v>2029</v>
      </c>
      <c r="LI5" s="126">
        <f t="shared" si="7"/>
        <v>2030</v>
      </c>
      <c r="LJ5" s="126">
        <f t="shared" si="7"/>
        <v>2031</v>
      </c>
      <c r="LK5" s="126">
        <f t="shared" si="7"/>
        <v>2032</v>
      </c>
      <c r="LL5" s="126">
        <f t="shared" si="7"/>
        <v>2033</v>
      </c>
      <c r="LM5" s="126">
        <f t="shared" si="7"/>
        <v>2034</v>
      </c>
      <c r="LN5" s="126">
        <f t="shared" si="7"/>
        <v>2035</v>
      </c>
      <c r="LO5" s="126">
        <f t="shared" si="7"/>
        <v>2036</v>
      </c>
      <c r="LP5" s="126">
        <f t="shared" si="7"/>
        <v>2037</v>
      </c>
      <c r="LQ5" s="126">
        <f t="shared" si="7"/>
        <v>2038</v>
      </c>
      <c r="LR5" s="126">
        <f t="shared" si="7"/>
        <v>2039</v>
      </c>
      <c r="LS5" s="126">
        <f t="shared" si="7"/>
        <v>2040</v>
      </c>
      <c r="LT5" s="126">
        <f t="shared" si="7"/>
        <v>2041</v>
      </c>
      <c r="LU5" s="126">
        <f t="shared" si="7"/>
        <v>2042</v>
      </c>
      <c r="LV5" s="126">
        <f t="shared" si="7"/>
        <v>2043</v>
      </c>
      <c r="LW5" s="126">
        <f t="shared" si="7"/>
        <v>2044</v>
      </c>
      <c r="LX5" s="126">
        <f t="shared" si="7"/>
        <v>2045</v>
      </c>
      <c r="LY5" s="126">
        <f t="shared" si="7"/>
        <v>2046</v>
      </c>
      <c r="LZ5" s="126">
        <f t="shared" si="7"/>
        <v>2047</v>
      </c>
      <c r="MA5" s="126">
        <f t="shared" si="7"/>
        <v>2048</v>
      </c>
      <c r="MB5" s="126">
        <f t="shared" si="7"/>
        <v>2049</v>
      </c>
      <c r="MC5" s="122"/>
      <c r="MD5" s="126">
        <f>BaseYear</f>
        <v>2016</v>
      </c>
      <c r="ME5" s="126">
        <f t="shared" ref="ME5:NK5" si="8">MD5+1</f>
        <v>2017</v>
      </c>
      <c r="MF5" s="126">
        <f t="shared" si="8"/>
        <v>2018</v>
      </c>
      <c r="MG5" s="126">
        <f t="shared" si="8"/>
        <v>2019</v>
      </c>
      <c r="MH5" s="126">
        <f t="shared" si="8"/>
        <v>2020</v>
      </c>
      <c r="MI5" s="126">
        <f t="shared" si="8"/>
        <v>2021</v>
      </c>
      <c r="MJ5" s="126">
        <f t="shared" si="8"/>
        <v>2022</v>
      </c>
      <c r="MK5" s="126">
        <f t="shared" si="8"/>
        <v>2023</v>
      </c>
      <c r="ML5" s="126">
        <f t="shared" si="8"/>
        <v>2024</v>
      </c>
      <c r="MM5" s="126">
        <f t="shared" si="8"/>
        <v>2025</v>
      </c>
      <c r="MN5" s="126">
        <f t="shared" si="8"/>
        <v>2026</v>
      </c>
      <c r="MO5" s="126">
        <f t="shared" si="8"/>
        <v>2027</v>
      </c>
      <c r="MP5" s="126">
        <f t="shared" si="8"/>
        <v>2028</v>
      </c>
      <c r="MQ5" s="126">
        <f t="shared" si="8"/>
        <v>2029</v>
      </c>
      <c r="MR5" s="126">
        <f t="shared" si="8"/>
        <v>2030</v>
      </c>
      <c r="MS5" s="126">
        <f t="shared" si="8"/>
        <v>2031</v>
      </c>
      <c r="MT5" s="126">
        <f t="shared" si="8"/>
        <v>2032</v>
      </c>
      <c r="MU5" s="126">
        <f t="shared" si="8"/>
        <v>2033</v>
      </c>
      <c r="MV5" s="126">
        <f t="shared" si="8"/>
        <v>2034</v>
      </c>
      <c r="MW5" s="126">
        <f t="shared" si="8"/>
        <v>2035</v>
      </c>
      <c r="MX5" s="126">
        <f t="shared" si="8"/>
        <v>2036</v>
      </c>
      <c r="MY5" s="126">
        <f t="shared" si="8"/>
        <v>2037</v>
      </c>
      <c r="MZ5" s="126">
        <f t="shared" si="8"/>
        <v>2038</v>
      </c>
      <c r="NA5" s="126">
        <f t="shared" si="8"/>
        <v>2039</v>
      </c>
      <c r="NB5" s="126">
        <f t="shared" si="8"/>
        <v>2040</v>
      </c>
      <c r="NC5" s="126">
        <f t="shared" si="8"/>
        <v>2041</v>
      </c>
      <c r="ND5" s="126">
        <f t="shared" si="8"/>
        <v>2042</v>
      </c>
      <c r="NE5" s="126">
        <f t="shared" si="8"/>
        <v>2043</v>
      </c>
      <c r="NF5" s="126">
        <f t="shared" si="8"/>
        <v>2044</v>
      </c>
      <c r="NG5" s="126">
        <f t="shared" si="8"/>
        <v>2045</v>
      </c>
      <c r="NH5" s="126">
        <f t="shared" si="8"/>
        <v>2046</v>
      </c>
      <c r="NI5" s="126">
        <f t="shared" si="8"/>
        <v>2047</v>
      </c>
      <c r="NJ5" s="126">
        <f t="shared" si="8"/>
        <v>2048</v>
      </c>
      <c r="NK5" s="126">
        <f t="shared" si="8"/>
        <v>2049</v>
      </c>
      <c r="NL5" s="122"/>
      <c r="NM5" s="126">
        <f>BaseYear</f>
        <v>2016</v>
      </c>
      <c r="NN5" s="126">
        <f t="shared" ref="NN5:OT5" si="9">NM5+1</f>
        <v>2017</v>
      </c>
      <c r="NO5" s="126">
        <f t="shared" si="9"/>
        <v>2018</v>
      </c>
      <c r="NP5" s="126">
        <f t="shared" si="9"/>
        <v>2019</v>
      </c>
      <c r="NQ5" s="126">
        <f t="shared" si="9"/>
        <v>2020</v>
      </c>
      <c r="NR5" s="126">
        <f t="shared" si="9"/>
        <v>2021</v>
      </c>
      <c r="NS5" s="126">
        <f t="shared" si="9"/>
        <v>2022</v>
      </c>
      <c r="NT5" s="126">
        <f t="shared" si="9"/>
        <v>2023</v>
      </c>
      <c r="NU5" s="126">
        <f t="shared" si="9"/>
        <v>2024</v>
      </c>
      <c r="NV5" s="126">
        <f t="shared" si="9"/>
        <v>2025</v>
      </c>
      <c r="NW5" s="126">
        <f t="shared" si="9"/>
        <v>2026</v>
      </c>
      <c r="NX5" s="126">
        <f t="shared" si="9"/>
        <v>2027</v>
      </c>
      <c r="NY5" s="126">
        <f t="shared" si="9"/>
        <v>2028</v>
      </c>
      <c r="NZ5" s="126">
        <f t="shared" si="9"/>
        <v>2029</v>
      </c>
      <c r="OA5" s="126">
        <f t="shared" si="9"/>
        <v>2030</v>
      </c>
      <c r="OB5" s="126">
        <f t="shared" si="9"/>
        <v>2031</v>
      </c>
      <c r="OC5" s="126">
        <f t="shared" si="9"/>
        <v>2032</v>
      </c>
      <c r="OD5" s="126">
        <f t="shared" si="9"/>
        <v>2033</v>
      </c>
      <c r="OE5" s="126">
        <f t="shared" si="9"/>
        <v>2034</v>
      </c>
      <c r="OF5" s="126">
        <f t="shared" si="9"/>
        <v>2035</v>
      </c>
      <c r="OG5" s="126">
        <f t="shared" si="9"/>
        <v>2036</v>
      </c>
      <c r="OH5" s="126">
        <f t="shared" si="9"/>
        <v>2037</v>
      </c>
      <c r="OI5" s="126">
        <f t="shared" si="9"/>
        <v>2038</v>
      </c>
      <c r="OJ5" s="126">
        <f t="shared" si="9"/>
        <v>2039</v>
      </c>
      <c r="OK5" s="126">
        <f t="shared" si="9"/>
        <v>2040</v>
      </c>
      <c r="OL5" s="126">
        <f t="shared" si="9"/>
        <v>2041</v>
      </c>
      <c r="OM5" s="126">
        <f t="shared" si="9"/>
        <v>2042</v>
      </c>
      <c r="ON5" s="126">
        <f t="shared" si="9"/>
        <v>2043</v>
      </c>
      <c r="OO5" s="126">
        <f t="shared" si="9"/>
        <v>2044</v>
      </c>
      <c r="OP5" s="126">
        <f t="shared" si="9"/>
        <v>2045</v>
      </c>
      <c r="OQ5" s="126">
        <f t="shared" si="9"/>
        <v>2046</v>
      </c>
      <c r="OR5" s="126">
        <f t="shared" si="9"/>
        <v>2047</v>
      </c>
      <c r="OS5" s="126">
        <f t="shared" si="9"/>
        <v>2048</v>
      </c>
      <c r="OT5" s="126">
        <f t="shared" si="9"/>
        <v>2049</v>
      </c>
      <c r="OU5" s="122"/>
      <c r="OV5" s="126">
        <f>BaseYear</f>
        <v>2016</v>
      </c>
      <c r="OW5" s="126">
        <f t="shared" ref="OW5:QC5" si="10">OV5+1</f>
        <v>2017</v>
      </c>
      <c r="OX5" s="126">
        <f t="shared" si="10"/>
        <v>2018</v>
      </c>
      <c r="OY5" s="126">
        <f t="shared" si="10"/>
        <v>2019</v>
      </c>
      <c r="OZ5" s="126">
        <f t="shared" si="10"/>
        <v>2020</v>
      </c>
      <c r="PA5" s="126">
        <f t="shared" si="10"/>
        <v>2021</v>
      </c>
      <c r="PB5" s="126">
        <f t="shared" si="10"/>
        <v>2022</v>
      </c>
      <c r="PC5" s="126">
        <f t="shared" si="10"/>
        <v>2023</v>
      </c>
      <c r="PD5" s="126">
        <f t="shared" si="10"/>
        <v>2024</v>
      </c>
      <c r="PE5" s="126">
        <f t="shared" si="10"/>
        <v>2025</v>
      </c>
      <c r="PF5" s="126">
        <f t="shared" si="10"/>
        <v>2026</v>
      </c>
      <c r="PG5" s="126">
        <f t="shared" si="10"/>
        <v>2027</v>
      </c>
      <c r="PH5" s="126">
        <f t="shared" si="10"/>
        <v>2028</v>
      </c>
      <c r="PI5" s="126">
        <f t="shared" si="10"/>
        <v>2029</v>
      </c>
      <c r="PJ5" s="126">
        <f t="shared" si="10"/>
        <v>2030</v>
      </c>
      <c r="PK5" s="126">
        <f t="shared" si="10"/>
        <v>2031</v>
      </c>
      <c r="PL5" s="126">
        <f t="shared" si="10"/>
        <v>2032</v>
      </c>
      <c r="PM5" s="126">
        <f t="shared" si="10"/>
        <v>2033</v>
      </c>
      <c r="PN5" s="126">
        <f t="shared" si="10"/>
        <v>2034</v>
      </c>
      <c r="PO5" s="126">
        <f t="shared" si="10"/>
        <v>2035</v>
      </c>
      <c r="PP5" s="126">
        <f t="shared" si="10"/>
        <v>2036</v>
      </c>
      <c r="PQ5" s="126">
        <f t="shared" si="10"/>
        <v>2037</v>
      </c>
      <c r="PR5" s="126">
        <f t="shared" si="10"/>
        <v>2038</v>
      </c>
      <c r="PS5" s="126">
        <f t="shared" si="10"/>
        <v>2039</v>
      </c>
      <c r="PT5" s="126">
        <f t="shared" si="10"/>
        <v>2040</v>
      </c>
      <c r="PU5" s="126">
        <f t="shared" si="10"/>
        <v>2041</v>
      </c>
      <c r="PV5" s="126">
        <f t="shared" si="10"/>
        <v>2042</v>
      </c>
      <c r="PW5" s="126">
        <f t="shared" si="10"/>
        <v>2043</v>
      </c>
      <c r="PX5" s="126">
        <f t="shared" si="10"/>
        <v>2044</v>
      </c>
      <c r="PY5" s="126">
        <f t="shared" si="10"/>
        <v>2045</v>
      </c>
      <c r="PZ5" s="126">
        <f t="shared" si="10"/>
        <v>2046</v>
      </c>
      <c r="QA5" s="126">
        <f t="shared" si="10"/>
        <v>2047</v>
      </c>
      <c r="QB5" s="126">
        <f t="shared" si="10"/>
        <v>2048</v>
      </c>
      <c r="QC5" s="126">
        <f t="shared" si="10"/>
        <v>2049</v>
      </c>
      <c r="QD5" s="122"/>
    </row>
    <row r="6" spans="1:447" s="120" customFormat="1" ht="14.4" customHeight="1">
      <c r="A6" s="157"/>
      <c r="B6" s="128" t="str">
        <f t="shared" ref="B6" si="11">C6&amp;"_"&amp;D6&amp;"_"&amp;E6&amp;"_"&amp;F6&amp;"_"&amp;G6</f>
        <v>Portfolio_All_All_All_Actual</v>
      </c>
      <c r="C6" s="129" t="s">
        <v>45</v>
      </c>
      <c r="D6" s="129" t="s">
        <v>166</v>
      </c>
      <c r="E6" s="129" t="s">
        <v>166</v>
      </c>
      <c r="F6" s="130" t="s">
        <v>166</v>
      </c>
      <c r="G6" s="130" t="s">
        <v>243</v>
      </c>
      <c r="H6" s="131"/>
      <c r="I6" s="132" t="s">
        <v>94</v>
      </c>
      <c r="J6" s="132">
        <f t="shared" ref="J6:O6" ca="1" si="12">SUM(J11:J21)</f>
        <v>5526831.5156549029</v>
      </c>
      <c r="K6" s="132">
        <f t="shared" ca="1" si="12"/>
        <v>5504010.7445273008</v>
      </c>
      <c r="L6" s="132">
        <f t="shared" ca="1" si="12"/>
        <v>29192.454000000002</v>
      </c>
      <c r="M6" s="132">
        <f t="shared" ca="1" si="12"/>
        <v>1201.1449770554636</v>
      </c>
      <c r="N6" s="132">
        <f t="shared" ca="1" si="12"/>
        <v>1195.5219757451148</v>
      </c>
      <c r="O6" s="132">
        <f t="shared" ca="1" si="12"/>
        <v>7.8639999999999999</v>
      </c>
      <c r="P6" s="132">
        <f t="shared" ref="P6:W6" ca="1" si="13">SUM(OFFSET(P$8,,,TotalSectors))</f>
        <v>0</v>
      </c>
      <c r="Q6" s="132">
        <f t="shared" ca="1" si="13"/>
        <v>0</v>
      </c>
      <c r="R6" s="133">
        <f t="shared" ca="1" si="13"/>
        <v>0</v>
      </c>
      <c r="S6" s="133">
        <f t="shared" ca="1" si="13"/>
        <v>0</v>
      </c>
      <c r="T6" s="133">
        <f t="shared" ca="1" si="13"/>
        <v>0</v>
      </c>
      <c r="U6" s="133">
        <f t="shared" ca="1" si="13"/>
        <v>0</v>
      </c>
      <c r="V6" s="133">
        <f t="shared" ca="1" si="13"/>
        <v>0</v>
      </c>
      <c r="W6" s="133">
        <f t="shared" ca="1" si="13"/>
        <v>0</v>
      </c>
      <c r="X6" s="131"/>
      <c r="Y6" s="134">
        <f ca="1">SUM(Y11:Y21)</f>
        <v>1198534.5173843091</v>
      </c>
      <c r="Z6" s="134">
        <f ca="1">SUM(Z11:Z21)</f>
        <v>8745.3675639209287</v>
      </c>
      <c r="AA6" s="134"/>
      <c r="AB6" s="134"/>
      <c r="AC6" s="134">
        <f ca="1">SUM(AC11:AC21)</f>
        <v>474673.47492000001</v>
      </c>
      <c r="AD6" s="134">
        <f ca="1">SUM(AD11:AD21)</f>
        <v>351120.12508000003</v>
      </c>
      <c r="AE6" s="134">
        <f ca="1">AD6+AC6</f>
        <v>825793.60000000009</v>
      </c>
      <c r="AF6" s="131"/>
      <c r="AG6" s="135">
        <f ca="1">IF(OR(AR6&gt;0,AD6&gt;0),(AQ6)/(AD6+AR6),"n/a")</f>
        <v>1.2107732442878756</v>
      </c>
      <c r="AH6" s="135">
        <f ca="1">IF(OR(AD6&gt;0,AC6&gt;0),(AT6+AU6)/((AC6+AD6)),"n/a")</f>
        <v>2.2655824298362148</v>
      </c>
      <c r="AI6" s="135">
        <f ca="1">IF(OR(AD6&gt;0,BA6&gt;0),(AW6+AY6+AZ6+AX6)/(AD6+BA6),"n/a")</f>
        <v>1.4896434591035925</v>
      </c>
      <c r="AJ6" s="135">
        <f ca="1">IF(BE6&gt;0,(AC6+BC6+BD6)/BE6,"n/a")</f>
        <v>4.0196889177470343</v>
      </c>
      <c r="AK6" s="135">
        <f ca="1">IF((BH6+AD6+AC6)&gt;0,BG6/(BH6+AD6+AC6),"n/a")</f>
        <v>0.36321134438814301</v>
      </c>
      <c r="AL6" s="131"/>
      <c r="AM6" s="136">
        <f ca="1">IFERROR(($AD6+$AC6)/($MD6+NPV(DiscountRateTRC,$ME6:$NK6)),"n/a")</f>
        <v>2.0865989562961845E-2</v>
      </c>
      <c r="AN6" s="136">
        <f ca="1">IFERROR(($AD6+$AC6)/($NM6+NPV(DiscountRateTRC,$NN6:$OT6)),"n/a")</f>
        <v>94.078548444581244</v>
      </c>
      <c r="AO6" s="137" t="e">
        <f ca="1">($AD6+$AC6)/($OV6+NPV(DiscountRateTRC,$OW6:$QC6))</f>
        <v>#DIV/0!</v>
      </c>
      <c r="AP6" s="131"/>
      <c r="AQ6" s="138">
        <f ca="1">SUM(AQ11:AQ21)</f>
        <v>1870903.4708311954</v>
      </c>
      <c r="AR6" s="138">
        <f ca="1">SUM(AR11:AR21)</f>
        <v>1194093.6295661724</v>
      </c>
      <c r="AS6" s="131"/>
      <c r="AT6" s="138">
        <f ca="1">SUM(AT11:AT21)</f>
        <v>1870903.4708311954</v>
      </c>
      <c r="AU6" s="138">
        <f ca="1">SUM(AU11:AU21)</f>
        <v>0</v>
      </c>
      <c r="AV6" s="131"/>
      <c r="AW6" s="138">
        <f ca="1">SUM(AW11:AW21)</f>
        <v>1870903.4708311954</v>
      </c>
      <c r="AX6" s="138">
        <f ca="1">SUM(AX11:AX21)</f>
        <v>0</v>
      </c>
      <c r="AY6" s="138">
        <f ca="1">SUM(AY11:AY21)</f>
        <v>430914.09169437853</v>
      </c>
      <c r="AZ6" s="138">
        <f ca="1">SUM(AZ11:AZ21)</f>
        <v>0</v>
      </c>
      <c r="BA6" s="138">
        <f ca="1">SUM(BA11:BA21)</f>
        <v>1194093.6295661724</v>
      </c>
      <c r="BB6" s="131"/>
      <c r="BC6" s="138">
        <f ca="1">SUM(BC11:BC21)</f>
        <v>4325211.4545994755</v>
      </c>
      <c r="BD6" s="138">
        <f ca="1">SUM(BD11:BD21)</f>
        <v>0</v>
      </c>
      <c r="BE6" s="138">
        <f ca="1">SUM(BE11:BE21)</f>
        <v>1194093.6295661724</v>
      </c>
      <c r="BF6" s="131"/>
      <c r="BG6" s="138">
        <f ca="1">SUM(BG11:BG21)</f>
        <v>1870903.4708311954</v>
      </c>
      <c r="BH6" s="138">
        <f ca="1">SUM(BH11:BH21)</f>
        <v>4325211.4545994755</v>
      </c>
      <c r="BI6" s="131"/>
      <c r="BJ6" s="140">
        <f t="shared" ref="BJ6:DU6" ca="1" si="14">SUM(OFFSET(BJ$8,,,TotalSectors))</f>
        <v>256741.05325914602</v>
      </c>
      <c r="BK6" s="140">
        <f t="shared" ca="1" si="14"/>
        <v>260592.16905803315</v>
      </c>
      <c r="BL6" s="140">
        <f t="shared" ca="1" si="14"/>
        <v>264501.05159390363</v>
      </c>
      <c r="BM6" s="140">
        <f t="shared" ca="1" si="14"/>
        <v>268468.56736781209</v>
      </c>
      <c r="BN6" s="140">
        <f t="shared" ca="1" si="14"/>
        <v>272495.59587832924</v>
      </c>
      <c r="BO6" s="140">
        <f t="shared" ca="1" si="14"/>
        <v>250658.60684567629</v>
      </c>
      <c r="BP6" s="140">
        <f t="shared" ca="1" si="14"/>
        <v>254418.48594836143</v>
      </c>
      <c r="BQ6" s="140">
        <f t="shared" ca="1" si="14"/>
        <v>258234.7632375868</v>
      </c>
      <c r="BR6" s="140">
        <f t="shared" ca="1" si="14"/>
        <v>103668.71514249405</v>
      </c>
      <c r="BS6" s="140">
        <f t="shared" ca="1" si="14"/>
        <v>105223.74586963146</v>
      </c>
      <c r="BT6" s="140">
        <f t="shared" ca="1" si="14"/>
        <v>95967.466745330457</v>
      </c>
      <c r="BU6" s="140">
        <f t="shared" ca="1" si="14"/>
        <v>97406.978746510387</v>
      </c>
      <c r="BV6" s="140">
        <f t="shared" ca="1" si="14"/>
        <v>98868.083427708043</v>
      </c>
      <c r="BW6" s="140">
        <f t="shared" ca="1" si="14"/>
        <v>100351.10467912367</v>
      </c>
      <c r="BX6" s="140">
        <f t="shared" ca="1" si="14"/>
        <v>101747.35311094623</v>
      </c>
      <c r="BY6" s="140">
        <f t="shared" ca="1" si="14"/>
        <v>7188.5773604956112</v>
      </c>
      <c r="BZ6" s="140">
        <f t="shared" ca="1" si="14"/>
        <v>7296.4060209030431</v>
      </c>
      <c r="CA6" s="140">
        <f t="shared" ca="1" si="14"/>
        <v>7405.8521112165909</v>
      </c>
      <c r="CB6" s="140">
        <f t="shared" ca="1" si="14"/>
        <v>1653.1983664191662</v>
      </c>
      <c r="CC6" s="140">
        <f t="shared" ca="1" si="14"/>
        <v>1677.9963419154535</v>
      </c>
      <c r="CD6" s="140">
        <f t="shared" ca="1" si="14"/>
        <v>1703.1662870441851</v>
      </c>
      <c r="CE6" s="140">
        <f t="shared" ca="1" si="14"/>
        <v>1728.7137813498475</v>
      </c>
      <c r="CF6" s="140">
        <f t="shared" ca="1" si="14"/>
        <v>1754.6444880700951</v>
      </c>
      <c r="CG6" s="140">
        <f t="shared" ca="1" si="14"/>
        <v>1780.9641553911465</v>
      </c>
      <c r="CH6" s="140">
        <f t="shared" ca="1" si="14"/>
        <v>1807.6786177220133</v>
      </c>
      <c r="CI6" s="140">
        <f t="shared" ca="1" si="14"/>
        <v>0</v>
      </c>
      <c r="CJ6" s="140">
        <f t="shared" ca="1" si="14"/>
        <v>0</v>
      </c>
      <c r="CK6" s="140">
        <f t="shared" ca="1" si="14"/>
        <v>0</v>
      </c>
      <c r="CL6" s="140">
        <f t="shared" ca="1" si="14"/>
        <v>0</v>
      </c>
      <c r="CM6" s="140">
        <f t="shared" ca="1" si="14"/>
        <v>0</v>
      </c>
      <c r="CN6" s="140">
        <f t="shared" ca="1" si="14"/>
        <v>0</v>
      </c>
      <c r="CO6" s="140">
        <f t="shared" ca="1" si="14"/>
        <v>0</v>
      </c>
      <c r="CP6" s="140">
        <f t="shared" ca="1" si="14"/>
        <v>0</v>
      </c>
      <c r="CQ6" s="140">
        <f t="shared" ca="1" si="14"/>
        <v>0</v>
      </c>
      <c r="CR6" s="131"/>
      <c r="CS6" s="140">
        <f t="shared" ca="1" si="14"/>
        <v>63005.879278465902</v>
      </c>
      <c r="CT6" s="140">
        <f t="shared" ca="1" si="14"/>
        <v>63005.879278465902</v>
      </c>
      <c r="CU6" s="140">
        <f t="shared" ca="1" si="14"/>
        <v>63005.879278465902</v>
      </c>
      <c r="CV6" s="140">
        <f t="shared" ca="1" si="14"/>
        <v>63005.879278465902</v>
      </c>
      <c r="CW6" s="140">
        <f t="shared" ca="1" si="14"/>
        <v>63005.879278465902</v>
      </c>
      <c r="CX6" s="140">
        <f t="shared" ca="1" si="14"/>
        <v>56850.791278465898</v>
      </c>
      <c r="CY6" s="140">
        <f t="shared" ca="1" si="14"/>
        <v>56850.791278465898</v>
      </c>
      <c r="CZ6" s="140">
        <f t="shared" ca="1" si="14"/>
        <v>56850.791278465898</v>
      </c>
      <c r="DA6" s="140">
        <f t="shared" ca="1" si="14"/>
        <v>22565.071165811249</v>
      </c>
      <c r="DB6" s="140">
        <f t="shared" ca="1" si="14"/>
        <v>22565.071165811249</v>
      </c>
      <c r="DC6" s="140">
        <f t="shared" ca="1" si="14"/>
        <v>20184.413088084937</v>
      </c>
      <c r="DD6" s="140">
        <f t="shared" ca="1" si="14"/>
        <v>20184.413088084937</v>
      </c>
      <c r="DE6" s="140">
        <f t="shared" ca="1" si="14"/>
        <v>20184.413088084937</v>
      </c>
      <c r="DF6" s="140">
        <f t="shared" ca="1" si="14"/>
        <v>20184.413088084937</v>
      </c>
      <c r="DG6" s="140">
        <f t="shared" ca="1" si="14"/>
        <v>20161.886688084938</v>
      </c>
      <c r="DH6" s="140">
        <f t="shared" ca="1" si="14"/>
        <v>1419.3541710489362</v>
      </c>
      <c r="DI6" s="140">
        <f t="shared" ca="1" si="14"/>
        <v>1419.3541710489362</v>
      </c>
      <c r="DJ6" s="140">
        <f t="shared" ca="1" si="14"/>
        <v>1419.3541710489362</v>
      </c>
      <c r="DK6" s="140">
        <f t="shared" ca="1" si="14"/>
        <v>304.60820651414122</v>
      </c>
      <c r="DL6" s="140">
        <f t="shared" ca="1" si="14"/>
        <v>304.60820651414122</v>
      </c>
      <c r="DM6" s="140">
        <f t="shared" ca="1" si="14"/>
        <v>304.60820651414122</v>
      </c>
      <c r="DN6" s="140">
        <f t="shared" ca="1" si="14"/>
        <v>304.60820651414122</v>
      </c>
      <c r="DO6" s="140">
        <f t="shared" ca="1" si="14"/>
        <v>304.60820651414122</v>
      </c>
      <c r="DP6" s="140">
        <f t="shared" ca="1" si="14"/>
        <v>304.60820651414122</v>
      </c>
      <c r="DQ6" s="140">
        <f t="shared" ca="1" si="14"/>
        <v>304.60820651414122</v>
      </c>
      <c r="DR6" s="140">
        <f t="shared" ca="1" si="14"/>
        <v>0</v>
      </c>
      <c r="DS6" s="140">
        <f t="shared" ca="1" si="14"/>
        <v>0</v>
      </c>
      <c r="DT6" s="140">
        <f t="shared" ca="1" si="14"/>
        <v>0</v>
      </c>
      <c r="DU6" s="140">
        <f t="shared" ca="1" si="14"/>
        <v>0</v>
      </c>
      <c r="DV6" s="140">
        <f ca="1">SUM(OFFSET(DV$8,,,TotalSectors))</f>
        <v>0</v>
      </c>
      <c r="DW6" s="140">
        <f ca="1">SUM(OFFSET(DW$8,,,TotalSectors))</f>
        <v>0</v>
      </c>
      <c r="DX6" s="140">
        <f ca="1">SUM(OFFSET(DX$8,,,TotalSectors))</f>
        <v>0</v>
      </c>
      <c r="DY6" s="140">
        <f ca="1">SUM(OFFSET(DY$8,,,TotalSectors))</f>
        <v>0</v>
      </c>
      <c r="DZ6" s="140">
        <f ca="1">SUM(OFFSET(DZ$8,,,TotalSectors))</f>
        <v>0</v>
      </c>
      <c r="EA6" s="139"/>
      <c r="EB6" s="140">
        <f t="shared" ref="EB6:GM6" ca="1" si="15">SUM(OFFSET(EB$8,,,TotalSectors))</f>
        <v>0</v>
      </c>
      <c r="EC6" s="140">
        <f t="shared" ca="1" si="15"/>
        <v>0</v>
      </c>
      <c r="ED6" s="140">
        <f t="shared" ca="1" si="15"/>
        <v>0</v>
      </c>
      <c r="EE6" s="140">
        <f t="shared" ca="1" si="15"/>
        <v>0</v>
      </c>
      <c r="EF6" s="140">
        <f t="shared" ca="1" si="15"/>
        <v>0</v>
      </c>
      <c r="EG6" s="140">
        <f t="shared" ca="1" si="15"/>
        <v>0</v>
      </c>
      <c r="EH6" s="140">
        <f t="shared" ca="1" si="15"/>
        <v>0</v>
      </c>
      <c r="EI6" s="140">
        <f t="shared" ca="1" si="15"/>
        <v>0</v>
      </c>
      <c r="EJ6" s="140">
        <f t="shared" ca="1" si="15"/>
        <v>0</v>
      </c>
      <c r="EK6" s="140">
        <f t="shared" ca="1" si="15"/>
        <v>0</v>
      </c>
      <c r="EL6" s="140">
        <f t="shared" ca="1" si="15"/>
        <v>0</v>
      </c>
      <c r="EM6" s="140">
        <f t="shared" ca="1" si="15"/>
        <v>0</v>
      </c>
      <c r="EN6" s="140">
        <f t="shared" ca="1" si="15"/>
        <v>0</v>
      </c>
      <c r="EO6" s="140">
        <f t="shared" ca="1" si="15"/>
        <v>0</v>
      </c>
      <c r="EP6" s="140">
        <f t="shared" ca="1" si="15"/>
        <v>0</v>
      </c>
      <c r="EQ6" s="140">
        <f t="shared" ca="1" si="15"/>
        <v>0</v>
      </c>
      <c r="ER6" s="140">
        <f t="shared" ca="1" si="15"/>
        <v>0</v>
      </c>
      <c r="ES6" s="140">
        <f t="shared" ca="1" si="15"/>
        <v>0</v>
      </c>
      <c r="ET6" s="140">
        <f t="shared" ca="1" si="15"/>
        <v>0</v>
      </c>
      <c r="EU6" s="140">
        <f t="shared" ca="1" si="15"/>
        <v>0</v>
      </c>
      <c r="EV6" s="140">
        <f t="shared" ca="1" si="15"/>
        <v>0</v>
      </c>
      <c r="EW6" s="140">
        <f t="shared" ca="1" si="15"/>
        <v>0</v>
      </c>
      <c r="EX6" s="140">
        <f t="shared" ca="1" si="15"/>
        <v>0</v>
      </c>
      <c r="EY6" s="140">
        <f t="shared" ca="1" si="15"/>
        <v>0</v>
      </c>
      <c r="EZ6" s="140">
        <f t="shared" ca="1" si="15"/>
        <v>0</v>
      </c>
      <c r="FA6" s="140">
        <f t="shared" ca="1" si="15"/>
        <v>0</v>
      </c>
      <c r="FB6" s="140">
        <f t="shared" ca="1" si="15"/>
        <v>0</v>
      </c>
      <c r="FC6" s="140">
        <f t="shared" ca="1" si="15"/>
        <v>0</v>
      </c>
      <c r="FD6" s="140">
        <f t="shared" ca="1" si="15"/>
        <v>0</v>
      </c>
      <c r="FE6" s="140">
        <f t="shared" ca="1" si="15"/>
        <v>0</v>
      </c>
      <c r="FF6" s="140">
        <f t="shared" ca="1" si="15"/>
        <v>0</v>
      </c>
      <c r="FG6" s="140">
        <f t="shared" ca="1" si="15"/>
        <v>0</v>
      </c>
      <c r="FH6" s="140">
        <f t="shared" ca="1" si="15"/>
        <v>0</v>
      </c>
      <c r="FI6" s="140">
        <f t="shared" ca="1" si="15"/>
        <v>0</v>
      </c>
      <c r="FJ6" s="139"/>
      <c r="FK6" s="140">
        <f t="shared" ca="1" si="15"/>
        <v>0</v>
      </c>
      <c r="FL6" s="140">
        <f t="shared" ca="1" si="15"/>
        <v>0</v>
      </c>
      <c r="FM6" s="140">
        <f t="shared" ca="1" si="15"/>
        <v>0</v>
      </c>
      <c r="FN6" s="140">
        <f t="shared" ca="1" si="15"/>
        <v>0</v>
      </c>
      <c r="FO6" s="140">
        <f t="shared" ca="1" si="15"/>
        <v>0</v>
      </c>
      <c r="FP6" s="140">
        <f t="shared" ca="1" si="15"/>
        <v>0</v>
      </c>
      <c r="FQ6" s="140">
        <f t="shared" ca="1" si="15"/>
        <v>0</v>
      </c>
      <c r="FR6" s="140">
        <f t="shared" ca="1" si="15"/>
        <v>0</v>
      </c>
      <c r="FS6" s="140">
        <f t="shared" ca="1" si="15"/>
        <v>0</v>
      </c>
      <c r="FT6" s="140">
        <f t="shared" ca="1" si="15"/>
        <v>0</v>
      </c>
      <c r="FU6" s="140">
        <f t="shared" ca="1" si="15"/>
        <v>0</v>
      </c>
      <c r="FV6" s="140">
        <f t="shared" ca="1" si="15"/>
        <v>0</v>
      </c>
      <c r="FW6" s="140">
        <f t="shared" ca="1" si="15"/>
        <v>0</v>
      </c>
      <c r="FX6" s="140">
        <f t="shared" ca="1" si="15"/>
        <v>0</v>
      </c>
      <c r="FY6" s="140">
        <f t="shared" ca="1" si="15"/>
        <v>0</v>
      </c>
      <c r="FZ6" s="140">
        <f t="shared" ca="1" si="15"/>
        <v>0</v>
      </c>
      <c r="GA6" s="140">
        <f t="shared" ca="1" si="15"/>
        <v>0</v>
      </c>
      <c r="GB6" s="140">
        <f t="shared" ca="1" si="15"/>
        <v>0</v>
      </c>
      <c r="GC6" s="140">
        <f t="shared" ca="1" si="15"/>
        <v>0</v>
      </c>
      <c r="GD6" s="140">
        <f t="shared" ca="1" si="15"/>
        <v>0</v>
      </c>
      <c r="GE6" s="140">
        <f t="shared" ca="1" si="15"/>
        <v>0</v>
      </c>
      <c r="GF6" s="140">
        <f t="shared" ca="1" si="15"/>
        <v>0</v>
      </c>
      <c r="GG6" s="140">
        <f t="shared" ca="1" si="15"/>
        <v>0</v>
      </c>
      <c r="GH6" s="140">
        <f t="shared" ca="1" si="15"/>
        <v>0</v>
      </c>
      <c r="GI6" s="140">
        <f t="shared" ca="1" si="15"/>
        <v>0</v>
      </c>
      <c r="GJ6" s="140">
        <f t="shared" ca="1" si="15"/>
        <v>0</v>
      </c>
      <c r="GK6" s="140">
        <f t="shared" ca="1" si="15"/>
        <v>0</v>
      </c>
      <c r="GL6" s="140">
        <f t="shared" ca="1" si="15"/>
        <v>0</v>
      </c>
      <c r="GM6" s="140">
        <f t="shared" ca="1" si="15"/>
        <v>0</v>
      </c>
      <c r="GN6" s="140">
        <f ca="1">SUM(OFFSET(GN$8,,,TotalSectors))</f>
        <v>0</v>
      </c>
      <c r="GO6" s="140">
        <f ca="1">SUM(OFFSET(GO$8,,,TotalSectors))</f>
        <v>0</v>
      </c>
      <c r="GP6" s="140">
        <f ca="1">SUM(OFFSET(GP$8,,,TotalSectors))</f>
        <v>0</v>
      </c>
      <c r="GQ6" s="140">
        <f ca="1">SUM(OFFSET(GQ$8,,,TotalSectors))</f>
        <v>0</v>
      </c>
      <c r="GR6" s="140">
        <f ca="1">SUM(OFFSET(GR$8,,,TotalSectors))</f>
        <v>0</v>
      </c>
      <c r="GS6" s="139"/>
      <c r="GT6" s="140">
        <f t="shared" ref="GT6:IA6" ca="1" si="16">SUM(OFFSET(GT$8,,,TotalSectors))</f>
        <v>598768.24425534625</v>
      </c>
      <c r="GU6" s="140">
        <f t="shared" ca="1" si="16"/>
        <v>607749.76791917637</v>
      </c>
      <c r="GV6" s="140">
        <f t="shared" ca="1" si="16"/>
        <v>616866.01443796384</v>
      </c>
      <c r="GW6" s="140">
        <f t="shared" ca="1" si="16"/>
        <v>626119.00465453323</v>
      </c>
      <c r="GX6" s="140">
        <f t="shared" ca="1" si="16"/>
        <v>635510.78972435126</v>
      </c>
      <c r="GY6" s="140">
        <f t="shared" ca="1" si="16"/>
        <v>568219.65147297538</v>
      </c>
      <c r="GZ6" s="140">
        <f t="shared" ca="1" si="16"/>
        <v>576742.94624506985</v>
      </c>
      <c r="HA6" s="140">
        <f t="shared" ca="1" si="16"/>
        <v>585394.09043874592</v>
      </c>
      <c r="HB6" s="140">
        <f t="shared" ca="1" si="16"/>
        <v>241999.33032962654</v>
      </c>
      <c r="HC6" s="140">
        <f t="shared" ca="1" si="16"/>
        <v>245629.32028457089</v>
      </c>
      <c r="HD6" s="140">
        <f t="shared" ca="1" si="16"/>
        <v>217303.53302227569</v>
      </c>
      <c r="HE6" s="140">
        <f t="shared" ca="1" si="16"/>
        <v>220563.08601760981</v>
      </c>
      <c r="HF6" s="140">
        <f t="shared" ca="1" si="16"/>
        <v>223871.53230787389</v>
      </c>
      <c r="HG6" s="140">
        <f t="shared" ca="1" si="16"/>
        <v>227229.60529249199</v>
      </c>
      <c r="HH6" s="140">
        <f t="shared" ca="1" si="16"/>
        <v>230316.57401201851</v>
      </c>
      <c r="HI6" s="140">
        <f t="shared" ca="1" si="16"/>
        <v>20559.508123872849</v>
      </c>
      <c r="HJ6" s="140">
        <f t="shared" ca="1" si="16"/>
        <v>20867.900745730934</v>
      </c>
      <c r="HK6" s="140">
        <f t="shared" ca="1" si="16"/>
        <v>21180.919256916899</v>
      </c>
      <c r="HL6" s="140">
        <f t="shared" ca="1" si="16"/>
        <v>4613.8308451499688</v>
      </c>
      <c r="HM6" s="140">
        <f t="shared" ca="1" si="16"/>
        <v>4683.038307827218</v>
      </c>
      <c r="HN6" s="140">
        <f t="shared" ca="1" si="16"/>
        <v>4753.2838824446253</v>
      </c>
      <c r="HO6" s="140">
        <f t="shared" ca="1" si="16"/>
        <v>4824.583140681294</v>
      </c>
      <c r="HP6" s="140">
        <f t="shared" ca="1" si="16"/>
        <v>4896.9518877915125</v>
      </c>
      <c r="HQ6" s="140">
        <f t="shared" ca="1" si="16"/>
        <v>4970.4061661083852</v>
      </c>
      <c r="HR6" s="140">
        <f t="shared" ca="1" si="16"/>
        <v>5044.9622586000105</v>
      </c>
      <c r="HS6" s="140">
        <f t="shared" ca="1" si="16"/>
        <v>0</v>
      </c>
      <c r="HT6" s="140">
        <f t="shared" ca="1" si="16"/>
        <v>0</v>
      </c>
      <c r="HU6" s="140">
        <f t="shared" ca="1" si="16"/>
        <v>0</v>
      </c>
      <c r="HV6" s="140">
        <f t="shared" ca="1" si="16"/>
        <v>0</v>
      </c>
      <c r="HW6" s="140">
        <f t="shared" ca="1" si="16"/>
        <v>0</v>
      </c>
      <c r="HX6" s="140">
        <f t="shared" ca="1" si="16"/>
        <v>0</v>
      </c>
      <c r="HY6" s="140">
        <f t="shared" ca="1" si="16"/>
        <v>0</v>
      </c>
      <c r="HZ6" s="140">
        <f t="shared" ca="1" si="16"/>
        <v>0</v>
      </c>
      <c r="IA6" s="140">
        <f t="shared" ca="1" si="16"/>
        <v>0</v>
      </c>
      <c r="IB6" s="139"/>
      <c r="IC6" s="140">
        <f t="shared" ref="IC6:JJ6" ca="1" si="17">SUM(OFFSET(IC$8,,,TotalSectors))</f>
        <v>1198534.5173843089</v>
      </c>
      <c r="ID6" s="140">
        <f t="shared" ca="1" si="17"/>
        <v>0</v>
      </c>
      <c r="IE6" s="140">
        <f t="shared" ca="1" si="17"/>
        <v>0</v>
      </c>
      <c r="IF6" s="140">
        <f t="shared" ca="1" si="17"/>
        <v>0</v>
      </c>
      <c r="IG6" s="140">
        <f t="shared" ca="1" si="17"/>
        <v>0</v>
      </c>
      <c r="IH6" s="140">
        <f t="shared" ca="1" si="17"/>
        <v>0</v>
      </c>
      <c r="II6" s="140">
        <f t="shared" ca="1" si="17"/>
        <v>0</v>
      </c>
      <c r="IJ6" s="140">
        <f t="shared" ca="1" si="17"/>
        <v>0</v>
      </c>
      <c r="IK6" s="140">
        <f t="shared" ca="1" si="17"/>
        <v>-8745.3675639209287</v>
      </c>
      <c r="IL6" s="140">
        <f t="shared" ca="1" si="17"/>
        <v>0</v>
      </c>
      <c r="IM6" s="140">
        <f t="shared" ca="1" si="17"/>
        <v>0</v>
      </c>
      <c r="IN6" s="140">
        <f t="shared" ca="1" si="17"/>
        <v>0</v>
      </c>
      <c r="IO6" s="140">
        <f t="shared" ca="1" si="17"/>
        <v>0</v>
      </c>
      <c r="IP6" s="140">
        <f t="shared" ca="1" si="17"/>
        <v>0</v>
      </c>
      <c r="IQ6" s="140">
        <f t="shared" ca="1" si="17"/>
        <v>0</v>
      </c>
      <c r="IR6" s="140">
        <f t="shared" ca="1" si="17"/>
        <v>0</v>
      </c>
      <c r="IS6" s="140">
        <f t="shared" ca="1" si="17"/>
        <v>0</v>
      </c>
      <c r="IT6" s="140">
        <f t="shared" ca="1" si="17"/>
        <v>0</v>
      </c>
      <c r="IU6" s="140">
        <f t="shared" ca="1" si="17"/>
        <v>0</v>
      </c>
      <c r="IV6" s="140">
        <f t="shared" ca="1" si="17"/>
        <v>0</v>
      </c>
      <c r="IW6" s="140">
        <f t="shared" ca="1" si="17"/>
        <v>0</v>
      </c>
      <c r="IX6" s="140">
        <f t="shared" ca="1" si="17"/>
        <v>0</v>
      </c>
      <c r="IY6" s="140">
        <f t="shared" ca="1" si="17"/>
        <v>0</v>
      </c>
      <c r="IZ6" s="140">
        <f t="shared" ca="1" si="17"/>
        <v>0</v>
      </c>
      <c r="JA6" s="140">
        <f t="shared" ca="1" si="17"/>
        <v>0</v>
      </c>
      <c r="JB6" s="140">
        <f t="shared" ca="1" si="17"/>
        <v>0</v>
      </c>
      <c r="JC6" s="140">
        <f t="shared" ca="1" si="17"/>
        <v>0</v>
      </c>
      <c r="JD6" s="140">
        <f t="shared" ca="1" si="17"/>
        <v>0</v>
      </c>
      <c r="JE6" s="140">
        <f t="shared" ca="1" si="17"/>
        <v>0</v>
      </c>
      <c r="JF6" s="140">
        <f t="shared" ca="1" si="17"/>
        <v>0</v>
      </c>
      <c r="JG6" s="140">
        <f t="shared" ca="1" si="17"/>
        <v>0</v>
      </c>
      <c r="JH6" s="140">
        <f t="shared" ca="1" si="17"/>
        <v>0</v>
      </c>
      <c r="JI6" s="140">
        <f t="shared" ca="1" si="17"/>
        <v>0</v>
      </c>
      <c r="JJ6" s="140">
        <f t="shared" ca="1" si="17"/>
        <v>0</v>
      </c>
      <c r="JK6" s="139"/>
      <c r="JL6" s="140">
        <f t="shared" ref="JL6:KS6" ca="1" si="18">SUM(OFFSET(JL$8,,,TotalSectors))</f>
        <v>0</v>
      </c>
      <c r="JM6" s="140">
        <f t="shared" ca="1" si="18"/>
        <v>0</v>
      </c>
      <c r="JN6" s="140">
        <f t="shared" ca="1" si="18"/>
        <v>0</v>
      </c>
      <c r="JO6" s="140">
        <f t="shared" ca="1" si="18"/>
        <v>0</v>
      </c>
      <c r="JP6" s="140">
        <f t="shared" ca="1" si="18"/>
        <v>0</v>
      </c>
      <c r="JQ6" s="140">
        <f t="shared" ca="1" si="18"/>
        <v>0</v>
      </c>
      <c r="JR6" s="140">
        <f t="shared" ca="1" si="18"/>
        <v>0</v>
      </c>
      <c r="JS6" s="140">
        <f t="shared" ca="1" si="18"/>
        <v>0</v>
      </c>
      <c r="JT6" s="140">
        <f t="shared" ca="1" si="18"/>
        <v>0</v>
      </c>
      <c r="JU6" s="140">
        <f t="shared" ca="1" si="18"/>
        <v>0</v>
      </c>
      <c r="JV6" s="140">
        <f t="shared" ca="1" si="18"/>
        <v>0</v>
      </c>
      <c r="JW6" s="140">
        <f t="shared" ca="1" si="18"/>
        <v>0</v>
      </c>
      <c r="JX6" s="140">
        <f t="shared" ca="1" si="18"/>
        <v>0</v>
      </c>
      <c r="JY6" s="140">
        <f t="shared" ca="1" si="18"/>
        <v>0</v>
      </c>
      <c r="JZ6" s="140">
        <f t="shared" ca="1" si="18"/>
        <v>0</v>
      </c>
      <c r="KA6" s="140">
        <f t="shared" ca="1" si="18"/>
        <v>0</v>
      </c>
      <c r="KB6" s="140">
        <f t="shared" ca="1" si="18"/>
        <v>0</v>
      </c>
      <c r="KC6" s="140">
        <f t="shared" ca="1" si="18"/>
        <v>0</v>
      </c>
      <c r="KD6" s="140">
        <f t="shared" ca="1" si="18"/>
        <v>0</v>
      </c>
      <c r="KE6" s="140">
        <f t="shared" ca="1" si="18"/>
        <v>0</v>
      </c>
      <c r="KF6" s="140">
        <f t="shared" ca="1" si="18"/>
        <v>0</v>
      </c>
      <c r="KG6" s="140">
        <f t="shared" ca="1" si="18"/>
        <v>0</v>
      </c>
      <c r="KH6" s="140">
        <f t="shared" ca="1" si="18"/>
        <v>0</v>
      </c>
      <c r="KI6" s="140">
        <f t="shared" ca="1" si="18"/>
        <v>0</v>
      </c>
      <c r="KJ6" s="140">
        <f t="shared" ca="1" si="18"/>
        <v>0</v>
      </c>
      <c r="KK6" s="140">
        <f t="shared" ca="1" si="18"/>
        <v>0</v>
      </c>
      <c r="KL6" s="140">
        <f t="shared" ca="1" si="18"/>
        <v>0</v>
      </c>
      <c r="KM6" s="140">
        <f t="shared" ca="1" si="18"/>
        <v>0</v>
      </c>
      <c r="KN6" s="140">
        <f t="shared" ca="1" si="18"/>
        <v>0</v>
      </c>
      <c r="KO6" s="140">
        <f t="shared" ca="1" si="18"/>
        <v>0</v>
      </c>
      <c r="KP6" s="140">
        <f t="shared" ca="1" si="18"/>
        <v>0</v>
      </c>
      <c r="KQ6" s="140">
        <f t="shared" ca="1" si="18"/>
        <v>0</v>
      </c>
      <c r="KR6" s="140">
        <f t="shared" ca="1" si="18"/>
        <v>0</v>
      </c>
      <c r="KS6" s="140">
        <f t="shared" ca="1" si="18"/>
        <v>0</v>
      </c>
      <c r="KT6" s="139"/>
      <c r="KU6" s="140">
        <f t="shared" ref="KU6:MB6" ca="1" si="19">SUM(OFFSET(KU$8,,,TotalSectors))</f>
        <v>0</v>
      </c>
      <c r="KV6" s="140">
        <f t="shared" ca="1" si="19"/>
        <v>0</v>
      </c>
      <c r="KW6" s="140">
        <f t="shared" ca="1" si="19"/>
        <v>0</v>
      </c>
      <c r="KX6" s="140">
        <f t="shared" ca="1" si="19"/>
        <v>0</v>
      </c>
      <c r="KY6" s="140">
        <f t="shared" ca="1" si="19"/>
        <v>0</v>
      </c>
      <c r="KZ6" s="140">
        <f t="shared" ca="1" si="19"/>
        <v>0</v>
      </c>
      <c r="LA6" s="140">
        <f t="shared" ca="1" si="19"/>
        <v>0</v>
      </c>
      <c r="LB6" s="140">
        <f t="shared" ca="1" si="19"/>
        <v>0</v>
      </c>
      <c r="LC6" s="140">
        <f t="shared" ca="1" si="19"/>
        <v>0</v>
      </c>
      <c r="LD6" s="140">
        <f t="shared" ca="1" si="19"/>
        <v>0</v>
      </c>
      <c r="LE6" s="140">
        <f t="shared" ca="1" si="19"/>
        <v>0</v>
      </c>
      <c r="LF6" s="140">
        <f t="shared" ca="1" si="19"/>
        <v>0</v>
      </c>
      <c r="LG6" s="140">
        <f t="shared" ca="1" si="19"/>
        <v>0</v>
      </c>
      <c r="LH6" s="140">
        <f t="shared" ca="1" si="19"/>
        <v>0</v>
      </c>
      <c r="LI6" s="140">
        <f t="shared" ca="1" si="19"/>
        <v>0</v>
      </c>
      <c r="LJ6" s="140">
        <f t="shared" ca="1" si="19"/>
        <v>0</v>
      </c>
      <c r="LK6" s="140">
        <f t="shared" ca="1" si="19"/>
        <v>0</v>
      </c>
      <c r="LL6" s="140">
        <f t="shared" ca="1" si="19"/>
        <v>0</v>
      </c>
      <c r="LM6" s="140">
        <f t="shared" ca="1" si="19"/>
        <v>0</v>
      </c>
      <c r="LN6" s="140">
        <f t="shared" ca="1" si="19"/>
        <v>0</v>
      </c>
      <c r="LO6" s="140">
        <f t="shared" ca="1" si="19"/>
        <v>0</v>
      </c>
      <c r="LP6" s="140">
        <f t="shared" ca="1" si="19"/>
        <v>0</v>
      </c>
      <c r="LQ6" s="140">
        <f t="shared" ca="1" si="19"/>
        <v>0</v>
      </c>
      <c r="LR6" s="140">
        <f t="shared" ca="1" si="19"/>
        <v>0</v>
      </c>
      <c r="LS6" s="140">
        <f t="shared" ca="1" si="19"/>
        <v>0</v>
      </c>
      <c r="LT6" s="140">
        <f t="shared" ca="1" si="19"/>
        <v>0</v>
      </c>
      <c r="LU6" s="140">
        <f t="shared" ca="1" si="19"/>
        <v>0</v>
      </c>
      <c r="LV6" s="140">
        <f t="shared" ca="1" si="19"/>
        <v>0</v>
      </c>
      <c r="LW6" s="140">
        <f t="shared" ca="1" si="19"/>
        <v>0</v>
      </c>
      <c r="LX6" s="140">
        <f t="shared" ca="1" si="19"/>
        <v>0</v>
      </c>
      <c r="LY6" s="140">
        <f t="shared" ca="1" si="19"/>
        <v>0</v>
      </c>
      <c r="LZ6" s="140">
        <f t="shared" ca="1" si="19"/>
        <v>0</v>
      </c>
      <c r="MA6" s="140">
        <f t="shared" ca="1" si="19"/>
        <v>0</v>
      </c>
      <c r="MB6" s="140">
        <f t="shared" ca="1" si="19"/>
        <v>0</v>
      </c>
      <c r="MC6" s="139"/>
      <c r="MD6" s="164">
        <f t="shared" ref="MD6:NK6" ca="1" si="20">SUM(OFFSET(MD$8,,,TotalSectors))</f>
        <v>5786592.5968906824</v>
      </c>
      <c r="ME6" s="164">
        <f t="shared" ca="1" si="20"/>
        <v>5786592.5968906824</v>
      </c>
      <c r="MF6" s="164">
        <f t="shared" ca="1" si="20"/>
        <v>5786592.5968906824</v>
      </c>
      <c r="MG6" s="164">
        <f t="shared" ca="1" si="20"/>
        <v>5786592.5968906824</v>
      </c>
      <c r="MH6" s="164">
        <f t="shared" ca="1" si="20"/>
        <v>5786592.5968906824</v>
      </c>
      <c r="MI6" s="164">
        <f t="shared" ca="1" si="20"/>
        <v>5221296.3568906831</v>
      </c>
      <c r="MJ6" s="164">
        <f t="shared" ca="1" si="20"/>
        <v>5221296.3568906831</v>
      </c>
      <c r="MK6" s="164">
        <f t="shared" ca="1" si="20"/>
        <v>5221296.3568906831</v>
      </c>
      <c r="ML6" s="164">
        <f t="shared" ca="1" si="20"/>
        <v>2072423.6412810856</v>
      </c>
      <c r="MM6" s="164">
        <f t="shared" ca="1" si="20"/>
        <v>2072423.6412810856</v>
      </c>
      <c r="MN6" s="164">
        <f t="shared" ca="1" si="20"/>
        <v>1853778.9915109584</v>
      </c>
      <c r="MO6" s="164">
        <f t="shared" ca="1" si="20"/>
        <v>1853778.9915109584</v>
      </c>
      <c r="MP6" s="164">
        <f t="shared" ca="1" si="20"/>
        <v>1853778.9915109584</v>
      </c>
      <c r="MQ6" s="164">
        <f t="shared" ca="1" si="20"/>
        <v>1853778.9915109584</v>
      </c>
      <c r="MR6" s="164">
        <f t="shared" ca="1" si="20"/>
        <v>1851710.1195109584</v>
      </c>
      <c r="MS6" s="164">
        <f t="shared" ca="1" si="20"/>
        <v>130356.4751831786</v>
      </c>
      <c r="MT6" s="164">
        <f t="shared" ca="1" si="20"/>
        <v>130356.4751831786</v>
      </c>
      <c r="MU6" s="164">
        <f t="shared" ca="1" si="20"/>
        <v>130356.4751831786</v>
      </c>
      <c r="MV6" s="164">
        <f t="shared" ca="1" si="20"/>
        <v>27975.858966693489</v>
      </c>
      <c r="MW6" s="164">
        <f t="shared" ca="1" si="20"/>
        <v>27975.858966693489</v>
      </c>
      <c r="MX6" s="164">
        <f t="shared" ca="1" si="20"/>
        <v>27975.858966693489</v>
      </c>
      <c r="MY6" s="164">
        <f t="shared" ca="1" si="20"/>
        <v>27975.858966693489</v>
      </c>
      <c r="MZ6" s="164">
        <f t="shared" ca="1" si="20"/>
        <v>27975.858966693489</v>
      </c>
      <c r="NA6" s="164">
        <f t="shared" ca="1" si="20"/>
        <v>27975.858966693489</v>
      </c>
      <c r="NB6" s="164">
        <f t="shared" ca="1" si="20"/>
        <v>27975.858966693489</v>
      </c>
      <c r="NC6" s="164">
        <f t="shared" ca="1" si="20"/>
        <v>0</v>
      </c>
      <c r="ND6" s="164">
        <f t="shared" ca="1" si="20"/>
        <v>0</v>
      </c>
      <c r="NE6" s="164">
        <f t="shared" ca="1" si="20"/>
        <v>0</v>
      </c>
      <c r="NF6" s="164">
        <f t="shared" ca="1" si="20"/>
        <v>0</v>
      </c>
      <c r="NG6" s="164">
        <f t="shared" ca="1" si="20"/>
        <v>0</v>
      </c>
      <c r="NH6" s="164">
        <f t="shared" ca="1" si="20"/>
        <v>0</v>
      </c>
      <c r="NI6" s="164">
        <f t="shared" ca="1" si="20"/>
        <v>0</v>
      </c>
      <c r="NJ6" s="164">
        <f t="shared" ca="1" si="20"/>
        <v>0</v>
      </c>
      <c r="NK6" s="164">
        <f t="shared" ca="1" si="20"/>
        <v>0</v>
      </c>
      <c r="NL6" s="139"/>
      <c r="NM6" s="164">
        <f t="shared" ref="NM6:OT6" ca="1" si="21">SUM(OFFSET(NM$8,,,TotalSectors))</f>
        <v>1257.5987909770704</v>
      </c>
      <c r="NN6" s="164">
        <f t="shared" ca="1" si="21"/>
        <v>1257.5987909770704</v>
      </c>
      <c r="NO6" s="164">
        <f t="shared" ca="1" si="21"/>
        <v>1257.5987909770704</v>
      </c>
      <c r="NP6" s="164">
        <f t="shared" ca="1" si="21"/>
        <v>1257.5987909770704</v>
      </c>
      <c r="NQ6" s="164">
        <f t="shared" ca="1" si="21"/>
        <v>1257.5987909770704</v>
      </c>
      <c r="NR6" s="164">
        <f t="shared" ca="1" si="21"/>
        <v>1200.6419909770705</v>
      </c>
      <c r="NS6" s="164">
        <f t="shared" ca="1" si="21"/>
        <v>1200.6419909770705</v>
      </c>
      <c r="NT6" s="164">
        <f t="shared" ca="1" si="21"/>
        <v>1200.6419909770705</v>
      </c>
      <c r="NU6" s="164">
        <f t="shared" ca="1" si="21"/>
        <v>455.45796892213525</v>
      </c>
      <c r="NV6" s="164">
        <f t="shared" ca="1" si="21"/>
        <v>455.45796892213525</v>
      </c>
      <c r="NW6" s="164">
        <f t="shared" ca="1" si="21"/>
        <v>431.6024842880646</v>
      </c>
      <c r="NX6" s="164">
        <f t="shared" ca="1" si="21"/>
        <v>431.6024842880646</v>
      </c>
      <c r="NY6" s="164">
        <f t="shared" ca="1" si="21"/>
        <v>431.6024842880646</v>
      </c>
      <c r="NZ6" s="164">
        <f t="shared" ca="1" si="21"/>
        <v>431.6024842880646</v>
      </c>
      <c r="OA6" s="164">
        <f t="shared" ca="1" si="21"/>
        <v>431.36586228806465</v>
      </c>
      <c r="OB6" s="164">
        <f t="shared" ca="1" si="21"/>
        <v>26.133118628064679</v>
      </c>
      <c r="OC6" s="164">
        <f t="shared" ca="1" si="21"/>
        <v>26.133118628064679</v>
      </c>
      <c r="OD6" s="164">
        <f t="shared" ca="1" si="21"/>
        <v>26.133118628064679</v>
      </c>
      <c r="OE6" s="164">
        <f t="shared" ca="1" si="21"/>
        <v>7.5910333541635477</v>
      </c>
      <c r="OF6" s="164">
        <f t="shared" ca="1" si="21"/>
        <v>7.5910333541635477</v>
      </c>
      <c r="OG6" s="164">
        <f t="shared" ca="1" si="21"/>
        <v>7.5910333541635477</v>
      </c>
      <c r="OH6" s="164">
        <f t="shared" ca="1" si="21"/>
        <v>7.5910333541635477</v>
      </c>
      <c r="OI6" s="164">
        <f t="shared" ca="1" si="21"/>
        <v>7.5910333541635477</v>
      </c>
      <c r="OJ6" s="164">
        <f t="shared" ca="1" si="21"/>
        <v>7.5910333541635477</v>
      </c>
      <c r="OK6" s="164">
        <f t="shared" ca="1" si="21"/>
        <v>7.5910333541635477</v>
      </c>
      <c r="OL6" s="164">
        <f t="shared" ca="1" si="21"/>
        <v>0</v>
      </c>
      <c r="OM6" s="164">
        <f t="shared" ca="1" si="21"/>
        <v>0</v>
      </c>
      <c r="ON6" s="164">
        <f t="shared" ca="1" si="21"/>
        <v>0</v>
      </c>
      <c r="OO6" s="164">
        <f t="shared" ca="1" si="21"/>
        <v>0</v>
      </c>
      <c r="OP6" s="164">
        <f t="shared" ca="1" si="21"/>
        <v>0</v>
      </c>
      <c r="OQ6" s="164">
        <f t="shared" ca="1" si="21"/>
        <v>0</v>
      </c>
      <c r="OR6" s="164">
        <f t="shared" ca="1" si="21"/>
        <v>0</v>
      </c>
      <c r="OS6" s="164">
        <f t="shared" ca="1" si="21"/>
        <v>0</v>
      </c>
      <c r="OT6" s="164">
        <f t="shared" ca="1" si="21"/>
        <v>0</v>
      </c>
      <c r="OU6" s="139"/>
      <c r="OV6" s="164">
        <f t="shared" ref="OV6:QC6" ca="1" si="22">SUM(OFFSET(OV$8,,,TotalSectors))</f>
        <v>0</v>
      </c>
      <c r="OW6" s="164">
        <f t="shared" ca="1" si="22"/>
        <v>0</v>
      </c>
      <c r="OX6" s="164">
        <f t="shared" ca="1" si="22"/>
        <v>0</v>
      </c>
      <c r="OY6" s="164">
        <f t="shared" ca="1" si="22"/>
        <v>0</v>
      </c>
      <c r="OZ6" s="164">
        <f t="shared" ca="1" si="22"/>
        <v>0</v>
      </c>
      <c r="PA6" s="164">
        <f t="shared" ca="1" si="22"/>
        <v>0</v>
      </c>
      <c r="PB6" s="164">
        <f t="shared" ca="1" si="22"/>
        <v>0</v>
      </c>
      <c r="PC6" s="164">
        <f t="shared" ca="1" si="22"/>
        <v>0</v>
      </c>
      <c r="PD6" s="164">
        <f t="shared" ca="1" si="22"/>
        <v>0</v>
      </c>
      <c r="PE6" s="164">
        <f t="shared" ca="1" si="22"/>
        <v>0</v>
      </c>
      <c r="PF6" s="164">
        <f t="shared" ca="1" si="22"/>
        <v>0</v>
      </c>
      <c r="PG6" s="164">
        <f t="shared" ca="1" si="22"/>
        <v>0</v>
      </c>
      <c r="PH6" s="164">
        <f t="shared" ca="1" si="22"/>
        <v>0</v>
      </c>
      <c r="PI6" s="164">
        <f t="shared" ca="1" si="22"/>
        <v>0</v>
      </c>
      <c r="PJ6" s="164">
        <f t="shared" ca="1" si="22"/>
        <v>0</v>
      </c>
      <c r="PK6" s="164">
        <f t="shared" ca="1" si="22"/>
        <v>0</v>
      </c>
      <c r="PL6" s="164">
        <f t="shared" ca="1" si="22"/>
        <v>0</v>
      </c>
      <c r="PM6" s="164">
        <f t="shared" ca="1" si="22"/>
        <v>0</v>
      </c>
      <c r="PN6" s="164">
        <f t="shared" ca="1" si="22"/>
        <v>0</v>
      </c>
      <c r="PO6" s="164">
        <f t="shared" ca="1" si="22"/>
        <v>0</v>
      </c>
      <c r="PP6" s="164">
        <f t="shared" ca="1" si="22"/>
        <v>0</v>
      </c>
      <c r="PQ6" s="164">
        <f t="shared" ca="1" si="22"/>
        <v>0</v>
      </c>
      <c r="PR6" s="164">
        <f t="shared" ca="1" si="22"/>
        <v>0</v>
      </c>
      <c r="PS6" s="164">
        <f t="shared" ca="1" si="22"/>
        <v>0</v>
      </c>
      <c r="PT6" s="164">
        <f t="shared" ca="1" si="22"/>
        <v>0</v>
      </c>
      <c r="PU6" s="164">
        <f t="shared" ca="1" si="22"/>
        <v>0</v>
      </c>
      <c r="PV6" s="164">
        <f t="shared" ca="1" si="22"/>
        <v>0</v>
      </c>
      <c r="PW6" s="164">
        <f t="shared" ca="1" si="22"/>
        <v>0</v>
      </c>
      <c r="PX6" s="164">
        <f t="shared" ca="1" si="22"/>
        <v>0</v>
      </c>
      <c r="PY6" s="164">
        <f t="shared" ca="1" si="22"/>
        <v>0</v>
      </c>
      <c r="PZ6" s="164">
        <f t="shared" ca="1" si="22"/>
        <v>0</v>
      </c>
      <c r="QA6" s="164">
        <f t="shared" ca="1" si="22"/>
        <v>0</v>
      </c>
      <c r="QB6" s="164">
        <f t="shared" ca="1" si="22"/>
        <v>0</v>
      </c>
      <c r="QC6" s="164">
        <f t="shared" ca="1" si="22"/>
        <v>0</v>
      </c>
      <c r="QD6" s="131"/>
    </row>
    <row r="7" spans="1:447" s="120" customFormat="1" ht="14.4" customHeight="1">
      <c r="A7" s="157"/>
      <c r="B7" s="141"/>
      <c r="C7" s="142"/>
      <c r="D7" s="142"/>
      <c r="E7" s="142"/>
      <c r="F7" s="143"/>
      <c r="G7" s="143"/>
      <c r="H7" s="131"/>
      <c r="I7" s="144"/>
      <c r="J7" s="144"/>
      <c r="K7" s="144"/>
      <c r="L7" s="144"/>
      <c r="M7" s="144"/>
      <c r="N7" s="144"/>
      <c r="O7" s="144"/>
      <c r="P7" s="144"/>
      <c r="Q7" s="144"/>
      <c r="R7" s="145"/>
      <c r="S7" s="145"/>
      <c r="T7" s="145"/>
      <c r="U7" s="145"/>
      <c r="V7" s="145"/>
      <c r="W7" s="145"/>
      <c r="X7" s="131"/>
      <c r="Y7" s="146"/>
      <c r="Z7" s="146"/>
      <c r="AA7" s="146"/>
      <c r="AB7" s="146"/>
      <c r="AC7" s="146"/>
      <c r="AD7" s="146"/>
      <c r="AE7" s="146"/>
      <c r="AF7" s="131"/>
      <c r="AG7" s="147"/>
      <c r="AH7" s="147"/>
      <c r="AI7" s="147"/>
      <c r="AJ7" s="147"/>
      <c r="AK7" s="147"/>
      <c r="AL7" s="131"/>
      <c r="AM7" s="148"/>
      <c r="AN7" s="148"/>
      <c r="AO7" s="149"/>
      <c r="AP7" s="131"/>
      <c r="AQ7" s="150"/>
      <c r="AR7" s="150"/>
      <c r="AS7" s="131"/>
      <c r="AT7" s="150"/>
      <c r="AU7" s="150"/>
      <c r="AV7" s="131"/>
      <c r="AW7" s="150"/>
      <c r="AX7" s="150"/>
      <c r="AY7" s="150"/>
      <c r="AZ7" s="150"/>
      <c r="BA7" s="150"/>
      <c r="BB7" s="131"/>
      <c r="BC7" s="150"/>
      <c r="BD7" s="150"/>
      <c r="BE7" s="150"/>
      <c r="BF7" s="131"/>
      <c r="BG7" s="150"/>
      <c r="BH7" s="150"/>
      <c r="BI7" s="13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3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39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39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1"/>
      <c r="GR7" s="151"/>
      <c r="GS7" s="139"/>
      <c r="GT7" s="151"/>
      <c r="GU7" s="151"/>
      <c r="GV7" s="151"/>
      <c r="GW7" s="151"/>
      <c r="GX7" s="151"/>
      <c r="GY7" s="151"/>
      <c r="GZ7" s="151"/>
      <c r="HA7" s="151"/>
      <c r="HB7" s="151"/>
      <c r="HC7" s="151"/>
      <c r="HD7" s="151"/>
      <c r="HE7" s="151"/>
      <c r="HF7" s="151"/>
      <c r="HG7" s="151"/>
      <c r="HH7" s="151"/>
      <c r="HI7" s="151"/>
      <c r="HJ7" s="151"/>
      <c r="HK7" s="151"/>
      <c r="HL7" s="151"/>
      <c r="HM7" s="151"/>
      <c r="HN7" s="151"/>
      <c r="HO7" s="151"/>
      <c r="HP7" s="151"/>
      <c r="HQ7" s="151"/>
      <c r="HR7" s="151"/>
      <c r="HS7" s="151"/>
      <c r="HT7" s="151"/>
      <c r="HU7" s="151"/>
      <c r="HV7" s="151"/>
      <c r="HW7" s="151"/>
      <c r="HX7" s="151"/>
      <c r="HY7" s="151"/>
      <c r="HZ7" s="151"/>
      <c r="IA7" s="151"/>
      <c r="IB7" s="139"/>
      <c r="IC7" s="151"/>
      <c r="ID7" s="151"/>
      <c r="IE7" s="151"/>
      <c r="IF7" s="151"/>
      <c r="IG7" s="151"/>
      <c r="IH7" s="151"/>
      <c r="II7" s="151"/>
      <c r="IJ7" s="151"/>
      <c r="IK7" s="151"/>
      <c r="IL7" s="151"/>
      <c r="IM7" s="151"/>
      <c r="IN7" s="151"/>
      <c r="IO7" s="151"/>
      <c r="IP7" s="151"/>
      <c r="IQ7" s="151"/>
      <c r="IR7" s="151"/>
      <c r="IS7" s="151"/>
      <c r="IT7" s="151"/>
      <c r="IU7" s="151"/>
      <c r="IV7" s="151"/>
      <c r="IW7" s="151"/>
      <c r="IX7" s="151"/>
      <c r="IY7" s="151"/>
      <c r="IZ7" s="151"/>
      <c r="JA7" s="151"/>
      <c r="JB7" s="151"/>
      <c r="JC7" s="151"/>
      <c r="JD7" s="151"/>
      <c r="JE7" s="151"/>
      <c r="JF7" s="151"/>
      <c r="JG7" s="151"/>
      <c r="JH7" s="151"/>
      <c r="JI7" s="151"/>
      <c r="JJ7" s="151"/>
      <c r="JK7" s="139"/>
      <c r="JL7" s="151"/>
      <c r="JM7" s="151"/>
      <c r="JN7" s="151"/>
      <c r="JO7" s="151"/>
      <c r="JP7" s="151"/>
      <c r="JQ7" s="151"/>
      <c r="JR7" s="151"/>
      <c r="JS7" s="151"/>
      <c r="JT7" s="151"/>
      <c r="JU7" s="151"/>
      <c r="JV7" s="151"/>
      <c r="JW7" s="151"/>
      <c r="JX7" s="151"/>
      <c r="JY7" s="151"/>
      <c r="JZ7" s="151"/>
      <c r="KA7" s="151"/>
      <c r="KB7" s="151"/>
      <c r="KC7" s="151"/>
      <c r="KD7" s="151"/>
      <c r="KE7" s="151"/>
      <c r="KF7" s="151"/>
      <c r="KG7" s="151"/>
      <c r="KH7" s="151"/>
      <c r="KI7" s="151"/>
      <c r="KJ7" s="151"/>
      <c r="KK7" s="151"/>
      <c r="KL7" s="151"/>
      <c r="KM7" s="151"/>
      <c r="KN7" s="151"/>
      <c r="KO7" s="151"/>
      <c r="KP7" s="151"/>
      <c r="KQ7" s="151"/>
      <c r="KR7" s="151"/>
      <c r="KS7" s="151"/>
      <c r="KT7" s="139"/>
      <c r="KU7" s="151"/>
      <c r="KV7" s="151"/>
      <c r="KW7" s="151"/>
      <c r="KX7" s="151"/>
      <c r="KY7" s="151"/>
      <c r="KZ7" s="151"/>
      <c r="LA7" s="151"/>
      <c r="LB7" s="151"/>
      <c r="LC7" s="151"/>
      <c r="LD7" s="151"/>
      <c r="LE7" s="151"/>
      <c r="LF7" s="151"/>
      <c r="LG7" s="151"/>
      <c r="LH7" s="151"/>
      <c r="LI7" s="151"/>
      <c r="LJ7" s="151"/>
      <c r="LK7" s="151"/>
      <c r="LL7" s="151"/>
      <c r="LM7" s="151"/>
      <c r="LN7" s="151"/>
      <c r="LO7" s="151"/>
      <c r="LP7" s="151"/>
      <c r="LQ7" s="151"/>
      <c r="LR7" s="151"/>
      <c r="LS7" s="151"/>
      <c r="LT7" s="151"/>
      <c r="LU7" s="151"/>
      <c r="LV7" s="151"/>
      <c r="LW7" s="151"/>
      <c r="LX7" s="151"/>
      <c r="LY7" s="151"/>
      <c r="LZ7" s="151"/>
      <c r="MA7" s="151"/>
      <c r="MB7" s="151"/>
      <c r="MC7" s="139"/>
      <c r="MD7" s="165"/>
      <c r="ME7" s="165"/>
      <c r="MF7" s="165"/>
      <c r="MG7" s="165"/>
      <c r="MH7" s="165"/>
      <c r="MI7" s="165"/>
      <c r="MJ7" s="165"/>
      <c r="MK7" s="165"/>
      <c r="ML7" s="165"/>
      <c r="MM7" s="165"/>
      <c r="MN7" s="165"/>
      <c r="MO7" s="165"/>
      <c r="MP7" s="165"/>
      <c r="MQ7" s="165"/>
      <c r="MR7" s="165"/>
      <c r="MS7" s="165"/>
      <c r="MT7" s="165"/>
      <c r="MU7" s="165"/>
      <c r="MV7" s="165"/>
      <c r="MW7" s="165"/>
      <c r="MX7" s="165"/>
      <c r="MY7" s="165"/>
      <c r="MZ7" s="165"/>
      <c r="NA7" s="165"/>
      <c r="NB7" s="165"/>
      <c r="NC7" s="165"/>
      <c r="ND7" s="165"/>
      <c r="NE7" s="165"/>
      <c r="NF7" s="165"/>
      <c r="NG7" s="165"/>
      <c r="NH7" s="165"/>
      <c r="NI7" s="165"/>
      <c r="NJ7" s="165"/>
      <c r="NK7" s="165"/>
      <c r="NL7" s="139"/>
      <c r="NM7" s="165"/>
      <c r="NN7" s="165"/>
      <c r="NO7" s="165"/>
      <c r="NP7" s="165"/>
      <c r="NQ7" s="165"/>
      <c r="NR7" s="165"/>
      <c r="NS7" s="165"/>
      <c r="NT7" s="165"/>
      <c r="NU7" s="165"/>
      <c r="NV7" s="165"/>
      <c r="NW7" s="165"/>
      <c r="NX7" s="165"/>
      <c r="NY7" s="165"/>
      <c r="NZ7" s="165"/>
      <c r="OA7" s="165"/>
      <c r="OB7" s="165"/>
      <c r="OC7" s="165"/>
      <c r="OD7" s="165"/>
      <c r="OE7" s="165"/>
      <c r="OF7" s="165"/>
      <c r="OG7" s="165"/>
      <c r="OH7" s="165"/>
      <c r="OI7" s="165"/>
      <c r="OJ7" s="165"/>
      <c r="OK7" s="165"/>
      <c r="OL7" s="165"/>
      <c r="OM7" s="165"/>
      <c r="ON7" s="165"/>
      <c r="OO7" s="165"/>
      <c r="OP7" s="165"/>
      <c r="OQ7" s="165"/>
      <c r="OR7" s="165"/>
      <c r="OS7" s="165"/>
      <c r="OT7" s="165"/>
      <c r="OU7" s="139"/>
      <c r="OV7" s="165"/>
      <c r="OW7" s="165"/>
      <c r="OX7" s="165"/>
      <c r="OY7" s="165"/>
      <c r="OZ7" s="165"/>
      <c r="PA7" s="165"/>
      <c r="PB7" s="165"/>
      <c r="PC7" s="165"/>
      <c r="PD7" s="165"/>
      <c r="PE7" s="165"/>
      <c r="PF7" s="165"/>
      <c r="PG7" s="165"/>
      <c r="PH7" s="165"/>
      <c r="PI7" s="165"/>
      <c r="PJ7" s="165"/>
      <c r="PK7" s="165"/>
      <c r="PL7" s="165"/>
      <c r="PM7" s="165"/>
      <c r="PN7" s="165"/>
      <c r="PO7" s="165"/>
      <c r="PP7" s="165"/>
      <c r="PQ7" s="165"/>
      <c r="PR7" s="165"/>
      <c r="PS7" s="165"/>
      <c r="PT7" s="165"/>
      <c r="PU7" s="165"/>
      <c r="PV7" s="165"/>
      <c r="PW7" s="165"/>
      <c r="PX7" s="165"/>
      <c r="PY7" s="165"/>
      <c r="PZ7" s="165"/>
      <c r="QA7" s="165"/>
      <c r="QB7" s="165"/>
      <c r="QC7" s="165"/>
      <c r="QD7" s="131"/>
    </row>
    <row r="8" spans="1:447" s="120" customFormat="1" ht="14.4" customHeight="1">
      <c r="A8" s="157"/>
      <c r="B8" s="128" t="str">
        <f t="shared" ref="B8" si="23">C8&amp;"_"&amp;D8&amp;"_"&amp;E8&amp;"_"&amp;F8&amp;"_"&amp;G8</f>
        <v>Residential_All_All_All_Actual</v>
      </c>
      <c r="C8" s="130" t="s">
        <v>2</v>
      </c>
      <c r="D8" s="129" t="s">
        <v>166</v>
      </c>
      <c r="E8" s="129" t="s">
        <v>166</v>
      </c>
      <c r="F8" s="130" t="s">
        <v>166</v>
      </c>
      <c r="G8" s="130" t="s">
        <v>243</v>
      </c>
      <c r="H8" s="131"/>
      <c r="I8" s="132" t="s">
        <v>94</v>
      </c>
      <c r="J8" s="132">
        <f t="shared" ref="J8:W9" ca="1" si="24">SUMIFS(OFFSET(J$11,,,TotalPrograms),OFFSET($C$11,,,TotalPrograms),$C8)</f>
        <v>1046490.2716549046</v>
      </c>
      <c r="K8" s="132">
        <f t="shared" ca="1" si="24"/>
        <v>1023669.5005273025</v>
      </c>
      <c r="L8" s="132">
        <f t="shared" ca="1" si="24"/>
        <v>29192.454000000002</v>
      </c>
      <c r="M8" s="132">
        <f t="shared" ca="1" si="24"/>
        <v>127.76738805546387</v>
      </c>
      <c r="N8" s="132">
        <f t="shared" ca="1" si="24"/>
        <v>122.14438674511494</v>
      </c>
      <c r="O8" s="132">
        <f t="shared" ca="1" si="24"/>
        <v>7.8639999999999999</v>
      </c>
      <c r="P8" s="132">
        <f t="shared" ca="1" si="24"/>
        <v>0</v>
      </c>
      <c r="Q8" s="132">
        <f t="shared" ca="1" si="24"/>
        <v>0</v>
      </c>
      <c r="R8" s="133">
        <f t="shared" ca="1" si="24"/>
        <v>0</v>
      </c>
      <c r="S8" s="133">
        <f t="shared" ca="1" si="24"/>
        <v>0</v>
      </c>
      <c r="T8" s="133">
        <f t="shared" ca="1" si="24"/>
        <v>0</v>
      </c>
      <c r="U8" s="133">
        <f t="shared" ca="1" si="24"/>
        <v>0</v>
      </c>
      <c r="V8" s="133">
        <f t="shared" ca="1" si="24"/>
        <v>0</v>
      </c>
      <c r="W8" s="133">
        <f t="shared" ca="1" si="24"/>
        <v>0</v>
      </c>
      <c r="X8" s="131"/>
      <c r="Y8" s="134">
        <f t="shared" ref="Y8:AD9" ca="1" si="25">SUMIFS(OFFSET(Y$11,,,TotalPrograms),OFFSET($C$11,,,TotalPrograms),$C8)</f>
        <v>79177.711968924501</v>
      </c>
      <c r="Z8" s="134">
        <f t="shared" ca="1" si="25"/>
        <v>8745.3675639209287</v>
      </c>
      <c r="AA8" s="134">
        <f t="shared" ca="1" si="25"/>
        <v>0</v>
      </c>
      <c r="AB8" s="134">
        <f t="shared" ca="1" si="25"/>
        <v>0</v>
      </c>
      <c r="AC8" s="134">
        <f t="shared" ca="1" si="25"/>
        <v>36516.75</v>
      </c>
      <c r="AD8" s="134">
        <f t="shared" ca="1" si="25"/>
        <v>120593.49</v>
      </c>
      <c r="AE8" s="134">
        <f ca="1">AD8+AC8</f>
        <v>157110.24</v>
      </c>
      <c r="AF8" s="131"/>
      <c r="AG8" s="135">
        <f ca="1">IF(OR(AR8&gt;0,AD8&gt;0),(AQ8)/(AD8+AR8),"n/a")</f>
        <v>1.5140178776112621</v>
      </c>
      <c r="AH8" s="135">
        <f ca="1">IF(OR(AD8&gt;0,AC8&gt;0),(AT8+AU8)/((AC8+AD8)),"n/a")</f>
        <v>1.8823317160212902</v>
      </c>
      <c r="AI8" s="135">
        <f ca="1">IF(OR(AD8&gt;0,BA8&gt;0),(AW8+AY8+AZ8+AX8)/(AD8+BA8),"n/a")</f>
        <v>1.8756986738801493</v>
      </c>
      <c r="AJ8" s="135">
        <f ca="1">IF(BE8&gt;0,(AC8+BC8+BD8)/BE8,"n/a")</f>
        <v>12.076557105591158</v>
      </c>
      <c r="AK8" s="135">
        <f ca="1">IF((BH8+AD8+AC8)&gt;0,BG8/(BH8+AD8+AC8),"n/a")</f>
        <v>0.28904027769061003</v>
      </c>
      <c r="AL8" s="131"/>
      <c r="AM8" s="136">
        <f ca="1">IFERROR(($AD8+$AC8)/($MD8+NPV(DiscountRateTRC,$ME8:$NK8)),"n/a")</f>
        <v>2.4214057144325472E-2</v>
      </c>
      <c r="AN8" s="136">
        <f ca="1">IFERROR(($AD8+$AC8)/($NM8+NPV(DiscountRateTRC,$NN8:$OT8)),"n/a")</f>
        <v>182.73166840352746</v>
      </c>
      <c r="AO8" s="137" t="e">
        <f ca="1">($AD8+$AC8)/($OV8+NPV(DiscountRateTRC,$OW8:$QC8))</f>
        <v>#DIV/0!</v>
      </c>
      <c r="AP8" s="131"/>
      <c r="AQ8" s="138">
        <f ca="1">SUMIFS(AQ$11:AQ$21,$C$11:$C$21,$C8)</f>
        <v>295733.58766371675</v>
      </c>
      <c r="AR8" s="138">
        <f ca="1">SUMIFS(AR$11:AR$21,$C$11:$C$21,$C8)</f>
        <v>74736.824150787783</v>
      </c>
      <c r="AS8" s="131"/>
      <c r="AT8" s="138">
        <f ca="1">SUMIFS(AT$11:AT$21,$C$11:$C$21,$C8)</f>
        <v>295733.58766371675</v>
      </c>
      <c r="AU8" s="138">
        <f ca="1">SUMIFS(AU$11:AU$21,$C$11:$C$21,$C8)</f>
        <v>0</v>
      </c>
      <c r="AV8" s="131"/>
      <c r="AW8" s="138">
        <f t="shared" ref="AW8:BA9" ca="1" si="26">SUMIFS(AW$11:AW$21,$C$11:$C$21,$C8)</f>
        <v>295733.58766371675</v>
      </c>
      <c r="AX8" s="138">
        <f t="shared" ca="1" si="26"/>
        <v>0</v>
      </c>
      <c r="AY8" s="138">
        <f t="shared" ca="1" si="26"/>
        <v>70647.223557508827</v>
      </c>
      <c r="AZ8" s="138">
        <f t="shared" ca="1" si="26"/>
        <v>0</v>
      </c>
      <c r="BA8" s="138">
        <f t="shared" ca="1" si="26"/>
        <v>74736.824150787783</v>
      </c>
      <c r="BB8" s="131"/>
      <c r="BC8" s="138">
        <f t="shared" ref="BC8:BE9" ca="1" si="27">SUMIFS(BC$11:BC$21,$C$11:$C$21,$C8)</f>
        <v>866046.77474751312</v>
      </c>
      <c r="BD8" s="138">
        <f t="shared" ca="1" si="27"/>
        <v>0</v>
      </c>
      <c r="BE8" s="138">
        <f t="shared" ca="1" si="27"/>
        <v>74736.824150787783</v>
      </c>
      <c r="BF8" s="131"/>
      <c r="BG8" s="138">
        <f ca="1">SUMIFS(BG$11:BG$21,$C$11:$C$21,$C8)</f>
        <v>295733.58766371675</v>
      </c>
      <c r="BH8" s="138">
        <f ca="1">SUMIFS(BH$11:BH$21,$C$11:$C$21,$C8)</f>
        <v>866046.77474751312</v>
      </c>
      <c r="BI8" s="131"/>
      <c r="BJ8" s="140">
        <f t="shared" ref="BJ8:BY9" ca="1" si="28">SUMIFS(OFFSET(BJ$11,,,TotalPrograms),OFFSET($C$11,,,TotalPrograms),$C8)</f>
        <v>47003.43354429528</v>
      </c>
      <c r="BK8" s="140">
        <f t="shared" ca="1" si="28"/>
        <v>47708.485047459704</v>
      </c>
      <c r="BL8" s="140">
        <f t="shared" ca="1" si="28"/>
        <v>48424.11232317159</v>
      </c>
      <c r="BM8" s="140">
        <f t="shared" ca="1" si="28"/>
        <v>49150.474008019155</v>
      </c>
      <c r="BN8" s="140">
        <f t="shared" ca="1" si="28"/>
        <v>49887.731118139433</v>
      </c>
      <c r="BO8" s="140">
        <f t="shared" ca="1" si="28"/>
        <v>24711.624114083614</v>
      </c>
      <c r="BP8" s="140">
        <f t="shared" ca="1" si="28"/>
        <v>25082.298475794869</v>
      </c>
      <c r="BQ8" s="140">
        <f t="shared" ca="1" si="28"/>
        <v>25458.532952931786</v>
      </c>
      <c r="BR8" s="140">
        <f t="shared" ca="1" si="28"/>
        <v>19793.988653231896</v>
      </c>
      <c r="BS8" s="140">
        <f t="shared" ca="1" si="28"/>
        <v>20090.898483030371</v>
      </c>
      <c r="BT8" s="140">
        <f t="shared" ca="1" si="28"/>
        <v>9557.6266479303595</v>
      </c>
      <c r="BU8" s="140">
        <f t="shared" ca="1" si="28"/>
        <v>9700.9910476493133</v>
      </c>
      <c r="BV8" s="140">
        <f t="shared" ca="1" si="28"/>
        <v>9846.5059133640534</v>
      </c>
      <c r="BW8" s="140">
        <f t="shared" ca="1" si="28"/>
        <v>9994.2035020645144</v>
      </c>
      <c r="BX8" s="140">
        <f t="shared" ca="1" si="28"/>
        <v>10035.098416231203</v>
      </c>
      <c r="BY8" s="140">
        <f t="shared" ca="1" si="28"/>
        <v>7188.5773604956112</v>
      </c>
      <c r="BZ8" s="140">
        <f t="shared" ref="BL8:CQ9" ca="1" si="29">SUMIFS(OFFSET(BZ$11,,,TotalPrograms),OFFSET($C$11,,,TotalPrograms),$C8)</f>
        <v>7296.4060209030431</v>
      </c>
      <c r="CA8" s="140">
        <f t="shared" ca="1" si="29"/>
        <v>7405.8521112165909</v>
      </c>
      <c r="CB8" s="140">
        <f t="shared" ca="1" si="29"/>
        <v>1653.1983664191662</v>
      </c>
      <c r="CC8" s="140">
        <f t="shared" ca="1" si="29"/>
        <v>1677.9963419154535</v>
      </c>
      <c r="CD8" s="140">
        <f t="shared" ca="1" si="29"/>
        <v>1703.1662870441851</v>
      </c>
      <c r="CE8" s="140">
        <f t="shared" ca="1" si="29"/>
        <v>1728.7137813498475</v>
      </c>
      <c r="CF8" s="140">
        <f t="shared" ca="1" si="29"/>
        <v>1754.6444880700951</v>
      </c>
      <c r="CG8" s="140">
        <f t="shared" ca="1" si="29"/>
        <v>1780.9641553911465</v>
      </c>
      <c r="CH8" s="140">
        <f t="shared" ca="1" si="29"/>
        <v>1807.6786177220133</v>
      </c>
      <c r="CI8" s="140">
        <f t="shared" ca="1" si="29"/>
        <v>0</v>
      </c>
      <c r="CJ8" s="140">
        <f t="shared" ca="1" si="29"/>
        <v>0</v>
      </c>
      <c r="CK8" s="140">
        <f t="shared" ca="1" si="29"/>
        <v>0</v>
      </c>
      <c r="CL8" s="140">
        <f t="shared" ca="1" si="29"/>
        <v>0</v>
      </c>
      <c r="CM8" s="140">
        <f t="shared" ca="1" si="29"/>
        <v>0</v>
      </c>
      <c r="CN8" s="140">
        <f t="shared" ca="1" si="29"/>
        <v>0</v>
      </c>
      <c r="CO8" s="140">
        <f t="shared" ca="1" si="29"/>
        <v>0</v>
      </c>
      <c r="CP8" s="140">
        <f t="shared" ca="1" si="29"/>
        <v>0</v>
      </c>
      <c r="CQ8" s="140">
        <f t="shared" ca="1" si="29"/>
        <v>0</v>
      </c>
      <c r="CR8" s="131"/>
      <c r="CS8" s="140">
        <f t="shared" ref="CS8:DH9" ca="1" si="30">SUMIFS(OFFSET(CS$11,,,TotalPrograms),OFFSET($C$11,,,TotalPrograms),$C8)</f>
        <v>11929.989096865913</v>
      </c>
      <c r="CT8" s="140">
        <f t="shared" ca="1" si="30"/>
        <v>11929.989096865913</v>
      </c>
      <c r="CU8" s="140">
        <f t="shared" ca="1" si="30"/>
        <v>11929.989096865913</v>
      </c>
      <c r="CV8" s="140">
        <f t="shared" ca="1" si="30"/>
        <v>11929.989096865913</v>
      </c>
      <c r="CW8" s="140">
        <f t="shared" ca="1" si="30"/>
        <v>11929.989096865913</v>
      </c>
      <c r="CX8" s="140">
        <f t="shared" ca="1" si="30"/>
        <v>5774.9010968659113</v>
      </c>
      <c r="CY8" s="140">
        <f t="shared" ca="1" si="30"/>
        <v>5774.9010968659113</v>
      </c>
      <c r="CZ8" s="140">
        <f t="shared" ca="1" si="30"/>
        <v>5774.9010968659113</v>
      </c>
      <c r="DA8" s="140">
        <f t="shared" ca="1" si="30"/>
        <v>4421.0397060112482</v>
      </c>
      <c r="DB8" s="140">
        <f t="shared" ca="1" si="30"/>
        <v>4421.0397060112482</v>
      </c>
      <c r="DC8" s="140">
        <f t="shared" ca="1" si="30"/>
        <v>2040.3816282849361</v>
      </c>
      <c r="DD8" s="140">
        <f t="shared" ca="1" si="30"/>
        <v>2040.3816282849361</v>
      </c>
      <c r="DE8" s="140">
        <f t="shared" ca="1" si="30"/>
        <v>2040.3816282849361</v>
      </c>
      <c r="DF8" s="140">
        <f t="shared" ca="1" si="30"/>
        <v>2040.3816282849361</v>
      </c>
      <c r="DG8" s="140">
        <f t="shared" ca="1" si="30"/>
        <v>2017.8552282849362</v>
      </c>
      <c r="DH8" s="140">
        <f t="shared" ca="1" si="30"/>
        <v>1419.3541710489362</v>
      </c>
      <c r="DI8" s="140">
        <f t="shared" ref="DI8:DZ9" ca="1" si="31">SUMIFS(OFFSET(DI$11,,,TotalPrograms),OFFSET($C$11,,,TotalPrograms),$C8)</f>
        <v>1419.3541710489362</v>
      </c>
      <c r="DJ8" s="140">
        <f t="shared" ca="1" si="31"/>
        <v>1419.3541710489362</v>
      </c>
      <c r="DK8" s="140">
        <f t="shared" ca="1" si="31"/>
        <v>304.60820651414122</v>
      </c>
      <c r="DL8" s="140">
        <f t="shared" ca="1" si="31"/>
        <v>304.60820651414122</v>
      </c>
      <c r="DM8" s="140">
        <f t="shared" ca="1" si="31"/>
        <v>304.60820651414122</v>
      </c>
      <c r="DN8" s="140">
        <f t="shared" ca="1" si="31"/>
        <v>304.60820651414122</v>
      </c>
      <c r="DO8" s="140">
        <f t="shared" ca="1" si="31"/>
        <v>304.60820651414122</v>
      </c>
      <c r="DP8" s="140">
        <f t="shared" ca="1" si="31"/>
        <v>304.60820651414122</v>
      </c>
      <c r="DQ8" s="140">
        <f t="shared" ca="1" si="31"/>
        <v>304.60820651414122</v>
      </c>
      <c r="DR8" s="140">
        <f t="shared" ca="1" si="31"/>
        <v>0</v>
      </c>
      <c r="DS8" s="140">
        <f t="shared" ca="1" si="31"/>
        <v>0</v>
      </c>
      <c r="DT8" s="140">
        <f t="shared" ca="1" si="31"/>
        <v>0</v>
      </c>
      <c r="DU8" s="140">
        <f t="shared" ca="1" si="31"/>
        <v>0</v>
      </c>
      <c r="DV8" s="140">
        <f t="shared" ca="1" si="31"/>
        <v>0</v>
      </c>
      <c r="DW8" s="140">
        <f t="shared" ca="1" si="31"/>
        <v>0</v>
      </c>
      <c r="DX8" s="140">
        <f t="shared" ca="1" si="31"/>
        <v>0</v>
      </c>
      <c r="DY8" s="140">
        <f t="shared" ca="1" si="31"/>
        <v>0</v>
      </c>
      <c r="DZ8" s="140">
        <f t="shared" ca="1" si="31"/>
        <v>0</v>
      </c>
      <c r="EA8" s="139"/>
      <c r="EB8" s="140">
        <f t="shared" ref="EB8:EQ9" ca="1" si="32">SUMIFS(OFFSET(EB$11,,,TotalPrograms),OFFSET($C$11,,,TotalPrograms),$C8)</f>
        <v>0</v>
      </c>
      <c r="EC8" s="140">
        <f t="shared" ca="1" si="32"/>
        <v>0</v>
      </c>
      <c r="ED8" s="140">
        <f t="shared" ca="1" si="32"/>
        <v>0</v>
      </c>
      <c r="EE8" s="140">
        <f t="shared" ca="1" si="32"/>
        <v>0</v>
      </c>
      <c r="EF8" s="140">
        <f t="shared" ca="1" si="32"/>
        <v>0</v>
      </c>
      <c r="EG8" s="140">
        <f t="shared" ca="1" si="32"/>
        <v>0</v>
      </c>
      <c r="EH8" s="140">
        <f t="shared" ca="1" si="32"/>
        <v>0</v>
      </c>
      <c r="EI8" s="140">
        <f t="shared" ca="1" si="32"/>
        <v>0</v>
      </c>
      <c r="EJ8" s="140">
        <f t="shared" ca="1" si="32"/>
        <v>0</v>
      </c>
      <c r="EK8" s="140">
        <f t="shared" ca="1" si="32"/>
        <v>0</v>
      </c>
      <c r="EL8" s="140">
        <f t="shared" ca="1" si="32"/>
        <v>0</v>
      </c>
      <c r="EM8" s="140">
        <f t="shared" ca="1" si="32"/>
        <v>0</v>
      </c>
      <c r="EN8" s="140">
        <f t="shared" ca="1" si="32"/>
        <v>0</v>
      </c>
      <c r="EO8" s="140">
        <f t="shared" ca="1" si="32"/>
        <v>0</v>
      </c>
      <c r="EP8" s="140">
        <f t="shared" ca="1" si="32"/>
        <v>0</v>
      </c>
      <c r="EQ8" s="140">
        <f t="shared" ca="1" si="32"/>
        <v>0</v>
      </c>
      <c r="ER8" s="140">
        <f t="shared" ref="ER8:FI9" ca="1" si="33">SUMIFS(OFFSET(ER$11,,,TotalPrograms),OFFSET($C$11,,,TotalPrograms),$C8)</f>
        <v>0</v>
      </c>
      <c r="ES8" s="140">
        <f t="shared" ca="1" si="33"/>
        <v>0</v>
      </c>
      <c r="ET8" s="140">
        <f t="shared" ca="1" si="33"/>
        <v>0</v>
      </c>
      <c r="EU8" s="140">
        <f t="shared" ca="1" si="33"/>
        <v>0</v>
      </c>
      <c r="EV8" s="140">
        <f t="shared" ca="1" si="33"/>
        <v>0</v>
      </c>
      <c r="EW8" s="140">
        <f t="shared" ca="1" si="33"/>
        <v>0</v>
      </c>
      <c r="EX8" s="140">
        <f t="shared" ca="1" si="33"/>
        <v>0</v>
      </c>
      <c r="EY8" s="140">
        <f t="shared" ca="1" si="33"/>
        <v>0</v>
      </c>
      <c r="EZ8" s="140">
        <f t="shared" ca="1" si="33"/>
        <v>0</v>
      </c>
      <c r="FA8" s="140">
        <f t="shared" ca="1" si="33"/>
        <v>0</v>
      </c>
      <c r="FB8" s="140">
        <f t="shared" ca="1" si="33"/>
        <v>0</v>
      </c>
      <c r="FC8" s="140">
        <f t="shared" ca="1" si="33"/>
        <v>0</v>
      </c>
      <c r="FD8" s="140">
        <f t="shared" ca="1" si="33"/>
        <v>0</v>
      </c>
      <c r="FE8" s="140">
        <f t="shared" ca="1" si="33"/>
        <v>0</v>
      </c>
      <c r="FF8" s="140">
        <f t="shared" ca="1" si="33"/>
        <v>0</v>
      </c>
      <c r="FG8" s="140">
        <f t="shared" ca="1" si="33"/>
        <v>0</v>
      </c>
      <c r="FH8" s="140">
        <f t="shared" ca="1" si="33"/>
        <v>0</v>
      </c>
      <c r="FI8" s="140">
        <f t="shared" ca="1" si="33"/>
        <v>0</v>
      </c>
      <c r="FJ8" s="139"/>
      <c r="FK8" s="140">
        <f t="shared" ref="FK8:FZ9" ca="1" si="34">SUMIFS(OFFSET(FK$11,,,TotalPrograms),OFFSET($C$11,,,TotalPrograms),$C8)</f>
        <v>0</v>
      </c>
      <c r="FL8" s="140">
        <f t="shared" ca="1" si="34"/>
        <v>0</v>
      </c>
      <c r="FM8" s="140">
        <f t="shared" ca="1" si="34"/>
        <v>0</v>
      </c>
      <c r="FN8" s="140">
        <f t="shared" ca="1" si="34"/>
        <v>0</v>
      </c>
      <c r="FO8" s="140">
        <f t="shared" ca="1" si="34"/>
        <v>0</v>
      </c>
      <c r="FP8" s="140">
        <f t="shared" ca="1" si="34"/>
        <v>0</v>
      </c>
      <c r="FQ8" s="140">
        <f t="shared" ca="1" si="34"/>
        <v>0</v>
      </c>
      <c r="FR8" s="140">
        <f t="shared" ca="1" si="34"/>
        <v>0</v>
      </c>
      <c r="FS8" s="140">
        <f t="shared" ca="1" si="34"/>
        <v>0</v>
      </c>
      <c r="FT8" s="140">
        <f t="shared" ca="1" si="34"/>
        <v>0</v>
      </c>
      <c r="FU8" s="140">
        <f t="shared" ca="1" si="34"/>
        <v>0</v>
      </c>
      <c r="FV8" s="140">
        <f t="shared" ca="1" si="34"/>
        <v>0</v>
      </c>
      <c r="FW8" s="140">
        <f t="shared" ca="1" si="34"/>
        <v>0</v>
      </c>
      <c r="FX8" s="140">
        <f t="shared" ca="1" si="34"/>
        <v>0</v>
      </c>
      <c r="FY8" s="140">
        <f t="shared" ca="1" si="34"/>
        <v>0</v>
      </c>
      <c r="FZ8" s="140">
        <f t="shared" ca="1" si="34"/>
        <v>0</v>
      </c>
      <c r="GA8" s="140">
        <f t="shared" ref="GA8:GR9" ca="1" si="35">SUMIFS(OFFSET(GA$11,,,TotalPrograms),OFFSET($C$11,,,TotalPrograms),$C8)</f>
        <v>0</v>
      </c>
      <c r="GB8" s="140">
        <f t="shared" ca="1" si="35"/>
        <v>0</v>
      </c>
      <c r="GC8" s="140">
        <f t="shared" ca="1" si="35"/>
        <v>0</v>
      </c>
      <c r="GD8" s="140">
        <f t="shared" ca="1" si="35"/>
        <v>0</v>
      </c>
      <c r="GE8" s="140">
        <f t="shared" ca="1" si="35"/>
        <v>0</v>
      </c>
      <c r="GF8" s="140">
        <f t="shared" ca="1" si="35"/>
        <v>0</v>
      </c>
      <c r="GG8" s="140">
        <f t="shared" ca="1" si="35"/>
        <v>0</v>
      </c>
      <c r="GH8" s="140">
        <f t="shared" ca="1" si="35"/>
        <v>0</v>
      </c>
      <c r="GI8" s="140">
        <f t="shared" ca="1" si="35"/>
        <v>0</v>
      </c>
      <c r="GJ8" s="140">
        <f t="shared" ca="1" si="35"/>
        <v>0</v>
      </c>
      <c r="GK8" s="140">
        <f t="shared" ca="1" si="35"/>
        <v>0</v>
      </c>
      <c r="GL8" s="140">
        <f t="shared" ca="1" si="35"/>
        <v>0</v>
      </c>
      <c r="GM8" s="140">
        <f t="shared" ca="1" si="35"/>
        <v>0</v>
      </c>
      <c r="GN8" s="140">
        <f t="shared" ca="1" si="35"/>
        <v>0</v>
      </c>
      <c r="GO8" s="140">
        <f t="shared" ca="1" si="35"/>
        <v>0</v>
      </c>
      <c r="GP8" s="140">
        <f t="shared" ca="1" si="35"/>
        <v>0</v>
      </c>
      <c r="GQ8" s="140">
        <f t="shared" ca="1" si="35"/>
        <v>0</v>
      </c>
      <c r="GR8" s="140">
        <f t="shared" ca="1" si="35"/>
        <v>0</v>
      </c>
      <c r="GS8" s="139"/>
      <c r="GT8" s="140">
        <f t="shared" ref="GT8:HI9" ca="1" si="36">SUMIFS(OFFSET(GT$11,,,TotalPrograms),OFFSET($C$11,,,TotalPrograms),$C8)</f>
        <v>138220.14837138946</v>
      </c>
      <c r="GU8" s="140">
        <f t="shared" ca="1" si="36"/>
        <v>140293.45059696029</v>
      </c>
      <c r="GV8" s="140">
        <f t="shared" ca="1" si="36"/>
        <v>142397.85235591466</v>
      </c>
      <c r="GW8" s="140">
        <f t="shared" ca="1" si="36"/>
        <v>144533.82014125338</v>
      </c>
      <c r="GX8" s="140">
        <f t="shared" ca="1" si="36"/>
        <v>146701.82744337214</v>
      </c>
      <c r="GY8" s="140">
        <f t="shared" ca="1" si="36"/>
        <v>72078.554757781661</v>
      </c>
      <c r="GZ8" s="140">
        <f t="shared" ca="1" si="36"/>
        <v>73159.733079148369</v>
      </c>
      <c r="HA8" s="140">
        <f t="shared" ca="1" si="36"/>
        <v>74257.129075335601</v>
      </c>
      <c r="HB8" s="140">
        <f t="shared" ca="1" si="36"/>
        <v>57701.095871364487</v>
      </c>
      <c r="HC8" s="140">
        <f t="shared" ca="1" si="36"/>
        <v>58566.612309434946</v>
      </c>
      <c r="HD8" s="140">
        <f t="shared" ca="1" si="36"/>
        <v>27434.884427512694</v>
      </c>
      <c r="HE8" s="140">
        <f t="shared" ca="1" si="36"/>
        <v>27846.407693925394</v>
      </c>
      <c r="HF8" s="140">
        <f t="shared" ca="1" si="36"/>
        <v>28264.103809334261</v>
      </c>
      <c r="HG8" s="140">
        <f t="shared" ca="1" si="36"/>
        <v>28688.065366474275</v>
      </c>
      <c r="HH8" s="140">
        <f t="shared" ca="1" si="36"/>
        <v>28796.910987110517</v>
      </c>
      <c r="HI8" s="140">
        <f t="shared" ca="1" si="36"/>
        <v>20559.508123872849</v>
      </c>
      <c r="HJ8" s="140">
        <f t="shared" ref="HJ8:IA9" ca="1" si="37">SUMIFS(OFFSET(HJ$11,,,TotalPrograms),OFFSET($C$11,,,TotalPrograms),$C8)</f>
        <v>20867.900745730934</v>
      </c>
      <c r="HK8" s="140">
        <f t="shared" ca="1" si="37"/>
        <v>21180.919256916899</v>
      </c>
      <c r="HL8" s="140">
        <f t="shared" ca="1" si="37"/>
        <v>4613.8308451499688</v>
      </c>
      <c r="HM8" s="140">
        <f t="shared" ca="1" si="37"/>
        <v>4683.038307827218</v>
      </c>
      <c r="HN8" s="140">
        <f t="shared" ca="1" si="37"/>
        <v>4753.2838824446253</v>
      </c>
      <c r="HO8" s="140">
        <f t="shared" ca="1" si="37"/>
        <v>4824.583140681294</v>
      </c>
      <c r="HP8" s="140">
        <f t="shared" ca="1" si="37"/>
        <v>4896.9518877915125</v>
      </c>
      <c r="HQ8" s="140">
        <f t="shared" ca="1" si="37"/>
        <v>4970.4061661083852</v>
      </c>
      <c r="HR8" s="140">
        <f t="shared" ca="1" si="37"/>
        <v>5044.9622586000105</v>
      </c>
      <c r="HS8" s="140">
        <f t="shared" ca="1" si="37"/>
        <v>0</v>
      </c>
      <c r="HT8" s="140">
        <f t="shared" ca="1" si="37"/>
        <v>0</v>
      </c>
      <c r="HU8" s="140">
        <f t="shared" ca="1" si="37"/>
        <v>0</v>
      </c>
      <c r="HV8" s="140">
        <f t="shared" ca="1" si="37"/>
        <v>0</v>
      </c>
      <c r="HW8" s="140">
        <f t="shared" ca="1" si="37"/>
        <v>0</v>
      </c>
      <c r="HX8" s="140">
        <f t="shared" ca="1" si="37"/>
        <v>0</v>
      </c>
      <c r="HY8" s="140">
        <f t="shared" ca="1" si="37"/>
        <v>0</v>
      </c>
      <c r="HZ8" s="140">
        <f t="shared" ca="1" si="37"/>
        <v>0</v>
      </c>
      <c r="IA8" s="140">
        <f t="shared" ca="1" si="37"/>
        <v>0</v>
      </c>
      <c r="IB8" s="139"/>
      <c r="IC8" s="140">
        <f t="shared" ref="IC8:IR9" ca="1" si="38">SUMIFS(OFFSET(IC$11,,,TotalPrograms),OFFSET($C$11,,,TotalPrograms),$C8)</f>
        <v>79177.711968924501</v>
      </c>
      <c r="ID8" s="140">
        <f t="shared" ca="1" si="38"/>
        <v>0</v>
      </c>
      <c r="IE8" s="140">
        <f t="shared" ca="1" si="38"/>
        <v>0</v>
      </c>
      <c r="IF8" s="140">
        <f t="shared" ca="1" si="38"/>
        <v>0</v>
      </c>
      <c r="IG8" s="140">
        <f t="shared" ca="1" si="38"/>
        <v>0</v>
      </c>
      <c r="IH8" s="140">
        <f t="shared" ca="1" si="38"/>
        <v>0</v>
      </c>
      <c r="II8" s="140">
        <f t="shared" ca="1" si="38"/>
        <v>0</v>
      </c>
      <c r="IJ8" s="140">
        <f t="shared" ca="1" si="38"/>
        <v>0</v>
      </c>
      <c r="IK8" s="140">
        <f t="shared" ca="1" si="38"/>
        <v>-8745.3675639209287</v>
      </c>
      <c r="IL8" s="140">
        <f t="shared" ca="1" si="38"/>
        <v>0</v>
      </c>
      <c r="IM8" s="140">
        <f t="shared" ca="1" si="38"/>
        <v>0</v>
      </c>
      <c r="IN8" s="140">
        <f t="shared" ca="1" si="38"/>
        <v>0</v>
      </c>
      <c r="IO8" s="140">
        <f t="shared" ca="1" si="38"/>
        <v>0</v>
      </c>
      <c r="IP8" s="140">
        <f t="shared" ca="1" si="38"/>
        <v>0</v>
      </c>
      <c r="IQ8" s="140">
        <f t="shared" ca="1" si="38"/>
        <v>0</v>
      </c>
      <c r="IR8" s="140">
        <f t="shared" ca="1" si="38"/>
        <v>0</v>
      </c>
      <c r="IS8" s="140">
        <f t="shared" ref="IS8:JJ9" ca="1" si="39">SUMIFS(OFFSET(IS$11,,,TotalPrograms),OFFSET($C$11,,,TotalPrograms),$C8)</f>
        <v>0</v>
      </c>
      <c r="IT8" s="140">
        <f t="shared" ca="1" si="39"/>
        <v>0</v>
      </c>
      <c r="IU8" s="140">
        <f t="shared" ca="1" si="39"/>
        <v>0</v>
      </c>
      <c r="IV8" s="140">
        <f t="shared" ca="1" si="39"/>
        <v>0</v>
      </c>
      <c r="IW8" s="140">
        <f t="shared" ca="1" si="39"/>
        <v>0</v>
      </c>
      <c r="IX8" s="140">
        <f t="shared" ca="1" si="39"/>
        <v>0</v>
      </c>
      <c r="IY8" s="140">
        <f t="shared" ca="1" si="39"/>
        <v>0</v>
      </c>
      <c r="IZ8" s="140">
        <f t="shared" ca="1" si="39"/>
        <v>0</v>
      </c>
      <c r="JA8" s="140">
        <f t="shared" ca="1" si="39"/>
        <v>0</v>
      </c>
      <c r="JB8" s="140">
        <f t="shared" ca="1" si="39"/>
        <v>0</v>
      </c>
      <c r="JC8" s="140">
        <f t="shared" ca="1" si="39"/>
        <v>0</v>
      </c>
      <c r="JD8" s="140">
        <f t="shared" ca="1" si="39"/>
        <v>0</v>
      </c>
      <c r="JE8" s="140">
        <f t="shared" ca="1" si="39"/>
        <v>0</v>
      </c>
      <c r="JF8" s="140">
        <f t="shared" ca="1" si="39"/>
        <v>0</v>
      </c>
      <c r="JG8" s="140">
        <f t="shared" ca="1" si="39"/>
        <v>0</v>
      </c>
      <c r="JH8" s="140">
        <f t="shared" ca="1" si="39"/>
        <v>0</v>
      </c>
      <c r="JI8" s="140">
        <f t="shared" ca="1" si="39"/>
        <v>0</v>
      </c>
      <c r="JJ8" s="140">
        <f t="shared" ca="1" si="39"/>
        <v>0</v>
      </c>
      <c r="JK8" s="139"/>
      <c r="JL8" s="140">
        <f t="shared" ref="JL8:KA9" ca="1" si="40">SUMIFS(OFFSET(JL$11,,,TotalPrograms),OFFSET($C$11,,,TotalPrograms),$C8)</f>
        <v>0</v>
      </c>
      <c r="JM8" s="140">
        <f t="shared" ca="1" si="40"/>
        <v>0</v>
      </c>
      <c r="JN8" s="140">
        <f t="shared" ca="1" si="40"/>
        <v>0</v>
      </c>
      <c r="JO8" s="140">
        <f t="shared" ca="1" si="40"/>
        <v>0</v>
      </c>
      <c r="JP8" s="140">
        <f t="shared" ca="1" si="40"/>
        <v>0</v>
      </c>
      <c r="JQ8" s="140">
        <f t="shared" ca="1" si="40"/>
        <v>0</v>
      </c>
      <c r="JR8" s="140">
        <f t="shared" ca="1" si="40"/>
        <v>0</v>
      </c>
      <c r="JS8" s="140">
        <f t="shared" ca="1" si="40"/>
        <v>0</v>
      </c>
      <c r="JT8" s="140">
        <f t="shared" ca="1" si="40"/>
        <v>0</v>
      </c>
      <c r="JU8" s="140">
        <f t="shared" ca="1" si="40"/>
        <v>0</v>
      </c>
      <c r="JV8" s="140">
        <f t="shared" ca="1" si="40"/>
        <v>0</v>
      </c>
      <c r="JW8" s="140">
        <f t="shared" ca="1" si="40"/>
        <v>0</v>
      </c>
      <c r="JX8" s="140">
        <f t="shared" ca="1" si="40"/>
        <v>0</v>
      </c>
      <c r="JY8" s="140">
        <f t="shared" ca="1" si="40"/>
        <v>0</v>
      </c>
      <c r="JZ8" s="140">
        <f t="shared" ca="1" si="40"/>
        <v>0</v>
      </c>
      <c r="KA8" s="140">
        <f t="shared" ca="1" si="40"/>
        <v>0</v>
      </c>
      <c r="KB8" s="140">
        <f t="shared" ref="KB8:KS9" ca="1" si="41">SUMIFS(OFFSET(KB$11,,,TotalPrograms),OFFSET($C$11,,,TotalPrograms),$C8)</f>
        <v>0</v>
      </c>
      <c r="KC8" s="140">
        <f t="shared" ca="1" si="41"/>
        <v>0</v>
      </c>
      <c r="KD8" s="140">
        <f t="shared" ca="1" si="41"/>
        <v>0</v>
      </c>
      <c r="KE8" s="140">
        <f t="shared" ca="1" si="41"/>
        <v>0</v>
      </c>
      <c r="KF8" s="140">
        <f t="shared" ca="1" si="41"/>
        <v>0</v>
      </c>
      <c r="KG8" s="140">
        <f t="shared" ca="1" si="41"/>
        <v>0</v>
      </c>
      <c r="KH8" s="140">
        <f t="shared" ca="1" si="41"/>
        <v>0</v>
      </c>
      <c r="KI8" s="140">
        <f t="shared" ca="1" si="41"/>
        <v>0</v>
      </c>
      <c r="KJ8" s="140">
        <f t="shared" ca="1" si="41"/>
        <v>0</v>
      </c>
      <c r="KK8" s="140">
        <f t="shared" ca="1" si="41"/>
        <v>0</v>
      </c>
      <c r="KL8" s="140">
        <f t="shared" ca="1" si="41"/>
        <v>0</v>
      </c>
      <c r="KM8" s="140">
        <f t="shared" ca="1" si="41"/>
        <v>0</v>
      </c>
      <c r="KN8" s="140">
        <f t="shared" ca="1" si="41"/>
        <v>0</v>
      </c>
      <c r="KO8" s="140">
        <f t="shared" ca="1" si="41"/>
        <v>0</v>
      </c>
      <c r="KP8" s="140">
        <f t="shared" ca="1" si="41"/>
        <v>0</v>
      </c>
      <c r="KQ8" s="140">
        <f t="shared" ca="1" si="41"/>
        <v>0</v>
      </c>
      <c r="KR8" s="140">
        <f t="shared" ca="1" si="41"/>
        <v>0</v>
      </c>
      <c r="KS8" s="140">
        <f t="shared" ca="1" si="41"/>
        <v>0</v>
      </c>
      <c r="KT8" s="139"/>
      <c r="KU8" s="140">
        <f t="shared" ref="KU8:LJ9" ca="1" si="42">SUMIFS(OFFSET(KU$11,,,TotalPrograms),OFFSET($C$11,,,TotalPrograms),$C8)</f>
        <v>0</v>
      </c>
      <c r="KV8" s="140">
        <f t="shared" ca="1" si="42"/>
        <v>0</v>
      </c>
      <c r="KW8" s="140">
        <f t="shared" ca="1" si="42"/>
        <v>0</v>
      </c>
      <c r="KX8" s="140">
        <f t="shared" ca="1" si="42"/>
        <v>0</v>
      </c>
      <c r="KY8" s="140">
        <f t="shared" ca="1" si="42"/>
        <v>0</v>
      </c>
      <c r="KZ8" s="140">
        <f t="shared" ca="1" si="42"/>
        <v>0</v>
      </c>
      <c r="LA8" s="140">
        <f t="shared" ca="1" si="42"/>
        <v>0</v>
      </c>
      <c r="LB8" s="140">
        <f t="shared" ca="1" si="42"/>
        <v>0</v>
      </c>
      <c r="LC8" s="140">
        <f t="shared" ca="1" si="42"/>
        <v>0</v>
      </c>
      <c r="LD8" s="140">
        <f t="shared" ca="1" si="42"/>
        <v>0</v>
      </c>
      <c r="LE8" s="140">
        <f t="shared" ca="1" si="42"/>
        <v>0</v>
      </c>
      <c r="LF8" s="140">
        <f t="shared" ca="1" si="42"/>
        <v>0</v>
      </c>
      <c r="LG8" s="140">
        <f t="shared" ca="1" si="42"/>
        <v>0</v>
      </c>
      <c r="LH8" s="140">
        <f t="shared" ca="1" si="42"/>
        <v>0</v>
      </c>
      <c r="LI8" s="140">
        <f t="shared" ca="1" si="42"/>
        <v>0</v>
      </c>
      <c r="LJ8" s="140">
        <f t="shared" ca="1" si="42"/>
        <v>0</v>
      </c>
      <c r="LK8" s="140">
        <f t="shared" ref="LK8:MB9" ca="1" si="43">SUMIFS(OFFSET(LK$11,,,TotalPrograms),OFFSET($C$11,,,TotalPrograms),$C8)</f>
        <v>0</v>
      </c>
      <c r="LL8" s="140">
        <f t="shared" ca="1" si="43"/>
        <v>0</v>
      </c>
      <c r="LM8" s="140">
        <f t="shared" ca="1" si="43"/>
        <v>0</v>
      </c>
      <c r="LN8" s="140">
        <f t="shared" ca="1" si="43"/>
        <v>0</v>
      </c>
      <c r="LO8" s="140">
        <f t="shared" ca="1" si="43"/>
        <v>0</v>
      </c>
      <c r="LP8" s="140">
        <f t="shared" ca="1" si="43"/>
        <v>0</v>
      </c>
      <c r="LQ8" s="140">
        <f t="shared" ca="1" si="43"/>
        <v>0</v>
      </c>
      <c r="LR8" s="140">
        <f t="shared" ca="1" si="43"/>
        <v>0</v>
      </c>
      <c r="LS8" s="140">
        <f t="shared" ca="1" si="43"/>
        <v>0</v>
      </c>
      <c r="LT8" s="140">
        <f t="shared" ca="1" si="43"/>
        <v>0</v>
      </c>
      <c r="LU8" s="140">
        <f t="shared" ca="1" si="43"/>
        <v>0</v>
      </c>
      <c r="LV8" s="140">
        <f t="shared" ca="1" si="43"/>
        <v>0</v>
      </c>
      <c r="LW8" s="140">
        <f t="shared" ca="1" si="43"/>
        <v>0</v>
      </c>
      <c r="LX8" s="140">
        <f t="shared" ca="1" si="43"/>
        <v>0</v>
      </c>
      <c r="LY8" s="140">
        <f t="shared" ca="1" si="43"/>
        <v>0</v>
      </c>
      <c r="LZ8" s="140">
        <f t="shared" ca="1" si="43"/>
        <v>0</v>
      </c>
      <c r="MA8" s="140">
        <f t="shared" ca="1" si="43"/>
        <v>0</v>
      </c>
      <c r="MB8" s="140">
        <f t="shared" ca="1" si="43"/>
        <v>0</v>
      </c>
      <c r="MC8" s="139"/>
      <c r="MD8" s="164">
        <f t="shared" ref="MD8:MS9" ca="1" si="44">SUMIFS(OFFSET(MD$11,,,TotalPrograms),OFFSET($C$11,,,TotalPrograms),$C8)</f>
        <v>1095675.3144226852</v>
      </c>
      <c r="ME8" s="164">
        <f t="shared" ca="1" si="44"/>
        <v>1095675.3144226852</v>
      </c>
      <c r="MF8" s="164">
        <f t="shared" ca="1" si="44"/>
        <v>1095675.3144226852</v>
      </c>
      <c r="MG8" s="164">
        <f t="shared" ca="1" si="44"/>
        <v>1095675.3144226852</v>
      </c>
      <c r="MH8" s="164">
        <f t="shared" ca="1" si="44"/>
        <v>1095675.3144226852</v>
      </c>
      <c r="MI8" s="164">
        <f t="shared" ca="1" si="44"/>
        <v>530379.07442268508</v>
      </c>
      <c r="MJ8" s="164">
        <f t="shared" ca="1" si="44"/>
        <v>530379.07442268508</v>
      </c>
      <c r="MK8" s="164">
        <f t="shared" ca="1" si="44"/>
        <v>530379.07442268508</v>
      </c>
      <c r="ML8" s="164">
        <f t="shared" ca="1" si="44"/>
        <v>406037.59405208565</v>
      </c>
      <c r="MM8" s="164">
        <f t="shared" ca="1" si="44"/>
        <v>406037.59405208565</v>
      </c>
      <c r="MN8" s="164">
        <f t="shared" ca="1" si="44"/>
        <v>187392.9442819586</v>
      </c>
      <c r="MO8" s="164">
        <f t="shared" ca="1" si="44"/>
        <v>187392.9442819586</v>
      </c>
      <c r="MP8" s="164">
        <f t="shared" ca="1" si="44"/>
        <v>187392.9442819586</v>
      </c>
      <c r="MQ8" s="164">
        <f t="shared" ca="1" si="44"/>
        <v>187392.9442819586</v>
      </c>
      <c r="MR8" s="164">
        <f t="shared" ca="1" si="44"/>
        <v>185324.07228195859</v>
      </c>
      <c r="MS8" s="164">
        <f t="shared" ca="1" si="44"/>
        <v>130356.4751831786</v>
      </c>
      <c r="MT8" s="164">
        <f t="shared" ref="MT8:NK9" ca="1" si="45">SUMIFS(OFFSET(MT$11,,,TotalPrograms),OFFSET($C$11,,,TotalPrograms),$C8)</f>
        <v>130356.4751831786</v>
      </c>
      <c r="MU8" s="164">
        <f t="shared" ca="1" si="45"/>
        <v>130356.4751831786</v>
      </c>
      <c r="MV8" s="164">
        <f t="shared" ca="1" si="45"/>
        <v>27975.858966693489</v>
      </c>
      <c r="MW8" s="164">
        <f t="shared" ca="1" si="45"/>
        <v>27975.858966693489</v>
      </c>
      <c r="MX8" s="164">
        <f t="shared" ca="1" si="45"/>
        <v>27975.858966693489</v>
      </c>
      <c r="MY8" s="164">
        <f t="shared" ca="1" si="45"/>
        <v>27975.858966693489</v>
      </c>
      <c r="MZ8" s="164">
        <f t="shared" ca="1" si="45"/>
        <v>27975.858966693489</v>
      </c>
      <c r="NA8" s="164">
        <f t="shared" ca="1" si="45"/>
        <v>27975.858966693489</v>
      </c>
      <c r="NB8" s="164">
        <f t="shared" ca="1" si="45"/>
        <v>27975.858966693489</v>
      </c>
      <c r="NC8" s="164">
        <f t="shared" ca="1" si="45"/>
        <v>0</v>
      </c>
      <c r="ND8" s="164">
        <f t="shared" ca="1" si="45"/>
        <v>0</v>
      </c>
      <c r="NE8" s="164">
        <f t="shared" ca="1" si="45"/>
        <v>0</v>
      </c>
      <c r="NF8" s="164">
        <f t="shared" ca="1" si="45"/>
        <v>0</v>
      </c>
      <c r="NG8" s="164">
        <f t="shared" ca="1" si="45"/>
        <v>0</v>
      </c>
      <c r="NH8" s="164">
        <f t="shared" ca="1" si="45"/>
        <v>0</v>
      </c>
      <c r="NI8" s="164">
        <f t="shared" ca="1" si="45"/>
        <v>0</v>
      </c>
      <c r="NJ8" s="164">
        <f t="shared" ca="1" si="45"/>
        <v>0</v>
      </c>
      <c r="NK8" s="164">
        <f t="shared" ca="1" si="45"/>
        <v>0</v>
      </c>
      <c r="NL8" s="139"/>
      <c r="NM8" s="164">
        <f t="shared" ref="NM8:OB9" ca="1" si="46">SUMIFS(OFFSET(NM$11,,,TotalPrograms),OFFSET($C$11,,,TotalPrograms),$C8)</f>
        <v>133.77245529407065</v>
      </c>
      <c r="NN8" s="164">
        <f t="shared" ca="1" si="46"/>
        <v>133.77245529407065</v>
      </c>
      <c r="NO8" s="164">
        <f t="shared" ca="1" si="46"/>
        <v>133.77245529407065</v>
      </c>
      <c r="NP8" s="164">
        <f t="shared" ca="1" si="46"/>
        <v>133.77245529407065</v>
      </c>
      <c r="NQ8" s="164">
        <f t="shared" ca="1" si="46"/>
        <v>133.77245529407065</v>
      </c>
      <c r="NR8" s="164">
        <f t="shared" ca="1" si="46"/>
        <v>76.815655294070638</v>
      </c>
      <c r="NS8" s="164">
        <f t="shared" ca="1" si="46"/>
        <v>76.815655294070638</v>
      </c>
      <c r="NT8" s="164">
        <f t="shared" ca="1" si="46"/>
        <v>76.815655294070638</v>
      </c>
      <c r="NU8" s="164">
        <f t="shared" ca="1" si="46"/>
        <v>59.473145922135323</v>
      </c>
      <c r="NV8" s="164">
        <f t="shared" ca="1" si="46"/>
        <v>59.473145922135323</v>
      </c>
      <c r="NW8" s="164">
        <f t="shared" ca="1" si="46"/>
        <v>35.617661288064674</v>
      </c>
      <c r="NX8" s="164">
        <f t="shared" ca="1" si="46"/>
        <v>35.617661288064674</v>
      </c>
      <c r="NY8" s="164">
        <f t="shared" ca="1" si="46"/>
        <v>35.617661288064674</v>
      </c>
      <c r="NZ8" s="164">
        <f t="shared" ca="1" si="46"/>
        <v>35.617661288064674</v>
      </c>
      <c r="OA8" s="164">
        <f t="shared" ca="1" si="46"/>
        <v>35.381039288064677</v>
      </c>
      <c r="OB8" s="164">
        <f t="shared" ca="1" si="46"/>
        <v>26.133118628064679</v>
      </c>
      <c r="OC8" s="164">
        <f t="shared" ref="OC8:OT9" ca="1" si="47">SUMIFS(OFFSET(OC$11,,,TotalPrograms),OFFSET($C$11,,,TotalPrograms),$C8)</f>
        <v>26.133118628064679</v>
      </c>
      <c r="OD8" s="164">
        <f t="shared" ca="1" si="47"/>
        <v>26.133118628064679</v>
      </c>
      <c r="OE8" s="164">
        <f t="shared" ca="1" si="47"/>
        <v>7.5910333541635477</v>
      </c>
      <c r="OF8" s="164">
        <f t="shared" ca="1" si="47"/>
        <v>7.5910333541635477</v>
      </c>
      <c r="OG8" s="164">
        <f t="shared" ca="1" si="47"/>
        <v>7.5910333541635477</v>
      </c>
      <c r="OH8" s="164">
        <f t="shared" ca="1" si="47"/>
        <v>7.5910333541635477</v>
      </c>
      <c r="OI8" s="164">
        <f t="shared" ca="1" si="47"/>
        <v>7.5910333541635477</v>
      </c>
      <c r="OJ8" s="164">
        <f t="shared" ca="1" si="47"/>
        <v>7.5910333541635477</v>
      </c>
      <c r="OK8" s="164">
        <f t="shared" ca="1" si="47"/>
        <v>7.5910333541635477</v>
      </c>
      <c r="OL8" s="164">
        <f t="shared" ca="1" si="47"/>
        <v>0</v>
      </c>
      <c r="OM8" s="164">
        <f t="shared" ca="1" si="47"/>
        <v>0</v>
      </c>
      <c r="ON8" s="164">
        <f t="shared" ca="1" si="47"/>
        <v>0</v>
      </c>
      <c r="OO8" s="164">
        <f t="shared" ca="1" si="47"/>
        <v>0</v>
      </c>
      <c r="OP8" s="164">
        <f t="shared" ca="1" si="47"/>
        <v>0</v>
      </c>
      <c r="OQ8" s="164">
        <f t="shared" ca="1" si="47"/>
        <v>0</v>
      </c>
      <c r="OR8" s="164">
        <f t="shared" ca="1" si="47"/>
        <v>0</v>
      </c>
      <c r="OS8" s="164">
        <f t="shared" ca="1" si="47"/>
        <v>0</v>
      </c>
      <c r="OT8" s="164">
        <f t="shared" ca="1" si="47"/>
        <v>0</v>
      </c>
      <c r="OU8" s="139"/>
      <c r="OV8" s="164">
        <f t="shared" ref="OV8:PK9" ca="1" si="48">SUMIFS(OFFSET(OV$11,,,TotalPrograms),OFFSET($C$11,,,TotalPrograms),$C8)</f>
        <v>0</v>
      </c>
      <c r="OW8" s="164">
        <f t="shared" ca="1" si="48"/>
        <v>0</v>
      </c>
      <c r="OX8" s="164">
        <f t="shared" ca="1" si="48"/>
        <v>0</v>
      </c>
      <c r="OY8" s="164">
        <f t="shared" ca="1" si="48"/>
        <v>0</v>
      </c>
      <c r="OZ8" s="164">
        <f t="shared" ca="1" si="48"/>
        <v>0</v>
      </c>
      <c r="PA8" s="164">
        <f t="shared" ca="1" si="48"/>
        <v>0</v>
      </c>
      <c r="PB8" s="164">
        <f t="shared" ca="1" si="48"/>
        <v>0</v>
      </c>
      <c r="PC8" s="164">
        <f t="shared" ca="1" si="48"/>
        <v>0</v>
      </c>
      <c r="PD8" s="164">
        <f t="shared" ca="1" si="48"/>
        <v>0</v>
      </c>
      <c r="PE8" s="164">
        <f t="shared" ca="1" si="48"/>
        <v>0</v>
      </c>
      <c r="PF8" s="164">
        <f t="shared" ca="1" si="48"/>
        <v>0</v>
      </c>
      <c r="PG8" s="164">
        <f t="shared" ca="1" si="48"/>
        <v>0</v>
      </c>
      <c r="PH8" s="164">
        <f t="shared" ca="1" si="48"/>
        <v>0</v>
      </c>
      <c r="PI8" s="164">
        <f t="shared" ca="1" si="48"/>
        <v>0</v>
      </c>
      <c r="PJ8" s="164">
        <f t="shared" ca="1" si="48"/>
        <v>0</v>
      </c>
      <c r="PK8" s="164">
        <f t="shared" ca="1" si="48"/>
        <v>0</v>
      </c>
      <c r="PL8" s="164">
        <f t="shared" ref="PL8:QC9" ca="1" si="49">SUMIFS(OFFSET(PL$11,,,TotalPrograms),OFFSET($C$11,,,TotalPrograms),$C8)</f>
        <v>0</v>
      </c>
      <c r="PM8" s="164">
        <f t="shared" ca="1" si="49"/>
        <v>0</v>
      </c>
      <c r="PN8" s="164">
        <f t="shared" ca="1" si="49"/>
        <v>0</v>
      </c>
      <c r="PO8" s="164">
        <f t="shared" ca="1" si="49"/>
        <v>0</v>
      </c>
      <c r="PP8" s="164">
        <f t="shared" ca="1" si="49"/>
        <v>0</v>
      </c>
      <c r="PQ8" s="164">
        <f t="shared" ca="1" si="49"/>
        <v>0</v>
      </c>
      <c r="PR8" s="164">
        <f t="shared" ca="1" si="49"/>
        <v>0</v>
      </c>
      <c r="PS8" s="164">
        <f t="shared" ca="1" si="49"/>
        <v>0</v>
      </c>
      <c r="PT8" s="164">
        <f t="shared" ca="1" si="49"/>
        <v>0</v>
      </c>
      <c r="PU8" s="164">
        <f t="shared" ca="1" si="49"/>
        <v>0</v>
      </c>
      <c r="PV8" s="164">
        <f t="shared" ca="1" si="49"/>
        <v>0</v>
      </c>
      <c r="PW8" s="164">
        <f t="shared" ca="1" si="49"/>
        <v>0</v>
      </c>
      <c r="PX8" s="164">
        <f t="shared" ca="1" si="49"/>
        <v>0</v>
      </c>
      <c r="PY8" s="164">
        <f t="shared" ca="1" si="49"/>
        <v>0</v>
      </c>
      <c r="PZ8" s="164">
        <f t="shared" ca="1" si="49"/>
        <v>0</v>
      </c>
      <c r="QA8" s="164">
        <f t="shared" ca="1" si="49"/>
        <v>0</v>
      </c>
      <c r="QB8" s="164">
        <f t="shared" ca="1" si="49"/>
        <v>0</v>
      </c>
      <c r="QC8" s="164">
        <f t="shared" ca="1" si="49"/>
        <v>0</v>
      </c>
      <c r="QD8" s="131"/>
    </row>
    <row r="9" spans="1:447" s="120" customFormat="1" ht="14.4" customHeight="1">
      <c r="A9" s="157"/>
      <c r="B9" s="128" t="str">
        <f t="shared" ref="B9" si="50">C9&amp;"_"&amp;D9&amp;"_"&amp;E9&amp;"_"&amp;F9&amp;"_"&amp;G9</f>
        <v>Commercial_All_All_All_Actual</v>
      </c>
      <c r="C9" s="130" t="s">
        <v>65</v>
      </c>
      <c r="D9" s="129" t="s">
        <v>166</v>
      </c>
      <c r="E9" s="129" t="s">
        <v>166</v>
      </c>
      <c r="F9" s="130" t="s">
        <v>166</v>
      </c>
      <c r="G9" s="130" t="s">
        <v>243</v>
      </c>
      <c r="H9" s="131"/>
      <c r="I9" s="132" t="s">
        <v>94</v>
      </c>
      <c r="J9" s="132">
        <f t="shared" ca="1" si="24"/>
        <v>4480341.2439999981</v>
      </c>
      <c r="K9" s="132">
        <f t="shared" ca="1" si="24"/>
        <v>4480341.2439999981</v>
      </c>
      <c r="L9" s="132">
        <f t="shared" ca="1" si="24"/>
        <v>0</v>
      </c>
      <c r="M9" s="132">
        <f t="shared" ca="1" si="24"/>
        <v>1073.3775889999997</v>
      </c>
      <c r="N9" s="132">
        <f t="shared" ca="1" si="24"/>
        <v>1073.3775889999997</v>
      </c>
      <c r="O9" s="132">
        <f t="shared" ca="1" si="24"/>
        <v>0</v>
      </c>
      <c r="P9" s="132">
        <f t="shared" ca="1" si="24"/>
        <v>0</v>
      </c>
      <c r="Q9" s="132">
        <f t="shared" ca="1" si="24"/>
        <v>0</v>
      </c>
      <c r="R9" s="133">
        <f t="shared" ca="1" si="24"/>
        <v>0</v>
      </c>
      <c r="S9" s="133">
        <f t="shared" ca="1" si="24"/>
        <v>0</v>
      </c>
      <c r="T9" s="133">
        <f t="shared" ca="1" si="24"/>
        <v>0</v>
      </c>
      <c r="U9" s="133">
        <f t="shared" ca="1" si="24"/>
        <v>0</v>
      </c>
      <c r="V9" s="133">
        <f t="shared" ca="1" si="24"/>
        <v>0</v>
      </c>
      <c r="W9" s="133">
        <f t="shared" ca="1" si="24"/>
        <v>0</v>
      </c>
      <c r="X9" s="131"/>
      <c r="Y9" s="134">
        <f t="shared" ca="1" si="25"/>
        <v>1119356.8054153845</v>
      </c>
      <c r="Z9" s="134">
        <f t="shared" ca="1" si="25"/>
        <v>0</v>
      </c>
      <c r="AA9" s="134">
        <f t="shared" ca="1" si="25"/>
        <v>0</v>
      </c>
      <c r="AB9" s="134">
        <f t="shared" ca="1" si="25"/>
        <v>0</v>
      </c>
      <c r="AC9" s="134">
        <f t="shared" ca="1" si="25"/>
        <v>438156.72492000001</v>
      </c>
      <c r="AD9" s="134">
        <f t="shared" ca="1" si="25"/>
        <v>56700.995080000022</v>
      </c>
      <c r="AE9" s="134">
        <f ca="1">AD9+AC9</f>
        <v>494857.72000000003</v>
      </c>
      <c r="AF9" s="131"/>
      <c r="AG9" s="135">
        <f ca="1">IF(OR(AR9&gt;0,AD9&gt;0),(AQ9)/(AD9+AR9),"n/a")</f>
        <v>1.3393643428953734</v>
      </c>
      <c r="AH9" s="135">
        <f ca="1">IF(OR(AD9&gt;0,AC9&gt;0),(AT9+AU9)/((AC9+AD9)),"n/a")</f>
        <v>3.1830763055843176</v>
      </c>
      <c r="AI9" s="135">
        <f ca="1">IF(OR(AD9&gt;0,BA9&gt;0),(AW9+AY9+AZ9+AX9)/(AD9+BA9),"n/a")</f>
        <v>1.6456986642060407</v>
      </c>
      <c r="AJ9" s="135">
        <f ca="1">IF(BE9&gt;0,(AC9+BC9+BD9)/BE9,"n/a")</f>
        <v>3.4817507571463748</v>
      </c>
      <c r="AK9" s="135">
        <f ca="1">IF((BH9+AD9+AC9)&gt;0,BG9/(BH9+AD9+AC9),"n/a")</f>
        <v>0.39837151231779894</v>
      </c>
      <c r="AL9" s="131"/>
      <c r="AM9" s="136">
        <f ca="1">IFERROR(($AD9+$AC9)/($MD9+NPV(DiscountRateTRC,$ME9:$NK9)),"n/a")</f>
        <v>1.4955956569369587E-2</v>
      </c>
      <c r="AN9" s="136">
        <f ca="1">IFERROR(($AD9+$AC9)/($NM9+NPV(DiscountRateTRC,$NN9:$OT9)),"n/a")</f>
        <v>62.498473893636863</v>
      </c>
      <c r="AO9" s="137" t="e">
        <f ca="1">($AD9+$AC9)/($OV9+NPV(DiscountRateTRC,$OW9:$QC9))</f>
        <v>#DIV/0!</v>
      </c>
      <c r="AP9" s="131"/>
      <c r="AQ9" s="138">
        <f ca="1">SUMIFS(AQ$11:AQ$21,$C$11:$C$21,$C9)</f>
        <v>1575169.8831674787</v>
      </c>
      <c r="AR9" s="138">
        <f ca="1">SUMIFS(AR$11:AR$21,$C$11:$C$21,$C9)</f>
        <v>1119356.8054153845</v>
      </c>
      <c r="AS9" s="131"/>
      <c r="AT9" s="138">
        <f ca="1">SUMIFS(AT$11:AT$21,$C$11:$C$21,$C9)</f>
        <v>1575169.8831674787</v>
      </c>
      <c r="AU9" s="138">
        <f ca="1">SUMIFS(AU$11:AU$21,$C$11:$C$21,$C9)</f>
        <v>0</v>
      </c>
      <c r="AV9" s="131"/>
      <c r="AW9" s="138">
        <f t="shared" ca="1" si="26"/>
        <v>1575169.8831674787</v>
      </c>
      <c r="AX9" s="138">
        <f t="shared" ca="1" si="26"/>
        <v>0</v>
      </c>
      <c r="AY9" s="138">
        <f t="shared" ca="1" si="26"/>
        <v>360266.86813686969</v>
      </c>
      <c r="AZ9" s="138">
        <f t="shared" ca="1" si="26"/>
        <v>0</v>
      </c>
      <c r="BA9" s="138">
        <f t="shared" ca="1" si="26"/>
        <v>1119356.8054153845</v>
      </c>
      <c r="BB9" s="131"/>
      <c r="BC9" s="138">
        <f t="shared" ca="1" si="27"/>
        <v>3459164.6798519623</v>
      </c>
      <c r="BD9" s="138">
        <f t="shared" ca="1" si="27"/>
        <v>0</v>
      </c>
      <c r="BE9" s="138">
        <f t="shared" ca="1" si="27"/>
        <v>1119356.8054153845</v>
      </c>
      <c r="BF9" s="131"/>
      <c r="BG9" s="138">
        <f ca="1">SUMIFS(BG$11:BG$21,$C$11:$C$21,$C9)</f>
        <v>1575169.8831674787</v>
      </c>
      <c r="BH9" s="138">
        <f ca="1">SUMIFS(BH$11:BH$21,$C$11:$C$21,$C9)</f>
        <v>3459164.6798519623</v>
      </c>
      <c r="BI9" s="131"/>
      <c r="BJ9" s="140">
        <f t="shared" ca="1" si="28"/>
        <v>209737.61971485073</v>
      </c>
      <c r="BK9" s="140">
        <f t="shared" ca="1" si="28"/>
        <v>212883.68401057346</v>
      </c>
      <c r="BL9" s="140">
        <f t="shared" ca="1" si="29"/>
        <v>216076.93927073205</v>
      </c>
      <c r="BM9" s="140">
        <f t="shared" ca="1" si="29"/>
        <v>219318.09335979295</v>
      </c>
      <c r="BN9" s="140">
        <f t="shared" ca="1" si="29"/>
        <v>222607.86476018984</v>
      </c>
      <c r="BO9" s="140">
        <f t="shared" ca="1" si="29"/>
        <v>225946.98273159267</v>
      </c>
      <c r="BP9" s="140">
        <f t="shared" ca="1" si="29"/>
        <v>229336.18747256655</v>
      </c>
      <c r="BQ9" s="140">
        <f t="shared" ca="1" si="29"/>
        <v>232776.230284655</v>
      </c>
      <c r="BR9" s="140">
        <f t="shared" ca="1" si="29"/>
        <v>83874.726489262161</v>
      </c>
      <c r="BS9" s="140">
        <f t="shared" ca="1" si="29"/>
        <v>85132.84738660109</v>
      </c>
      <c r="BT9" s="140">
        <f t="shared" ca="1" si="29"/>
        <v>86409.840097400098</v>
      </c>
      <c r="BU9" s="140">
        <f t="shared" ca="1" si="29"/>
        <v>87705.987698861078</v>
      </c>
      <c r="BV9" s="140">
        <f t="shared" ca="1" si="29"/>
        <v>89021.577514343997</v>
      </c>
      <c r="BW9" s="140">
        <f t="shared" ca="1" si="29"/>
        <v>90356.901177059161</v>
      </c>
      <c r="BX9" s="140">
        <f t="shared" ca="1" si="29"/>
        <v>91712.254694715026</v>
      </c>
      <c r="BY9" s="140">
        <f t="shared" ca="1" si="29"/>
        <v>0</v>
      </c>
      <c r="BZ9" s="140">
        <f t="shared" ca="1" si="29"/>
        <v>0</v>
      </c>
      <c r="CA9" s="140">
        <f t="shared" ca="1" si="29"/>
        <v>0</v>
      </c>
      <c r="CB9" s="140">
        <f t="shared" ca="1" si="29"/>
        <v>0</v>
      </c>
      <c r="CC9" s="140">
        <f t="shared" ca="1" si="29"/>
        <v>0</v>
      </c>
      <c r="CD9" s="140">
        <f t="shared" ca="1" si="29"/>
        <v>0</v>
      </c>
      <c r="CE9" s="140">
        <f t="shared" ca="1" si="29"/>
        <v>0</v>
      </c>
      <c r="CF9" s="140">
        <f t="shared" ca="1" si="29"/>
        <v>0</v>
      </c>
      <c r="CG9" s="140">
        <f t="shared" ca="1" si="29"/>
        <v>0</v>
      </c>
      <c r="CH9" s="140">
        <f t="shared" ca="1" si="29"/>
        <v>0</v>
      </c>
      <c r="CI9" s="140">
        <f t="shared" ca="1" si="29"/>
        <v>0</v>
      </c>
      <c r="CJ9" s="140">
        <f t="shared" ca="1" si="29"/>
        <v>0</v>
      </c>
      <c r="CK9" s="140">
        <f t="shared" ca="1" si="29"/>
        <v>0</v>
      </c>
      <c r="CL9" s="140">
        <f t="shared" ca="1" si="29"/>
        <v>0</v>
      </c>
      <c r="CM9" s="140">
        <f t="shared" ca="1" si="29"/>
        <v>0</v>
      </c>
      <c r="CN9" s="140">
        <f t="shared" ca="1" si="29"/>
        <v>0</v>
      </c>
      <c r="CO9" s="140">
        <f t="shared" ca="1" si="29"/>
        <v>0</v>
      </c>
      <c r="CP9" s="140">
        <f t="shared" ca="1" si="29"/>
        <v>0</v>
      </c>
      <c r="CQ9" s="140">
        <f t="shared" ca="1" si="29"/>
        <v>0</v>
      </c>
      <c r="CR9" s="131"/>
      <c r="CS9" s="140">
        <f t="shared" ca="1" si="30"/>
        <v>51075.890181599985</v>
      </c>
      <c r="CT9" s="140">
        <f t="shared" ca="1" si="30"/>
        <v>51075.890181599985</v>
      </c>
      <c r="CU9" s="140">
        <f t="shared" ca="1" si="30"/>
        <v>51075.890181599985</v>
      </c>
      <c r="CV9" s="140">
        <f t="shared" ca="1" si="30"/>
        <v>51075.890181599985</v>
      </c>
      <c r="CW9" s="140">
        <f t="shared" ca="1" si="30"/>
        <v>51075.890181599985</v>
      </c>
      <c r="CX9" s="140">
        <f t="shared" ca="1" si="30"/>
        <v>51075.890181599985</v>
      </c>
      <c r="CY9" s="140">
        <f t="shared" ca="1" si="30"/>
        <v>51075.890181599985</v>
      </c>
      <c r="CZ9" s="140">
        <f t="shared" ca="1" si="30"/>
        <v>51075.890181599985</v>
      </c>
      <c r="DA9" s="140">
        <f t="shared" ca="1" si="30"/>
        <v>18144.0314598</v>
      </c>
      <c r="DB9" s="140">
        <f t="shared" ca="1" si="30"/>
        <v>18144.0314598</v>
      </c>
      <c r="DC9" s="140">
        <f t="shared" ca="1" si="30"/>
        <v>18144.0314598</v>
      </c>
      <c r="DD9" s="140">
        <f t="shared" ca="1" si="30"/>
        <v>18144.0314598</v>
      </c>
      <c r="DE9" s="140">
        <f t="shared" ca="1" si="30"/>
        <v>18144.0314598</v>
      </c>
      <c r="DF9" s="140">
        <f t="shared" ca="1" si="30"/>
        <v>18144.0314598</v>
      </c>
      <c r="DG9" s="140">
        <f t="shared" ca="1" si="30"/>
        <v>18144.0314598</v>
      </c>
      <c r="DH9" s="140">
        <f t="shared" ca="1" si="30"/>
        <v>0</v>
      </c>
      <c r="DI9" s="140">
        <f t="shared" ca="1" si="31"/>
        <v>0</v>
      </c>
      <c r="DJ9" s="140">
        <f t="shared" ca="1" si="31"/>
        <v>0</v>
      </c>
      <c r="DK9" s="140">
        <f t="shared" ca="1" si="31"/>
        <v>0</v>
      </c>
      <c r="DL9" s="140">
        <f t="shared" ca="1" si="31"/>
        <v>0</v>
      </c>
      <c r="DM9" s="140">
        <f t="shared" ca="1" si="31"/>
        <v>0</v>
      </c>
      <c r="DN9" s="140">
        <f t="shared" ca="1" si="31"/>
        <v>0</v>
      </c>
      <c r="DO9" s="140">
        <f t="shared" ca="1" si="31"/>
        <v>0</v>
      </c>
      <c r="DP9" s="140">
        <f t="shared" ca="1" si="31"/>
        <v>0</v>
      </c>
      <c r="DQ9" s="140">
        <f t="shared" ca="1" si="31"/>
        <v>0</v>
      </c>
      <c r="DR9" s="140">
        <f t="shared" ca="1" si="31"/>
        <v>0</v>
      </c>
      <c r="DS9" s="140">
        <f t="shared" ca="1" si="31"/>
        <v>0</v>
      </c>
      <c r="DT9" s="140">
        <f t="shared" ca="1" si="31"/>
        <v>0</v>
      </c>
      <c r="DU9" s="140">
        <f t="shared" ca="1" si="31"/>
        <v>0</v>
      </c>
      <c r="DV9" s="140">
        <f t="shared" ca="1" si="31"/>
        <v>0</v>
      </c>
      <c r="DW9" s="140">
        <f t="shared" ca="1" si="31"/>
        <v>0</v>
      </c>
      <c r="DX9" s="140">
        <f t="shared" ca="1" si="31"/>
        <v>0</v>
      </c>
      <c r="DY9" s="140">
        <f t="shared" ca="1" si="31"/>
        <v>0</v>
      </c>
      <c r="DZ9" s="140">
        <f t="shared" ca="1" si="31"/>
        <v>0</v>
      </c>
      <c r="EA9" s="139"/>
      <c r="EB9" s="140">
        <f t="shared" ca="1" si="32"/>
        <v>0</v>
      </c>
      <c r="EC9" s="140">
        <f t="shared" ca="1" si="32"/>
        <v>0</v>
      </c>
      <c r="ED9" s="140">
        <f t="shared" ca="1" si="32"/>
        <v>0</v>
      </c>
      <c r="EE9" s="140">
        <f t="shared" ca="1" si="32"/>
        <v>0</v>
      </c>
      <c r="EF9" s="140">
        <f t="shared" ca="1" si="32"/>
        <v>0</v>
      </c>
      <c r="EG9" s="140">
        <f t="shared" ca="1" si="32"/>
        <v>0</v>
      </c>
      <c r="EH9" s="140">
        <f t="shared" ca="1" si="32"/>
        <v>0</v>
      </c>
      <c r="EI9" s="140">
        <f t="shared" ca="1" si="32"/>
        <v>0</v>
      </c>
      <c r="EJ9" s="140">
        <f t="shared" ca="1" si="32"/>
        <v>0</v>
      </c>
      <c r="EK9" s="140">
        <f t="shared" ca="1" si="32"/>
        <v>0</v>
      </c>
      <c r="EL9" s="140">
        <f t="shared" ca="1" si="32"/>
        <v>0</v>
      </c>
      <c r="EM9" s="140">
        <f t="shared" ca="1" si="32"/>
        <v>0</v>
      </c>
      <c r="EN9" s="140">
        <f t="shared" ca="1" si="32"/>
        <v>0</v>
      </c>
      <c r="EO9" s="140">
        <f t="shared" ca="1" si="32"/>
        <v>0</v>
      </c>
      <c r="EP9" s="140">
        <f t="shared" ca="1" si="32"/>
        <v>0</v>
      </c>
      <c r="EQ9" s="140">
        <f t="shared" ca="1" si="32"/>
        <v>0</v>
      </c>
      <c r="ER9" s="140">
        <f t="shared" ca="1" si="33"/>
        <v>0</v>
      </c>
      <c r="ES9" s="140">
        <f t="shared" ca="1" si="33"/>
        <v>0</v>
      </c>
      <c r="ET9" s="140">
        <f t="shared" ca="1" si="33"/>
        <v>0</v>
      </c>
      <c r="EU9" s="140">
        <f t="shared" ca="1" si="33"/>
        <v>0</v>
      </c>
      <c r="EV9" s="140">
        <f t="shared" ca="1" si="33"/>
        <v>0</v>
      </c>
      <c r="EW9" s="140">
        <f t="shared" ca="1" si="33"/>
        <v>0</v>
      </c>
      <c r="EX9" s="140">
        <f t="shared" ca="1" si="33"/>
        <v>0</v>
      </c>
      <c r="EY9" s="140">
        <f t="shared" ca="1" si="33"/>
        <v>0</v>
      </c>
      <c r="EZ9" s="140">
        <f t="shared" ca="1" si="33"/>
        <v>0</v>
      </c>
      <c r="FA9" s="140">
        <f t="shared" ca="1" si="33"/>
        <v>0</v>
      </c>
      <c r="FB9" s="140">
        <f t="shared" ca="1" si="33"/>
        <v>0</v>
      </c>
      <c r="FC9" s="140">
        <f t="shared" ca="1" si="33"/>
        <v>0</v>
      </c>
      <c r="FD9" s="140">
        <f t="shared" ca="1" si="33"/>
        <v>0</v>
      </c>
      <c r="FE9" s="140">
        <f t="shared" ca="1" si="33"/>
        <v>0</v>
      </c>
      <c r="FF9" s="140">
        <f t="shared" ca="1" si="33"/>
        <v>0</v>
      </c>
      <c r="FG9" s="140">
        <f t="shared" ca="1" si="33"/>
        <v>0</v>
      </c>
      <c r="FH9" s="140">
        <f t="shared" ca="1" si="33"/>
        <v>0</v>
      </c>
      <c r="FI9" s="140">
        <f t="shared" ca="1" si="33"/>
        <v>0</v>
      </c>
      <c r="FJ9" s="139"/>
      <c r="FK9" s="140">
        <f t="shared" ca="1" si="34"/>
        <v>0</v>
      </c>
      <c r="FL9" s="140">
        <f t="shared" ca="1" si="34"/>
        <v>0</v>
      </c>
      <c r="FM9" s="140">
        <f t="shared" ca="1" si="34"/>
        <v>0</v>
      </c>
      <c r="FN9" s="140">
        <f t="shared" ca="1" si="34"/>
        <v>0</v>
      </c>
      <c r="FO9" s="140">
        <f t="shared" ca="1" si="34"/>
        <v>0</v>
      </c>
      <c r="FP9" s="140">
        <f t="shared" ca="1" si="34"/>
        <v>0</v>
      </c>
      <c r="FQ9" s="140">
        <f t="shared" ca="1" si="34"/>
        <v>0</v>
      </c>
      <c r="FR9" s="140">
        <f t="shared" ca="1" si="34"/>
        <v>0</v>
      </c>
      <c r="FS9" s="140">
        <f t="shared" ca="1" si="34"/>
        <v>0</v>
      </c>
      <c r="FT9" s="140">
        <f t="shared" ca="1" si="34"/>
        <v>0</v>
      </c>
      <c r="FU9" s="140">
        <f t="shared" ca="1" si="34"/>
        <v>0</v>
      </c>
      <c r="FV9" s="140">
        <f t="shared" ca="1" si="34"/>
        <v>0</v>
      </c>
      <c r="FW9" s="140">
        <f t="shared" ca="1" si="34"/>
        <v>0</v>
      </c>
      <c r="FX9" s="140">
        <f t="shared" ca="1" si="34"/>
        <v>0</v>
      </c>
      <c r="FY9" s="140">
        <f t="shared" ca="1" si="34"/>
        <v>0</v>
      </c>
      <c r="FZ9" s="140">
        <f t="shared" ca="1" si="34"/>
        <v>0</v>
      </c>
      <c r="GA9" s="140">
        <f t="shared" ca="1" si="35"/>
        <v>0</v>
      </c>
      <c r="GB9" s="140">
        <f t="shared" ca="1" si="35"/>
        <v>0</v>
      </c>
      <c r="GC9" s="140">
        <f t="shared" ca="1" si="35"/>
        <v>0</v>
      </c>
      <c r="GD9" s="140">
        <f t="shared" ca="1" si="35"/>
        <v>0</v>
      </c>
      <c r="GE9" s="140">
        <f t="shared" ca="1" si="35"/>
        <v>0</v>
      </c>
      <c r="GF9" s="140">
        <f t="shared" ca="1" si="35"/>
        <v>0</v>
      </c>
      <c r="GG9" s="140">
        <f t="shared" ca="1" si="35"/>
        <v>0</v>
      </c>
      <c r="GH9" s="140">
        <f t="shared" ca="1" si="35"/>
        <v>0</v>
      </c>
      <c r="GI9" s="140">
        <f t="shared" ca="1" si="35"/>
        <v>0</v>
      </c>
      <c r="GJ9" s="140">
        <f t="shared" ca="1" si="35"/>
        <v>0</v>
      </c>
      <c r="GK9" s="140">
        <f t="shared" ca="1" si="35"/>
        <v>0</v>
      </c>
      <c r="GL9" s="140">
        <f t="shared" ca="1" si="35"/>
        <v>0</v>
      </c>
      <c r="GM9" s="140">
        <f t="shared" ca="1" si="35"/>
        <v>0</v>
      </c>
      <c r="GN9" s="140">
        <f t="shared" ca="1" si="35"/>
        <v>0</v>
      </c>
      <c r="GO9" s="140">
        <f t="shared" ca="1" si="35"/>
        <v>0</v>
      </c>
      <c r="GP9" s="140">
        <f t="shared" ca="1" si="35"/>
        <v>0</v>
      </c>
      <c r="GQ9" s="140">
        <f t="shared" ca="1" si="35"/>
        <v>0</v>
      </c>
      <c r="GR9" s="140">
        <f t="shared" ca="1" si="35"/>
        <v>0</v>
      </c>
      <c r="GS9" s="139"/>
      <c r="GT9" s="140">
        <f t="shared" ca="1" si="36"/>
        <v>460548.09588395676</v>
      </c>
      <c r="GU9" s="140">
        <f t="shared" ca="1" si="36"/>
        <v>467456.31732221611</v>
      </c>
      <c r="GV9" s="140">
        <f t="shared" ca="1" si="36"/>
        <v>474468.16208204918</v>
      </c>
      <c r="GW9" s="140">
        <f t="shared" ca="1" si="36"/>
        <v>481585.18451327982</v>
      </c>
      <c r="GX9" s="140">
        <f t="shared" ca="1" si="36"/>
        <v>488808.96228097909</v>
      </c>
      <c r="GY9" s="140">
        <f t="shared" ca="1" si="36"/>
        <v>496141.09671519371</v>
      </c>
      <c r="GZ9" s="140">
        <f t="shared" ca="1" si="36"/>
        <v>503583.21316592151</v>
      </c>
      <c r="HA9" s="140">
        <f t="shared" ca="1" si="36"/>
        <v>511136.96136341034</v>
      </c>
      <c r="HB9" s="140">
        <f t="shared" ca="1" si="36"/>
        <v>184298.23445826204</v>
      </c>
      <c r="HC9" s="140">
        <f t="shared" ca="1" si="36"/>
        <v>187062.70797513594</v>
      </c>
      <c r="HD9" s="140">
        <f t="shared" ca="1" si="36"/>
        <v>189868.64859476298</v>
      </c>
      <c r="HE9" s="140">
        <f t="shared" ca="1" si="36"/>
        <v>192716.67832368441</v>
      </c>
      <c r="HF9" s="140">
        <f t="shared" ca="1" si="36"/>
        <v>195607.42849853964</v>
      </c>
      <c r="HG9" s="140">
        <f t="shared" ca="1" si="36"/>
        <v>198541.53992601772</v>
      </c>
      <c r="HH9" s="140">
        <f t="shared" ca="1" si="36"/>
        <v>201519.66302490799</v>
      </c>
      <c r="HI9" s="140">
        <f t="shared" ca="1" si="36"/>
        <v>0</v>
      </c>
      <c r="HJ9" s="140">
        <f t="shared" ca="1" si="37"/>
        <v>0</v>
      </c>
      <c r="HK9" s="140">
        <f t="shared" ca="1" si="37"/>
        <v>0</v>
      </c>
      <c r="HL9" s="140">
        <f t="shared" ca="1" si="37"/>
        <v>0</v>
      </c>
      <c r="HM9" s="140">
        <f t="shared" ca="1" si="37"/>
        <v>0</v>
      </c>
      <c r="HN9" s="140">
        <f t="shared" ca="1" si="37"/>
        <v>0</v>
      </c>
      <c r="HO9" s="140">
        <f t="shared" ca="1" si="37"/>
        <v>0</v>
      </c>
      <c r="HP9" s="140">
        <f t="shared" ca="1" si="37"/>
        <v>0</v>
      </c>
      <c r="HQ9" s="140">
        <f t="shared" ca="1" si="37"/>
        <v>0</v>
      </c>
      <c r="HR9" s="140">
        <f t="shared" ca="1" si="37"/>
        <v>0</v>
      </c>
      <c r="HS9" s="140">
        <f t="shared" ca="1" si="37"/>
        <v>0</v>
      </c>
      <c r="HT9" s="140">
        <f t="shared" ca="1" si="37"/>
        <v>0</v>
      </c>
      <c r="HU9" s="140">
        <f t="shared" ca="1" si="37"/>
        <v>0</v>
      </c>
      <c r="HV9" s="140">
        <f t="shared" ca="1" si="37"/>
        <v>0</v>
      </c>
      <c r="HW9" s="140">
        <f t="shared" ca="1" si="37"/>
        <v>0</v>
      </c>
      <c r="HX9" s="140">
        <f t="shared" ca="1" si="37"/>
        <v>0</v>
      </c>
      <c r="HY9" s="140">
        <f t="shared" ca="1" si="37"/>
        <v>0</v>
      </c>
      <c r="HZ9" s="140">
        <f t="shared" ca="1" si="37"/>
        <v>0</v>
      </c>
      <c r="IA9" s="140">
        <f t="shared" ca="1" si="37"/>
        <v>0</v>
      </c>
      <c r="IB9" s="139"/>
      <c r="IC9" s="140">
        <f t="shared" ca="1" si="38"/>
        <v>1119356.8054153845</v>
      </c>
      <c r="ID9" s="140">
        <f t="shared" ca="1" si="38"/>
        <v>0</v>
      </c>
      <c r="IE9" s="140">
        <f t="shared" ca="1" si="38"/>
        <v>0</v>
      </c>
      <c r="IF9" s="140">
        <f t="shared" ca="1" si="38"/>
        <v>0</v>
      </c>
      <c r="IG9" s="140">
        <f t="shared" ca="1" si="38"/>
        <v>0</v>
      </c>
      <c r="IH9" s="140">
        <f t="shared" ca="1" si="38"/>
        <v>0</v>
      </c>
      <c r="II9" s="140">
        <f t="shared" ca="1" si="38"/>
        <v>0</v>
      </c>
      <c r="IJ9" s="140">
        <f t="shared" ca="1" si="38"/>
        <v>0</v>
      </c>
      <c r="IK9" s="140">
        <f t="shared" ca="1" si="38"/>
        <v>0</v>
      </c>
      <c r="IL9" s="140">
        <f t="shared" ca="1" si="38"/>
        <v>0</v>
      </c>
      <c r="IM9" s="140">
        <f t="shared" ca="1" si="38"/>
        <v>0</v>
      </c>
      <c r="IN9" s="140">
        <f t="shared" ca="1" si="38"/>
        <v>0</v>
      </c>
      <c r="IO9" s="140">
        <f t="shared" ca="1" si="38"/>
        <v>0</v>
      </c>
      <c r="IP9" s="140">
        <f t="shared" ca="1" si="38"/>
        <v>0</v>
      </c>
      <c r="IQ9" s="140">
        <f t="shared" ca="1" si="38"/>
        <v>0</v>
      </c>
      <c r="IR9" s="140">
        <f t="shared" ca="1" si="38"/>
        <v>0</v>
      </c>
      <c r="IS9" s="140">
        <f t="shared" ca="1" si="39"/>
        <v>0</v>
      </c>
      <c r="IT9" s="140">
        <f t="shared" ca="1" si="39"/>
        <v>0</v>
      </c>
      <c r="IU9" s="140">
        <f t="shared" ca="1" si="39"/>
        <v>0</v>
      </c>
      <c r="IV9" s="140">
        <f t="shared" ca="1" si="39"/>
        <v>0</v>
      </c>
      <c r="IW9" s="140">
        <f t="shared" ca="1" si="39"/>
        <v>0</v>
      </c>
      <c r="IX9" s="140">
        <f t="shared" ca="1" si="39"/>
        <v>0</v>
      </c>
      <c r="IY9" s="140">
        <f t="shared" ca="1" si="39"/>
        <v>0</v>
      </c>
      <c r="IZ9" s="140">
        <f t="shared" ca="1" si="39"/>
        <v>0</v>
      </c>
      <c r="JA9" s="140">
        <f t="shared" ca="1" si="39"/>
        <v>0</v>
      </c>
      <c r="JB9" s="140">
        <f t="shared" ca="1" si="39"/>
        <v>0</v>
      </c>
      <c r="JC9" s="140">
        <f t="shared" ca="1" si="39"/>
        <v>0</v>
      </c>
      <c r="JD9" s="140">
        <f t="shared" ca="1" si="39"/>
        <v>0</v>
      </c>
      <c r="JE9" s="140">
        <f t="shared" ca="1" si="39"/>
        <v>0</v>
      </c>
      <c r="JF9" s="140">
        <f t="shared" ca="1" si="39"/>
        <v>0</v>
      </c>
      <c r="JG9" s="140">
        <f t="shared" ca="1" si="39"/>
        <v>0</v>
      </c>
      <c r="JH9" s="140">
        <f t="shared" ca="1" si="39"/>
        <v>0</v>
      </c>
      <c r="JI9" s="140">
        <f t="shared" ca="1" si="39"/>
        <v>0</v>
      </c>
      <c r="JJ9" s="140">
        <f t="shared" ca="1" si="39"/>
        <v>0</v>
      </c>
      <c r="JK9" s="139"/>
      <c r="JL9" s="140">
        <f t="shared" ca="1" si="40"/>
        <v>0</v>
      </c>
      <c r="JM9" s="140">
        <f t="shared" ca="1" si="40"/>
        <v>0</v>
      </c>
      <c r="JN9" s="140">
        <f t="shared" ca="1" si="40"/>
        <v>0</v>
      </c>
      <c r="JO9" s="140">
        <f t="shared" ca="1" si="40"/>
        <v>0</v>
      </c>
      <c r="JP9" s="140">
        <f t="shared" ca="1" si="40"/>
        <v>0</v>
      </c>
      <c r="JQ9" s="140">
        <f t="shared" ca="1" si="40"/>
        <v>0</v>
      </c>
      <c r="JR9" s="140">
        <f t="shared" ca="1" si="40"/>
        <v>0</v>
      </c>
      <c r="JS9" s="140">
        <f t="shared" ca="1" si="40"/>
        <v>0</v>
      </c>
      <c r="JT9" s="140">
        <f t="shared" ca="1" si="40"/>
        <v>0</v>
      </c>
      <c r="JU9" s="140">
        <f t="shared" ca="1" si="40"/>
        <v>0</v>
      </c>
      <c r="JV9" s="140">
        <f t="shared" ca="1" si="40"/>
        <v>0</v>
      </c>
      <c r="JW9" s="140">
        <f t="shared" ca="1" si="40"/>
        <v>0</v>
      </c>
      <c r="JX9" s="140">
        <f t="shared" ca="1" si="40"/>
        <v>0</v>
      </c>
      <c r="JY9" s="140">
        <f t="shared" ca="1" si="40"/>
        <v>0</v>
      </c>
      <c r="JZ9" s="140">
        <f t="shared" ca="1" si="40"/>
        <v>0</v>
      </c>
      <c r="KA9" s="140">
        <f t="shared" ca="1" si="40"/>
        <v>0</v>
      </c>
      <c r="KB9" s="140">
        <f t="shared" ca="1" si="41"/>
        <v>0</v>
      </c>
      <c r="KC9" s="140">
        <f t="shared" ca="1" si="41"/>
        <v>0</v>
      </c>
      <c r="KD9" s="140">
        <f t="shared" ca="1" si="41"/>
        <v>0</v>
      </c>
      <c r="KE9" s="140">
        <f t="shared" ca="1" si="41"/>
        <v>0</v>
      </c>
      <c r="KF9" s="140">
        <f t="shared" ca="1" si="41"/>
        <v>0</v>
      </c>
      <c r="KG9" s="140">
        <f t="shared" ca="1" si="41"/>
        <v>0</v>
      </c>
      <c r="KH9" s="140">
        <f t="shared" ca="1" si="41"/>
        <v>0</v>
      </c>
      <c r="KI9" s="140">
        <f t="shared" ca="1" si="41"/>
        <v>0</v>
      </c>
      <c r="KJ9" s="140">
        <f t="shared" ca="1" si="41"/>
        <v>0</v>
      </c>
      <c r="KK9" s="140">
        <f t="shared" ca="1" si="41"/>
        <v>0</v>
      </c>
      <c r="KL9" s="140">
        <f t="shared" ca="1" si="41"/>
        <v>0</v>
      </c>
      <c r="KM9" s="140">
        <f t="shared" ca="1" si="41"/>
        <v>0</v>
      </c>
      <c r="KN9" s="140">
        <f t="shared" ca="1" si="41"/>
        <v>0</v>
      </c>
      <c r="KO9" s="140">
        <f t="shared" ca="1" si="41"/>
        <v>0</v>
      </c>
      <c r="KP9" s="140">
        <f t="shared" ca="1" si="41"/>
        <v>0</v>
      </c>
      <c r="KQ9" s="140">
        <f t="shared" ca="1" si="41"/>
        <v>0</v>
      </c>
      <c r="KR9" s="140">
        <f t="shared" ca="1" si="41"/>
        <v>0</v>
      </c>
      <c r="KS9" s="140">
        <f t="shared" ca="1" si="41"/>
        <v>0</v>
      </c>
      <c r="KT9" s="139"/>
      <c r="KU9" s="140">
        <f t="shared" ca="1" si="42"/>
        <v>0</v>
      </c>
      <c r="KV9" s="140">
        <f t="shared" ca="1" si="42"/>
        <v>0</v>
      </c>
      <c r="KW9" s="140">
        <f t="shared" ca="1" si="42"/>
        <v>0</v>
      </c>
      <c r="KX9" s="140">
        <f t="shared" ca="1" si="42"/>
        <v>0</v>
      </c>
      <c r="KY9" s="140">
        <f t="shared" ca="1" si="42"/>
        <v>0</v>
      </c>
      <c r="KZ9" s="140">
        <f t="shared" ca="1" si="42"/>
        <v>0</v>
      </c>
      <c r="LA9" s="140">
        <f t="shared" ca="1" si="42"/>
        <v>0</v>
      </c>
      <c r="LB9" s="140">
        <f t="shared" ca="1" si="42"/>
        <v>0</v>
      </c>
      <c r="LC9" s="140">
        <f t="shared" ca="1" si="42"/>
        <v>0</v>
      </c>
      <c r="LD9" s="140">
        <f t="shared" ca="1" si="42"/>
        <v>0</v>
      </c>
      <c r="LE9" s="140">
        <f t="shared" ca="1" si="42"/>
        <v>0</v>
      </c>
      <c r="LF9" s="140">
        <f t="shared" ca="1" si="42"/>
        <v>0</v>
      </c>
      <c r="LG9" s="140">
        <f t="shared" ca="1" si="42"/>
        <v>0</v>
      </c>
      <c r="LH9" s="140">
        <f t="shared" ca="1" si="42"/>
        <v>0</v>
      </c>
      <c r="LI9" s="140">
        <f t="shared" ca="1" si="42"/>
        <v>0</v>
      </c>
      <c r="LJ9" s="140">
        <f t="shared" ca="1" si="42"/>
        <v>0</v>
      </c>
      <c r="LK9" s="140">
        <f t="shared" ca="1" si="43"/>
        <v>0</v>
      </c>
      <c r="LL9" s="140">
        <f t="shared" ca="1" si="43"/>
        <v>0</v>
      </c>
      <c r="LM9" s="140">
        <f t="shared" ca="1" si="43"/>
        <v>0</v>
      </c>
      <c r="LN9" s="140">
        <f t="shared" ca="1" si="43"/>
        <v>0</v>
      </c>
      <c r="LO9" s="140">
        <f t="shared" ca="1" si="43"/>
        <v>0</v>
      </c>
      <c r="LP9" s="140">
        <f t="shared" ca="1" si="43"/>
        <v>0</v>
      </c>
      <c r="LQ9" s="140">
        <f t="shared" ca="1" si="43"/>
        <v>0</v>
      </c>
      <c r="LR9" s="140">
        <f t="shared" ca="1" si="43"/>
        <v>0</v>
      </c>
      <c r="LS9" s="140">
        <f t="shared" ca="1" si="43"/>
        <v>0</v>
      </c>
      <c r="LT9" s="140">
        <f t="shared" ca="1" si="43"/>
        <v>0</v>
      </c>
      <c r="LU9" s="140">
        <f t="shared" ca="1" si="43"/>
        <v>0</v>
      </c>
      <c r="LV9" s="140">
        <f t="shared" ca="1" si="43"/>
        <v>0</v>
      </c>
      <c r="LW9" s="140">
        <f t="shared" ca="1" si="43"/>
        <v>0</v>
      </c>
      <c r="LX9" s="140">
        <f t="shared" ca="1" si="43"/>
        <v>0</v>
      </c>
      <c r="LY9" s="140">
        <f t="shared" ca="1" si="43"/>
        <v>0</v>
      </c>
      <c r="LZ9" s="140">
        <f t="shared" ca="1" si="43"/>
        <v>0</v>
      </c>
      <c r="MA9" s="140">
        <f t="shared" ca="1" si="43"/>
        <v>0</v>
      </c>
      <c r="MB9" s="140">
        <f t="shared" ca="1" si="43"/>
        <v>0</v>
      </c>
      <c r="MC9" s="139"/>
      <c r="MD9" s="164">
        <f t="shared" ca="1" si="44"/>
        <v>4690917.2824679976</v>
      </c>
      <c r="ME9" s="164">
        <f t="shared" ca="1" si="44"/>
        <v>4690917.2824679976</v>
      </c>
      <c r="MF9" s="164">
        <f t="shared" ca="1" si="44"/>
        <v>4690917.2824679976</v>
      </c>
      <c r="MG9" s="164">
        <f t="shared" ca="1" si="44"/>
        <v>4690917.2824679976</v>
      </c>
      <c r="MH9" s="164">
        <f t="shared" ca="1" si="44"/>
        <v>4690917.2824679976</v>
      </c>
      <c r="MI9" s="164">
        <f t="shared" ca="1" si="44"/>
        <v>4690917.2824679976</v>
      </c>
      <c r="MJ9" s="164">
        <f t="shared" ca="1" si="44"/>
        <v>4690917.2824679976</v>
      </c>
      <c r="MK9" s="164">
        <f t="shared" ca="1" si="44"/>
        <v>4690917.2824679976</v>
      </c>
      <c r="ML9" s="164">
        <f t="shared" ca="1" si="44"/>
        <v>1666386.0472289999</v>
      </c>
      <c r="MM9" s="164">
        <f t="shared" ca="1" si="44"/>
        <v>1666386.0472289999</v>
      </c>
      <c r="MN9" s="164">
        <f t="shared" ca="1" si="44"/>
        <v>1666386.0472289999</v>
      </c>
      <c r="MO9" s="164">
        <f t="shared" ca="1" si="44"/>
        <v>1666386.0472289999</v>
      </c>
      <c r="MP9" s="164">
        <f t="shared" ca="1" si="44"/>
        <v>1666386.0472289999</v>
      </c>
      <c r="MQ9" s="164">
        <f t="shared" ca="1" si="44"/>
        <v>1666386.0472289999</v>
      </c>
      <c r="MR9" s="164">
        <f t="shared" ca="1" si="44"/>
        <v>1666386.0472289999</v>
      </c>
      <c r="MS9" s="164">
        <f t="shared" ca="1" si="44"/>
        <v>0</v>
      </c>
      <c r="MT9" s="164">
        <f t="shared" ca="1" si="45"/>
        <v>0</v>
      </c>
      <c r="MU9" s="164">
        <f t="shared" ca="1" si="45"/>
        <v>0</v>
      </c>
      <c r="MV9" s="164">
        <f t="shared" ca="1" si="45"/>
        <v>0</v>
      </c>
      <c r="MW9" s="164">
        <f t="shared" ca="1" si="45"/>
        <v>0</v>
      </c>
      <c r="MX9" s="164">
        <f t="shared" ca="1" si="45"/>
        <v>0</v>
      </c>
      <c r="MY9" s="164">
        <f t="shared" ca="1" si="45"/>
        <v>0</v>
      </c>
      <c r="MZ9" s="164">
        <f t="shared" ca="1" si="45"/>
        <v>0</v>
      </c>
      <c r="NA9" s="164">
        <f t="shared" ca="1" si="45"/>
        <v>0</v>
      </c>
      <c r="NB9" s="164">
        <f t="shared" ca="1" si="45"/>
        <v>0</v>
      </c>
      <c r="NC9" s="164">
        <f t="shared" ca="1" si="45"/>
        <v>0</v>
      </c>
      <c r="ND9" s="164">
        <f t="shared" ca="1" si="45"/>
        <v>0</v>
      </c>
      <c r="NE9" s="164">
        <f t="shared" ca="1" si="45"/>
        <v>0</v>
      </c>
      <c r="NF9" s="164">
        <f t="shared" ca="1" si="45"/>
        <v>0</v>
      </c>
      <c r="NG9" s="164">
        <f t="shared" ca="1" si="45"/>
        <v>0</v>
      </c>
      <c r="NH9" s="164">
        <f t="shared" ca="1" si="45"/>
        <v>0</v>
      </c>
      <c r="NI9" s="164">
        <f t="shared" ca="1" si="45"/>
        <v>0</v>
      </c>
      <c r="NJ9" s="164">
        <f t="shared" ca="1" si="45"/>
        <v>0</v>
      </c>
      <c r="NK9" s="164">
        <f t="shared" ca="1" si="45"/>
        <v>0</v>
      </c>
      <c r="NL9" s="139"/>
      <c r="NM9" s="164">
        <f t="shared" ca="1" si="46"/>
        <v>1123.8263356829998</v>
      </c>
      <c r="NN9" s="164">
        <f t="shared" ca="1" si="46"/>
        <v>1123.8263356829998</v>
      </c>
      <c r="NO9" s="164">
        <f t="shared" ca="1" si="46"/>
        <v>1123.8263356829998</v>
      </c>
      <c r="NP9" s="164">
        <f t="shared" ca="1" si="46"/>
        <v>1123.8263356829998</v>
      </c>
      <c r="NQ9" s="164">
        <f t="shared" ca="1" si="46"/>
        <v>1123.8263356829998</v>
      </c>
      <c r="NR9" s="164">
        <f t="shared" ca="1" si="46"/>
        <v>1123.8263356829998</v>
      </c>
      <c r="NS9" s="164">
        <f t="shared" ca="1" si="46"/>
        <v>1123.8263356829998</v>
      </c>
      <c r="NT9" s="164">
        <f t="shared" ca="1" si="46"/>
        <v>1123.8263356829998</v>
      </c>
      <c r="NU9" s="164">
        <f t="shared" ca="1" si="46"/>
        <v>395.98482299999995</v>
      </c>
      <c r="NV9" s="164">
        <f t="shared" ca="1" si="46"/>
        <v>395.98482299999995</v>
      </c>
      <c r="NW9" s="164">
        <f t="shared" ca="1" si="46"/>
        <v>395.98482299999995</v>
      </c>
      <c r="NX9" s="164">
        <f t="shared" ca="1" si="46"/>
        <v>395.98482299999995</v>
      </c>
      <c r="NY9" s="164">
        <f t="shared" ca="1" si="46"/>
        <v>395.98482299999995</v>
      </c>
      <c r="NZ9" s="164">
        <f t="shared" ca="1" si="46"/>
        <v>395.98482299999995</v>
      </c>
      <c r="OA9" s="164">
        <f t="shared" ca="1" si="46"/>
        <v>395.98482299999995</v>
      </c>
      <c r="OB9" s="164">
        <f t="shared" ca="1" si="46"/>
        <v>0</v>
      </c>
      <c r="OC9" s="164">
        <f t="shared" ca="1" si="47"/>
        <v>0</v>
      </c>
      <c r="OD9" s="164">
        <f t="shared" ca="1" si="47"/>
        <v>0</v>
      </c>
      <c r="OE9" s="164">
        <f t="shared" ca="1" si="47"/>
        <v>0</v>
      </c>
      <c r="OF9" s="164">
        <f t="shared" ca="1" si="47"/>
        <v>0</v>
      </c>
      <c r="OG9" s="164">
        <f t="shared" ca="1" si="47"/>
        <v>0</v>
      </c>
      <c r="OH9" s="164">
        <f t="shared" ca="1" si="47"/>
        <v>0</v>
      </c>
      <c r="OI9" s="164">
        <f t="shared" ca="1" si="47"/>
        <v>0</v>
      </c>
      <c r="OJ9" s="164">
        <f t="shared" ca="1" si="47"/>
        <v>0</v>
      </c>
      <c r="OK9" s="164">
        <f t="shared" ca="1" si="47"/>
        <v>0</v>
      </c>
      <c r="OL9" s="164">
        <f t="shared" ca="1" si="47"/>
        <v>0</v>
      </c>
      <c r="OM9" s="164">
        <f t="shared" ca="1" si="47"/>
        <v>0</v>
      </c>
      <c r="ON9" s="164">
        <f t="shared" ca="1" si="47"/>
        <v>0</v>
      </c>
      <c r="OO9" s="164">
        <f t="shared" ca="1" si="47"/>
        <v>0</v>
      </c>
      <c r="OP9" s="164">
        <f t="shared" ca="1" si="47"/>
        <v>0</v>
      </c>
      <c r="OQ9" s="164">
        <f t="shared" ca="1" si="47"/>
        <v>0</v>
      </c>
      <c r="OR9" s="164">
        <f t="shared" ca="1" si="47"/>
        <v>0</v>
      </c>
      <c r="OS9" s="164">
        <f t="shared" ca="1" si="47"/>
        <v>0</v>
      </c>
      <c r="OT9" s="164">
        <f t="shared" ca="1" si="47"/>
        <v>0</v>
      </c>
      <c r="OU9" s="139"/>
      <c r="OV9" s="164">
        <f t="shared" ca="1" si="48"/>
        <v>0</v>
      </c>
      <c r="OW9" s="164">
        <f t="shared" ca="1" si="48"/>
        <v>0</v>
      </c>
      <c r="OX9" s="164">
        <f t="shared" ca="1" si="48"/>
        <v>0</v>
      </c>
      <c r="OY9" s="164">
        <f t="shared" ca="1" si="48"/>
        <v>0</v>
      </c>
      <c r="OZ9" s="164">
        <f t="shared" ca="1" si="48"/>
        <v>0</v>
      </c>
      <c r="PA9" s="164">
        <f t="shared" ca="1" si="48"/>
        <v>0</v>
      </c>
      <c r="PB9" s="164">
        <f t="shared" ca="1" si="48"/>
        <v>0</v>
      </c>
      <c r="PC9" s="164">
        <f t="shared" ca="1" si="48"/>
        <v>0</v>
      </c>
      <c r="PD9" s="164">
        <f t="shared" ca="1" si="48"/>
        <v>0</v>
      </c>
      <c r="PE9" s="164">
        <f t="shared" ca="1" si="48"/>
        <v>0</v>
      </c>
      <c r="PF9" s="164">
        <f t="shared" ca="1" si="48"/>
        <v>0</v>
      </c>
      <c r="PG9" s="164">
        <f t="shared" ca="1" si="48"/>
        <v>0</v>
      </c>
      <c r="PH9" s="164">
        <f t="shared" ca="1" si="48"/>
        <v>0</v>
      </c>
      <c r="PI9" s="164">
        <f t="shared" ca="1" si="48"/>
        <v>0</v>
      </c>
      <c r="PJ9" s="164">
        <f t="shared" ca="1" si="48"/>
        <v>0</v>
      </c>
      <c r="PK9" s="164">
        <f t="shared" ca="1" si="48"/>
        <v>0</v>
      </c>
      <c r="PL9" s="164">
        <f t="shared" ca="1" si="49"/>
        <v>0</v>
      </c>
      <c r="PM9" s="164">
        <f t="shared" ca="1" si="49"/>
        <v>0</v>
      </c>
      <c r="PN9" s="164">
        <f t="shared" ca="1" si="49"/>
        <v>0</v>
      </c>
      <c r="PO9" s="164">
        <f t="shared" ca="1" si="49"/>
        <v>0</v>
      </c>
      <c r="PP9" s="164">
        <f t="shared" ca="1" si="49"/>
        <v>0</v>
      </c>
      <c r="PQ9" s="164">
        <f t="shared" ca="1" si="49"/>
        <v>0</v>
      </c>
      <c r="PR9" s="164">
        <f t="shared" ca="1" si="49"/>
        <v>0</v>
      </c>
      <c r="PS9" s="164">
        <f t="shared" ca="1" si="49"/>
        <v>0</v>
      </c>
      <c r="PT9" s="164">
        <f t="shared" ca="1" si="49"/>
        <v>0</v>
      </c>
      <c r="PU9" s="164">
        <f t="shared" ca="1" si="49"/>
        <v>0</v>
      </c>
      <c r="PV9" s="164">
        <f t="shared" ca="1" si="49"/>
        <v>0</v>
      </c>
      <c r="PW9" s="164">
        <f t="shared" ca="1" si="49"/>
        <v>0</v>
      </c>
      <c r="PX9" s="164">
        <f t="shared" ca="1" si="49"/>
        <v>0</v>
      </c>
      <c r="PY9" s="164">
        <f t="shared" ca="1" si="49"/>
        <v>0</v>
      </c>
      <c r="PZ9" s="164">
        <f t="shared" ca="1" si="49"/>
        <v>0</v>
      </c>
      <c r="QA9" s="164">
        <f t="shared" ca="1" si="49"/>
        <v>0</v>
      </c>
      <c r="QB9" s="164">
        <f t="shared" ca="1" si="49"/>
        <v>0</v>
      </c>
      <c r="QC9" s="164">
        <f t="shared" ca="1" si="49"/>
        <v>0</v>
      </c>
      <c r="QD9" s="131"/>
    </row>
    <row r="10" spans="1:447" s="120" customFormat="1" ht="14.4" customHeight="1">
      <c r="A10" s="157"/>
      <c r="B10" s="141"/>
      <c r="C10" s="142"/>
      <c r="D10" s="142"/>
      <c r="E10" s="142"/>
      <c r="F10" s="143"/>
      <c r="G10" s="143"/>
      <c r="H10" s="131"/>
      <c r="I10" s="144"/>
      <c r="J10" s="144"/>
      <c r="K10" s="144"/>
      <c r="L10" s="144"/>
      <c r="M10" s="144"/>
      <c r="N10" s="144"/>
      <c r="O10" s="144"/>
      <c r="P10" s="144"/>
      <c r="Q10" s="144"/>
      <c r="R10" s="145"/>
      <c r="S10" s="145"/>
      <c r="T10" s="145"/>
      <c r="U10" s="145"/>
      <c r="V10" s="145"/>
      <c r="W10" s="145"/>
      <c r="X10" s="131"/>
      <c r="Y10" s="146"/>
      <c r="Z10" s="146"/>
      <c r="AA10" s="146"/>
      <c r="AB10" s="146"/>
      <c r="AC10" s="146"/>
      <c r="AD10" s="146"/>
      <c r="AE10" s="146"/>
      <c r="AF10" s="131"/>
      <c r="AG10" s="147"/>
      <c r="AH10" s="147"/>
      <c r="AI10" s="147"/>
      <c r="AJ10" s="147"/>
      <c r="AK10" s="147"/>
      <c r="AL10" s="131"/>
      <c r="AM10" s="148"/>
      <c r="AN10" s="148"/>
      <c r="AO10" s="149"/>
      <c r="AP10" s="131"/>
      <c r="AQ10" s="150"/>
      <c r="AR10" s="150"/>
      <c r="AS10" s="131"/>
      <c r="AT10" s="150"/>
      <c r="AU10" s="150"/>
      <c r="AV10" s="131"/>
      <c r="AW10" s="150"/>
      <c r="AX10" s="150"/>
      <c r="AY10" s="150"/>
      <c r="AZ10" s="150"/>
      <c r="BA10" s="150"/>
      <c r="BB10" s="131"/>
      <c r="BC10" s="150"/>
      <c r="BD10" s="150"/>
      <c r="BE10" s="150"/>
      <c r="BF10" s="131"/>
      <c r="BG10" s="150"/>
      <c r="BH10" s="150"/>
      <c r="BI10" s="13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31"/>
      <c r="CS10" s="151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1"/>
      <c r="DK10" s="151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DW10" s="151"/>
      <c r="DX10" s="151"/>
      <c r="DY10" s="151"/>
      <c r="DZ10" s="151"/>
      <c r="EA10" s="139"/>
      <c r="EB10" s="151"/>
      <c r="EC10" s="151"/>
      <c r="ED10" s="151"/>
      <c r="EE10" s="151"/>
      <c r="EF10" s="151"/>
      <c r="EG10" s="151"/>
      <c r="EH10" s="151"/>
      <c r="EI10" s="151"/>
      <c r="EJ10" s="151"/>
      <c r="EK10" s="151"/>
      <c r="EL10" s="151"/>
      <c r="EM10" s="151"/>
      <c r="EN10" s="151"/>
      <c r="EO10" s="151"/>
      <c r="EP10" s="151"/>
      <c r="EQ10" s="151"/>
      <c r="ER10" s="151"/>
      <c r="ES10" s="151"/>
      <c r="ET10" s="151"/>
      <c r="EU10" s="151"/>
      <c r="EV10" s="151"/>
      <c r="EW10" s="151"/>
      <c r="EX10" s="151"/>
      <c r="EY10" s="151"/>
      <c r="EZ10" s="151"/>
      <c r="FA10" s="151"/>
      <c r="FB10" s="151"/>
      <c r="FC10" s="151"/>
      <c r="FD10" s="151"/>
      <c r="FE10" s="151"/>
      <c r="FF10" s="151"/>
      <c r="FG10" s="151"/>
      <c r="FH10" s="151"/>
      <c r="FI10" s="151"/>
      <c r="FJ10" s="139"/>
      <c r="FK10" s="151"/>
      <c r="FL10" s="151"/>
      <c r="FM10" s="151"/>
      <c r="FN10" s="151"/>
      <c r="FO10" s="151"/>
      <c r="FP10" s="151"/>
      <c r="FQ10" s="151"/>
      <c r="FR10" s="151"/>
      <c r="FS10" s="151"/>
      <c r="FT10" s="151"/>
      <c r="FU10" s="151"/>
      <c r="FV10" s="151"/>
      <c r="FW10" s="151"/>
      <c r="FX10" s="151"/>
      <c r="FY10" s="151"/>
      <c r="FZ10" s="151"/>
      <c r="GA10" s="151"/>
      <c r="GB10" s="151"/>
      <c r="GC10" s="151"/>
      <c r="GD10" s="151"/>
      <c r="GE10" s="151"/>
      <c r="GF10" s="151"/>
      <c r="GG10" s="151"/>
      <c r="GH10" s="151"/>
      <c r="GI10" s="151"/>
      <c r="GJ10" s="151"/>
      <c r="GK10" s="151"/>
      <c r="GL10" s="151"/>
      <c r="GM10" s="151"/>
      <c r="GN10" s="151"/>
      <c r="GO10" s="151"/>
      <c r="GP10" s="151"/>
      <c r="GQ10" s="151"/>
      <c r="GR10" s="151"/>
      <c r="GS10" s="139"/>
      <c r="GT10" s="151"/>
      <c r="GU10" s="151"/>
      <c r="GV10" s="151"/>
      <c r="GW10" s="151"/>
      <c r="GX10" s="151"/>
      <c r="GY10" s="151"/>
      <c r="GZ10" s="151"/>
      <c r="HA10" s="151"/>
      <c r="HB10" s="151"/>
      <c r="HC10" s="151"/>
      <c r="HD10" s="151"/>
      <c r="HE10" s="151"/>
      <c r="HF10" s="151"/>
      <c r="HG10" s="151"/>
      <c r="HH10" s="151"/>
      <c r="HI10" s="151"/>
      <c r="HJ10" s="151"/>
      <c r="HK10" s="151"/>
      <c r="HL10" s="151"/>
      <c r="HM10" s="151"/>
      <c r="HN10" s="151"/>
      <c r="HO10" s="151"/>
      <c r="HP10" s="151"/>
      <c r="HQ10" s="151"/>
      <c r="HR10" s="151"/>
      <c r="HS10" s="151"/>
      <c r="HT10" s="151"/>
      <c r="HU10" s="151"/>
      <c r="HV10" s="151"/>
      <c r="HW10" s="151"/>
      <c r="HX10" s="151"/>
      <c r="HY10" s="151"/>
      <c r="HZ10" s="151"/>
      <c r="IA10" s="151"/>
      <c r="IB10" s="139"/>
      <c r="IC10" s="151"/>
      <c r="ID10" s="151"/>
      <c r="IE10" s="151"/>
      <c r="IF10" s="151"/>
      <c r="IG10" s="151"/>
      <c r="IH10" s="151"/>
      <c r="II10" s="151"/>
      <c r="IJ10" s="151"/>
      <c r="IK10" s="151"/>
      <c r="IL10" s="151"/>
      <c r="IM10" s="151"/>
      <c r="IN10" s="151"/>
      <c r="IO10" s="151"/>
      <c r="IP10" s="151"/>
      <c r="IQ10" s="151"/>
      <c r="IR10" s="151"/>
      <c r="IS10" s="151"/>
      <c r="IT10" s="151"/>
      <c r="IU10" s="151"/>
      <c r="IV10" s="151"/>
      <c r="IW10" s="151"/>
      <c r="IX10" s="151"/>
      <c r="IY10" s="151"/>
      <c r="IZ10" s="151"/>
      <c r="JA10" s="151"/>
      <c r="JB10" s="151"/>
      <c r="JC10" s="151"/>
      <c r="JD10" s="151"/>
      <c r="JE10" s="151"/>
      <c r="JF10" s="151"/>
      <c r="JG10" s="151"/>
      <c r="JH10" s="151"/>
      <c r="JI10" s="151"/>
      <c r="JJ10" s="151"/>
      <c r="JK10" s="139"/>
      <c r="JL10" s="151"/>
      <c r="JM10" s="151"/>
      <c r="JN10" s="151"/>
      <c r="JO10" s="151"/>
      <c r="JP10" s="151"/>
      <c r="JQ10" s="151"/>
      <c r="JR10" s="151"/>
      <c r="JS10" s="151"/>
      <c r="JT10" s="151"/>
      <c r="JU10" s="151"/>
      <c r="JV10" s="151"/>
      <c r="JW10" s="151"/>
      <c r="JX10" s="151"/>
      <c r="JY10" s="151"/>
      <c r="JZ10" s="151"/>
      <c r="KA10" s="151"/>
      <c r="KB10" s="151"/>
      <c r="KC10" s="151"/>
      <c r="KD10" s="151"/>
      <c r="KE10" s="151"/>
      <c r="KF10" s="151"/>
      <c r="KG10" s="151"/>
      <c r="KH10" s="151"/>
      <c r="KI10" s="151"/>
      <c r="KJ10" s="151"/>
      <c r="KK10" s="151"/>
      <c r="KL10" s="151"/>
      <c r="KM10" s="151"/>
      <c r="KN10" s="151"/>
      <c r="KO10" s="151"/>
      <c r="KP10" s="151"/>
      <c r="KQ10" s="151"/>
      <c r="KR10" s="151"/>
      <c r="KS10" s="151"/>
      <c r="KT10" s="139"/>
      <c r="KU10" s="151"/>
      <c r="KV10" s="151"/>
      <c r="KW10" s="151"/>
      <c r="KX10" s="151"/>
      <c r="KY10" s="151"/>
      <c r="KZ10" s="151"/>
      <c r="LA10" s="151"/>
      <c r="LB10" s="151"/>
      <c r="LC10" s="151"/>
      <c r="LD10" s="151"/>
      <c r="LE10" s="151"/>
      <c r="LF10" s="151"/>
      <c r="LG10" s="151"/>
      <c r="LH10" s="151"/>
      <c r="LI10" s="151"/>
      <c r="LJ10" s="151"/>
      <c r="LK10" s="151"/>
      <c r="LL10" s="151"/>
      <c r="LM10" s="151"/>
      <c r="LN10" s="151"/>
      <c r="LO10" s="151"/>
      <c r="LP10" s="151"/>
      <c r="LQ10" s="151"/>
      <c r="LR10" s="151"/>
      <c r="LS10" s="151"/>
      <c r="LT10" s="151"/>
      <c r="LU10" s="151"/>
      <c r="LV10" s="151"/>
      <c r="LW10" s="151"/>
      <c r="LX10" s="151"/>
      <c r="LY10" s="151"/>
      <c r="LZ10" s="151"/>
      <c r="MA10" s="151"/>
      <c r="MB10" s="151"/>
      <c r="MC10" s="139"/>
      <c r="MD10" s="165"/>
      <c r="ME10" s="165"/>
      <c r="MF10" s="165"/>
      <c r="MG10" s="165"/>
      <c r="MH10" s="165"/>
      <c r="MI10" s="165"/>
      <c r="MJ10" s="165"/>
      <c r="MK10" s="165"/>
      <c r="ML10" s="165"/>
      <c r="MM10" s="165"/>
      <c r="MN10" s="165"/>
      <c r="MO10" s="165"/>
      <c r="MP10" s="165"/>
      <c r="MQ10" s="165"/>
      <c r="MR10" s="165"/>
      <c r="MS10" s="165"/>
      <c r="MT10" s="165"/>
      <c r="MU10" s="165"/>
      <c r="MV10" s="165"/>
      <c r="MW10" s="165"/>
      <c r="MX10" s="165"/>
      <c r="MY10" s="165"/>
      <c r="MZ10" s="165"/>
      <c r="NA10" s="165"/>
      <c r="NB10" s="165"/>
      <c r="NC10" s="165"/>
      <c r="ND10" s="165"/>
      <c r="NE10" s="165"/>
      <c r="NF10" s="165"/>
      <c r="NG10" s="165"/>
      <c r="NH10" s="165"/>
      <c r="NI10" s="165"/>
      <c r="NJ10" s="165"/>
      <c r="NK10" s="165"/>
      <c r="NL10" s="139"/>
      <c r="NM10" s="165"/>
      <c r="NN10" s="165"/>
      <c r="NO10" s="165"/>
      <c r="NP10" s="165"/>
      <c r="NQ10" s="165"/>
      <c r="NR10" s="165"/>
      <c r="NS10" s="165"/>
      <c r="NT10" s="165"/>
      <c r="NU10" s="165"/>
      <c r="NV10" s="165"/>
      <c r="NW10" s="165"/>
      <c r="NX10" s="165"/>
      <c r="NY10" s="165"/>
      <c r="NZ10" s="165"/>
      <c r="OA10" s="165"/>
      <c r="OB10" s="165"/>
      <c r="OC10" s="165"/>
      <c r="OD10" s="165"/>
      <c r="OE10" s="165"/>
      <c r="OF10" s="165"/>
      <c r="OG10" s="165"/>
      <c r="OH10" s="165"/>
      <c r="OI10" s="165"/>
      <c r="OJ10" s="165"/>
      <c r="OK10" s="165"/>
      <c r="OL10" s="165"/>
      <c r="OM10" s="165"/>
      <c r="ON10" s="165"/>
      <c r="OO10" s="165"/>
      <c r="OP10" s="165"/>
      <c r="OQ10" s="165"/>
      <c r="OR10" s="165"/>
      <c r="OS10" s="165"/>
      <c r="OT10" s="165"/>
      <c r="OU10" s="139"/>
      <c r="OV10" s="165"/>
      <c r="OW10" s="165"/>
      <c r="OX10" s="165"/>
      <c r="OY10" s="165"/>
      <c r="OZ10" s="165"/>
      <c r="PA10" s="165"/>
      <c r="PB10" s="165"/>
      <c r="PC10" s="165"/>
      <c r="PD10" s="165"/>
      <c r="PE10" s="165"/>
      <c r="PF10" s="165"/>
      <c r="PG10" s="165"/>
      <c r="PH10" s="165"/>
      <c r="PI10" s="165"/>
      <c r="PJ10" s="165"/>
      <c r="PK10" s="165"/>
      <c r="PL10" s="165"/>
      <c r="PM10" s="165"/>
      <c r="PN10" s="165"/>
      <c r="PO10" s="165"/>
      <c r="PP10" s="165"/>
      <c r="PQ10" s="165"/>
      <c r="PR10" s="165"/>
      <c r="PS10" s="165"/>
      <c r="PT10" s="165"/>
      <c r="PU10" s="165"/>
      <c r="PV10" s="165"/>
      <c r="PW10" s="165"/>
      <c r="PX10" s="165"/>
      <c r="PY10" s="165"/>
      <c r="PZ10" s="165"/>
      <c r="QA10" s="165"/>
      <c r="QB10" s="165"/>
      <c r="QC10" s="165"/>
      <c r="QD10" s="131"/>
    </row>
    <row r="11" spans="1:447" s="120" customFormat="1" ht="14.4" customHeight="1">
      <c r="A11" s="157"/>
      <c r="B11" s="152" t="str">
        <f>C11&amp;"_"&amp;D11&amp;"_"&amp;E11&amp;"_"&amp;F11&amp;"_"&amp;G11</f>
        <v>Residential_Residential Lighting_All_All_Actual</v>
      </c>
      <c r="C11" s="153" t="s">
        <v>2</v>
      </c>
      <c r="D11" s="153" t="s">
        <v>233</v>
      </c>
      <c r="E11" s="129" t="s">
        <v>166</v>
      </c>
      <c r="F11" s="130" t="s">
        <v>166</v>
      </c>
      <c r="G11" s="130" t="s">
        <v>243</v>
      </c>
      <c r="H11" s="131"/>
      <c r="I11" s="132" t="s">
        <v>94</v>
      </c>
      <c r="J11" s="132">
        <f t="shared" ref="J11:W19" ca="1" si="51">SUMIFS(OFFSET(J$23,,,TotalMeasures),OFFSET($B$23,,,TotalMeasures),SUBSTITUTE($B11,"All","*"))</f>
        <v>65801.655940904544</v>
      </c>
      <c r="K11" s="132">
        <f t="shared" ca="1" si="51"/>
        <v>65801.655940904544</v>
      </c>
      <c r="L11" s="132">
        <f t="shared" ca="1" si="51"/>
        <v>0</v>
      </c>
      <c r="M11" s="132">
        <f t="shared" ca="1" si="51"/>
        <v>7.7426080554638474</v>
      </c>
      <c r="N11" s="132">
        <f t="shared" ca="1" si="51"/>
        <v>7.7426080554638474</v>
      </c>
      <c r="O11" s="132">
        <f t="shared" ca="1" si="51"/>
        <v>0</v>
      </c>
      <c r="P11" s="132">
        <f t="shared" ca="1" si="51"/>
        <v>0</v>
      </c>
      <c r="Q11" s="132">
        <f t="shared" ca="1" si="51"/>
        <v>0</v>
      </c>
      <c r="R11" s="133">
        <f t="shared" ca="1" si="51"/>
        <v>0</v>
      </c>
      <c r="S11" s="133">
        <f t="shared" ca="1" si="51"/>
        <v>0</v>
      </c>
      <c r="T11" s="133">
        <f t="shared" ca="1" si="51"/>
        <v>0</v>
      </c>
      <c r="U11" s="133">
        <f t="shared" ca="1" si="51"/>
        <v>0</v>
      </c>
      <c r="V11" s="133">
        <f t="shared" ca="1" si="51"/>
        <v>0</v>
      </c>
      <c r="W11" s="133">
        <f t="shared" ca="1" si="51"/>
        <v>0</v>
      </c>
      <c r="X11" s="131"/>
      <c r="Y11" s="134">
        <f t="shared" ref="Y11:Z21" ca="1" si="52">SUMIFS(OFFSET(Y$23,,,TotalMeasures),OFFSET($B$23,,,TotalMeasures),SUBSTITUTE($B11,"All","*"))</f>
        <v>19541</v>
      </c>
      <c r="Z11" s="134">
        <f t="shared" ca="1" si="52"/>
        <v>0</v>
      </c>
      <c r="AA11" s="134"/>
      <c r="AB11" s="134"/>
      <c r="AC11" s="134">
        <f t="shared" ref="AC11:AC21" ca="1" si="53">SUMIFS(OFFSET(AC$23,,,TotalMeasures),OFFSET($B$23,,,TotalMeasures),SUBSTITUTE($B11,"All","*"))</f>
        <v>12005</v>
      </c>
      <c r="AD11" s="134">
        <f ca="1">INDEX(OFFSET('Program Inputs'!$AE$5,,,TotalPrograms),MATCH($C11&amp;"_"&amp;$D11&amp;"_"&amp;$G11,OFFSET('Program Inputs'!$A$5,,,TotalPrograms),0))</f>
        <v>17705</v>
      </c>
      <c r="AE11" s="134">
        <f t="shared" ref="AE11:AE21" ca="1" si="54">AD11+AC11</f>
        <v>29710</v>
      </c>
      <c r="AF11" s="131"/>
      <c r="AG11" s="135">
        <f ca="1">IF(OR(AR11&gt;0,AD11&gt;0),(AQ11)/(AD11+AR11),"n/a")</f>
        <v>0.59461684625327671</v>
      </c>
      <c r="AH11" s="135">
        <f t="shared" ref="AH11:AH15" ca="1" si="55">IF(OR(AD11&gt;0,AC11&gt;0),(AT11+AU11)/((AC11+AD11)),"n/a")</f>
        <v>0.74544258012620479</v>
      </c>
      <c r="AI11" s="135">
        <f ca="1">IF(OR(AD11&gt;0,BA11&gt;0),(AW11+AY11+AZ11+AX11)/(AD11+BA11),"n/a")</f>
        <v>0.73720871514916619</v>
      </c>
      <c r="AJ11" s="135">
        <f t="shared" ref="AJ11:AJ15" ca="1" si="56">IF(BE11&gt;0,(AC11+BC11+BD11)/BE11,"n/a")</f>
        <v>3.9525099593430943</v>
      </c>
      <c r="AK11" s="135">
        <f t="shared" ref="AK11:AK15" ca="1" si="57">IF((BH11+AD11+AC11)&gt;0,BG11/(BH11+AD11+AC11),"n/a")</f>
        <v>0.23327223990075793</v>
      </c>
      <c r="AL11" s="131"/>
      <c r="AM11" s="136">
        <f t="shared" ref="AM11:AM21" ca="1" si="58">IFERROR(($AD11+$AC11)/($MD11+NPV(DiscountRateTRC,$ME11:$NK11)),"n/a")</f>
        <v>6.0909694514089292E-2</v>
      </c>
      <c r="AN11" s="136">
        <f t="shared" ref="AN11:AN21" ca="1" si="59">IFERROR(($AD11+$AC11)/($NM11+NPV(DiscountRateTRC,$NN11:$OT11)),"n/a")</f>
        <v>517.74293436965888</v>
      </c>
      <c r="AO11" s="137" t="str">
        <f t="shared" ref="AO11:AO21" ca="1" si="60">IFERROR(($AD11+$AC11)/($OV11+NPV(DiscountRateTRC,$OW11:$QC11)),"n/a")</f>
        <v>n/a</v>
      </c>
      <c r="AP11" s="131"/>
      <c r="AQ11" s="138">
        <f t="shared" ref="AQ11:AR21" ca="1" si="61">SUMIFS(OFFSET(AQ$23,,,TotalMeasures),OFFSET($D$23,,,TotalMeasures),$D11)</f>
        <v>22147.099055549545</v>
      </c>
      <c r="AR11" s="138">
        <f t="shared" ca="1" si="61"/>
        <v>19541</v>
      </c>
      <c r="AS11" s="131"/>
      <c r="AT11" s="138">
        <f t="shared" ref="AT11:AU21" ca="1" si="62">SUMIFS(AT$23:AT$48,$C$23:$C$48,$C11,$D$23:$D$48,$D11)</f>
        <v>22147.099055549545</v>
      </c>
      <c r="AU11" s="138">
        <f t="shared" ca="1" si="62"/>
        <v>0</v>
      </c>
      <c r="AV11" s="131"/>
      <c r="AW11" s="138">
        <f t="shared" ref="AW11:BA21" ca="1" si="63">SUMIFS(AW$23:AW$48,$C$23:$C$48,$C11,$D$23:$D$48,$D11)</f>
        <v>22147.099055549545</v>
      </c>
      <c r="AX11" s="138">
        <f t="shared" ca="1" si="63"/>
        <v>0</v>
      </c>
      <c r="AY11" s="138">
        <f t="shared" ca="1" si="63"/>
        <v>5310.9767488963016</v>
      </c>
      <c r="AZ11" s="138">
        <f t="shared" ca="1" si="63"/>
        <v>0</v>
      </c>
      <c r="BA11" s="138">
        <f t="shared" ca="1" si="63"/>
        <v>19541</v>
      </c>
      <c r="BB11" s="131"/>
      <c r="BC11" s="138">
        <f t="shared" ref="BC11:BE21" ca="1" si="64">SUMIFS(BC$23:BC$48,$C$23:$C$48,$C11,$D$23:$D$48,$D11)</f>
        <v>65230.997115523402</v>
      </c>
      <c r="BD11" s="138">
        <f t="shared" ca="1" si="64"/>
        <v>0</v>
      </c>
      <c r="BE11" s="138">
        <f t="shared" ca="1" si="64"/>
        <v>19541</v>
      </c>
      <c r="BF11" s="131"/>
      <c r="BG11" s="138">
        <f t="shared" ref="BG11:BH21" ca="1" si="65">SUMIFS(BG$23:BG$48,$C$23:$C$48,$C11,$D$23:$D$48,$D11)</f>
        <v>22147.099055549545</v>
      </c>
      <c r="BH11" s="138">
        <f t="shared" ca="1" si="65"/>
        <v>65230.997115523402</v>
      </c>
      <c r="BI11" s="131"/>
      <c r="BJ11" s="140">
        <f t="shared" ref="BJ11:BS21" ca="1" si="66">SUMIFS(OFFSET(BJ$23,,,TotalMeasures),OFFSET($D$23,,,TotalMeasures),$D11)</f>
        <v>2950.7982577676016</v>
      </c>
      <c r="BK11" s="140">
        <f t="shared" ca="1" si="66"/>
        <v>2995.0602316341156</v>
      </c>
      <c r="BL11" s="140">
        <f t="shared" ca="1" si="66"/>
        <v>3039.986135108627</v>
      </c>
      <c r="BM11" s="140">
        <f t="shared" ca="1" si="66"/>
        <v>3085.5859271352551</v>
      </c>
      <c r="BN11" s="140">
        <f t="shared" ca="1" si="66"/>
        <v>3131.8697160422844</v>
      </c>
      <c r="BO11" s="140">
        <f t="shared" ca="1" si="66"/>
        <v>3178.8477617829176</v>
      </c>
      <c r="BP11" s="140">
        <f t="shared" ca="1" si="66"/>
        <v>3226.5304782096619</v>
      </c>
      <c r="BQ11" s="140">
        <f t="shared" ca="1" si="66"/>
        <v>3274.9284353828052</v>
      </c>
      <c r="BR11" s="140">
        <f t="shared" ca="1" si="66"/>
        <v>3324.0523619135479</v>
      </c>
      <c r="BS11" s="140">
        <f t="shared" ca="1" si="66"/>
        <v>3373.9131473422508</v>
      </c>
      <c r="BT11" s="140">
        <f t="shared" ref="BT11:CC21" ca="1" si="67">SUMIFS(OFFSET(BT$23,,,TotalMeasures),OFFSET($D$23,,,TotalMeasures),$D11)</f>
        <v>102.71517078203904</v>
      </c>
      <c r="BU11" s="140">
        <f t="shared" ca="1" si="67"/>
        <v>104.2558983437696</v>
      </c>
      <c r="BV11" s="140">
        <f t="shared" ca="1" si="67"/>
        <v>105.81973681892615</v>
      </c>
      <c r="BW11" s="140">
        <f t="shared" ca="1" si="67"/>
        <v>107.40703287121005</v>
      </c>
      <c r="BX11" s="140">
        <f t="shared" ca="1" si="67"/>
        <v>0</v>
      </c>
      <c r="BY11" s="140">
        <f t="shared" ca="1" si="67"/>
        <v>0</v>
      </c>
      <c r="BZ11" s="140">
        <f t="shared" ca="1" si="67"/>
        <v>0</v>
      </c>
      <c r="CA11" s="140">
        <f t="shared" ca="1" si="67"/>
        <v>0</v>
      </c>
      <c r="CB11" s="140">
        <f t="shared" ca="1" si="67"/>
        <v>0</v>
      </c>
      <c r="CC11" s="140">
        <f t="shared" ca="1" si="67"/>
        <v>0</v>
      </c>
      <c r="CD11" s="140">
        <f t="shared" ref="CD11:CQ21" ca="1" si="68">SUMIFS(OFFSET(CD$23,,,TotalMeasures),OFFSET($D$23,,,TotalMeasures),$D11)</f>
        <v>0</v>
      </c>
      <c r="CE11" s="140">
        <f t="shared" ca="1" si="68"/>
        <v>0</v>
      </c>
      <c r="CF11" s="140">
        <f t="shared" ca="1" si="68"/>
        <v>0</v>
      </c>
      <c r="CG11" s="140">
        <f t="shared" ca="1" si="68"/>
        <v>0</v>
      </c>
      <c r="CH11" s="140">
        <f t="shared" ca="1" si="68"/>
        <v>0</v>
      </c>
      <c r="CI11" s="140">
        <f t="shared" ca="1" si="68"/>
        <v>0</v>
      </c>
      <c r="CJ11" s="140">
        <f t="shared" ca="1" si="68"/>
        <v>0</v>
      </c>
      <c r="CK11" s="140">
        <f t="shared" ca="1" si="68"/>
        <v>0</v>
      </c>
      <c r="CL11" s="140">
        <f t="shared" ca="1" si="68"/>
        <v>0</v>
      </c>
      <c r="CM11" s="140">
        <f t="shared" ca="1" si="68"/>
        <v>0</v>
      </c>
      <c r="CN11" s="140">
        <f t="shared" ca="1" si="68"/>
        <v>0</v>
      </c>
      <c r="CO11" s="140">
        <f t="shared" ca="1" si="68"/>
        <v>0</v>
      </c>
      <c r="CP11" s="140">
        <f t="shared" ca="1" si="68"/>
        <v>0</v>
      </c>
      <c r="CQ11" s="140">
        <f t="shared" ca="1" si="68"/>
        <v>0</v>
      </c>
      <c r="CR11" s="131"/>
      <c r="CS11" s="140">
        <f t="shared" ref="CS11:DB21" ca="1" si="69">SUMIFS(OFFSET(CS$23,,,TotalMeasures),OFFSET($D$23,,,TotalMeasures),$D11)</f>
        <v>750.13887772631188</v>
      </c>
      <c r="CT11" s="140">
        <f t="shared" ca="1" si="69"/>
        <v>750.13887772631188</v>
      </c>
      <c r="CU11" s="140">
        <f t="shared" ca="1" si="69"/>
        <v>750.13887772631188</v>
      </c>
      <c r="CV11" s="140">
        <f t="shared" ca="1" si="69"/>
        <v>750.13887772631188</v>
      </c>
      <c r="CW11" s="140">
        <f t="shared" ca="1" si="69"/>
        <v>750.13887772631188</v>
      </c>
      <c r="CX11" s="140">
        <f t="shared" ca="1" si="69"/>
        <v>750.13887772631188</v>
      </c>
      <c r="CY11" s="140">
        <f t="shared" ca="1" si="69"/>
        <v>750.13887772631188</v>
      </c>
      <c r="CZ11" s="140">
        <f t="shared" ca="1" si="69"/>
        <v>750.13887772631188</v>
      </c>
      <c r="DA11" s="140">
        <f t="shared" ca="1" si="69"/>
        <v>750.13887772631188</v>
      </c>
      <c r="DB11" s="140">
        <f t="shared" ca="1" si="69"/>
        <v>750.13887772631188</v>
      </c>
      <c r="DC11" s="140">
        <f t="shared" ref="DC11:DL21" ca="1" si="70">SUMIFS(OFFSET(DC$23,,,TotalMeasures),OFFSET($D$23,,,TotalMeasures),$D11)</f>
        <v>22.526400000000002</v>
      </c>
      <c r="DD11" s="140">
        <f t="shared" ca="1" si="70"/>
        <v>22.526400000000002</v>
      </c>
      <c r="DE11" s="140">
        <f t="shared" ca="1" si="70"/>
        <v>22.526400000000002</v>
      </c>
      <c r="DF11" s="140">
        <f t="shared" ca="1" si="70"/>
        <v>22.526400000000002</v>
      </c>
      <c r="DG11" s="140">
        <f t="shared" ca="1" si="70"/>
        <v>0</v>
      </c>
      <c r="DH11" s="140">
        <f t="shared" ca="1" si="70"/>
        <v>0</v>
      </c>
      <c r="DI11" s="140">
        <f t="shared" ca="1" si="70"/>
        <v>0</v>
      </c>
      <c r="DJ11" s="140">
        <f t="shared" ca="1" si="70"/>
        <v>0</v>
      </c>
      <c r="DK11" s="140">
        <f t="shared" ca="1" si="70"/>
        <v>0</v>
      </c>
      <c r="DL11" s="140">
        <f t="shared" ca="1" si="70"/>
        <v>0</v>
      </c>
      <c r="DM11" s="140">
        <f t="shared" ref="DM11:DZ21" ca="1" si="71">SUMIFS(OFFSET(DM$23,,,TotalMeasures),OFFSET($D$23,,,TotalMeasures),$D11)</f>
        <v>0</v>
      </c>
      <c r="DN11" s="140">
        <f t="shared" ca="1" si="71"/>
        <v>0</v>
      </c>
      <c r="DO11" s="140">
        <f t="shared" ca="1" si="71"/>
        <v>0</v>
      </c>
      <c r="DP11" s="140">
        <f t="shared" ca="1" si="71"/>
        <v>0</v>
      </c>
      <c r="DQ11" s="140">
        <f t="shared" ca="1" si="71"/>
        <v>0</v>
      </c>
      <c r="DR11" s="140">
        <f t="shared" ca="1" si="71"/>
        <v>0</v>
      </c>
      <c r="DS11" s="140">
        <f t="shared" ca="1" si="71"/>
        <v>0</v>
      </c>
      <c r="DT11" s="140">
        <f t="shared" ca="1" si="71"/>
        <v>0</v>
      </c>
      <c r="DU11" s="140">
        <f t="shared" ca="1" si="71"/>
        <v>0</v>
      </c>
      <c r="DV11" s="140">
        <f t="shared" ca="1" si="71"/>
        <v>0</v>
      </c>
      <c r="DW11" s="140">
        <f t="shared" ca="1" si="71"/>
        <v>0</v>
      </c>
      <c r="DX11" s="140">
        <f t="shared" ca="1" si="71"/>
        <v>0</v>
      </c>
      <c r="DY11" s="140">
        <f t="shared" ca="1" si="71"/>
        <v>0</v>
      </c>
      <c r="DZ11" s="140">
        <f t="shared" ca="1" si="71"/>
        <v>0</v>
      </c>
      <c r="EA11" s="139"/>
      <c r="EB11" s="140">
        <f t="shared" ref="EB11:EK21" ca="1" si="72">SUMIFS(OFFSET(EB$23,,,TotalMeasures),OFFSET($D$23,,,TotalMeasures),$D11)</f>
        <v>0</v>
      </c>
      <c r="EC11" s="140">
        <f t="shared" ca="1" si="72"/>
        <v>0</v>
      </c>
      <c r="ED11" s="140">
        <f t="shared" ca="1" si="72"/>
        <v>0</v>
      </c>
      <c r="EE11" s="140">
        <f t="shared" ca="1" si="72"/>
        <v>0</v>
      </c>
      <c r="EF11" s="140">
        <f t="shared" ca="1" si="72"/>
        <v>0</v>
      </c>
      <c r="EG11" s="140">
        <f t="shared" ca="1" si="72"/>
        <v>0</v>
      </c>
      <c r="EH11" s="140">
        <f t="shared" ca="1" si="72"/>
        <v>0</v>
      </c>
      <c r="EI11" s="140">
        <f t="shared" ca="1" si="72"/>
        <v>0</v>
      </c>
      <c r="EJ11" s="140">
        <f t="shared" ca="1" si="72"/>
        <v>0</v>
      </c>
      <c r="EK11" s="140">
        <f t="shared" ca="1" si="72"/>
        <v>0</v>
      </c>
      <c r="EL11" s="140">
        <f t="shared" ref="EL11:EU21" ca="1" si="73">SUMIFS(OFFSET(EL$23,,,TotalMeasures),OFFSET($D$23,,,TotalMeasures),$D11)</f>
        <v>0</v>
      </c>
      <c r="EM11" s="140">
        <f t="shared" ca="1" si="73"/>
        <v>0</v>
      </c>
      <c r="EN11" s="140">
        <f t="shared" ca="1" si="73"/>
        <v>0</v>
      </c>
      <c r="EO11" s="140">
        <f t="shared" ca="1" si="73"/>
        <v>0</v>
      </c>
      <c r="EP11" s="140">
        <f t="shared" ca="1" si="73"/>
        <v>0</v>
      </c>
      <c r="EQ11" s="140">
        <f t="shared" ca="1" si="73"/>
        <v>0</v>
      </c>
      <c r="ER11" s="140">
        <f t="shared" ca="1" si="73"/>
        <v>0</v>
      </c>
      <c r="ES11" s="140">
        <f t="shared" ca="1" si="73"/>
        <v>0</v>
      </c>
      <c r="ET11" s="140">
        <f t="shared" ca="1" si="73"/>
        <v>0</v>
      </c>
      <c r="EU11" s="140">
        <f t="shared" ca="1" si="73"/>
        <v>0</v>
      </c>
      <c r="EV11" s="140">
        <f t="shared" ref="EV11:FI21" ca="1" si="74">SUMIFS(OFFSET(EV$23,,,TotalMeasures),OFFSET($D$23,,,TotalMeasures),$D11)</f>
        <v>0</v>
      </c>
      <c r="EW11" s="140">
        <f t="shared" ca="1" si="74"/>
        <v>0</v>
      </c>
      <c r="EX11" s="140">
        <f t="shared" ca="1" si="74"/>
        <v>0</v>
      </c>
      <c r="EY11" s="140">
        <f t="shared" ca="1" si="74"/>
        <v>0</v>
      </c>
      <c r="EZ11" s="140">
        <f t="shared" ca="1" si="74"/>
        <v>0</v>
      </c>
      <c r="FA11" s="140">
        <f t="shared" ca="1" si="74"/>
        <v>0</v>
      </c>
      <c r="FB11" s="140">
        <f t="shared" ca="1" si="74"/>
        <v>0</v>
      </c>
      <c r="FC11" s="140">
        <f t="shared" ca="1" si="74"/>
        <v>0</v>
      </c>
      <c r="FD11" s="140">
        <f t="shared" ca="1" si="74"/>
        <v>0</v>
      </c>
      <c r="FE11" s="140">
        <f t="shared" ca="1" si="74"/>
        <v>0</v>
      </c>
      <c r="FF11" s="140">
        <f t="shared" ca="1" si="74"/>
        <v>0</v>
      </c>
      <c r="FG11" s="140">
        <f t="shared" ca="1" si="74"/>
        <v>0</v>
      </c>
      <c r="FH11" s="140">
        <f t="shared" ca="1" si="74"/>
        <v>0</v>
      </c>
      <c r="FI11" s="140">
        <f t="shared" ca="1" si="74"/>
        <v>0</v>
      </c>
      <c r="FJ11" s="139"/>
      <c r="FK11" s="140">
        <f t="shared" ref="FK11:FT21" ca="1" si="75">SUMIFS(OFFSET(FK$23,,,TotalMeasures),OFFSET($D$23,,,TotalMeasures),$D11)</f>
        <v>0</v>
      </c>
      <c r="FL11" s="140">
        <f t="shared" ca="1" si="75"/>
        <v>0</v>
      </c>
      <c r="FM11" s="140">
        <f t="shared" ca="1" si="75"/>
        <v>0</v>
      </c>
      <c r="FN11" s="140">
        <f t="shared" ca="1" si="75"/>
        <v>0</v>
      </c>
      <c r="FO11" s="140">
        <f t="shared" ca="1" si="75"/>
        <v>0</v>
      </c>
      <c r="FP11" s="140">
        <f t="shared" ca="1" si="75"/>
        <v>0</v>
      </c>
      <c r="FQ11" s="140">
        <f t="shared" ca="1" si="75"/>
        <v>0</v>
      </c>
      <c r="FR11" s="140">
        <f t="shared" ca="1" si="75"/>
        <v>0</v>
      </c>
      <c r="FS11" s="140">
        <f t="shared" ca="1" si="75"/>
        <v>0</v>
      </c>
      <c r="FT11" s="140">
        <f t="shared" ca="1" si="75"/>
        <v>0</v>
      </c>
      <c r="FU11" s="140">
        <f t="shared" ref="FU11:GD21" ca="1" si="76">SUMIFS(OFFSET(FU$23,,,TotalMeasures),OFFSET($D$23,,,TotalMeasures),$D11)</f>
        <v>0</v>
      </c>
      <c r="FV11" s="140">
        <f t="shared" ca="1" si="76"/>
        <v>0</v>
      </c>
      <c r="FW11" s="140">
        <f t="shared" ca="1" si="76"/>
        <v>0</v>
      </c>
      <c r="FX11" s="140">
        <f t="shared" ca="1" si="76"/>
        <v>0</v>
      </c>
      <c r="FY11" s="140">
        <f t="shared" ca="1" si="76"/>
        <v>0</v>
      </c>
      <c r="FZ11" s="140">
        <f t="shared" ca="1" si="76"/>
        <v>0</v>
      </c>
      <c r="GA11" s="140">
        <f t="shared" ca="1" si="76"/>
        <v>0</v>
      </c>
      <c r="GB11" s="140">
        <f t="shared" ca="1" si="76"/>
        <v>0</v>
      </c>
      <c r="GC11" s="140">
        <f t="shared" ca="1" si="76"/>
        <v>0</v>
      </c>
      <c r="GD11" s="140">
        <f t="shared" ca="1" si="76"/>
        <v>0</v>
      </c>
      <c r="GE11" s="140">
        <f t="shared" ref="GE11:GR21" ca="1" si="77">SUMIFS(OFFSET(GE$23,,,TotalMeasures),OFFSET($D$23,,,TotalMeasures),$D11)</f>
        <v>0</v>
      </c>
      <c r="GF11" s="140">
        <f t="shared" ca="1" si="77"/>
        <v>0</v>
      </c>
      <c r="GG11" s="140">
        <f t="shared" ca="1" si="77"/>
        <v>0</v>
      </c>
      <c r="GH11" s="140">
        <f t="shared" ca="1" si="77"/>
        <v>0</v>
      </c>
      <c r="GI11" s="140">
        <f t="shared" ca="1" si="77"/>
        <v>0</v>
      </c>
      <c r="GJ11" s="140">
        <f t="shared" ca="1" si="77"/>
        <v>0</v>
      </c>
      <c r="GK11" s="140">
        <f t="shared" ca="1" si="77"/>
        <v>0</v>
      </c>
      <c r="GL11" s="140">
        <f t="shared" ca="1" si="77"/>
        <v>0</v>
      </c>
      <c r="GM11" s="140">
        <f t="shared" ca="1" si="77"/>
        <v>0</v>
      </c>
      <c r="GN11" s="140">
        <f t="shared" ca="1" si="77"/>
        <v>0</v>
      </c>
      <c r="GO11" s="140">
        <f t="shared" ca="1" si="77"/>
        <v>0</v>
      </c>
      <c r="GP11" s="140">
        <f t="shared" ca="1" si="77"/>
        <v>0</v>
      </c>
      <c r="GQ11" s="140">
        <f t="shared" ca="1" si="77"/>
        <v>0</v>
      </c>
      <c r="GR11" s="140">
        <f t="shared" ca="1" si="77"/>
        <v>0</v>
      </c>
      <c r="GS11" s="139"/>
      <c r="GT11" s="140">
        <f t="shared" ref="GT11:HC21" ca="1" si="78">SUMIFS(OFFSET(GT$23,,,TotalMeasures),OFFSET($D$23,,,TotalMeasures),$D11)</f>
        <v>8691.0646888786305</v>
      </c>
      <c r="GU11" s="140">
        <f t="shared" ca="1" si="78"/>
        <v>8821.4306592118082</v>
      </c>
      <c r="GV11" s="140">
        <f t="shared" ca="1" si="78"/>
        <v>8953.7521190999851</v>
      </c>
      <c r="GW11" s="140">
        <f t="shared" ca="1" si="78"/>
        <v>9088.0584008864844</v>
      </c>
      <c r="GX11" s="140">
        <f t="shared" ca="1" si="78"/>
        <v>9224.3792768997791</v>
      </c>
      <c r="GY11" s="140">
        <f t="shared" ca="1" si="78"/>
        <v>9362.7449660532748</v>
      </c>
      <c r="GZ11" s="140">
        <f t="shared" ca="1" si="78"/>
        <v>9503.1861405440723</v>
      </c>
      <c r="HA11" s="140">
        <f t="shared" ca="1" si="78"/>
        <v>9645.7339326522342</v>
      </c>
      <c r="HB11" s="140">
        <f t="shared" ca="1" si="78"/>
        <v>9790.4199416420161</v>
      </c>
      <c r="HC11" s="140">
        <f t="shared" ca="1" si="78"/>
        <v>9937.2762407666451</v>
      </c>
      <c r="HD11" s="140">
        <f t="shared" ref="HD11:HM21" ca="1" si="79">SUMIFS(OFFSET(HD$23,,,TotalMeasures),OFFSET($D$23,,,TotalMeasures),$D11)</f>
        <v>302.88901448666542</v>
      </c>
      <c r="HE11" s="140">
        <f t="shared" ca="1" si="79"/>
        <v>307.43234970396537</v>
      </c>
      <c r="HF11" s="140">
        <f t="shared" ca="1" si="79"/>
        <v>312.04383494952481</v>
      </c>
      <c r="HG11" s="140">
        <f t="shared" ca="1" si="79"/>
        <v>316.72449247376767</v>
      </c>
      <c r="HH11" s="140">
        <f t="shared" ca="1" si="79"/>
        <v>0</v>
      </c>
      <c r="HI11" s="140">
        <f t="shared" ca="1" si="79"/>
        <v>0</v>
      </c>
      <c r="HJ11" s="140">
        <f t="shared" ca="1" si="79"/>
        <v>0</v>
      </c>
      <c r="HK11" s="140">
        <f t="shared" ca="1" si="79"/>
        <v>0</v>
      </c>
      <c r="HL11" s="140">
        <f t="shared" ca="1" si="79"/>
        <v>0</v>
      </c>
      <c r="HM11" s="140">
        <f t="shared" ca="1" si="79"/>
        <v>0</v>
      </c>
      <c r="HN11" s="140">
        <f t="shared" ref="HN11:IA21" ca="1" si="80">SUMIFS(OFFSET(HN$23,,,TotalMeasures),OFFSET($D$23,,,TotalMeasures),$D11)</f>
        <v>0</v>
      </c>
      <c r="HO11" s="140">
        <f t="shared" ca="1" si="80"/>
        <v>0</v>
      </c>
      <c r="HP11" s="140">
        <f t="shared" ca="1" si="80"/>
        <v>0</v>
      </c>
      <c r="HQ11" s="140">
        <f t="shared" ca="1" si="80"/>
        <v>0</v>
      </c>
      <c r="HR11" s="140">
        <f t="shared" ca="1" si="80"/>
        <v>0</v>
      </c>
      <c r="HS11" s="140">
        <f t="shared" ca="1" si="80"/>
        <v>0</v>
      </c>
      <c r="HT11" s="140">
        <f t="shared" ca="1" si="80"/>
        <v>0</v>
      </c>
      <c r="HU11" s="140">
        <f t="shared" ca="1" si="80"/>
        <v>0</v>
      </c>
      <c r="HV11" s="140">
        <f t="shared" ca="1" si="80"/>
        <v>0</v>
      </c>
      <c r="HW11" s="140">
        <f t="shared" ca="1" si="80"/>
        <v>0</v>
      </c>
      <c r="HX11" s="140">
        <f t="shared" ca="1" si="80"/>
        <v>0</v>
      </c>
      <c r="HY11" s="140">
        <f t="shared" ca="1" si="80"/>
        <v>0</v>
      </c>
      <c r="HZ11" s="140">
        <f t="shared" ca="1" si="80"/>
        <v>0</v>
      </c>
      <c r="IA11" s="140">
        <f t="shared" ca="1" si="80"/>
        <v>0</v>
      </c>
      <c r="IB11" s="139"/>
      <c r="IC11" s="140">
        <f t="shared" ref="IC11:IL21" ca="1" si="81">SUMIFS(OFFSET(IC$23,,,TotalMeasures),OFFSET($D$23,,,TotalMeasures),$D11)</f>
        <v>19541</v>
      </c>
      <c r="ID11" s="140">
        <f t="shared" ca="1" si="81"/>
        <v>0</v>
      </c>
      <c r="IE11" s="140">
        <f t="shared" ca="1" si="81"/>
        <v>0</v>
      </c>
      <c r="IF11" s="140">
        <f t="shared" ca="1" si="81"/>
        <v>0</v>
      </c>
      <c r="IG11" s="140">
        <f t="shared" ca="1" si="81"/>
        <v>0</v>
      </c>
      <c r="IH11" s="140">
        <f t="shared" ca="1" si="81"/>
        <v>0</v>
      </c>
      <c r="II11" s="140">
        <f t="shared" ca="1" si="81"/>
        <v>0</v>
      </c>
      <c r="IJ11" s="140">
        <f t="shared" ca="1" si="81"/>
        <v>0</v>
      </c>
      <c r="IK11" s="140">
        <f t="shared" ca="1" si="81"/>
        <v>0</v>
      </c>
      <c r="IL11" s="140">
        <f t="shared" ca="1" si="81"/>
        <v>0</v>
      </c>
      <c r="IM11" s="140">
        <f t="shared" ref="IM11:IV21" ca="1" si="82">SUMIFS(OFFSET(IM$23,,,TotalMeasures),OFFSET($D$23,,,TotalMeasures),$D11)</f>
        <v>0</v>
      </c>
      <c r="IN11" s="140">
        <f t="shared" ca="1" si="82"/>
        <v>0</v>
      </c>
      <c r="IO11" s="140">
        <f t="shared" ca="1" si="82"/>
        <v>0</v>
      </c>
      <c r="IP11" s="140">
        <f t="shared" ca="1" si="82"/>
        <v>0</v>
      </c>
      <c r="IQ11" s="140">
        <f t="shared" ca="1" si="82"/>
        <v>0</v>
      </c>
      <c r="IR11" s="140">
        <f t="shared" ca="1" si="82"/>
        <v>0</v>
      </c>
      <c r="IS11" s="140">
        <f t="shared" ca="1" si="82"/>
        <v>0</v>
      </c>
      <c r="IT11" s="140">
        <f t="shared" ca="1" si="82"/>
        <v>0</v>
      </c>
      <c r="IU11" s="140">
        <f t="shared" ca="1" si="82"/>
        <v>0</v>
      </c>
      <c r="IV11" s="140">
        <f t="shared" ca="1" si="82"/>
        <v>0</v>
      </c>
      <c r="IW11" s="140">
        <f t="shared" ref="IW11:JJ21" ca="1" si="83">SUMIFS(OFFSET(IW$23,,,TotalMeasures),OFFSET($D$23,,,TotalMeasures),$D11)</f>
        <v>0</v>
      </c>
      <c r="IX11" s="140">
        <f t="shared" ca="1" si="83"/>
        <v>0</v>
      </c>
      <c r="IY11" s="140">
        <f t="shared" ca="1" si="83"/>
        <v>0</v>
      </c>
      <c r="IZ11" s="140">
        <f t="shared" ca="1" si="83"/>
        <v>0</v>
      </c>
      <c r="JA11" s="140">
        <f t="shared" ca="1" si="83"/>
        <v>0</v>
      </c>
      <c r="JB11" s="140">
        <f t="shared" ca="1" si="83"/>
        <v>0</v>
      </c>
      <c r="JC11" s="140">
        <f t="shared" ca="1" si="83"/>
        <v>0</v>
      </c>
      <c r="JD11" s="140">
        <f t="shared" ca="1" si="83"/>
        <v>0</v>
      </c>
      <c r="JE11" s="140">
        <f t="shared" ca="1" si="83"/>
        <v>0</v>
      </c>
      <c r="JF11" s="140">
        <f t="shared" ca="1" si="83"/>
        <v>0</v>
      </c>
      <c r="JG11" s="140">
        <f t="shared" ca="1" si="83"/>
        <v>0</v>
      </c>
      <c r="JH11" s="140">
        <f t="shared" ca="1" si="83"/>
        <v>0</v>
      </c>
      <c r="JI11" s="140">
        <f t="shared" ca="1" si="83"/>
        <v>0</v>
      </c>
      <c r="JJ11" s="140">
        <f t="shared" ca="1" si="83"/>
        <v>0</v>
      </c>
      <c r="JK11" s="139"/>
      <c r="JL11" s="140">
        <f t="shared" ref="JL11:JU21" ca="1" si="84">SUMIFS(OFFSET(JL$23,,,TotalMeasures),OFFSET($D$23,,,TotalMeasures),$D11)</f>
        <v>0</v>
      </c>
      <c r="JM11" s="140">
        <f t="shared" ca="1" si="84"/>
        <v>0</v>
      </c>
      <c r="JN11" s="140">
        <f t="shared" ca="1" si="84"/>
        <v>0</v>
      </c>
      <c r="JO11" s="140">
        <f t="shared" ca="1" si="84"/>
        <v>0</v>
      </c>
      <c r="JP11" s="140">
        <f t="shared" ca="1" si="84"/>
        <v>0</v>
      </c>
      <c r="JQ11" s="140">
        <f t="shared" ca="1" si="84"/>
        <v>0</v>
      </c>
      <c r="JR11" s="140">
        <f t="shared" ca="1" si="84"/>
        <v>0</v>
      </c>
      <c r="JS11" s="140">
        <f t="shared" ca="1" si="84"/>
        <v>0</v>
      </c>
      <c r="JT11" s="140">
        <f t="shared" ca="1" si="84"/>
        <v>0</v>
      </c>
      <c r="JU11" s="140">
        <f t="shared" ca="1" si="84"/>
        <v>0</v>
      </c>
      <c r="JV11" s="140">
        <f t="shared" ref="JV11:KE21" ca="1" si="85">SUMIFS(OFFSET(JV$23,,,TotalMeasures),OFFSET($D$23,,,TotalMeasures),$D11)</f>
        <v>0</v>
      </c>
      <c r="JW11" s="140">
        <f t="shared" ca="1" si="85"/>
        <v>0</v>
      </c>
      <c r="JX11" s="140">
        <f t="shared" ca="1" si="85"/>
        <v>0</v>
      </c>
      <c r="JY11" s="140">
        <f t="shared" ca="1" si="85"/>
        <v>0</v>
      </c>
      <c r="JZ11" s="140">
        <f t="shared" ca="1" si="85"/>
        <v>0</v>
      </c>
      <c r="KA11" s="140">
        <f t="shared" ca="1" si="85"/>
        <v>0</v>
      </c>
      <c r="KB11" s="140">
        <f t="shared" ca="1" si="85"/>
        <v>0</v>
      </c>
      <c r="KC11" s="140">
        <f t="shared" ca="1" si="85"/>
        <v>0</v>
      </c>
      <c r="KD11" s="140">
        <f t="shared" ca="1" si="85"/>
        <v>0</v>
      </c>
      <c r="KE11" s="140">
        <f t="shared" ca="1" si="85"/>
        <v>0</v>
      </c>
      <c r="KF11" s="140">
        <f t="shared" ref="KF11:KS21" ca="1" si="86">SUMIFS(OFFSET(KF$23,,,TotalMeasures),OFFSET($D$23,,,TotalMeasures),$D11)</f>
        <v>0</v>
      </c>
      <c r="KG11" s="140">
        <f t="shared" ca="1" si="86"/>
        <v>0</v>
      </c>
      <c r="KH11" s="140">
        <f t="shared" ca="1" si="86"/>
        <v>0</v>
      </c>
      <c r="KI11" s="140">
        <f t="shared" ca="1" si="86"/>
        <v>0</v>
      </c>
      <c r="KJ11" s="140">
        <f t="shared" ca="1" si="86"/>
        <v>0</v>
      </c>
      <c r="KK11" s="140">
        <f t="shared" ca="1" si="86"/>
        <v>0</v>
      </c>
      <c r="KL11" s="140">
        <f t="shared" ca="1" si="86"/>
        <v>0</v>
      </c>
      <c r="KM11" s="140">
        <f t="shared" ca="1" si="86"/>
        <v>0</v>
      </c>
      <c r="KN11" s="140">
        <f t="shared" ca="1" si="86"/>
        <v>0</v>
      </c>
      <c r="KO11" s="140">
        <f t="shared" ca="1" si="86"/>
        <v>0</v>
      </c>
      <c r="KP11" s="140">
        <f t="shared" ca="1" si="86"/>
        <v>0</v>
      </c>
      <c r="KQ11" s="140">
        <f t="shared" ca="1" si="86"/>
        <v>0</v>
      </c>
      <c r="KR11" s="140">
        <f t="shared" ca="1" si="86"/>
        <v>0</v>
      </c>
      <c r="KS11" s="140">
        <f t="shared" ca="1" si="86"/>
        <v>0</v>
      </c>
      <c r="KT11" s="139"/>
      <c r="KU11" s="140">
        <f t="shared" ref="KU11:LD21" ca="1" si="87">SUMIFS(OFFSET(KU$23,,,TotalMeasures),OFFSET($D$23,,,TotalMeasures),$D11)</f>
        <v>0</v>
      </c>
      <c r="KV11" s="140">
        <f t="shared" ca="1" si="87"/>
        <v>0</v>
      </c>
      <c r="KW11" s="140">
        <f t="shared" ca="1" si="87"/>
        <v>0</v>
      </c>
      <c r="KX11" s="140">
        <f t="shared" ca="1" si="87"/>
        <v>0</v>
      </c>
      <c r="KY11" s="140">
        <f t="shared" ca="1" si="87"/>
        <v>0</v>
      </c>
      <c r="KZ11" s="140">
        <f t="shared" ca="1" si="87"/>
        <v>0</v>
      </c>
      <c r="LA11" s="140">
        <f t="shared" ca="1" si="87"/>
        <v>0</v>
      </c>
      <c r="LB11" s="140">
        <f t="shared" ca="1" si="87"/>
        <v>0</v>
      </c>
      <c r="LC11" s="140">
        <f t="shared" ca="1" si="87"/>
        <v>0</v>
      </c>
      <c r="LD11" s="140">
        <f t="shared" ca="1" si="87"/>
        <v>0</v>
      </c>
      <c r="LE11" s="140">
        <f t="shared" ref="LE11:LN21" ca="1" si="88">SUMIFS(OFFSET(LE$23,,,TotalMeasures),OFFSET($D$23,,,TotalMeasures),$D11)</f>
        <v>0</v>
      </c>
      <c r="LF11" s="140">
        <f t="shared" ca="1" si="88"/>
        <v>0</v>
      </c>
      <c r="LG11" s="140">
        <f t="shared" ca="1" si="88"/>
        <v>0</v>
      </c>
      <c r="LH11" s="140">
        <f t="shared" ca="1" si="88"/>
        <v>0</v>
      </c>
      <c r="LI11" s="140">
        <f t="shared" ca="1" si="88"/>
        <v>0</v>
      </c>
      <c r="LJ11" s="140">
        <f t="shared" ca="1" si="88"/>
        <v>0</v>
      </c>
      <c r="LK11" s="140">
        <f t="shared" ca="1" si="88"/>
        <v>0</v>
      </c>
      <c r="LL11" s="140">
        <f t="shared" ca="1" si="88"/>
        <v>0</v>
      </c>
      <c r="LM11" s="140">
        <f t="shared" ca="1" si="88"/>
        <v>0</v>
      </c>
      <c r="LN11" s="140">
        <f t="shared" ca="1" si="88"/>
        <v>0</v>
      </c>
      <c r="LO11" s="140">
        <f t="shared" ref="LO11:MB21" ca="1" si="89">SUMIFS(OFFSET(LO$23,,,TotalMeasures),OFFSET($D$23,,,TotalMeasures),$D11)</f>
        <v>0</v>
      </c>
      <c r="LP11" s="140">
        <f t="shared" ca="1" si="89"/>
        <v>0</v>
      </c>
      <c r="LQ11" s="140">
        <f t="shared" ca="1" si="89"/>
        <v>0</v>
      </c>
      <c r="LR11" s="140">
        <f t="shared" ca="1" si="89"/>
        <v>0</v>
      </c>
      <c r="LS11" s="140">
        <f t="shared" ca="1" si="89"/>
        <v>0</v>
      </c>
      <c r="LT11" s="140">
        <f t="shared" ca="1" si="89"/>
        <v>0</v>
      </c>
      <c r="LU11" s="140">
        <f t="shared" ca="1" si="89"/>
        <v>0</v>
      </c>
      <c r="LV11" s="140">
        <f t="shared" ca="1" si="89"/>
        <v>0</v>
      </c>
      <c r="LW11" s="140">
        <f t="shared" ca="1" si="89"/>
        <v>0</v>
      </c>
      <c r="LX11" s="140">
        <f t="shared" ca="1" si="89"/>
        <v>0</v>
      </c>
      <c r="LY11" s="140">
        <f t="shared" ca="1" si="89"/>
        <v>0</v>
      </c>
      <c r="LZ11" s="140">
        <f t="shared" ca="1" si="89"/>
        <v>0</v>
      </c>
      <c r="MA11" s="140">
        <f t="shared" ca="1" si="89"/>
        <v>0</v>
      </c>
      <c r="MB11" s="140">
        <f t="shared" ca="1" si="89"/>
        <v>0</v>
      </c>
      <c r="MC11" s="139"/>
      <c r="MD11" s="164">
        <f t="shared" ref="MD11:MM21" ca="1" si="90">SUMIFS(OFFSET(MD$23,,,TotalMeasures),OFFSET($D$23,,,TotalMeasures),$D11)</f>
        <v>68894.333770127065</v>
      </c>
      <c r="ME11" s="164">
        <f t="shared" ca="1" si="90"/>
        <v>68894.333770127065</v>
      </c>
      <c r="MF11" s="164">
        <f t="shared" ca="1" si="90"/>
        <v>68894.333770127065</v>
      </c>
      <c r="MG11" s="164">
        <f t="shared" ca="1" si="90"/>
        <v>68894.333770127065</v>
      </c>
      <c r="MH11" s="164">
        <f t="shared" ca="1" si="90"/>
        <v>68894.333770127065</v>
      </c>
      <c r="MI11" s="164">
        <f t="shared" ca="1" si="90"/>
        <v>68894.333770127065</v>
      </c>
      <c r="MJ11" s="164">
        <f t="shared" ca="1" si="90"/>
        <v>68894.333770127065</v>
      </c>
      <c r="MK11" s="164">
        <f t="shared" ca="1" si="90"/>
        <v>68894.333770127065</v>
      </c>
      <c r="ML11" s="164">
        <f t="shared" ca="1" si="90"/>
        <v>68894.333770127065</v>
      </c>
      <c r="MM11" s="164">
        <f t="shared" ca="1" si="90"/>
        <v>68894.333770127065</v>
      </c>
      <c r="MN11" s="164">
        <f t="shared" ref="MN11:MW21" ca="1" si="91">SUMIFS(OFFSET(MN$23,,,TotalMeasures),OFFSET($D$23,,,TotalMeasures),$D11)</f>
        <v>2068.8719999999998</v>
      </c>
      <c r="MO11" s="164">
        <f t="shared" ca="1" si="91"/>
        <v>2068.8719999999998</v>
      </c>
      <c r="MP11" s="164">
        <f t="shared" ca="1" si="91"/>
        <v>2068.8719999999998</v>
      </c>
      <c r="MQ11" s="164">
        <f t="shared" ca="1" si="91"/>
        <v>2068.8719999999998</v>
      </c>
      <c r="MR11" s="164">
        <f t="shared" ca="1" si="91"/>
        <v>0</v>
      </c>
      <c r="MS11" s="164">
        <f t="shared" ca="1" si="91"/>
        <v>0</v>
      </c>
      <c r="MT11" s="164">
        <f t="shared" ca="1" si="91"/>
        <v>0</v>
      </c>
      <c r="MU11" s="164">
        <f t="shared" ca="1" si="91"/>
        <v>0</v>
      </c>
      <c r="MV11" s="164">
        <f t="shared" ca="1" si="91"/>
        <v>0</v>
      </c>
      <c r="MW11" s="164">
        <f t="shared" ca="1" si="91"/>
        <v>0</v>
      </c>
      <c r="MX11" s="164">
        <f t="shared" ref="MX11:NK21" ca="1" si="92">SUMIFS(OFFSET(MX$23,,,TotalMeasures),OFFSET($D$23,,,TotalMeasures),$D11)</f>
        <v>0</v>
      </c>
      <c r="MY11" s="164">
        <f t="shared" ca="1" si="92"/>
        <v>0</v>
      </c>
      <c r="MZ11" s="164">
        <f t="shared" ca="1" si="92"/>
        <v>0</v>
      </c>
      <c r="NA11" s="164">
        <f t="shared" ca="1" si="92"/>
        <v>0</v>
      </c>
      <c r="NB11" s="164">
        <f t="shared" ca="1" si="92"/>
        <v>0</v>
      </c>
      <c r="NC11" s="164">
        <f t="shared" ca="1" si="92"/>
        <v>0</v>
      </c>
      <c r="ND11" s="164">
        <f t="shared" ca="1" si="92"/>
        <v>0</v>
      </c>
      <c r="NE11" s="164">
        <f t="shared" ca="1" si="92"/>
        <v>0</v>
      </c>
      <c r="NF11" s="164">
        <f t="shared" ca="1" si="92"/>
        <v>0</v>
      </c>
      <c r="NG11" s="164">
        <f t="shared" ca="1" si="92"/>
        <v>0</v>
      </c>
      <c r="NH11" s="164">
        <f t="shared" ca="1" si="92"/>
        <v>0</v>
      </c>
      <c r="NI11" s="164">
        <f t="shared" ca="1" si="92"/>
        <v>0</v>
      </c>
      <c r="NJ11" s="164">
        <f t="shared" ca="1" si="92"/>
        <v>0</v>
      </c>
      <c r="NK11" s="164">
        <f t="shared" ca="1" si="92"/>
        <v>0</v>
      </c>
      <c r="NL11" s="139"/>
      <c r="NM11" s="164">
        <f t="shared" ref="NM11:NV21" ca="1" si="93">SUMIFS(OFFSET(NM$23,,,TotalMeasures),OFFSET($D$23,,,TotalMeasures),$D11)</f>
        <v>8.1065106340706485</v>
      </c>
      <c r="NN11" s="164">
        <f t="shared" ca="1" si="93"/>
        <v>8.1065106340706485</v>
      </c>
      <c r="NO11" s="164">
        <f t="shared" ca="1" si="93"/>
        <v>8.1065106340706485</v>
      </c>
      <c r="NP11" s="164">
        <f t="shared" ca="1" si="93"/>
        <v>8.1065106340706485</v>
      </c>
      <c r="NQ11" s="164">
        <f t="shared" ca="1" si="93"/>
        <v>8.1065106340706485</v>
      </c>
      <c r="NR11" s="164">
        <f t="shared" ca="1" si="93"/>
        <v>8.1065106340706485</v>
      </c>
      <c r="NS11" s="164">
        <f t="shared" ca="1" si="93"/>
        <v>8.1065106340706485</v>
      </c>
      <c r="NT11" s="164">
        <f t="shared" ca="1" si="93"/>
        <v>8.1065106340706485</v>
      </c>
      <c r="NU11" s="164">
        <f t="shared" ca="1" si="93"/>
        <v>8.1065106340706485</v>
      </c>
      <c r="NV11" s="164">
        <f t="shared" ca="1" si="93"/>
        <v>8.1065106340706485</v>
      </c>
      <c r="NW11" s="164">
        <f t="shared" ref="NW11:OF21" ca="1" si="94">SUMIFS(OFFSET(NW$23,,,TotalMeasures),OFFSET($D$23,,,TotalMeasures),$D11)</f>
        <v>0.23662200000000014</v>
      </c>
      <c r="NX11" s="164">
        <f t="shared" ca="1" si="94"/>
        <v>0.23662200000000014</v>
      </c>
      <c r="NY11" s="164">
        <f t="shared" ca="1" si="94"/>
        <v>0.23662200000000014</v>
      </c>
      <c r="NZ11" s="164">
        <f t="shared" ca="1" si="94"/>
        <v>0.23662200000000014</v>
      </c>
      <c r="OA11" s="164">
        <f t="shared" ca="1" si="94"/>
        <v>0</v>
      </c>
      <c r="OB11" s="164">
        <f t="shared" ca="1" si="94"/>
        <v>0</v>
      </c>
      <c r="OC11" s="164">
        <f t="shared" ca="1" si="94"/>
        <v>0</v>
      </c>
      <c r="OD11" s="164">
        <f t="shared" ca="1" si="94"/>
        <v>0</v>
      </c>
      <c r="OE11" s="164">
        <f t="shared" ca="1" si="94"/>
        <v>0</v>
      </c>
      <c r="OF11" s="164">
        <f t="shared" ca="1" si="94"/>
        <v>0</v>
      </c>
      <c r="OG11" s="164">
        <f t="shared" ref="OG11:OT21" ca="1" si="95">SUMIFS(OFFSET(OG$23,,,TotalMeasures),OFFSET($D$23,,,TotalMeasures),$D11)</f>
        <v>0</v>
      </c>
      <c r="OH11" s="164">
        <f t="shared" ca="1" si="95"/>
        <v>0</v>
      </c>
      <c r="OI11" s="164">
        <f t="shared" ca="1" si="95"/>
        <v>0</v>
      </c>
      <c r="OJ11" s="164">
        <f t="shared" ca="1" si="95"/>
        <v>0</v>
      </c>
      <c r="OK11" s="164">
        <f t="shared" ca="1" si="95"/>
        <v>0</v>
      </c>
      <c r="OL11" s="164">
        <f t="shared" ca="1" si="95"/>
        <v>0</v>
      </c>
      <c r="OM11" s="164">
        <f t="shared" ca="1" si="95"/>
        <v>0</v>
      </c>
      <c r="ON11" s="164">
        <f t="shared" ca="1" si="95"/>
        <v>0</v>
      </c>
      <c r="OO11" s="164">
        <f t="shared" ca="1" si="95"/>
        <v>0</v>
      </c>
      <c r="OP11" s="164">
        <f t="shared" ca="1" si="95"/>
        <v>0</v>
      </c>
      <c r="OQ11" s="164">
        <f t="shared" ca="1" si="95"/>
        <v>0</v>
      </c>
      <c r="OR11" s="164">
        <f t="shared" ca="1" si="95"/>
        <v>0</v>
      </c>
      <c r="OS11" s="164">
        <f t="shared" ca="1" si="95"/>
        <v>0</v>
      </c>
      <c r="OT11" s="164">
        <f t="shared" ca="1" si="95"/>
        <v>0</v>
      </c>
      <c r="OU11" s="139"/>
      <c r="OV11" s="164">
        <f t="shared" ref="OV11:PE21" ca="1" si="96">SUMIFS(OFFSET(OV$23,,,TotalMeasures),OFFSET($D$23,,,TotalMeasures),$D11)</f>
        <v>0</v>
      </c>
      <c r="OW11" s="164">
        <f t="shared" ca="1" si="96"/>
        <v>0</v>
      </c>
      <c r="OX11" s="164">
        <f t="shared" ca="1" si="96"/>
        <v>0</v>
      </c>
      <c r="OY11" s="164">
        <f t="shared" ca="1" si="96"/>
        <v>0</v>
      </c>
      <c r="OZ11" s="164">
        <f t="shared" ca="1" si="96"/>
        <v>0</v>
      </c>
      <c r="PA11" s="164">
        <f t="shared" ca="1" si="96"/>
        <v>0</v>
      </c>
      <c r="PB11" s="164">
        <f t="shared" ca="1" si="96"/>
        <v>0</v>
      </c>
      <c r="PC11" s="164">
        <f t="shared" ca="1" si="96"/>
        <v>0</v>
      </c>
      <c r="PD11" s="164">
        <f t="shared" ca="1" si="96"/>
        <v>0</v>
      </c>
      <c r="PE11" s="164">
        <f t="shared" ca="1" si="96"/>
        <v>0</v>
      </c>
      <c r="PF11" s="164">
        <f t="shared" ref="PF11:PO21" ca="1" si="97">SUMIFS(OFFSET(PF$23,,,TotalMeasures),OFFSET($D$23,,,TotalMeasures),$D11)</f>
        <v>0</v>
      </c>
      <c r="PG11" s="164">
        <f t="shared" ca="1" si="97"/>
        <v>0</v>
      </c>
      <c r="PH11" s="164">
        <f t="shared" ca="1" si="97"/>
        <v>0</v>
      </c>
      <c r="PI11" s="164">
        <f t="shared" ca="1" si="97"/>
        <v>0</v>
      </c>
      <c r="PJ11" s="164">
        <f t="shared" ca="1" si="97"/>
        <v>0</v>
      </c>
      <c r="PK11" s="164">
        <f t="shared" ca="1" si="97"/>
        <v>0</v>
      </c>
      <c r="PL11" s="164">
        <f t="shared" ca="1" si="97"/>
        <v>0</v>
      </c>
      <c r="PM11" s="164">
        <f t="shared" ca="1" si="97"/>
        <v>0</v>
      </c>
      <c r="PN11" s="164">
        <f t="shared" ca="1" si="97"/>
        <v>0</v>
      </c>
      <c r="PO11" s="164">
        <f t="shared" ca="1" si="97"/>
        <v>0</v>
      </c>
      <c r="PP11" s="164">
        <f t="shared" ref="PP11:QC21" ca="1" si="98">SUMIFS(OFFSET(PP$23,,,TotalMeasures),OFFSET($D$23,,,TotalMeasures),$D11)</f>
        <v>0</v>
      </c>
      <c r="PQ11" s="164">
        <f t="shared" ca="1" si="98"/>
        <v>0</v>
      </c>
      <c r="PR11" s="164">
        <f t="shared" ca="1" si="98"/>
        <v>0</v>
      </c>
      <c r="PS11" s="164">
        <f t="shared" ca="1" si="98"/>
        <v>0</v>
      </c>
      <c r="PT11" s="164">
        <f t="shared" ca="1" si="98"/>
        <v>0</v>
      </c>
      <c r="PU11" s="164">
        <f t="shared" ca="1" si="98"/>
        <v>0</v>
      </c>
      <c r="PV11" s="164">
        <f t="shared" ca="1" si="98"/>
        <v>0</v>
      </c>
      <c r="PW11" s="164">
        <f t="shared" ca="1" si="98"/>
        <v>0</v>
      </c>
      <c r="PX11" s="164">
        <f t="shared" ca="1" si="98"/>
        <v>0</v>
      </c>
      <c r="PY11" s="164">
        <f t="shared" ca="1" si="98"/>
        <v>0</v>
      </c>
      <c r="PZ11" s="164">
        <f t="shared" ca="1" si="98"/>
        <v>0</v>
      </c>
      <c r="QA11" s="164">
        <f t="shared" ca="1" si="98"/>
        <v>0</v>
      </c>
      <c r="QB11" s="164">
        <f t="shared" ca="1" si="98"/>
        <v>0</v>
      </c>
      <c r="QC11" s="164">
        <f t="shared" ca="1" si="98"/>
        <v>0</v>
      </c>
      <c r="QD11" s="131"/>
    </row>
    <row r="12" spans="1:447" s="120" customFormat="1" ht="14.4" customHeight="1">
      <c r="A12" s="157"/>
      <c r="B12" s="152" t="str">
        <f t="shared" ref="B12:B21" si="99">C12&amp;"_"&amp;D12&amp;"_"&amp;E12&amp;"_"&amp;F12&amp;"_"&amp;G12</f>
        <v>Residential_Residential Appliance Recycling_All_All_Actual</v>
      </c>
      <c r="C12" s="153" t="s">
        <v>2</v>
      </c>
      <c r="D12" s="153" t="s">
        <v>235</v>
      </c>
      <c r="E12" s="129" t="s">
        <v>166</v>
      </c>
      <c r="F12" s="130" t="s">
        <v>166</v>
      </c>
      <c r="G12" s="130" t="s">
        <v>243</v>
      </c>
      <c r="H12" s="131"/>
      <c r="I12" s="132" t="s">
        <v>94</v>
      </c>
      <c r="J12" s="132">
        <f t="shared" ca="1" si="51"/>
        <v>95939</v>
      </c>
      <c r="K12" s="132">
        <f t="shared" ca="1" si="51"/>
        <v>95939</v>
      </c>
      <c r="L12" s="132">
        <f t="shared" ca="1" si="51"/>
        <v>0</v>
      </c>
      <c r="M12" s="132">
        <f t="shared" ca="1" si="51"/>
        <v>10.941000000000006</v>
      </c>
      <c r="N12" s="132">
        <f t="shared" ca="1" si="51"/>
        <v>10.941000000000006</v>
      </c>
      <c r="O12" s="132">
        <f t="shared" ca="1" si="51"/>
        <v>0</v>
      </c>
      <c r="P12" s="132">
        <f t="shared" ca="1" si="51"/>
        <v>0</v>
      </c>
      <c r="Q12" s="132">
        <f t="shared" ca="1" si="51"/>
        <v>0</v>
      </c>
      <c r="R12" s="133">
        <f t="shared" ca="1" si="51"/>
        <v>0</v>
      </c>
      <c r="S12" s="133">
        <f t="shared" ca="1" si="51"/>
        <v>0</v>
      </c>
      <c r="T12" s="133">
        <f t="shared" ca="1" si="51"/>
        <v>0</v>
      </c>
      <c r="U12" s="133">
        <f t="shared" ca="1" si="51"/>
        <v>0</v>
      </c>
      <c r="V12" s="133">
        <f t="shared" ca="1" si="51"/>
        <v>0</v>
      </c>
      <c r="W12" s="133">
        <f t="shared" ca="1" si="51"/>
        <v>0</v>
      </c>
      <c r="X12" s="131"/>
      <c r="Y12" s="134">
        <f t="shared" ca="1" si="52"/>
        <v>6975</v>
      </c>
      <c r="Z12" s="134">
        <f t="shared" ca="1" si="52"/>
        <v>0</v>
      </c>
      <c r="AA12" s="134"/>
      <c r="AB12" s="134"/>
      <c r="AC12" s="134">
        <f t="shared" ca="1" si="53"/>
        <v>3750</v>
      </c>
      <c r="AD12" s="134">
        <f ca="1">INDEX(OFFSET('Program Inputs'!$AE$5,,,TotalPrograms),MATCH($C12&amp;"_"&amp;$D12&amp;"_"&amp;$G12,OFFSET('Program Inputs'!$A$5,,,TotalPrograms),0))</f>
        <v>8998.2100000000009</v>
      </c>
      <c r="AE12" s="134">
        <f t="shared" ca="1" si="54"/>
        <v>12748.210000000001</v>
      </c>
      <c r="AF12" s="131"/>
      <c r="AG12" s="135">
        <f t="shared" ref="AG12:AG15" ca="1" si="100">IF(OR(AR12&gt;0,AD12&gt;0),(AQ12)/(AD12+AR12),"n/a")</f>
        <v>1.7070350616402026</v>
      </c>
      <c r="AH12" s="135">
        <f t="shared" ca="1" si="55"/>
        <v>2.1388751453687931</v>
      </c>
      <c r="AI12" s="135">
        <f t="shared" ref="AI12:AI15" ca="1" si="101">IF(OR(AD12&gt;0,BA12&gt;0),(AW12+AY12+AZ12+AX12)/(AD12+BA12),"n/a")</f>
        <v>2.1219764031301014</v>
      </c>
      <c r="AJ12" s="135">
        <f t="shared" ca="1" si="56"/>
        <v>12.066623836522004</v>
      </c>
      <c r="AK12" s="135">
        <f t="shared" ca="1" si="57"/>
        <v>0.29267901945358027</v>
      </c>
      <c r="AL12" s="131"/>
      <c r="AM12" s="136">
        <f t="shared" ca="1" si="58"/>
        <v>2.0942497417785585E-2</v>
      </c>
      <c r="AN12" s="136">
        <f t="shared" ca="1" si="59"/>
        <v>183.63972760853028</v>
      </c>
      <c r="AO12" s="137" t="str">
        <f t="shared" ca="1" si="60"/>
        <v>n/a</v>
      </c>
      <c r="AP12" s="131"/>
      <c r="AQ12" s="138">
        <f t="shared" ca="1" si="61"/>
        <v>27266.829516941903</v>
      </c>
      <c r="AR12" s="138">
        <f t="shared" ca="1" si="61"/>
        <v>6975</v>
      </c>
      <c r="AS12" s="131"/>
      <c r="AT12" s="138">
        <f t="shared" ca="1" si="62"/>
        <v>27266.829516941903</v>
      </c>
      <c r="AU12" s="138">
        <f t="shared" ca="1" si="62"/>
        <v>0</v>
      </c>
      <c r="AV12" s="131"/>
      <c r="AW12" s="138">
        <f t="shared" ca="1" si="63"/>
        <v>27266.829516941903</v>
      </c>
      <c r="AX12" s="138">
        <f t="shared" ca="1" si="63"/>
        <v>0</v>
      </c>
      <c r="AY12" s="138">
        <f t="shared" ca="1" si="63"/>
        <v>6627.9451852998627</v>
      </c>
      <c r="AZ12" s="138">
        <f t="shared" ca="1" si="63"/>
        <v>0</v>
      </c>
      <c r="BA12" s="138">
        <f t="shared" ca="1" si="63"/>
        <v>6975</v>
      </c>
      <c r="BB12" s="131"/>
      <c r="BC12" s="138">
        <f t="shared" ca="1" si="64"/>
        <v>80414.701259740978</v>
      </c>
      <c r="BD12" s="138">
        <f t="shared" ca="1" si="64"/>
        <v>0</v>
      </c>
      <c r="BE12" s="138">
        <f t="shared" ca="1" si="64"/>
        <v>6975</v>
      </c>
      <c r="BF12" s="131"/>
      <c r="BG12" s="138">
        <f t="shared" ca="1" si="65"/>
        <v>27266.829516941903</v>
      </c>
      <c r="BH12" s="138">
        <f t="shared" ca="1" si="65"/>
        <v>80414.701259740978</v>
      </c>
      <c r="BI12" s="131"/>
      <c r="BJ12" s="140">
        <f t="shared" ca="1" si="66"/>
        <v>4296.6555269896317</v>
      </c>
      <c r="BK12" s="140">
        <f t="shared" ca="1" si="66"/>
        <v>4361.1053598944764</v>
      </c>
      <c r="BL12" s="140">
        <f t="shared" ca="1" si="66"/>
        <v>4426.5219402928933</v>
      </c>
      <c r="BM12" s="140">
        <f t="shared" ca="1" si="66"/>
        <v>4492.9197693972856</v>
      </c>
      <c r="BN12" s="140">
        <f t="shared" ca="1" si="66"/>
        <v>4560.3135659382442</v>
      </c>
      <c r="BO12" s="140">
        <f t="shared" ca="1" si="66"/>
        <v>4628.718269427317</v>
      </c>
      <c r="BP12" s="140">
        <f t="shared" ca="1" si="66"/>
        <v>4698.1490434687257</v>
      </c>
      <c r="BQ12" s="140">
        <f t="shared" ca="1" si="66"/>
        <v>4768.6212791207563</v>
      </c>
      <c r="BR12" s="140">
        <f t="shared" ca="1" si="66"/>
        <v>0</v>
      </c>
      <c r="BS12" s="140">
        <f t="shared" ca="1" si="66"/>
        <v>0</v>
      </c>
      <c r="BT12" s="140">
        <f t="shared" ca="1" si="67"/>
        <v>0</v>
      </c>
      <c r="BU12" s="140">
        <f t="shared" ca="1" si="67"/>
        <v>0</v>
      </c>
      <c r="BV12" s="140">
        <f t="shared" ca="1" si="67"/>
        <v>0</v>
      </c>
      <c r="BW12" s="140">
        <f t="shared" ca="1" si="67"/>
        <v>0</v>
      </c>
      <c r="BX12" s="140">
        <f t="shared" ca="1" si="67"/>
        <v>0</v>
      </c>
      <c r="BY12" s="140">
        <f t="shared" ca="1" si="67"/>
        <v>0</v>
      </c>
      <c r="BZ12" s="140">
        <f t="shared" ca="1" si="67"/>
        <v>0</v>
      </c>
      <c r="CA12" s="140">
        <f t="shared" ca="1" si="67"/>
        <v>0</v>
      </c>
      <c r="CB12" s="140">
        <f t="shared" ca="1" si="67"/>
        <v>0</v>
      </c>
      <c r="CC12" s="140">
        <f t="shared" ca="1" si="67"/>
        <v>0</v>
      </c>
      <c r="CD12" s="140">
        <f t="shared" ca="1" si="68"/>
        <v>0</v>
      </c>
      <c r="CE12" s="140">
        <f t="shared" ca="1" si="68"/>
        <v>0</v>
      </c>
      <c r="CF12" s="140">
        <f t="shared" ca="1" si="68"/>
        <v>0</v>
      </c>
      <c r="CG12" s="140">
        <f t="shared" ca="1" si="68"/>
        <v>0</v>
      </c>
      <c r="CH12" s="140">
        <f t="shared" ca="1" si="68"/>
        <v>0</v>
      </c>
      <c r="CI12" s="140">
        <f t="shared" ca="1" si="68"/>
        <v>0</v>
      </c>
      <c r="CJ12" s="140">
        <f t="shared" ca="1" si="68"/>
        <v>0</v>
      </c>
      <c r="CK12" s="140">
        <f t="shared" ca="1" si="68"/>
        <v>0</v>
      </c>
      <c r="CL12" s="140">
        <f t="shared" ca="1" si="68"/>
        <v>0</v>
      </c>
      <c r="CM12" s="140">
        <f t="shared" ca="1" si="68"/>
        <v>0</v>
      </c>
      <c r="CN12" s="140">
        <f t="shared" ca="1" si="68"/>
        <v>0</v>
      </c>
      <c r="CO12" s="140">
        <f t="shared" ca="1" si="68"/>
        <v>0</v>
      </c>
      <c r="CP12" s="140">
        <f t="shared" ca="1" si="68"/>
        <v>0</v>
      </c>
      <c r="CQ12" s="140">
        <f t="shared" ca="1" si="68"/>
        <v>0</v>
      </c>
      <c r="CR12" s="131"/>
      <c r="CS12" s="140">
        <f t="shared" ca="1" si="69"/>
        <v>1093.7046</v>
      </c>
      <c r="CT12" s="140">
        <f t="shared" ca="1" si="69"/>
        <v>1093.7046</v>
      </c>
      <c r="CU12" s="140">
        <f t="shared" ca="1" si="69"/>
        <v>1093.7046</v>
      </c>
      <c r="CV12" s="140">
        <f t="shared" ca="1" si="69"/>
        <v>1093.7046</v>
      </c>
      <c r="CW12" s="140">
        <f t="shared" ca="1" si="69"/>
        <v>1093.7046</v>
      </c>
      <c r="CX12" s="140">
        <f t="shared" ca="1" si="69"/>
        <v>1093.7046</v>
      </c>
      <c r="CY12" s="140">
        <f t="shared" ca="1" si="69"/>
        <v>1093.7046</v>
      </c>
      <c r="CZ12" s="140">
        <f t="shared" ca="1" si="69"/>
        <v>1093.7046</v>
      </c>
      <c r="DA12" s="140">
        <f t="shared" ca="1" si="69"/>
        <v>0</v>
      </c>
      <c r="DB12" s="140">
        <f t="shared" ca="1" si="69"/>
        <v>0</v>
      </c>
      <c r="DC12" s="140">
        <f t="shared" ca="1" si="70"/>
        <v>0</v>
      </c>
      <c r="DD12" s="140">
        <f t="shared" ca="1" si="70"/>
        <v>0</v>
      </c>
      <c r="DE12" s="140">
        <f t="shared" ca="1" si="70"/>
        <v>0</v>
      </c>
      <c r="DF12" s="140">
        <f t="shared" ca="1" si="70"/>
        <v>0</v>
      </c>
      <c r="DG12" s="140">
        <f t="shared" ca="1" si="70"/>
        <v>0</v>
      </c>
      <c r="DH12" s="140">
        <f t="shared" ca="1" si="70"/>
        <v>0</v>
      </c>
      <c r="DI12" s="140">
        <f t="shared" ca="1" si="70"/>
        <v>0</v>
      </c>
      <c r="DJ12" s="140">
        <f t="shared" ca="1" si="70"/>
        <v>0</v>
      </c>
      <c r="DK12" s="140">
        <f t="shared" ca="1" si="70"/>
        <v>0</v>
      </c>
      <c r="DL12" s="140">
        <f t="shared" ca="1" si="70"/>
        <v>0</v>
      </c>
      <c r="DM12" s="140">
        <f t="shared" ca="1" si="71"/>
        <v>0</v>
      </c>
      <c r="DN12" s="140">
        <f t="shared" ca="1" si="71"/>
        <v>0</v>
      </c>
      <c r="DO12" s="140">
        <f t="shared" ca="1" si="71"/>
        <v>0</v>
      </c>
      <c r="DP12" s="140">
        <f t="shared" ca="1" si="71"/>
        <v>0</v>
      </c>
      <c r="DQ12" s="140">
        <f t="shared" ca="1" si="71"/>
        <v>0</v>
      </c>
      <c r="DR12" s="140">
        <f t="shared" ca="1" si="71"/>
        <v>0</v>
      </c>
      <c r="DS12" s="140">
        <f t="shared" ca="1" si="71"/>
        <v>0</v>
      </c>
      <c r="DT12" s="140">
        <f t="shared" ca="1" si="71"/>
        <v>0</v>
      </c>
      <c r="DU12" s="140">
        <f t="shared" ca="1" si="71"/>
        <v>0</v>
      </c>
      <c r="DV12" s="140">
        <f t="shared" ca="1" si="71"/>
        <v>0</v>
      </c>
      <c r="DW12" s="140">
        <f t="shared" ca="1" si="71"/>
        <v>0</v>
      </c>
      <c r="DX12" s="140">
        <f t="shared" ca="1" si="71"/>
        <v>0</v>
      </c>
      <c r="DY12" s="140">
        <f t="shared" ca="1" si="71"/>
        <v>0</v>
      </c>
      <c r="DZ12" s="140">
        <f t="shared" ca="1" si="71"/>
        <v>0</v>
      </c>
      <c r="EA12" s="139"/>
      <c r="EB12" s="140">
        <f t="shared" ca="1" si="72"/>
        <v>0</v>
      </c>
      <c r="EC12" s="140">
        <f t="shared" ca="1" si="72"/>
        <v>0</v>
      </c>
      <c r="ED12" s="140">
        <f t="shared" ca="1" si="72"/>
        <v>0</v>
      </c>
      <c r="EE12" s="140">
        <f t="shared" ca="1" si="72"/>
        <v>0</v>
      </c>
      <c r="EF12" s="140">
        <f t="shared" ca="1" si="72"/>
        <v>0</v>
      </c>
      <c r="EG12" s="140">
        <f t="shared" ca="1" si="72"/>
        <v>0</v>
      </c>
      <c r="EH12" s="140">
        <f t="shared" ca="1" si="72"/>
        <v>0</v>
      </c>
      <c r="EI12" s="140">
        <f t="shared" ca="1" si="72"/>
        <v>0</v>
      </c>
      <c r="EJ12" s="140">
        <f t="shared" ca="1" si="72"/>
        <v>0</v>
      </c>
      <c r="EK12" s="140">
        <f t="shared" ca="1" si="72"/>
        <v>0</v>
      </c>
      <c r="EL12" s="140">
        <f t="shared" ca="1" si="73"/>
        <v>0</v>
      </c>
      <c r="EM12" s="140">
        <f t="shared" ca="1" si="73"/>
        <v>0</v>
      </c>
      <c r="EN12" s="140">
        <f t="shared" ca="1" si="73"/>
        <v>0</v>
      </c>
      <c r="EO12" s="140">
        <f t="shared" ca="1" si="73"/>
        <v>0</v>
      </c>
      <c r="EP12" s="140">
        <f t="shared" ca="1" si="73"/>
        <v>0</v>
      </c>
      <c r="EQ12" s="140">
        <f t="shared" ca="1" si="73"/>
        <v>0</v>
      </c>
      <c r="ER12" s="140">
        <f t="shared" ca="1" si="73"/>
        <v>0</v>
      </c>
      <c r="ES12" s="140">
        <f t="shared" ca="1" si="73"/>
        <v>0</v>
      </c>
      <c r="ET12" s="140">
        <f t="shared" ca="1" si="73"/>
        <v>0</v>
      </c>
      <c r="EU12" s="140">
        <f t="shared" ca="1" si="73"/>
        <v>0</v>
      </c>
      <c r="EV12" s="140">
        <f t="shared" ca="1" si="74"/>
        <v>0</v>
      </c>
      <c r="EW12" s="140">
        <f t="shared" ca="1" si="74"/>
        <v>0</v>
      </c>
      <c r="EX12" s="140">
        <f t="shared" ca="1" si="74"/>
        <v>0</v>
      </c>
      <c r="EY12" s="140">
        <f t="shared" ca="1" si="74"/>
        <v>0</v>
      </c>
      <c r="EZ12" s="140">
        <f t="shared" ca="1" si="74"/>
        <v>0</v>
      </c>
      <c r="FA12" s="140">
        <f t="shared" ca="1" si="74"/>
        <v>0</v>
      </c>
      <c r="FB12" s="140">
        <f t="shared" ca="1" si="74"/>
        <v>0</v>
      </c>
      <c r="FC12" s="140">
        <f t="shared" ca="1" si="74"/>
        <v>0</v>
      </c>
      <c r="FD12" s="140">
        <f t="shared" ca="1" si="74"/>
        <v>0</v>
      </c>
      <c r="FE12" s="140">
        <f t="shared" ca="1" si="74"/>
        <v>0</v>
      </c>
      <c r="FF12" s="140">
        <f t="shared" ca="1" si="74"/>
        <v>0</v>
      </c>
      <c r="FG12" s="140">
        <f t="shared" ca="1" si="74"/>
        <v>0</v>
      </c>
      <c r="FH12" s="140">
        <f t="shared" ca="1" si="74"/>
        <v>0</v>
      </c>
      <c r="FI12" s="140">
        <f t="shared" ca="1" si="74"/>
        <v>0</v>
      </c>
      <c r="FJ12" s="139"/>
      <c r="FK12" s="140">
        <f t="shared" ca="1" si="75"/>
        <v>0</v>
      </c>
      <c r="FL12" s="140">
        <f t="shared" ca="1" si="75"/>
        <v>0</v>
      </c>
      <c r="FM12" s="140">
        <f t="shared" ca="1" si="75"/>
        <v>0</v>
      </c>
      <c r="FN12" s="140">
        <f t="shared" ca="1" si="75"/>
        <v>0</v>
      </c>
      <c r="FO12" s="140">
        <f t="shared" ca="1" si="75"/>
        <v>0</v>
      </c>
      <c r="FP12" s="140">
        <f t="shared" ca="1" si="75"/>
        <v>0</v>
      </c>
      <c r="FQ12" s="140">
        <f t="shared" ca="1" si="75"/>
        <v>0</v>
      </c>
      <c r="FR12" s="140">
        <f t="shared" ca="1" si="75"/>
        <v>0</v>
      </c>
      <c r="FS12" s="140">
        <f t="shared" ca="1" si="75"/>
        <v>0</v>
      </c>
      <c r="FT12" s="140">
        <f t="shared" ca="1" si="75"/>
        <v>0</v>
      </c>
      <c r="FU12" s="140">
        <f t="shared" ca="1" si="76"/>
        <v>0</v>
      </c>
      <c r="FV12" s="140">
        <f t="shared" ca="1" si="76"/>
        <v>0</v>
      </c>
      <c r="FW12" s="140">
        <f t="shared" ca="1" si="76"/>
        <v>0</v>
      </c>
      <c r="FX12" s="140">
        <f t="shared" ca="1" si="76"/>
        <v>0</v>
      </c>
      <c r="FY12" s="140">
        <f t="shared" ca="1" si="76"/>
        <v>0</v>
      </c>
      <c r="FZ12" s="140">
        <f t="shared" ca="1" si="76"/>
        <v>0</v>
      </c>
      <c r="GA12" s="140">
        <f t="shared" ca="1" si="76"/>
        <v>0</v>
      </c>
      <c r="GB12" s="140">
        <f t="shared" ca="1" si="76"/>
        <v>0</v>
      </c>
      <c r="GC12" s="140">
        <f t="shared" ca="1" si="76"/>
        <v>0</v>
      </c>
      <c r="GD12" s="140">
        <f t="shared" ca="1" si="76"/>
        <v>0</v>
      </c>
      <c r="GE12" s="140">
        <f t="shared" ca="1" si="77"/>
        <v>0</v>
      </c>
      <c r="GF12" s="140">
        <f t="shared" ca="1" si="77"/>
        <v>0</v>
      </c>
      <c r="GG12" s="140">
        <f t="shared" ca="1" si="77"/>
        <v>0</v>
      </c>
      <c r="GH12" s="140">
        <f t="shared" ca="1" si="77"/>
        <v>0</v>
      </c>
      <c r="GI12" s="140">
        <f t="shared" ca="1" si="77"/>
        <v>0</v>
      </c>
      <c r="GJ12" s="140">
        <f t="shared" ca="1" si="77"/>
        <v>0</v>
      </c>
      <c r="GK12" s="140">
        <f t="shared" ca="1" si="77"/>
        <v>0</v>
      </c>
      <c r="GL12" s="140">
        <f t="shared" ca="1" si="77"/>
        <v>0</v>
      </c>
      <c r="GM12" s="140">
        <f t="shared" ca="1" si="77"/>
        <v>0</v>
      </c>
      <c r="GN12" s="140">
        <f t="shared" ca="1" si="77"/>
        <v>0</v>
      </c>
      <c r="GO12" s="140">
        <f t="shared" ca="1" si="77"/>
        <v>0</v>
      </c>
      <c r="GP12" s="140">
        <f t="shared" ca="1" si="77"/>
        <v>0</v>
      </c>
      <c r="GQ12" s="140">
        <f t="shared" ca="1" si="77"/>
        <v>0</v>
      </c>
      <c r="GR12" s="140">
        <f t="shared" ca="1" si="77"/>
        <v>0</v>
      </c>
      <c r="GS12" s="139"/>
      <c r="GT12" s="140">
        <f t="shared" ca="1" si="78"/>
        <v>12671.596835422513</v>
      </c>
      <c r="GU12" s="140">
        <f t="shared" ca="1" si="78"/>
        <v>12861.670787953848</v>
      </c>
      <c r="GV12" s="140">
        <f t="shared" ca="1" si="78"/>
        <v>13054.595849773155</v>
      </c>
      <c r="GW12" s="140">
        <f t="shared" ca="1" si="78"/>
        <v>13250.414787519752</v>
      </c>
      <c r="GX12" s="140">
        <f t="shared" ca="1" si="78"/>
        <v>13449.171009332544</v>
      </c>
      <c r="GY12" s="140">
        <f t="shared" ca="1" si="78"/>
        <v>13650.908574472531</v>
      </c>
      <c r="GZ12" s="140">
        <f t="shared" ca="1" si="78"/>
        <v>13855.672203089616</v>
      </c>
      <c r="HA12" s="140">
        <f t="shared" ca="1" si="78"/>
        <v>14063.50728613596</v>
      </c>
      <c r="HB12" s="140">
        <f t="shared" ca="1" si="78"/>
        <v>0</v>
      </c>
      <c r="HC12" s="140">
        <f t="shared" ca="1" si="78"/>
        <v>0</v>
      </c>
      <c r="HD12" s="140">
        <f t="shared" ca="1" si="79"/>
        <v>0</v>
      </c>
      <c r="HE12" s="140">
        <f t="shared" ca="1" si="79"/>
        <v>0</v>
      </c>
      <c r="HF12" s="140">
        <f t="shared" ca="1" si="79"/>
        <v>0</v>
      </c>
      <c r="HG12" s="140">
        <f t="shared" ca="1" si="79"/>
        <v>0</v>
      </c>
      <c r="HH12" s="140">
        <f t="shared" ca="1" si="79"/>
        <v>0</v>
      </c>
      <c r="HI12" s="140">
        <f t="shared" ca="1" si="79"/>
        <v>0</v>
      </c>
      <c r="HJ12" s="140">
        <f t="shared" ca="1" si="79"/>
        <v>0</v>
      </c>
      <c r="HK12" s="140">
        <f t="shared" ca="1" si="79"/>
        <v>0</v>
      </c>
      <c r="HL12" s="140">
        <f t="shared" ca="1" si="79"/>
        <v>0</v>
      </c>
      <c r="HM12" s="140">
        <f t="shared" ca="1" si="79"/>
        <v>0</v>
      </c>
      <c r="HN12" s="140">
        <f t="shared" ca="1" si="80"/>
        <v>0</v>
      </c>
      <c r="HO12" s="140">
        <f t="shared" ca="1" si="80"/>
        <v>0</v>
      </c>
      <c r="HP12" s="140">
        <f t="shared" ca="1" si="80"/>
        <v>0</v>
      </c>
      <c r="HQ12" s="140">
        <f t="shared" ca="1" si="80"/>
        <v>0</v>
      </c>
      <c r="HR12" s="140">
        <f t="shared" ca="1" si="80"/>
        <v>0</v>
      </c>
      <c r="HS12" s="140">
        <f t="shared" ca="1" si="80"/>
        <v>0</v>
      </c>
      <c r="HT12" s="140">
        <f t="shared" ca="1" si="80"/>
        <v>0</v>
      </c>
      <c r="HU12" s="140">
        <f t="shared" ca="1" si="80"/>
        <v>0</v>
      </c>
      <c r="HV12" s="140">
        <f t="shared" ca="1" si="80"/>
        <v>0</v>
      </c>
      <c r="HW12" s="140">
        <f t="shared" ca="1" si="80"/>
        <v>0</v>
      </c>
      <c r="HX12" s="140">
        <f t="shared" ca="1" si="80"/>
        <v>0</v>
      </c>
      <c r="HY12" s="140">
        <f t="shared" ca="1" si="80"/>
        <v>0</v>
      </c>
      <c r="HZ12" s="140">
        <f t="shared" ca="1" si="80"/>
        <v>0</v>
      </c>
      <c r="IA12" s="140">
        <f t="shared" ca="1" si="80"/>
        <v>0</v>
      </c>
      <c r="IB12" s="139"/>
      <c r="IC12" s="140">
        <f t="shared" ca="1" si="81"/>
        <v>6975</v>
      </c>
      <c r="ID12" s="140">
        <f t="shared" ca="1" si="81"/>
        <v>0</v>
      </c>
      <c r="IE12" s="140">
        <f t="shared" ca="1" si="81"/>
        <v>0</v>
      </c>
      <c r="IF12" s="140">
        <f t="shared" ca="1" si="81"/>
        <v>0</v>
      </c>
      <c r="IG12" s="140">
        <f t="shared" ca="1" si="81"/>
        <v>0</v>
      </c>
      <c r="IH12" s="140">
        <f t="shared" ca="1" si="81"/>
        <v>0</v>
      </c>
      <c r="II12" s="140">
        <f t="shared" ca="1" si="81"/>
        <v>0</v>
      </c>
      <c r="IJ12" s="140">
        <f t="shared" ca="1" si="81"/>
        <v>0</v>
      </c>
      <c r="IK12" s="140">
        <f t="shared" ca="1" si="81"/>
        <v>0</v>
      </c>
      <c r="IL12" s="140">
        <f t="shared" ca="1" si="81"/>
        <v>0</v>
      </c>
      <c r="IM12" s="140">
        <f t="shared" ca="1" si="82"/>
        <v>0</v>
      </c>
      <c r="IN12" s="140">
        <f t="shared" ca="1" si="82"/>
        <v>0</v>
      </c>
      <c r="IO12" s="140">
        <f t="shared" ca="1" si="82"/>
        <v>0</v>
      </c>
      <c r="IP12" s="140">
        <f t="shared" ca="1" si="82"/>
        <v>0</v>
      </c>
      <c r="IQ12" s="140">
        <f t="shared" ca="1" si="82"/>
        <v>0</v>
      </c>
      <c r="IR12" s="140">
        <f t="shared" ca="1" si="82"/>
        <v>0</v>
      </c>
      <c r="IS12" s="140">
        <f t="shared" ca="1" si="82"/>
        <v>0</v>
      </c>
      <c r="IT12" s="140">
        <f t="shared" ca="1" si="82"/>
        <v>0</v>
      </c>
      <c r="IU12" s="140">
        <f t="shared" ca="1" si="82"/>
        <v>0</v>
      </c>
      <c r="IV12" s="140">
        <f t="shared" ca="1" si="82"/>
        <v>0</v>
      </c>
      <c r="IW12" s="140">
        <f t="shared" ca="1" si="83"/>
        <v>0</v>
      </c>
      <c r="IX12" s="140">
        <f t="shared" ca="1" si="83"/>
        <v>0</v>
      </c>
      <c r="IY12" s="140">
        <f t="shared" ca="1" si="83"/>
        <v>0</v>
      </c>
      <c r="IZ12" s="140">
        <f t="shared" ca="1" si="83"/>
        <v>0</v>
      </c>
      <c r="JA12" s="140">
        <f t="shared" ca="1" si="83"/>
        <v>0</v>
      </c>
      <c r="JB12" s="140">
        <f t="shared" ca="1" si="83"/>
        <v>0</v>
      </c>
      <c r="JC12" s="140">
        <f t="shared" ca="1" si="83"/>
        <v>0</v>
      </c>
      <c r="JD12" s="140">
        <f t="shared" ca="1" si="83"/>
        <v>0</v>
      </c>
      <c r="JE12" s="140">
        <f t="shared" ca="1" si="83"/>
        <v>0</v>
      </c>
      <c r="JF12" s="140">
        <f t="shared" ca="1" si="83"/>
        <v>0</v>
      </c>
      <c r="JG12" s="140">
        <f t="shared" ca="1" si="83"/>
        <v>0</v>
      </c>
      <c r="JH12" s="140">
        <f t="shared" ca="1" si="83"/>
        <v>0</v>
      </c>
      <c r="JI12" s="140">
        <f t="shared" ca="1" si="83"/>
        <v>0</v>
      </c>
      <c r="JJ12" s="140">
        <f t="shared" ca="1" si="83"/>
        <v>0</v>
      </c>
      <c r="JK12" s="139"/>
      <c r="JL12" s="140">
        <f t="shared" ca="1" si="84"/>
        <v>0</v>
      </c>
      <c r="JM12" s="140">
        <f t="shared" ca="1" si="84"/>
        <v>0</v>
      </c>
      <c r="JN12" s="140">
        <f t="shared" ca="1" si="84"/>
        <v>0</v>
      </c>
      <c r="JO12" s="140">
        <f t="shared" ca="1" si="84"/>
        <v>0</v>
      </c>
      <c r="JP12" s="140">
        <f t="shared" ca="1" si="84"/>
        <v>0</v>
      </c>
      <c r="JQ12" s="140">
        <f t="shared" ca="1" si="84"/>
        <v>0</v>
      </c>
      <c r="JR12" s="140">
        <f t="shared" ca="1" si="84"/>
        <v>0</v>
      </c>
      <c r="JS12" s="140">
        <f t="shared" ca="1" si="84"/>
        <v>0</v>
      </c>
      <c r="JT12" s="140">
        <f t="shared" ca="1" si="84"/>
        <v>0</v>
      </c>
      <c r="JU12" s="140">
        <f t="shared" ca="1" si="84"/>
        <v>0</v>
      </c>
      <c r="JV12" s="140">
        <f t="shared" ca="1" si="85"/>
        <v>0</v>
      </c>
      <c r="JW12" s="140">
        <f t="shared" ca="1" si="85"/>
        <v>0</v>
      </c>
      <c r="JX12" s="140">
        <f t="shared" ca="1" si="85"/>
        <v>0</v>
      </c>
      <c r="JY12" s="140">
        <f t="shared" ca="1" si="85"/>
        <v>0</v>
      </c>
      <c r="JZ12" s="140">
        <f t="shared" ca="1" si="85"/>
        <v>0</v>
      </c>
      <c r="KA12" s="140">
        <f t="shared" ca="1" si="85"/>
        <v>0</v>
      </c>
      <c r="KB12" s="140">
        <f t="shared" ca="1" si="85"/>
        <v>0</v>
      </c>
      <c r="KC12" s="140">
        <f t="shared" ca="1" si="85"/>
        <v>0</v>
      </c>
      <c r="KD12" s="140">
        <f t="shared" ca="1" si="85"/>
        <v>0</v>
      </c>
      <c r="KE12" s="140">
        <f t="shared" ca="1" si="85"/>
        <v>0</v>
      </c>
      <c r="KF12" s="140">
        <f t="shared" ca="1" si="86"/>
        <v>0</v>
      </c>
      <c r="KG12" s="140">
        <f t="shared" ca="1" si="86"/>
        <v>0</v>
      </c>
      <c r="KH12" s="140">
        <f t="shared" ca="1" si="86"/>
        <v>0</v>
      </c>
      <c r="KI12" s="140">
        <f t="shared" ca="1" si="86"/>
        <v>0</v>
      </c>
      <c r="KJ12" s="140">
        <f t="shared" ca="1" si="86"/>
        <v>0</v>
      </c>
      <c r="KK12" s="140">
        <f t="shared" ca="1" si="86"/>
        <v>0</v>
      </c>
      <c r="KL12" s="140">
        <f t="shared" ca="1" si="86"/>
        <v>0</v>
      </c>
      <c r="KM12" s="140">
        <f t="shared" ca="1" si="86"/>
        <v>0</v>
      </c>
      <c r="KN12" s="140">
        <f t="shared" ca="1" si="86"/>
        <v>0</v>
      </c>
      <c r="KO12" s="140">
        <f t="shared" ca="1" si="86"/>
        <v>0</v>
      </c>
      <c r="KP12" s="140">
        <f t="shared" ca="1" si="86"/>
        <v>0</v>
      </c>
      <c r="KQ12" s="140">
        <f t="shared" ca="1" si="86"/>
        <v>0</v>
      </c>
      <c r="KR12" s="140">
        <f t="shared" ca="1" si="86"/>
        <v>0</v>
      </c>
      <c r="KS12" s="140">
        <f t="shared" ca="1" si="86"/>
        <v>0</v>
      </c>
      <c r="KT12" s="139"/>
      <c r="KU12" s="140">
        <f t="shared" ca="1" si="87"/>
        <v>0</v>
      </c>
      <c r="KV12" s="140">
        <f t="shared" ca="1" si="87"/>
        <v>0</v>
      </c>
      <c r="KW12" s="140">
        <f t="shared" ca="1" si="87"/>
        <v>0</v>
      </c>
      <c r="KX12" s="140">
        <f t="shared" ca="1" si="87"/>
        <v>0</v>
      </c>
      <c r="KY12" s="140">
        <f t="shared" ca="1" si="87"/>
        <v>0</v>
      </c>
      <c r="KZ12" s="140">
        <f t="shared" ca="1" si="87"/>
        <v>0</v>
      </c>
      <c r="LA12" s="140">
        <f t="shared" ca="1" si="87"/>
        <v>0</v>
      </c>
      <c r="LB12" s="140">
        <f t="shared" ca="1" si="87"/>
        <v>0</v>
      </c>
      <c r="LC12" s="140">
        <f t="shared" ca="1" si="87"/>
        <v>0</v>
      </c>
      <c r="LD12" s="140">
        <f t="shared" ca="1" si="87"/>
        <v>0</v>
      </c>
      <c r="LE12" s="140">
        <f t="shared" ca="1" si="88"/>
        <v>0</v>
      </c>
      <c r="LF12" s="140">
        <f t="shared" ca="1" si="88"/>
        <v>0</v>
      </c>
      <c r="LG12" s="140">
        <f t="shared" ca="1" si="88"/>
        <v>0</v>
      </c>
      <c r="LH12" s="140">
        <f t="shared" ca="1" si="88"/>
        <v>0</v>
      </c>
      <c r="LI12" s="140">
        <f t="shared" ca="1" si="88"/>
        <v>0</v>
      </c>
      <c r="LJ12" s="140">
        <f t="shared" ca="1" si="88"/>
        <v>0</v>
      </c>
      <c r="LK12" s="140">
        <f t="shared" ca="1" si="88"/>
        <v>0</v>
      </c>
      <c r="LL12" s="140">
        <f t="shared" ca="1" si="88"/>
        <v>0</v>
      </c>
      <c r="LM12" s="140">
        <f t="shared" ca="1" si="88"/>
        <v>0</v>
      </c>
      <c r="LN12" s="140">
        <f t="shared" ca="1" si="88"/>
        <v>0</v>
      </c>
      <c r="LO12" s="140">
        <f t="shared" ca="1" si="89"/>
        <v>0</v>
      </c>
      <c r="LP12" s="140">
        <f t="shared" ca="1" si="89"/>
        <v>0</v>
      </c>
      <c r="LQ12" s="140">
        <f t="shared" ca="1" si="89"/>
        <v>0</v>
      </c>
      <c r="LR12" s="140">
        <f t="shared" ca="1" si="89"/>
        <v>0</v>
      </c>
      <c r="LS12" s="140">
        <f t="shared" ca="1" si="89"/>
        <v>0</v>
      </c>
      <c r="LT12" s="140">
        <f t="shared" ca="1" si="89"/>
        <v>0</v>
      </c>
      <c r="LU12" s="140">
        <f t="shared" ca="1" si="89"/>
        <v>0</v>
      </c>
      <c r="LV12" s="140">
        <f t="shared" ca="1" si="89"/>
        <v>0</v>
      </c>
      <c r="LW12" s="140">
        <f t="shared" ca="1" si="89"/>
        <v>0</v>
      </c>
      <c r="LX12" s="140">
        <f t="shared" ca="1" si="89"/>
        <v>0</v>
      </c>
      <c r="LY12" s="140">
        <f t="shared" ca="1" si="89"/>
        <v>0</v>
      </c>
      <c r="LZ12" s="140">
        <f t="shared" ca="1" si="89"/>
        <v>0</v>
      </c>
      <c r="MA12" s="140">
        <f t="shared" ca="1" si="89"/>
        <v>0</v>
      </c>
      <c r="MB12" s="140">
        <f t="shared" ca="1" si="89"/>
        <v>0</v>
      </c>
      <c r="MC12" s="139"/>
      <c r="MD12" s="164">
        <f t="shared" ca="1" si="90"/>
        <v>100448.133</v>
      </c>
      <c r="ME12" s="164">
        <f t="shared" ca="1" si="90"/>
        <v>100448.133</v>
      </c>
      <c r="MF12" s="164">
        <f t="shared" ca="1" si="90"/>
        <v>100448.133</v>
      </c>
      <c r="MG12" s="164">
        <f t="shared" ca="1" si="90"/>
        <v>100448.133</v>
      </c>
      <c r="MH12" s="164">
        <f t="shared" ca="1" si="90"/>
        <v>100448.133</v>
      </c>
      <c r="MI12" s="164">
        <f t="shared" ca="1" si="90"/>
        <v>100448.133</v>
      </c>
      <c r="MJ12" s="164">
        <f t="shared" ca="1" si="90"/>
        <v>100448.133</v>
      </c>
      <c r="MK12" s="164">
        <f t="shared" ca="1" si="90"/>
        <v>100448.133</v>
      </c>
      <c r="ML12" s="164">
        <f t="shared" ca="1" si="90"/>
        <v>0</v>
      </c>
      <c r="MM12" s="164">
        <f t="shared" ca="1" si="90"/>
        <v>0</v>
      </c>
      <c r="MN12" s="164">
        <f t="shared" ca="1" si="91"/>
        <v>0</v>
      </c>
      <c r="MO12" s="164">
        <f t="shared" ca="1" si="91"/>
        <v>0</v>
      </c>
      <c r="MP12" s="164">
        <f t="shared" ca="1" si="91"/>
        <v>0</v>
      </c>
      <c r="MQ12" s="164">
        <f t="shared" ca="1" si="91"/>
        <v>0</v>
      </c>
      <c r="MR12" s="164">
        <f t="shared" ca="1" si="91"/>
        <v>0</v>
      </c>
      <c r="MS12" s="164">
        <f t="shared" ca="1" si="91"/>
        <v>0</v>
      </c>
      <c r="MT12" s="164">
        <f t="shared" ca="1" si="91"/>
        <v>0</v>
      </c>
      <c r="MU12" s="164">
        <f t="shared" ca="1" si="91"/>
        <v>0</v>
      </c>
      <c r="MV12" s="164">
        <f t="shared" ca="1" si="91"/>
        <v>0</v>
      </c>
      <c r="MW12" s="164">
        <f t="shared" ca="1" si="91"/>
        <v>0</v>
      </c>
      <c r="MX12" s="164">
        <f t="shared" ca="1" si="92"/>
        <v>0</v>
      </c>
      <c r="MY12" s="164">
        <f t="shared" ca="1" si="92"/>
        <v>0</v>
      </c>
      <c r="MZ12" s="164">
        <f t="shared" ca="1" si="92"/>
        <v>0</v>
      </c>
      <c r="NA12" s="164">
        <f t="shared" ca="1" si="92"/>
        <v>0</v>
      </c>
      <c r="NB12" s="164">
        <f t="shared" ca="1" si="92"/>
        <v>0</v>
      </c>
      <c r="NC12" s="164">
        <f t="shared" ca="1" si="92"/>
        <v>0</v>
      </c>
      <c r="ND12" s="164">
        <f t="shared" ca="1" si="92"/>
        <v>0</v>
      </c>
      <c r="NE12" s="164">
        <f t="shared" ca="1" si="92"/>
        <v>0</v>
      </c>
      <c r="NF12" s="164">
        <f t="shared" ca="1" si="92"/>
        <v>0</v>
      </c>
      <c r="NG12" s="164">
        <f t="shared" ca="1" si="92"/>
        <v>0</v>
      </c>
      <c r="NH12" s="164">
        <f t="shared" ca="1" si="92"/>
        <v>0</v>
      </c>
      <c r="NI12" s="164">
        <f t="shared" ca="1" si="92"/>
        <v>0</v>
      </c>
      <c r="NJ12" s="164">
        <f t="shared" ca="1" si="92"/>
        <v>0</v>
      </c>
      <c r="NK12" s="164">
        <f t="shared" ca="1" si="92"/>
        <v>0</v>
      </c>
      <c r="NL12" s="139"/>
      <c r="NM12" s="164">
        <f t="shared" ca="1" si="93"/>
        <v>11.455227000000006</v>
      </c>
      <c r="NN12" s="164">
        <f t="shared" ca="1" si="93"/>
        <v>11.455227000000006</v>
      </c>
      <c r="NO12" s="164">
        <f t="shared" ca="1" si="93"/>
        <v>11.455227000000006</v>
      </c>
      <c r="NP12" s="164">
        <f t="shared" ca="1" si="93"/>
        <v>11.455227000000006</v>
      </c>
      <c r="NQ12" s="164">
        <f t="shared" ca="1" si="93"/>
        <v>11.455227000000006</v>
      </c>
      <c r="NR12" s="164">
        <f t="shared" ca="1" si="93"/>
        <v>11.455227000000006</v>
      </c>
      <c r="NS12" s="164">
        <f t="shared" ca="1" si="93"/>
        <v>11.455227000000006</v>
      </c>
      <c r="NT12" s="164">
        <f t="shared" ca="1" si="93"/>
        <v>11.455227000000006</v>
      </c>
      <c r="NU12" s="164">
        <f t="shared" ca="1" si="93"/>
        <v>0</v>
      </c>
      <c r="NV12" s="164">
        <f t="shared" ca="1" si="93"/>
        <v>0</v>
      </c>
      <c r="NW12" s="164">
        <f t="shared" ca="1" si="94"/>
        <v>0</v>
      </c>
      <c r="NX12" s="164">
        <f t="shared" ca="1" si="94"/>
        <v>0</v>
      </c>
      <c r="NY12" s="164">
        <f t="shared" ca="1" si="94"/>
        <v>0</v>
      </c>
      <c r="NZ12" s="164">
        <f t="shared" ca="1" si="94"/>
        <v>0</v>
      </c>
      <c r="OA12" s="164">
        <f t="shared" ca="1" si="94"/>
        <v>0</v>
      </c>
      <c r="OB12" s="164">
        <f t="shared" ca="1" si="94"/>
        <v>0</v>
      </c>
      <c r="OC12" s="164">
        <f t="shared" ca="1" si="94"/>
        <v>0</v>
      </c>
      <c r="OD12" s="164">
        <f t="shared" ca="1" si="94"/>
        <v>0</v>
      </c>
      <c r="OE12" s="164">
        <f t="shared" ca="1" si="94"/>
        <v>0</v>
      </c>
      <c r="OF12" s="164">
        <f t="shared" ca="1" si="94"/>
        <v>0</v>
      </c>
      <c r="OG12" s="164">
        <f t="shared" ca="1" si="95"/>
        <v>0</v>
      </c>
      <c r="OH12" s="164">
        <f t="shared" ca="1" si="95"/>
        <v>0</v>
      </c>
      <c r="OI12" s="164">
        <f t="shared" ca="1" si="95"/>
        <v>0</v>
      </c>
      <c r="OJ12" s="164">
        <f t="shared" ca="1" si="95"/>
        <v>0</v>
      </c>
      <c r="OK12" s="164">
        <f t="shared" ca="1" si="95"/>
        <v>0</v>
      </c>
      <c r="OL12" s="164">
        <f t="shared" ca="1" si="95"/>
        <v>0</v>
      </c>
      <c r="OM12" s="164">
        <f t="shared" ca="1" si="95"/>
        <v>0</v>
      </c>
      <c r="ON12" s="164">
        <f t="shared" ca="1" si="95"/>
        <v>0</v>
      </c>
      <c r="OO12" s="164">
        <f t="shared" ca="1" si="95"/>
        <v>0</v>
      </c>
      <c r="OP12" s="164">
        <f t="shared" ca="1" si="95"/>
        <v>0</v>
      </c>
      <c r="OQ12" s="164">
        <f t="shared" ca="1" si="95"/>
        <v>0</v>
      </c>
      <c r="OR12" s="164">
        <f t="shared" ca="1" si="95"/>
        <v>0</v>
      </c>
      <c r="OS12" s="164">
        <f t="shared" ca="1" si="95"/>
        <v>0</v>
      </c>
      <c r="OT12" s="164">
        <f t="shared" ca="1" si="95"/>
        <v>0</v>
      </c>
      <c r="OU12" s="139"/>
      <c r="OV12" s="164">
        <f t="shared" ca="1" si="96"/>
        <v>0</v>
      </c>
      <c r="OW12" s="164">
        <f t="shared" ca="1" si="96"/>
        <v>0</v>
      </c>
      <c r="OX12" s="164">
        <f t="shared" ca="1" si="96"/>
        <v>0</v>
      </c>
      <c r="OY12" s="164">
        <f t="shared" ca="1" si="96"/>
        <v>0</v>
      </c>
      <c r="OZ12" s="164">
        <f t="shared" ca="1" si="96"/>
        <v>0</v>
      </c>
      <c r="PA12" s="164">
        <f t="shared" ca="1" si="96"/>
        <v>0</v>
      </c>
      <c r="PB12" s="164">
        <f t="shared" ca="1" si="96"/>
        <v>0</v>
      </c>
      <c r="PC12" s="164">
        <f t="shared" ca="1" si="96"/>
        <v>0</v>
      </c>
      <c r="PD12" s="164">
        <f t="shared" ca="1" si="96"/>
        <v>0</v>
      </c>
      <c r="PE12" s="164">
        <f t="shared" ca="1" si="96"/>
        <v>0</v>
      </c>
      <c r="PF12" s="164">
        <f t="shared" ca="1" si="97"/>
        <v>0</v>
      </c>
      <c r="PG12" s="164">
        <f t="shared" ca="1" si="97"/>
        <v>0</v>
      </c>
      <c r="PH12" s="164">
        <f t="shared" ca="1" si="97"/>
        <v>0</v>
      </c>
      <c r="PI12" s="164">
        <f t="shared" ca="1" si="97"/>
        <v>0</v>
      </c>
      <c r="PJ12" s="164">
        <f t="shared" ca="1" si="97"/>
        <v>0</v>
      </c>
      <c r="PK12" s="164">
        <f t="shared" ca="1" si="97"/>
        <v>0</v>
      </c>
      <c r="PL12" s="164">
        <f t="shared" ca="1" si="97"/>
        <v>0</v>
      </c>
      <c r="PM12" s="164">
        <f t="shared" ca="1" si="97"/>
        <v>0</v>
      </c>
      <c r="PN12" s="164">
        <f t="shared" ca="1" si="97"/>
        <v>0</v>
      </c>
      <c r="PO12" s="164">
        <f t="shared" ca="1" si="97"/>
        <v>0</v>
      </c>
      <c r="PP12" s="164">
        <f t="shared" ca="1" si="98"/>
        <v>0</v>
      </c>
      <c r="PQ12" s="164">
        <f t="shared" ca="1" si="98"/>
        <v>0</v>
      </c>
      <c r="PR12" s="164">
        <f t="shared" ca="1" si="98"/>
        <v>0</v>
      </c>
      <c r="PS12" s="164">
        <f t="shared" ca="1" si="98"/>
        <v>0</v>
      </c>
      <c r="PT12" s="164">
        <f t="shared" ca="1" si="98"/>
        <v>0</v>
      </c>
      <c r="PU12" s="164">
        <f t="shared" ca="1" si="98"/>
        <v>0</v>
      </c>
      <c r="PV12" s="164">
        <f t="shared" ca="1" si="98"/>
        <v>0</v>
      </c>
      <c r="PW12" s="164">
        <f t="shared" ca="1" si="98"/>
        <v>0</v>
      </c>
      <c r="PX12" s="164">
        <f t="shared" ca="1" si="98"/>
        <v>0</v>
      </c>
      <c r="PY12" s="164">
        <f t="shared" ca="1" si="98"/>
        <v>0</v>
      </c>
      <c r="PZ12" s="164">
        <f t="shared" ca="1" si="98"/>
        <v>0</v>
      </c>
      <c r="QA12" s="164">
        <f t="shared" ca="1" si="98"/>
        <v>0</v>
      </c>
      <c r="QB12" s="164">
        <f t="shared" ca="1" si="98"/>
        <v>0</v>
      </c>
      <c r="QC12" s="164">
        <f t="shared" ca="1" si="98"/>
        <v>0</v>
      </c>
      <c r="QD12" s="131"/>
    </row>
    <row r="13" spans="1:447" s="120" customFormat="1" ht="14.4" customHeight="1">
      <c r="A13" s="157"/>
      <c r="B13" s="152" t="str">
        <f t="shared" si="99"/>
        <v>Residential_Residential HVAC_All_All_Actual</v>
      </c>
      <c r="C13" s="153" t="s">
        <v>2</v>
      </c>
      <c r="D13" s="153" t="s">
        <v>234</v>
      </c>
      <c r="E13" s="129" t="s">
        <v>166</v>
      </c>
      <c r="F13" s="130" t="s">
        <v>166</v>
      </c>
      <c r="G13" s="130" t="s">
        <v>243</v>
      </c>
      <c r="H13" s="131"/>
      <c r="I13" s="132" t="s">
        <v>94</v>
      </c>
      <c r="J13" s="132">
        <f t="shared" ca="1" si="51"/>
        <v>169564.61571400001</v>
      </c>
      <c r="K13" s="132">
        <f t="shared" ca="1" si="51"/>
        <v>146743.8445863979</v>
      </c>
      <c r="L13" s="132">
        <f t="shared" ca="1" si="51"/>
        <v>29192.454000000002</v>
      </c>
      <c r="M13" s="132">
        <f t="shared" ca="1" si="51"/>
        <v>32.310780000000001</v>
      </c>
      <c r="N13" s="132">
        <f t="shared" ca="1" si="51"/>
        <v>26.687778689651079</v>
      </c>
      <c r="O13" s="132">
        <f t="shared" ca="1" si="51"/>
        <v>7.8639999999999999</v>
      </c>
      <c r="P13" s="132">
        <f t="shared" ca="1" si="51"/>
        <v>0</v>
      </c>
      <c r="Q13" s="132">
        <f t="shared" ca="1" si="51"/>
        <v>0</v>
      </c>
      <c r="R13" s="133">
        <f t="shared" ca="1" si="51"/>
        <v>0</v>
      </c>
      <c r="S13" s="133">
        <f t="shared" ca="1" si="51"/>
        <v>0</v>
      </c>
      <c r="T13" s="133">
        <f t="shared" ca="1" si="51"/>
        <v>0</v>
      </c>
      <c r="U13" s="133">
        <f t="shared" ca="1" si="51"/>
        <v>0</v>
      </c>
      <c r="V13" s="133">
        <f t="shared" ca="1" si="51"/>
        <v>0</v>
      </c>
      <c r="W13" s="133">
        <f t="shared" ca="1" si="51"/>
        <v>0</v>
      </c>
      <c r="X13" s="131"/>
      <c r="Y13" s="134">
        <f t="shared" ca="1" si="52"/>
        <v>52661.711968924494</v>
      </c>
      <c r="Z13" s="134">
        <f t="shared" ca="1" si="52"/>
        <v>8745.3675639209287</v>
      </c>
      <c r="AA13" s="134"/>
      <c r="AB13" s="134"/>
      <c r="AC13" s="134">
        <f t="shared" ca="1" si="53"/>
        <v>20761.75</v>
      </c>
      <c r="AD13" s="134">
        <f ca="1">INDEX(OFFSET('Program Inputs'!$AE$5,,,TotalPrograms),MATCH($C13&amp;"_"&amp;$D13&amp;"_"&amp;$G13,OFFSET('Program Inputs'!$A$5,,,TotalPrograms),0))</f>
        <v>530</v>
      </c>
      <c r="AE13" s="134">
        <f t="shared" ca="1" si="54"/>
        <v>21291.75</v>
      </c>
      <c r="AF13" s="131"/>
      <c r="AG13" s="135">
        <f t="shared" ca="1" si="100"/>
        <v>1.6269791904631583</v>
      </c>
      <c r="AH13" s="135">
        <f t="shared" ca="1" si="55"/>
        <v>3.725225799253725</v>
      </c>
      <c r="AI13" s="135">
        <f t="shared" ca="1" si="101"/>
        <v>1.9933034866784189</v>
      </c>
      <c r="AJ13" s="135">
        <f t="shared" ca="1" si="56"/>
        <v>5.15074754863954</v>
      </c>
      <c r="AK13" s="135">
        <f t="shared" ca="1" si="57"/>
        <v>0.31866423236701047</v>
      </c>
      <c r="AL13" s="131"/>
      <c r="AM13" s="136">
        <f t="shared" ca="1" si="58"/>
        <v>1.2981409259067987E-2</v>
      </c>
      <c r="AN13" s="136">
        <f t="shared" ca="1" si="59"/>
        <v>68.129671108554717</v>
      </c>
      <c r="AO13" s="137" t="str">
        <f t="shared" ca="1" si="60"/>
        <v>n/a</v>
      </c>
      <c r="AP13" s="131"/>
      <c r="AQ13" s="138">
        <f t="shared" ca="1" si="61"/>
        <v>79316.576411260496</v>
      </c>
      <c r="AR13" s="138">
        <f t="shared" ca="1" si="61"/>
        <v>48220.824150787783</v>
      </c>
      <c r="AS13" s="131"/>
      <c r="AT13" s="138">
        <f t="shared" ca="1" si="62"/>
        <v>79316.576411260496</v>
      </c>
      <c r="AU13" s="138">
        <f t="shared" ca="1" si="62"/>
        <v>0</v>
      </c>
      <c r="AV13" s="131"/>
      <c r="AW13" s="138">
        <f t="shared" ca="1" si="63"/>
        <v>79316.576411260496</v>
      </c>
      <c r="AX13" s="138">
        <f t="shared" ca="1" si="63"/>
        <v>0</v>
      </c>
      <c r="AY13" s="138">
        <f t="shared" ca="1" si="63"/>
        <v>17858.611346951264</v>
      </c>
      <c r="AZ13" s="138">
        <f t="shared" ca="1" si="63"/>
        <v>0</v>
      </c>
      <c r="BA13" s="138">
        <f t="shared" ca="1" si="63"/>
        <v>48220.824150787783</v>
      </c>
      <c r="BB13" s="131"/>
      <c r="BC13" s="138">
        <f t="shared" ca="1" si="64"/>
        <v>227611.54178804852</v>
      </c>
      <c r="BD13" s="138">
        <f t="shared" ca="1" si="64"/>
        <v>0</v>
      </c>
      <c r="BE13" s="138">
        <f t="shared" ca="1" si="64"/>
        <v>48220.824150787783</v>
      </c>
      <c r="BF13" s="131"/>
      <c r="BG13" s="138">
        <f t="shared" ca="1" si="65"/>
        <v>79316.576411260496</v>
      </c>
      <c r="BH13" s="138">
        <f t="shared" ca="1" si="65"/>
        <v>227611.54178804852</v>
      </c>
      <c r="BI13" s="131"/>
      <c r="BJ13" s="140">
        <f t="shared" ca="1" si="66"/>
        <v>7803.54243456937</v>
      </c>
      <c r="BK13" s="140">
        <f t="shared" ca="1" si="66"/>
        <v>7920.5955710879089</v>
      </c>
      <c r="BL13" s="140">
        <f t="shared" ca="1" si="66"/>
        <v>8039.404504654226</v>
      </c>
      <c r="BM13" s="140">
        <f t="shared" ca="1" si="66"/>
        <v>8159.9955722240384</v>
      </c>
      <c r="BN13" s="140">
        <f t="shared" ca="1" si="66"/>
        <v>8282.3955058073989</v>
      </c>
      <c r="BO13" s="140">
        <f t="shared" ca="1" si="66"/>
        <v>8406.63143839451</v>
      </c>
      <c r="BP13" s="140">
        <f t="shared" ca="1" si="66"/>
        <v>8532.7309099704253</v>
      </c>
      <c r="BQ13" s="140">
        <f t="shared" ca="1" si="66"/>
        <v>8660.7218736199811</v>
      </c>
      <c r="BR13" s="140">
        <f t="shared" ca="1" si="66"/>
        <v>7584.3610060379788</v>
      </c>
      <c r="BS13" s="140">
        <f t="shared" ca="1" si="66"/>
        <v>7698.126421128547</v>
      </c>
      <c r="BT13" s="140">
        <f t="shared" ca="1" si="67"/>
        <v>7813.5983174454759</v>
      </c>
      <c r="BU13" s="140">
        <f t="shared" ca="1" si="67"/>
        <v>7930.8022922071559</v>
      </c>
      <c r="BV13" s="140">
        <f t="shared" ca="1" si="67"/>
        <v>8049.7643265902643</v>
      </c>
      <c r="BW13" s="140">
        <f t="shared" ca="1" si="67"/>
        <v>8170.5107914891169</v>
      </c>
      <c r="BX13" s="140">
        <f t="shared" ca="1" si="67"/>
        <v>8293.0684533614549</v>
      </c>
      <c r="BY13" s="140">
        <f t="shared" ca="1" si="67"/>
        <v>7188.5773604956112</v>
      </c>
      <c r="BZ13" s="140">
        <f t="shared" ca="1" si="67"/>
        <v>7296.4060209030431</v>
      </c>
      <c r="CA13" s="140">
        <f t="shared" ca="1" si="67"/>
        <v>7405.8521112165909</v>
      </c>
      <c r="CB13" s="140">
        <f t="shared" ca="1" si="67"/>
        <v>1653.1983664191662</v>
      </c>
      <c r="CC13" s="140">
        <f t="shared" ca="1" si="67"/>
        <v>1677.9963419154535</v>
      </c>
      <c r="CD13" s="140">
        <f t="shared" ca="1" si="68"/>
        <v>1703.1662870441851</v>
      </c>
      <c r="CE13" s="140">
        <f t="shared" ca="1" si="68"/>
        <v>1728.7137813498475</v>
      </c>
      <c r="CF13" s="140">
        <f t="shared" ca="1" si="68"/>
        <v>1754.6444880700951</v>
      </c>
      <c r="CG13" s="140">
        <f t="shared" ca="1" si="68"/>
        <v>1780.9641553911465</v>
      </c>
      <c r="CH13" s="140">
        <f t="shared" ca="1" si="68"/>
        <v>1807.6786177220133</v>
      </c>
      <c r="CI13" s="140">
        <f t="shared" ca="1" si="68"/>
        <v>0</v>
      </c>
      <c r="CJ13" s="140">
        <f t="shared" ca="1" si="68"/>
        <v>0</v>
      </c>
      <c r="CK13" s="140">
        <f t="shared" ca="1" si="68"/>
        <v>0</v>
      </c>
      <c r="CL13" s="140">
        <f t="shared" ca="1" si="68"/>
        <v>0</v>
      </c>
      <c r="CM13" s="140">
        <f t="shared" ca="1" si="68"/>
        <v>0</v>
      </c>
      <c r="CN13" s="140">
        <f t="shared" ca="1" si="68"/>
        <v>0</v>
      </c>
      <c r="CO13" s="140">
        <f t="shared" ca="1" si="68"/>
        <v>0</v>
      </c>
      <c r="CP13" s="140">
        <f t="shared" ca="1" si="68"/>
        <v>0</v>
      </c>
      <c r="CQ13" s="140">
        <f t="shared" ca="1" si="68"/>
        <v>0</v>
      </c>
      <c r="CR13" s="131"/>
      <c r="CS13" s="140">
        <f t="shared" ca="1" si="69"/>
        <v>1933.0366191395999</v>
      </c>
      <c r="CT13" s="140">
        <f t="shared" ca="1" si="69"/>
        <v>1933.0366191395999</v>
      </c>
      <c r="CU13" s="140">
        <f t="shared" ca="1" si="69"/>
        <v>1933.0366191395999</v>
      </c>
      <c r="CV13" s="140">
        <f t="shared" ca="1" si="69"/>
        <v>1933.0366191395999</v>
      </c>
      <c r="CW13" s="140">
        <f t="shared" ca="1" si="69"/>
        <v>1933.0366191395999</v>
      </c>
      <c r="CX13" s="140">
        <f t="shared" ca="1" si="69"/>
        <v>1933.0366191395999</v>
      </c>
      <c r="CY13" s="140">
        <f t="shared" ca="1" si="69"/>
        <v>1933.0366191395999</v>
      </c>
      <c r="CZ13" s="140">
        <f t="shared" ca="1" si="69"/>
        <v>1933.0366191395999</v>
      </c>
      <c r="DA13" s="140">
        <f t="shared" ca="1" si="69"/>
        <v>1672.8798282849361</v>
      </c>
      <c r="DB13" s="140">
        <f t="shared" ca="1" si="69"/>
        <v>1672.8798282849361</v>
      </c>
      <c r="DC13" s="140">
        <f t="shared" ca="1" si="70"/>
        <v>1672.8798282849361</v>
      </c>
      <c r="DD13" s="140">
        <f t="shared" ca="1" si="70"/>
        <v>1672.8798282849361</v>
      </c>
      <c r="DE13" s="140">
        <f t="shared" ca="1" si="70"/>
        <v>1672.8798282849361</v>
      </c>
      <c r="DF13" s="140">
        <f t="shared" ca="1" si="70"/>
        <v>1672.8798282849361</v>
      </c>
      <c r="DG13" s="140">
        <f t="shared" ca="1" si="70"/>
        <v>1672.8798282849361</v>
      </c>
      <c r="DH13" s="140">
        <f t="shared" ca="1" si="70"/>
        <v>1419.3541710489362</v>
      </c>
      <c r="DI13" s="140">
        <f t="shared" ca="1" si="70"/>
        <v>1419.3541710489362</v>
      </c>
      <c r="DJ13" s="140">
        <f t="shared" ca="1" si="70"/>
        <v>1419.3541710489362</v>
      </c>
      <c r="DK13" s="140">
        <f t="shared" ca="1" si="70"/>
        <v>304.60820651414122</v>
      </c>
      <c r="DL13" s="140">
        <f t="shared" ca="1" si="70"/>
        <v>304.60820651414122</v>
      </c>
      <c r="DM13" s="140">
        <f t="shared" ca="1" si="71"/>
        <v>304.60820651414122</v>
      </c>
      <c r="DN13" s="140">
        <f t="shared" ca="1" si="71"/>
        <v>304.60820651414122</v>
      </c>
      <c r="DO13" s="140">
        <f t="shared" ca="1" si="71"/>
        <v>304.60820651414122</v>
      </c>
      <c r="DP13" s="140">
        <f t="shared" ca="1" si="71"/>
        <v>304.60820651414122</v>
      </c>
      <c r="DQ13" s="140">
        <f t="shared" ca="1" si="71"/>
        <v>304.60820651414122</v>
      </c>
      <c r="DR13" s="140">
        <f t="shared" ca="1" si="71"/>
        <v>0</v>
      </c>
      <c r="DS13" s="140">
        <f t="shared" ca="1" si="71"/>
        <v>0</v>
      </c>
      <c r="DT13" s="140">
        <f t="shared" ca="1" si="71"/>
        <v>0</v>
      </c>
      <c r="DU13" s="140">
        <f t="shared" ca="1" si="71"/>
        <v>0</v>
      </c>
      <c r="DV13" s="140">
        <f t="shared" ca="1" si="71"/>
        <v>0</v>
      </c>
      <c r="DW13" s="140">
        <f t="shared" ca="1" si="71"/>
        <v>0</v>
      </c>
      <c r="DX13" s="140">
        <f t="shared" ca="1" si="71"/>
        <v>0</v>
      </c>
      <c r="DY13" s="140">
        <f t="shared" ca="1" si="71"/>
        <v>0</v>
      </c>
      <c r="DZ13" s="140">
        <f t="shared" ca="1" si="71"/>
        <v>0</v>
      </c>
      <c r="EA13" s="139"/>
      <c r="EB13" s="140">
        <f t="shared" ca="1" si="72"/>
        <v>0</v>
      </c>
      <c r="EC13" s="140">
        <f t="shared" ca="1" si="72"/>
        <v>0</v>
      </c>
      <c r="ED13" s="140">
        <f t="shared" ca="1" si="72"/>
        <v>0</v>
      </c>
      <c r="EE13" s="140">
        <f t="shared" ca="1" si="72"/>
        <v>0</v>
      </c>
      <c r="EF13" s="140">
        <f t="shared" ca="1" si="72"/>
        <v>0</v>
      </c>
      <c r="EG13" s="140">
        <f t="shared" ca="1" si="72"/>
        <v>0</v>
      </c>
      <c r="EH13" s="140">
        <f t="shared" ca="1" si="72"/>
        <v>0</v>
      </c>
      <c r="EI13" s="140">
        <f t="shared" ca="1" si="72"/>
        <v>0</v>
      </c>
      <c r="EJ13" s="140">
        <f t="shared" ca="1" si="72"/>
        <v>0</v>
      </c>
      <c r="EK13" s="140">
        <f t="shared" ca="1" si="72"/>
        <v>0</v>
      </c>
      <c r="EL13" s="140">
        <f t="shared" ca="1" si="73"/>
        <v>0</v>
      </c>
      <c r="EM13" s="140">
        <f t="shared" ca="1" si="73"/>
        <v>0</v>
      </c>
      <c r="EN13" s="140">
        <f t="shared" ca="1" si="73"/>
        <v>0</v>
      </c>
      <c r="EO13" s="140">
        <f t="shared" ca="1" si="73"/>
        <v>0</v>
      </c>
      <c r="EP13" s="140">
        <f t="shared" ca="1" si="73"/>
        <v>0</v>
      </c>
      <c r="EQ13" s="140">
        <f t="shared" ca="1" si="73"/>
        <v>0</v>
      </c>
      <c r="ER13" s="140">
        <f t="shared" ca="1" si="73"/>
        <v>0</v>
      </c>
      <c r="ES13" s="140">
        <f t="shared" ca="1" si="73"/>
        <v>0</v>
      </c>
      <c r="ET13" s="140">
        <f t="shared" ca="1" si="73"/>
        <v>0</v>
      </c>
      <c r="EU13" s="140">
        <f t="shared" ca="1" si="73"/>
        <v>0</v>
      </c>
      <c r="EV13" s="140">
        <f t="shared" ca="1" si="74"/>
        <v>0</v>
      </c>
      <c r="EW13" s="140">
        <f t="shared" ca="1" si="74"/>
        <v>0</v>
      </c>
      <c r="EX13" s="140">
        <f t="shared" ca="1" si="74"/>
        <v>0</v>
      </c>
      <c r="EY13" s="140">
        <f t="shared" ca="1" si="74"/>
        <v>0</v>
      </c>
      <c r="EZ13" s="140">
        <f t="shared" ca="1" si="74"/>
        <v>0</v>
      </c>
      <c r="FA13" s="140">
        <f t="shared" ca="1" si="74"/>
        <v>0</v>
      </c>
      <c r="FB13" s="140">
        <f t="shared" ca="1" si="74"/>
        <v>0</v>
      </c>
      <c r="FC13" s="140">
        <f t="shared" ca="1" si="74"/>
        <v>0</v>
      </c>
      <c r="FD13" s="140">
        <f t="shared" ca="1" si="74"/>
        <v>0</v>
      </c>
      <c r="FE13" s="140">
        <f t="shared" ca="1" si="74"/>
        <v>0</v>
      </c>
      <c r="FF13" s="140">
        <f t="shared" ca="1" si="74"/>
        <v>0</v>
      </c>
      <c r="FG13" s="140">
        <f t="shared" ca="1" si="74"/>
        <v>0</v>
      </c>
      <c r="FH13" s="140">
        <f t="shared" ca="1" si="74"/>
        <v>0</v>
      </c>
      <c r="FI13" s="140">
        <f t="shared" ca="1" si="74"/>
        <v>0</v>
      </c>
      <c r="FJ13" s="139"/>
      <c r="FK13" s="140">
        <f t="shared" ca="1" si="75"/>
        <v>0</v>
      </c>
      <c r="FL13" s="140">
        <f t="shared" ca="1" si="75"/>
        <v>0</v>
      </c>
      <c r="FM13" s="140">
        <f t="shared" ca="1" si="75"/>
        <v>0</v>
      </c>
      <c r="FN13" s="140">
        <f t="shared" ca="1" si="75"/>
        <v>0</v>
      </c>
      <c r="FO13" s="140">
        <f t="shared" ca="1" si="75"/>
        <v>0</v>
      </c>
      <c r="FP13" s="140">
        <f t="shared" ca="1" si="75"/>
        <v>0</v>
      </c>
      <c r="FQ13" s="140">
        <f t="shared" ca="1" si="75"/>
        <v>0</v>
      </c>
      <c r="FR13" s="140">
        <f t="shared" ca="1" si="75"/>
        <v>0</v>
      </c>
      <c r="FS13" s="140">
        <f t="shared" ca="1" si="75"/>
        <v>0</v>
      </c>
      <c r="FT13" s="140">
        <f t="shared" ca="1" si="75"/>
        <v>0</v>
      </c>
      <c r="FU13" s="140">
        <f t="shared" ca="1" si="76"/>
        <v>0</v>
      </c>
      <c r="FV13" s="140">
        <f t="shared" ca="1" si="76"/>
        <v>0</v>
      </c>
      <c r="FW13" s="140">
        <f t="shared" ca="1" si="76"/>
        <v>0</v>
      </c>
      <c r="FX13" s="140">
        <f t="shared" ca="1" si="76"/>
        <v>0</v>
      </c>
      <c r="FY13" s="140">
        <f t="shared" ca="1" si="76"/>
        <v>0</v>
      </c>
      <c r="FZ13" s="140">
        <f t="shared" ca="1" si="76"/>
        <v>0</v>
      </c>
      <c r="GA13" s="140">
        <f t="shared" ca="1" si="76"/>
        <v>0</v>
      </c>
      <c r="GB13" s="140">
        <f t="shared" ca="1" si="76"/>
        <v>0</v>
      </c>
      <c r="GC13" s="140">
        <f t="shared" ca="1" si="76"/>
        <v>0</v>
      </c>
      <c r="GD13" s="140">
        <f t="shared" ca="1" si="76"/>
        <v>0</v>
      </c>
      <c r="GE13" s="140">
        <f t="shared" ca="1" si="77"/>
        <v>0</v>
      </c>
      <c r="GF13" s="140">
        <f t="shared" ca="1" si="77"/>
        <v>0</v>
      </c>
      <c r="GG13" s="140">
        <f t="shared" ca="1" si="77"/>
        <v>0</v>
      </c>
      <c r="GH13" s="140">
        <f t="shared" ca="1" si="77"/>
        <v>0</v>
      </c>
      <c r="GI13" s="140">
        <f t="shared" ca="1" si="77"/>
        <v>0</v>
      </c>
      <c r="GJ13" s="140">
        <f t="shared" ca="1" si="77"/>
        <v>0</v>
      </c>
      <c r="GK13" s="140">
        <f t="shared" ca="1" si="77"/>
        <v>0</v>
      </c>
      <c r="GL13" s="140">
        <f t="shared" ca="1" si="77"/>
        <v>0</v>
      </c>
      <c r="GM13" s="140">
        <f t="shared" ca="1" si="77"/>
        <v>0</v>
      </c>
      <c r="GN13" s="140">
        <f t="shared" ca="1" si="77"/>
        <v>0</v>
      </c>
      <c r="GO13" s="140">
        <f t="shared" ca="1" si="77"/>
        <v>0</v>
      </c>
      <c r="GP13" s="140">
        <f t="shared" ca="1" si="77"/>
        <v>0</v>
      </c>
      <c r="GQ13" s="140">
        <f t="shared" ca="1" si="77"/>
        <v>0</v>
      </c>
      <c r="GR13" s="140">
        <f t="shared" ca="1" si="77"/>
        <v>0</v>
      </c>
      <c r="GS13" s="139"/>
      <c r="GT13" s="140">
        <f t="shared" ca="1" si="78"/>
        <v>22396.047987587495</v>
      </c>
      <c r="GU13" s="140">
        <f t="shared" ca="1" si="78"/>
        <v>22731.988707401306</v>
      </c>
      <c r="GV13" s="140">
        <f t="shared" ca="1" si="78"/>
        <v>23072.968538012323</v>
      </c>
      <c r="GW13" s="140">
        <f t="shared" ca="1" si="78"/>
        <v>23419.063066082505</v>
      </c>
      <c r="GX13" s="140">
        <f t="shared" ca="1" si="78"/>
        <v>23770.349012073741</v>
      </c>
      <c r="GY13" s="140">
        <f t="shared" ca="1" si="78"/>
        <v>24126.904247254839</v>
      </c>
      <c r="GZ13" s="140">
        <f t="shared" ca="1" si="78"/>
        <v>24488.807810963659</v>
      </c>
      <c r="HA13" s="140">
        <f t="shared" ca="1" si="78"/>
        <v>24856.139928128116</v>
      </c>
      <c r="HB13" s="140">
        <f t="shared" ca="1" si="78"/>
        <v>21833.551782376886</v>
      </c>
      <c r="HC13" s="140">
        <f t="shared" ca="1" si="78"/>
        <v>22161.055059112536</v>
      </c>
      <c r="HD13" s="140">
        <f t="shared" ca="1" si="79"/>
        <v>22493.470884999217</v>
      </c>
      <c r="HE13" s="140">
        <f t="shared" ca="1" si="79"/>
        <v>22830.872948274213</v>
      </c>
      <c r="HF13" s="140">
        <f t="shared" ca="1" si="79"/>
        <v>23173.336042498315</v>
      </c>
      <c r="HG13" s="140">
        <f t="shared" ca="1" si="79"/>
        <v>23520.936083135788</v>
      </c>
      <c r="HH13" s="140">
        <f t="shared" ca="1" si="79"/>
        <v>23873.750124382826</v>
      </c>
      <c r="HI13" s="140">
        <f t="shared" ca="1" si="79"/>
        <v>20559.508123872849</v>
      </c>
      <c r="HJ13" s="140">
        <f t="shared" ca="1" si="79"/>
        <v>20867.900745730934</v>
      </c>
      <c r="HK13" s="140">
        <f t="shared" ca="1" si="79"/>
        <v>21180.919256916899</v>
      </c>
      <c r="HL13" s="140">
        <f t="shared" ca="1" si="79"/>
        <v>4613.8308451499688</v>
      </c>
      <c r="HM13" s="140">
        <f t="shared" ca="1" si="79"/>
        <v>4683.038307827218</v>
      </c>
      <c r="HN13" s="140">
        <f t="shared" ca="1" si="80"/>
        <v>4753.2838824446253</v>
      </c>
      <c r="HO13" s="140">
        <f t="shared" ca="1" si="80"/>
        <v>4824.583140681294</v>
      </c>
      <c r="HP13" s="140">
        <f t="shared" ca="1" si="80"/>
        <v>4896.9518877915125</v>
      </c>
      <c r="HQ13" s="140">
        <f t="shared" ca="1" si="80"/>
        <v>4970.4061661083852</v>
      </c>
      <c r="HR13" s="140">
        <f t="shared" ca="1" si="80"/>
        <v>5044.9622586000105</v>
      </c>
      <c r="HS13" s="140">
        <f t="shared" ca="1" si="80"/>
        <v>0</v>
      </c>
      <c r="HT13" s="140">
        <f t="shared" ca="1" si="80"/>
        <v>0</v>
      </c>
      <c r="HU13" s="140">
        <f t="shared" ca="1" si="80"/>
        <v>0</v>
      </c>
      <c r="HV13" s="140">
        <f t="shared" ca="1" si="80"/>
        <v>0</v>
      </c>
      <c r="HW13" s="140">
        <f t="shared" ca="1" si="80"/>
        <v>0</v>
      </c>
      <c r="HX13" s="140">
        <f t="shared" ca="1" si="80"/>
        <v>0</v>
      </c>
      <c r="HY13" s="140">
        <f t="shared" ca="1" si="80"/>
        <v>0</v>
      </c>
      <c r="HZ13" s="140">
        <f t="shared" ca="1" si="80"/>
        <v>0</v>
      </c>
      <c r="IA13" s="140">
        <f t="shared" ca="1" si="80"/>
        <v>0</v>
      </c>
      <c r="IB13" s="139"/>
      <c r="IC13" s="140">
        <f t="shared" ca="1" si="81"/>
        <v>52661.711968924494</v>
      </c>
      <c r="ID13" s="140">
        <f t="shared" ca="1" si="81"/>
        <v>0</v>
      </c>
      <c r="IE13" s="140">
        <f t="shared" ca="1" si="81"/>
        <v>0</v>
      </c>
      <c r="IF13" s="140">
        <f t="shared" ca="1" si="81"/>
        <v>0</v>
      </c>
      <c r="IG13" s="140">
        <f t="shared" ca="1" si="81"/>
        <v>0</v>
      </c>
      <c r="IH13" s="140">
        <f t="shared" ca="1" si="81"/>
        <v>0</v>
      </c>
      <c r="II13" s="140">
        <f t="shared" ca="1" si="81"/>
        <v>0</v>
      </c>
      <c r="IJ13" s="140">
        <f t="shared" ca="1" si="81"/>
        <v>0</v>
      </c>
      <c r="IK13" s="140">
        <f t="shared" ca="1" si="81"/>
        <v>-8745.3675639209287</v>
      </c>
      <c r="IL13" s="140">
        <f t="shared" ca="1" si="81"/>
        <v>0</v>
      </c>
      <c r="IM13" s="140">
        <f t="shared" ca="1" si="82"/>
        <v>0</v>
      </c>
      <c r="IN13" s="140">
        <f t="shared" ca="1" si="82"/>
        <v>0</v>
      </c>
      <c r="IO13" s="140">
        <f t="shared" ca="1" si="82"/>
        <v>0</v>
      </c>
      <c r="IP13" s="140">
        <f t="shared" ca="1" si="82"/>
        <v>0</v>
      </c>
      <c r="IQ13" s="140">
        <f t="shared" ca="1" si="82"/>
        <v>0</v>
      </c>
      <c r="IR13" s="140">
        <f t="shared" ca="1" si="82"/>
        <v>0</v>
      </c>
      <c r="IS13" s="140">
        <f t="shared" ca="1" si="82"/>
        <v>0</v>
      </c>
      <c r="IT13" s="140">
        <f t="shared" ca="1" si="82"/>
        <v>0</v>
      </c>
      <c r="IU13" s="140">
        <f t="shared" ca="1" si="82"/>
        <v>0</v>
      </c>
      <c r="IV13" s="140">
        <f t="shared" ca="1" si="82"/>
        <v>0</v>
      </c>
      <c r="IW13" s="140">
        <f t="shared" ca="1" si="83"/>
        <v>0</v>
      </c>
      <c r="IX13" s="140">
        <f t="shared" ca="1" si="83"/>
        <v>0</v>
      </c>
      <c r="IY13" s="140">
        <f t="shared" ca="1" si="83"/>
        <v>0</v>
      </c>
      <c r="IZ13" s="140">
        <f t="shared" ca="1" si="83"/>
        <v>0</v>
      </c>
      <c r="JA13" s="140">
        <f t="shared" ca="1" si="83"/>
        <v>0</v>
      </c>
      <c r="JB13" s="140">
        <f t="shared" ca="1" si="83"/>
        <v>0</v>
      </c>
      <c r="JC13" s="140">
        <f t="shared" ca="1" si="83"/>
        <v>0</v>
      </c>
      <c r="JD13" s="140">
        <f t="shared" ca="1" si="83"/>
        <v>0</v>
      </c>
      <c r="JE13" s="140">
        <f t="shared" ca="1" si="83"/>
        <v>0</v>
      </c>
      <c r="JF13" s="140">
        <f t="shared" ca="1" si="83"/>
        <v>0</v>
      </c>
      <c r="JG13" s="140">
        <f t="shared" ca="1" si="83"/>
        <v>0</v>
      </c>
      <c r="JH13" s="140">
        <f t="shared" ca="1" si="83"/>
        <v>0</v>
      </c>
      <c r="JI13" s="140">
        <f t="shared" ca="1" si="83"/>
        <v>0</v>
      </c>
      <c r="JJ13" s="140">
        <f t="shared" ca="1" si="83"/>
        <v>0</v>
      </c>
      <c r="JK13" s="139"/>
      <c r="JL13" s="140">
        <f t="shared" ca="1" si="84"/>
        <v>0</v>
      </c>
      <c r="JM13" s="140">
        <f t="shared" ca="1" si="84"/>
        <v>0</v>
      </c>
      <c r="JN13" s="140">
        <f t="shared" ca="1" si="84"/>
        <v>0</v>
      </c>
      <c r="JO13" s="140">
        <f t="shared" ca="1" si="84"/>
        <v>0</v>
      </c>
      <c r="JP13" s="140">
        <f t="shared" ca="1" si="84"/>
        <v>0</v>
      </c>
      <c r="JQ13" s="140">
        <f t="shared" ca="1" si="84"/>
        <v>0</v>
      </c>
      <c r="JR13" s="140">
        <f t="shared" ca="1" si="84"/>
        <v>0</v>
      </c>
      <c r="JS13" s="140">
        <f t="shared" ca="1" si="84"/>
        <v>0</v>
      </c>
      <c r="JT13" s="140">
        <f t="shared" ca="1" si="84"/>
        <v>0</v>
      </c>
      <c r="JU13" s="140">
        <f t="shared" ca="1" si="84"/>
        <v>0</v>
      </c>
      <c r="JV13" s="140">
        <f t="shared" ca="1" si="85"/>
        <v>0</v>
      </c>
      <c r="JW13" s="140">
        <f t="shared" ca="1" si="85"/>
        <v>0</v>
      </c>
      <c r="JX13" s="140">
        <f t="shared" ca="1" si="85"/>
        <v>0</v>
      </c>
      <c r="JY13" s="140">
        <f t="shared" ca="1" si="85"/>
        <v>0</v>
      </c>
      <c r="JZ13" s="140">
        <f t="shared" ca="1" si="85"/>
        <v>0</v>
      </c>
      <c r="KA13" s="140">
        <f t="shared" ca="1" si="85"/>
        <v>0</v>
      </c>
      <c r="KB13" s="140">
        <f t="shared" ca="1" si="85"/>
        <v>0</v>
      </c>
      <c r="KC13" s="140">
        <f t="shared" ca="1" si="85"/>
        <v>0</v>
      </c>
      <c r="KD13" s="140">
        <f t="shared" ca="1" si="85"/>
        <v>0</v>
      </c>
      <c r="KE13" s="140">
        <f t="shared" ca="1" si="85"/>
        <v>0</v>
      </c>
      <c r="KF13" s="140">
        <f t="shared" ca="1" si="86"/>
        <v>0</v>
      </c>
      <c r="KG13" s="140">
        <f t="shared" ca="1" si="86"/>
        <v>0</v>
      </c>
      <c r="KH13" s="140">
        <f t="shared" ca="1" si="86"/>
        <v>0</v>
      </c>
      <c r="KI13" s="140">
        <f t="shared" ca="1" si="86"/>
        <v>0</v>
      </c>
      <c r="KJ13" s="140">
        <f t="shared" ca="1" si="86"/>
        <v>0</v>
      </c>
      <c r="KK13" s="140">
        <f t="shared" ca="1" si="86"/>
        <v>0</v>
      </c>
      <c r="KL13" s="140">
        <f t="shared" ca="1" si="86"/>
        <v>0</v>
      </c>
      <c r="KM13" s="140">
        <f t="shared" ca="1" si="86"/>
        <v>0</v>
      </c>
      <c r="KN13" s="140">
        <f t="shared" ca="1" si="86"/>
        <v>0</v>
      </c>
      <c r="KO13" s="140">
        <f t="shared" ca="1" si="86"/>
        <v>0</v>
      </c>
      <c r="KP13" s="140">
        <f t="shared" ca="1" si="86"/>
        <v>0</v>
      </c>
      <c r="KQ13" s="140">
        <f t="shared" ca="1" si="86"/>
        <v>0</v>
      </c>
      <c r="KR13" s="140">
        <f t="shared" ca="1" si="86"/>
        <v>0</v>
      </c>
      <c r="KS13" s="140">
        <f t="shared" ca="1" si="86"/>
        <v>0</v>
      </c>
      <c r="KT13" s="139"/>
      <c r="KU13" s="140">
        <f t="shared" ca="1" si="87"/>
        <v>0</v>
      </c>
      <c r="KV13" s="140">
        <f t="shared" ca="1" si="87"/>
        <v>0</v>
      </c>
      <c r="KW13" s="140">
        <f t="shared" ca="1" si="87"/>
        <v>0</v>
      </c>
      <c r="KX13" s="140">
        <f t="shared" ca="1" si="87"/>
        <v>0</v>
      </c>
      <c r="KY13" s="140">
        <f t="shared" ca="1" si="87"/>
        <v>0</v>
      </c>
      <c r="KZ13" s="140">
        <f t="shared" ca="1" si="87"/>
        <v>0</v>
      </c>
      <c r="LA13" s="140">
        <f t="shared" ca="1" si="87"/>
        <v>0</v>
      </c>
      <c r="LB13" s="140">
        <f t="shared" ca="1" si="87"/>
        <v>0</v>
      </c>
      <c r="LC13" s="140">
        <f t="shared" ca="1" si="87"/>
        <v>0</v>
      </c>
      <c r="LD13" s="140">
        <f t="shared" ca="1" si="87"/>
        <v>0</v>
      </c>
      <c r="LE13" s="140">
        <f t="shared" ca="1" si="88"/>
        <v>0</v>
      </c>
      <c r="LF13" s="140">
        <f t="shared" ca="1" si="88"/>
        <v>0</v>
      </c>
      <c r="LG13" s="140">
        <f t="shared" ca="1" si="88"/>
        <v>0</v>
      </c>
      <c r="LH13" s="140">
        <f t="shared" ca="1" si="88"/>
        <v>0</v>
      </c>
      <c r="LI13" s="140">
        <f t="shared" ca="1" si="88"/>
        <v>0</v>
      </c>
      <c r="LJ13" s="140">
        <f t="shared" ca="1" si="88"/>
        <v>0</v>
      </c>
      <c r="LK13" s="140">
        <f t="shared" ca="1" si="88"/>
        <v>0</v>
      </c>
      <c r="LL13" s="140">
        <f t="shared" ca="1" si="88"/>
        <v>0</v>
      </c>
      <c r="LM13" s="140">
        <f t="shared" ca="1" si="88"/>
        <v>0</v>
      </c>
      <c r="LN13" s="140">
        <f t="shared" ca="1" si="88"/>
        <v>0</v>
      </c>
      <c r="LO13" s="140">
        <f t="shared" ca="1" si="89"/>
        <v>0</v>
      </c>
      <c r="LP13" s="140">
        <f t="shared" ca="1" si="89"/>
        <v>0</v>
      </c>
      <c r="LQ13" s="140">
        <f t="shared" ca="1" si="89"/>
        <v>0</v>
      </c>
      <c r="LR13" s="140">
        <f t="shared" ca="1" si="89"/>
        <v>0</v>
      </c>
      <c r="LS13" s="140">
        <f t="shared" ca="1" si="89"/>
        <v>0</v>
      </c>
      <c r="LT13" s="140">
        <f t="shared" ca="1" si="89"/>
        <v>0</v>
      </c>
      <c r="LU13" s="140">
        <f t="shared" ca="1" si="89"/>
        <v>0</v>
      </c>
      <c r="LV13" s="140">
        <f t="shared" ca="1" si="89"/>
        <v>0</v>
      </c>
      <c r="LW13" s="140">
        <f t="shared" ca="1" si="89"/>
        <v>0</v>
      </c>
      <c r="LX13" s="140">
        <f t="shared" ca="1" si="89"/>
        <v>0</v>
      </c>
      <c r="LY13" s="140">
        <f t="shared" ca="1" si="89"/>
        <v>0</v>
      </c>
      <c r="LZ13" s="140">
        <f t="shared" ca="1" si="89"/>
        <v>0</v>
      </c>
      <c r="MA13" s="140">
        <f t="shared" ca="1" si="89"/>
        <v>0</v>
      </c>
      <c r="MB13" s="140">
        <f t="shared" ca="1" si="89"/>
        <v>0</v>
      </c>
      <c r="MC13" s="139"/>
      <c r="MD13" s="164">
        <f t="shared" ca="1" si="90"/>
        <v>177534.152652558</v>
      </c>
      <c r="ME13" s="164">
        <f t="shared" ca="1" si="90"/>
        <v>177534.152652558</v>
      </c>
      <c r="MF13" s="164">
        <f t="shared" ca="1" si="90"/>
        <v>177534.152652558</v>
      </c>
      <c r="MG13" s="164">
        <f t="shared" ca="1" si="90"/>
        <v>177534.152652558</v>
      </c>
      <c r="MH13" s="164">
        <f t="shared" ca="1" si="90"/>
        <v>177534.152652558</v>
      </c>
      <c r="MI13" s="164">
        <f t="shared" ca="1" si="90"/>
        <v>177534.152652558</v>
      </c>
      <c r="MJ13" s="164">
        <f t="shared" ca="1" si="90"/>
        <v>177534.152652558</v>
      </c>
      <c r="MK13" s="164">
        <f t="shared" ca="1" si="90"/>
        <v>177534.152652558</v>
      </c>
      <c r="ML13" s="164">
        <f t="shared" ca="1" si="90"/>
        <v>153640.8052819586</v>
      </c>
      <c r="MM13" s="164">
        <f t="shared" ca="1" si="90"/>
        <v>153640.8052819586</v>
      </c>
      <c r="MN13" s="164">
        <f t="shared" ca="1" si="91"/>
        <v>153640.8052819586</v>
      </c>
      <c r="MO13" s="164">
        <f t="shared" ca="1" si="91"/>
        <v>153640.8052819586</v>
      </c>
      <c r="MP13" s="164">
        <f t="shared" ca="1" si="91"/>
        <v>153640.8052819586</v>
      </c>
      <c r="MQ13" s="164">
        <f t="shared" ca="1" si="91"/>
        <v>153640.8052819586</v>
      </c>
      <c r="MR13" s="164">
        <f t="shared" ca="1" si="91"/>
        <v>153640.8052819586</v>
      </c>
      <c r="MS13" s="164">
        <f t="shared" ca="1" si="91"/>
        <v>130356.4751831786</v>
      </c>
      <c r="MT13" s="164">
        <f t="shared" ca="1" si="91"/>
        <v>130356.4751831786</v>
      </c>
      <c r="MU13" s="164">
        <f t="shared" ca="1" si="91"/>
        <v>130356.4751831786</v>
      </c>
      <c r="MV13" s="164">
        <f t="shared" ca="1" si="91"/>
        <v>27975.858966693489</v>
      </c>
      <c r="MW13" s="164">
        <f t="shared" ca="1" si="91"/>
        <v>27975.858966693489</v>
      </c>
      <c r="MX13" s="164">
        <f t="shared" ca="1" si="92"/>
        <v>27975.858966693489</v>
      </c>
      <c r="MY13" s="164">
        <f t="shared" ca="1" si="92"/>
        <v>27975.858966693489</v>
      </c>
      <c r="MZ13" s="164">
        <f t="shared" ca="1" si="92"/>
        <v>27975.858966693489</v>
      </c>
      <c r="NA13" s="164">
        <f t="shared" ca="1" si="92"/>
        <v>27975.858966693489</v>
      </c>
      <c r="NB13" s="164">
        <f t="shared" ca="1" si="92"/>
        <v>27975.858966693489</v>
      </c>
      <c r="NC13" s="164">
        <f t="shared" ca="1" si="92"/>
        <v>0</v>
      </c>
      <c r="ND13" s="164">
        <f t="shared" ca="1" si="92"/>
        <v>0</v>
      </c>
      <c r="NE13" s="164">
        <f t="shared" ca="1" si="92"/>
        <v>0</v>
      </c>
      <c r="NF13" s="164">
        <f t="shared" ca="1" si="92"/>
        <v>0</v>
      </c>
      <c r="NG13" s="164">
        <f t="shared" ca="1" si="92"/>
        <v>0</v>
      </c>
      <c r="NH13" s="164">
        <f t="shared" ca="1" si="92"/>
        <v>0</v>
      </c>
      <c r="NI13" s="164">
        <f t="shared" ca="1" si="92"/>
        <v>0</v>
      </c>
      <c r="NJ13" s="164">
        <f t="shared" ca="1" si="92"/>
        <v>0</v>
      </c>
      <c r="NK13" s="164">
        <f t="shared" ca="1" si="92"/>
        <v>0</v>
      </c>
      <c r="NL13" s="139"/>
      <c r="NM13" s="164">
        <f t="shared" ca="1" si="93"/>
        <v>33.829386659999997</v>
      </c>
      <c r="NN13" s="164">
        <f t="shared" ca="1" si="93"/>
        <v>33.829386659999997</v>
      </c>
      <c r="NO13" s="164">
        <f t="shared" ca="1" si="93"/>
        <v>33.829386659999997</v>
      </c>
      <c r="NP13" s="164">
        <f t="shared" ca="1" si="93"/>
        <v>33.829386659999997</v>
      </c>
      <c r="NQ13" s="164">
        <f t="shared" ca="1" si="93"/>
        <v>33.829386659999997</v>
      </c>
      <c r="NR13" s="164">
        <f t="shared" ca="1" si="93"/>
        <v>33.829386659999997</v>
      </c>
      <c r="NS13" s="164">
        <f t="shared" ca="1" si="93"/>
        <v>33.829386659999997</v>
      </c>
      <c r="NT13" s="164">
        <f t="shared" ca="1" si="93"/>
        <v>33.829386659999997</v>
      </c>
      <c r="NU13" s="164">
        <f t="shared" ca="1" si="93"/>
        <v>27.94210428806468</v>
      </c>
      <c r="NV13" s="164">
        <f t="shared" ca="1" si="93"/>
        <v>27.94210428806468</v>
      </c>
      <c r="NW13" s="164">
        <f t="shared" ca="1" si="94"/>
        <v>27.94210428806468</v>
      </c>
      <c r="NX13" s="164">
        <f t="shared" ca="1" si="94"/>
        <v>27.94210428806468</v>
      </c>
      <c r="NY13" s="164">
        <f t="shared" ca="1" si="94"/>
        <v>27.94210428806468</v>
      </c>
      <c r="NZ13" s="164">
        <f t="shared" ca="1" si="94"/>
        <v>27.94210428806468</v>
      </c>
      <c r="OA13" s="164">
        <f t="shared" ca="1" si="94"/>
        <v>27.94210428806468</v>
      </c>
      <c r="OB13" s="164">
        <f t="shared" ca="1" si="94"/>
        <v>26.133118628064679</v>
      </c>
      <c r="OC13" s="164">
        <f t="shared" ca="1" si="94"/>
        <v>26.133118628064679</v>
      </c>
      <c r="OD13" s="164">
        <f t="shared" ca="1" si="94"/>
        <v>26.133118628064679</v>
      </c>
      <c r="OE13" s="164">
        <f t="shared" ca="1" si="94"/>
        <v>7.5910333541635477</v>
      </c>
      <c r="OF13" s="164">
        <f t="shared" ca="1" si="94"/>
        <v>7.5910333541635477</v>
      </c>
      <c r="OG13" s="164">
        <f t="shared" ca="1" si="95"/>
        <v>7.5910333541635477</v>
      </c>
      <c r="OH13" s="164">
        <f t="shared" ca="1" si="95"/>
        <v>7.5910333541635477</v>
      </c>
      <c r="OI13" s="164">
        <f t="shared" ca="1" si="95"/>
        <v>7.5910333541635477</v>
      </c>
      <c r="OJ13" s="164">
        <f t="shared" ca="1" si="95"/>
        <v>7.5910333541635477</v>
      </c>
      <c r="OK13" s="164">
        <f t="shared" ca="1" si="95"/>
        <v>7.5910333541635477</v>
      </c>
      <c r="OL13" s="164">
        <f t="shared" ca="1" si="95"/>
        <v>0</v>
      </c>
      <c r="OM13" s="164">
        <f t="shared" ca="1" si="95"/>
        <v>0</v>
      </c>
      <c r="ON13" s="164">
        <f t="shared" ca="1" si="95"/>
        <v>0</v>
      </c>
      <c r="OO13" s="164">
        <f t="shared" ca="1" si="95"/>
        <v>0</v>
      </c>
      <c r="OP13" s="164">
        <f t="shared" ca="1" si="95"/>
        <v>0</v>
      </c>
      <c r="OQ13" s="164">
        <f t="shared" ca="1" si="95"/>
        <v>0</v>
      </c>
      <c r="OR13" s="164">
        <f t="shared" ca="1" si="95"/>
        <v>0</v>
      </c>
      <c r="OS13" s="164">
        <f t="shared" ca="1" si="95"/>
        <v>0</v>
      </c>
      <c r="OT13" s="164">
        <f t="shared" ca="1" si="95"/>
        <v>0</v>
      </c>
      <c r="OU13" s="139"/>
      <c r="OV13" s="164">
        <f t="shared" ca="1" si="96"/>
        <v>0</v>
      </c>
      <c r="OW13" s="164">
        <f t="shared" ca="1" si="96"/>
        <v>0</v>
      </c>
      <c r="OX13" s="164">
        <f t="shared" ca="1" si="96"/>
        <v>0</v>
      </c>
      <c r="OY13" s="164">
        <f t="shared" ca="1" si="96"/>
        <v>0</v>
      </c>
      <c r="OZ13" s="164">
        <f t="shared" ca="1" si="96"/>
        <v>0</v>
      </c>
      <c r="PA13" s="164">
        <f t="shared" ca="1" si="96"/>
        <v>0</v>
      </c>
      <c r="PB13" s="164">
        <f t="shared" ca="1" si="96"/>
        <v>0</v>
      </c>
      <c r="PC13" s="164">
        <f t="shared" ca="1" si="96"/>
        <v>0</v>
      </c>
      <c r="PD13" s="164">
        <f t="shared" ca="1" si="96"/>
        <v>0</v>
      </c>
      <c r="PE13" s="164">
        <f t="shared" ca="1" si="96"/>
        <v>0</v>
      </c>
      <c r="PF13" s="164">
        <f t="shared" ca="1" si="97"/>
        <v>0</v>
      </c>
      <c r="PG13" s="164">
        <f t="shared" ca="1" si="97"/>
        <v>0</v>
      </c>
      <c r="PH13" s="164">
        <f t="shared" ca="1" si="97"/>
        <v>0</v>
      </c>
      <c r="PI13" s="164">
        <f t="shared" ca="1" si="97"/>
        <v>0</v>
      </c>
      <c r="PJ13" s="164">
        <f t="shared" ca="1" si="97"/>
        <v>0</v>
      </c>
      <c r="PK13" s="164">
        <f t="shared" ca="1" si="97"/>
        <v>0</v>
      </c>
      <c r="PL13" s="164">
        <f t="shared" ca="1" si="97"/>
        <v>0</v>
      </c>
      <c r="PM13" s="164">
        <f t="shared" ca="1" si="97"/>
        <v>0</v>
      </c>
      <c r="PN13" s="164">
        <f t="shared" ca="1" si="97"/>
        <v>0</v>
      </c>
      <c r="PO13" s="164">
        <f t="shared" ca="1" si="97"/>
        <v>0</v>
      </c>
      <c r="PP13" s="164">
        <f t="shared" ca="1" si="98"/>
        <v>0</v>
      </c>
      <c r="PQ13" s="164">
        <f t="shared" ca="1" si="98"/>
        <v>0</v>
      </c>
      <c r="PR13" s="164">
        <f t="shared" ca="1" si="98"/>
        <v>0</v>
      </c>
      <c r="PS13" s="164">
        <f t="shared" ca="1" si="98"/>
        <v>0</v>
      </c>
      <c r="PT13" s="164">
        <f t="shared" ca="1" si="98"/>
        <v>0</v>
      </c>
      <c r="PU13" s="164">
        <f t="shared" ca="1" si="98"/>
        <v>0</v>
      </c>
      <c r="PV13" s="164">
        <f t="shared" ca="1" si="98"/>
        <v>0</v>
      </c>
      <c r="PW13" s="164">
        <f t="shared" ca="1" si="98"/>
        <v>0</v>
      </c>
      <c r="PX13" s="164">
        <f t="shared" ca="1" si="98"/>
        <v>0</v>
      </c>
      <c r="PY13" s="164">
        <f t="shared" ca="1" si="98"/>
        <v>0</v>
      </c>
      <c r="PZ13" s="164">
        <f t="shared" ca="1" si="98"/>
        <v>0</v>
      </c>
      <c r="QA13" s="164">
        <f t="shared" ca="1" si="98"/>
        <v>0</v>
      </c>
      <c r="QB13" s="164">
        <f t="shared" ca="1" si="98"/>
        <v>0</v>
      </c>
      <c r="QC13" s="164">
        <f t="shared" ca="1" si="98"/>
        <v>0</v>
      </c>
      <c r="QD13" s="131"/>
    </row>
    <row r="14" spans="1:447" s="120" customFormat="1" ht="14.4" customHeight="1">
      <c r="A14" s="157"/>
      <c r="B14" s="152" t="str">
        <f t="shared" si="99"/>
        <v>Residential_Whole House Efficiency_All_All_Actual</v>
      </c>
      <c r="C14" s="153" t="s">
        <v>2</v>
      </c>
      <c r="D14" s="153" t="s">
        <v>236</v>
      </c>
      <c r="E14" s="129" t="s">
        <v>166</v>
      </c>
      <c r="F14" s="130" t="s">
        <v>166</v>
      </c>
      <c r="G14" s="130" t="s">
        <v>243</v>
      </c>
      <c r="H14" s="131"/>
      <c r="I14" s="132" t="s">
        <v>94</v>
      </c>
      <c r="J14" s="132">
        <f t="shared" ca="1" si="51"/>
        <v>15725</v>
      </c>
      <c r="K14" s="132">
        <f t="shared" ca="1" si="51"/>
        <v>15725</v>
      </c>
      <c r="L14" s="132">
        <f t="shared" ca="1" si="51"/>
        <v>0</v>
      </c>
      <c r="M14" s="132">
        <f t="shared" ca="1" si="51"/>
        <v>3.9779999999999998</v>
      </c>
      <c r="N14" s="132">
        <f t="shared" ca="1" si="51"/>
        <v>3.9779999999999998</v>
      </c>
      <c r="O14" s="132">
        <f t="shared" ca="1" si="51"/>
        <v>0</v>
      </c>
      <c r="P14" s="132">
        <f t="shared" ca="1" si="51"/>
        <v>0</v>
      </c>
      <c r="Q14" s="132">
        <f t="shared" ca="1" si="51"/>
        <v>0</v>
      </c>
      <c r="R14" s="133">
        <f t="shared" ca="1" si="51"/>
        <v>0</v>
      </c>
      <c r="S14" s="133">
        <f t="shared" ca="1" si="51"/>
        <v>0</v>
      </c>
      <c r="T14" s="133">
        <f t="shared" ca="1" si="51"/>
        <v>0</v>
      </c>
      <c r="U14" s="133">
        <f t="shared" ca="1" si="51"/>
        <v>0</v>
      </c>
      <c r="V14" s="133">
        <f t="shared" ca="1" si="51"/>
        <v>0</v>
      </c>
      <c r="W14" s="133">
        <f t="shared" ca="1" si="51"/>
        <v>0</v>
      </c>
      <c r="X14" s="131"/>
      <c r="Y14" s="134">
        <f t="shared" ca="1" si="52"/>
        <v>0</v>
      </c>
      <c r="Z14" s="134">
        <f t="shared" ca="1" si="52"/>
        <v>0</v>
      </c>
      <c r="AA14" s="134"/>
      <c r="AB14" s="134"/>
      <c r="AC14" s="134">
        <f t="shared" ca="1" si="53"/>
        <v>0</v>
      </c>
      <c r="AD14" s="134">
        <f ca="1">INDEX(OFFSET('Program Inputs'!$AE$5,,,TotalPrograms),MATCH($C14&amp;"_"&amp;$D14&amp;"_"&amp;$G14,OFFSET('Program Inputs'!$A$5,,,TotalPrograms),0))</f>
        <v>9043.6200000000008</v>
      </c>
      <c r="AE14" s="134">
        <f t="shared" ca="1" si="54"/>
        <v>9043.6200000000008</v>
      </c>
      <c r="AF14" s="131"/>
      <c r="AG14" s="135">
        <f t="shared" ca="1" si="100"/>
        <v>0.71102612464423831</v>
      </c>
      <c r="AH14" s="135">
        <f t="shared" ca="1" si="55"/>
        <v>0.71102612464423831</v>
      </c>
      <c r="AI14" s="135">
        <f t="shared" ca="1" si="101"/>
        <v>0.87030249575572005</v>
      </c>
      <c r="AJ14" s="135" t="str">
        <f t="shared" ca="1" si="56"/>
        <v>n/a</v>
      </c>
      <c r="AK14" s="135">
        <f t="shared" ca="1" si="57"/>
        <v>0.23816064796333308</v>
      </c>
      <c r="AL14" s="131"/>
      <c r="AM14" s="136">
        <f t="shared" ca="1" si="58"/>
        <v>6.8360749764798182E-2</v>
      </c>
      <c r="AN14" s="136">
        <f t="shared" ca="1" si="59"/>
        <v>255.03096492255438</v>
      </c>
      <c r="AO14" s="137" t="str">
        <f t="shared" ca="1" si="60"/>
        <v>n/a</v>
      </c>
      <c r="AP14" s="131"/>
      <c r="AQ14" s="138">
        <f t="shared" ca="1" si="61"/>
        <v>6430.2500813551269</v>
      </c>
      <c r="AR14" s="138">
        <f t="shared" ca="1" si="61"/>
        <v>0</v>
      </c>
      <c r="AS14" s="131"/>
      <c r="AT14" s="138">
        <f t="shared" ca="1" si="62"/>
        <v>6430.2500813551269</v>
      </c>
      <c r="AU14" s="138">
        <f t="shared" ca="1" si="62"/>
        <v>0</v>
      </c>
      <c r="AV14" s="131"/>
      <c r="AW14" s="138">
        <f t="shared" ca="1" si="63"/>
        <v>6430.2500813551269</v>
      </c>
      <c r="AX14" s="138">
        <f t="shared" ca="1" si="63"/>
        <v>0</v>
      </c>
      <c r="AY14" s="138">
        <f t="shared" ca="1" si="63"/>
        <v>1440.4349753112187</v>
      </c>
      <c r="AZ14" s="138">
        <f t="shared" ca="1" si="63"/>
        <v>0</v>
      </c>
      <c r="BA14" s="138">
        <f t="shared" ca="1" si="63"/>
        <v>0</v>
      </c>
      <c r="BB14" s="131"/>
      <c r="BC14" s="138">
        <f t="shared" ca="1" si="64"/>
        <v>17956.012963482364</v>
      </c>
      <c r="BD14" s="138">
        <f t="shared" ca="1" si="64"/>
        <v>0</v>
      </c>
      <c r="BE14" s="138">
        <f t="shared" ca="1" si="64"/>
        <v>0</v>
      </c>
      <c r="BF14" s="131"/>
      <c r="BG14" s="138">
        <f t="shared" ca="1" si="65"/>
        <v>6430.2500813551269</v>
      </c>
      <c r="BH14" s="138">
        <f t="shared" ca="1" si="65"/>
        <v>17956.012963482364</v>
      </c>
      <c r="BI14" s="131"/>
      <c r="BJ14" s="140">
        <f t="shared" ca="1" si="66"/>
        <v>739.53523353299704</v>
      </c>
      <c r="BK14" s="140">
        <f t="shared" ca="1" si="66"/>
        <v>750.62826203599207</v>
      </c>
      <c r="BL14" s="140">
        <f t="shared" ca="1" si="66"/>
        <v>761.88768596653176</v>
      </c>
      <c r="BM14" s="140">
        <f t="shared" ca="1" si="66"/>
        <v>773.31600125602961</v>
      </c>
      <c r="BN14" s="140">
        <f t="shared" ca="1" si="66"/>
        <v>784.91574127487002</v>
      </c>
      <c r="BO14" s="140">
        <f t="shared" ca="1" si="66"/>
        <v>796.689477393993</v>
      </c>
      <c r="BP14" s="140">
        <f t="shared" ca="1" si="66"/>
        <v>808.63981955490283</v>
      </c>
      <c r="BQ14" s="140">
        <f t="shared" ca="1" si="66"/>
        <v>820.76941684822623</v>
      </c>
      <c r="BR14" s="140">
        <f t="shared" ca="1" si="66"/>
        <v>833.0809581009496</v>
      </c>
      <c r="BS14" s="140">
        <f t="shared" ca="1" si="66"/>
        <v>845.57717247246364</v>
      </c>
      <c r="BT14" s="140">
        <f t="shared" ca="1" si="67"/>
        <v>490.94186898121416</v>
      </c>
      <c r="BU14" s="140">
        <f t="shared" ca="1" si="67"/>
        <v>498.30599701593229</v>
      </c>
      <c r="BV14" s="140">
        <f t="shared" ca="1" si="67"/>
        <v>505.78058697117126</v>
      </c>
      <c r="BW14" s="140">
        <f t="shared" ca="1" si="67"/>
        <v>513.36729577573885</v>
      </c>
      <c r="BX14" s="140">
        <f t="shared" ca="1" si="67"/>
        <v>521.06780521237488</v>
      </c>
      <c r="BY14" s="140">
        <f t="shared" ca="1" si="67"/>
        <v>0</v>
      </c>
      <c r="BZ14" s="140">
        <f t="shared" ca="1" si="67"/>
        <v>0</v>
      </c>
      <c r="CA14" s="140">
        <f t="shared" ca="1" si="67"/>
        <v>0</v>
      </c>
      <c r="CB14" s="140">
        <f t="shared" ca="1" si="67"/>
        <v>0</v>
      </c>
      <c r="CC14" s="140">
        <f t="shared" ca="1" si="67"/>
        <v>0</v>
      </c>
      <c r="CD14" s="140">
        <f t="shared" ca="1" si="68"/>
        <v>0</v>
      </c>
      <c r="CE14" s="140">
        <f t="shared" ca="1" si="68"/>
        <v>0</v>
      </c>
      <c r="CF14" s="140">
        <f t="shared" ca="1" si="68"/>
        <v>0</v>
      </c>
      <c r="CG14" s="140">
        <f t="shared" ca="1" si="68"/>
        <v>0</v>
      </c>
      <c r="CH14" s="140">
        <f t="shared" ca="1" si="68"/>
        <v>0</v>
      </c>
      <c r="CI14" s="140">
        <f t="shared" ca="1" si="68"/>
        <v>0</v>
      </c>
      <c r="CJ14" s="140">
        <f t="shared" ca="1" si="68"/>
        <v>0</v>
      </c>
      <c r="CK14" s="140">
        <f t="shared" ca="1" si="68"/>
        <v>0</v>
      </c>
      <c r="CL14" s="140">
        <f t="shared" ca="1" si="68"/>
        <v>0</v>
      </c>
      <c r="CM14" s="140">
        <f t="shared" ca="1" si="68"/>
        <v>0</v>
      </c>
      <c r="CN14" s="140">
        <f t="shared" ca="1" si="68"/>
        <v>0</v>
      </c>
      <c r="CO14" s="140">
        <f t="shared" ca="1" si="68"/>
        <v>0</v>
      </c>
      <c r="CP14" s="140">
        <f t="shared" ca="1" si="68"/>
        <v>0</v>
      </c>
      <c r="CQ14" s="140">
        <f t="shared" ca="1" si="68"/>
        <v>0</v>
      </c>
      <c r="CR14" s="131"/>
      <c r="CS14" s="140">
        <f t="shared" ca="1" si="69"/>
        <v>179.26499999999999</v>
      </c>
      <c r="CT14" s="140">
        <f t="shared" ca="1" si="69"/>
        <v>179.26499999999999</v>
      </c>
      <c r="CU14" s="140">
        <f t="shared" ca="1" si="69"/>
        <v>179.26499999999999</v>
      </c>
      <c r="CV14" s="140">
        <f t="shared" ca="1" si="69"/>
        <v>179.26499999999999</v>
      </c>
      <c r="CW14" s="140">
        <f t="shared" ca="1" si="69"/>
        <v>179.26499999999999</v>
      </c>
      <c r="CX14" s="140">
        <f t="shared" ca="1" si="69"/>
        <v>179.26499999999999</v>
      </c>
      <c r="CY14" s="140">
        <f t="shared" ca="1" si="69"/>
        <v>179.26499999999999</v>
      </c>
      <c r="CZ14" s="140">
        <f t="shared" ca="1" si="69"/>
        <v>179.26499999999999</v>
      </c>
      <c r="DA14" s="140">
        <f t="shared" ca="1" si="69"/>
        <v>179.26499999999999</v>
      </c>
      <c r="DB14" s="140">
        <f t="shared" ca="1" si="69"/>
        <v>179.26499999999999</v>
      </c>
      <c r="DC14" s="140">
        <f t="shared" ca="1" si="70"/>
        <v>98.450400000000002</v>
      </c>
      <c r="DD14" s="140">
        <f t="shared" ca="1" si="70"/>
        <v>98.450400000000002</v>
      </c>
      <c r="DE14" s="140">
        <f t="shared" ca="1" si="70"/>
        <v>98.450400000000002</v>
      </c>
      <c r="DF14" s="140">
        <f t="shared" ca="1" si="70"/>
        <v>98.450400000000002</v>
      </c>
      <c r="DG14" s="140">
        <f t="shared" ca="1" si="70"/>
        <v>98.450400000000002</v>
      </c>
      <c r="DH14" s="140">
        <f t="shared" ca="1" si="70"/>
        <v>0</v>
      </c>
      <c r="DI14" s="140">
        <f t="shared" ca="1" si="70"/>
        <v>0</v>
      </c>
      <c r="DJ14" s="140">
        <f t="shared" ca="1" si="70"/>
        <v>0</v>
      </c>
      <c r="DK14" s="140">
        <f t="shared" ca="1" si="70"/>
        <v>0</v>
      </c>
      <c r="DL14" s="140">
        <f t="shared" ca="1" si="70"/>
        <v>0</v>
      </c>
      <c r="DM14" s="140">
        <f t="shared" ca="1" si="71"/>
        <v>0</v>
      </c>
      <c r="DN14" s="140">
        <f t="shared" ca="1" si="71"/>
        <v>0</v>
      </c>
      <c r="DO14" s="140">
        <f t="shared" ca="1" si="71"/>
        <v>0</v>
      </c>
      <c r="DP14" s="140">
        <f t="shared" ca="1" si="71"/>
        <v>0</v>
      </c>
      <c r="DQ14" s="140">
        <f t="shared" ca="1" si="71"/>
        <v>0</v>
      </c>
      <c r="DR14" s="140">
        <f t="shared" ca="1" si="71"/>
        <v>0</v>
      </c>
      <c r="DS14" s="140">
        <f t="shared" ca="1" si="71"/>
        <v>0</v>
      </c>
      <c r="DT14" s="140">
        <f t="shared" ca="1" si="71"/>
        <v>0</v>
      </c>
      <c r="DU14" s="140">
        <f t="shared" ca="1" si="71"/>
        <v>0</v>
      </c>
      <c r="DV14" s="140">
        <f t="shared" ca="1" si="71"/>
        <v>0</v>
      </c>
      <c r="DW14" s="140">
        <f t="shared" ca="1" si="71"/>
        <v>0</v>
      </c>
      <c r="DX14" s="140">
        <f t="shared" ca="1" si="71"/>
        <v>0</v>
      </c>
      <c r="DY14" s="140">
        <f t="shared" ca="1" si="71"/>
        <v>0</v>
      </c>
      <c r="DZ14" s="140">
        <f t="shared" ca="1" si="71"/>
        <v>0</v>
      </c>
      <c r="EA14" s="139"/>
      <c r="EB14" s="140">
        <f t="shared" ca="1" si="72"/>
        <v>0</v>
      </c>
      <c r="EC14" s="140">
        <f t="shared" ca="1" si="72"/>
        <v>0</v>
      </c>
      <c r="ED14" s="140">
        <f t="shared" ca="1" si="72"/>
        <v>0</v>
      </c>
      <c r="EE14" s="140">
        <f t="shared" ca="1" si="72"/>
        <v>0</v>
      </c>
      <c r="EF14" s="140">
        <f t="shared" ca="1" si="72"/>
        <v>0</v>
      </c>
      <c r="EG14" s="140">
        <f t="shared" ca="1" si="72"/>
        <v>0</v>
      </c>
      <c r="EH14" s="140">
        <f t="shared" ca="1" si="72"/>
        <v>0</v>
      </c>
      <c r="EI14" s="140">
        <f t="shared" ca="1" si="72"/>
        <v>0</v>
      </c>
      <c r="EJ14" s="140">
        <f t="shared" ca="1" si="72"/>
        <v>0</v>
      </c>
      <c r="EK14" s="140">
        <f t="shared" ca="1" si="72"/>
        <v>0</v>
      </c>
      <c r="EL14" s="140">
        <f t="shared" ca="1" si="73"/>
        <v>0</v>
      </c>
      <c r="EM14" s="140">
        <f t="shared" ca="1" si="73"/>
        <v>0</v>
      </c>
      <c r="EN14" s="140">
        <f t="shared" ca="1" si="73"/>
        <v>0</v>
      </c>
      <c r="EO14" s="140">
        <f t="shared" ca="1" si="73"/>
        <v>0</v>
      </c>
      <c r="EP14" s="140">
        <f t="shared" ca="1" si="73"/>
        <v>0</v>
      </c>
      <c r="EQ14" s="140">
        <f t="shared" ca="1" si="73"/>
        <v>0</v>
      </c>
      <c r="ER14" s="140">
        <f t="shared" ca="1" si="73"/>
        <v>0</v>
      </c>
      <c r="ES14" s="140">
        <f t="shared" ca="1" si="73"/>
        <v>0</v>
      </c>
      <c r="ET14" s="140">
        <f t="shared" ca="1" si="73"/>
        <v>0</v>
      </c>
      <c r="EU14" s="140">
        <f t="shared" ca="1" si="73"/>
        <v>0</v>
      </c>
      <c r="EV14" s="140">
        <f t="shared" ca="1" si="74"/>
        <v>0</v>
      </c>
      <c r="EW14" s="140">
        <f t="shared" ca="1" si="74"/>
        <v>0</v>
      </c>
      <c r="EX14" s="140">
        <f t="shared" ca="1" si="74"/>
        <v>0</v>
      </c>
      <c r="EY14" s="140">
        <f t="shared" ca="1" si="74"/>
        <v>0</v>
      </c>
      <c r="EZ14" s="140">
        <f t="shared" ca="1" si="74"/>
        <v>0</v>
      </c>
      <c r="FA14" s="140">
        <f t="shared" ca="1" si="74"/>
        <v>0</v>
      </c>
      <c r="FB14" s="140">
        <f t="shared" ca="1" si="74"/>
        <v>0</v>
      </c>
      <c r="FC14" s="140">
        <f t="shared" ca="1" si="74"/>
        <v>0</v>
      </c>
      <c r="FD14" s="140">
        <f t="shared" ca="1" si="74"/>
        <v>0</v>
      </c>
      <c r="FE14" s="140">
        <f t="shared" ca="1" si="74"/>
        <v>0</v>
      </c>
      <c r="FF14" s="140">
        <f t="shared" ca="1" si="74"/>
        <v>0</v>
      </c>
      <c r="FG14" s="140">
        <f t="shared" ca="1" si="74"/>
        <v>0</v>
      </c>
      <c r="FH14" s="140">
        <f t="shared" ca="1" si="74"/>
        <v>0</v>
      </c>
      <c r="FI14" s="140">
        <f t="shared" ca="1" si="74"/>
        <v>0</v>
      </c>
      <c r="FJ14" s="139"/>
      <c r="FK14" s="140">
        <f t="shared" ca="1" si="75"/>
        <v>0</v>
      </c>
      <c r="FL14" s="140">
        <f t="shared" ca="1" si="75"/>
        <v>0</v>
      </c>
      <c r="FM14" s="140">
        <f t="shared" ca="1" si="75"/>
        <v>0</v>
      </c>
      <c r="FN14" s="140">
        <f t="shared" ca="1" si="75"/>
        <v>0</v>
      </c>
      <c r="FO14" s="140">
        <f t="shared" ca="1" si="75"/>
        <v>0</v>
      </c>
      <c r="FP14" s="140">
        <f t="shared" ca="1" si="75"/>
        <v>0</v>
      </c>
      <c r="FQ14" s="140">
        <f t="shared" ca="1" si="75"/>
        <v>0</v>
      </c>
      <c r="FR14" s="140">
        <f t="shared" ca="1" si="75"/>
        <v>0</v>
      </c>
      <c r="FS14" s="140">
        <f t="shared" ca="1" si="75"/>
        <v>0</v>
      </c>
      <c r="FT14" s="140">
        <f t="shared" ca="1" si="75"/>
        <v>0</v>
      </c>
      <c r="FU14" s="140">
        <f t="shared" ca="1" si="76"/>
        <v>0</v>
      </c>
      <c r="FV14" s="140">
        <f t="shared" ca="1" si="76"/>
        <v>0</v>
      </c>
      <c r="FW14" s="140">
        <f t="shared" ca="1" si="76"/>
        <v>0</v>
      </c>
      <c r="FX14" s="140">
        <f t="shared" ca="1" si="76"/>
        <v>0</v>
      </c>
      <c r="FY14" s="140">
        <f t="shared" ca="1" si="76"/>
        <v>0</v>
      </c>
      <c r="FZ14" s="140">
        <f t="shared" ca="1" si="76"/>
        <v>0</v>
      </c>
      <c r="GA14" s="140">
        <f t="shared" ca="1" si="76"/>
        <v>0</v>
      </c>
      <c r="GB14" s="140">
        <f t="shared" ca="1" si="76"/>
        <v>0</v>
      </c>
      <c r="GC14" s="140">
        <f t="shared" ca="1" si="76"/>
        <v>0</v>
      </c>
      <c r="GD14" s="140">
        <f t="shared" ca="1" si="76"/>
        <v>0</v>
      </c>
      <c r="GE14" s="140">
        <f t="shared" ca="1" si="77"/>
        <v>0</v>
      </c>
      <c r="GF14" s="140">
        <f t="shared" ca="1" si="77"/>
        <v>0</v>
      </c>
      <c r="GG14" s="140">
        <f t="shared" ca="1" si="77"/>
        <v>0</v>
      </c>
      <c r="GH14" s="140">
        <f t="shared" ca="1" si="77"/>
        <v>0</v>
      </c>
      <c r="GI14" s="140">
        <f t="shared" ca="1" si="77"/>
        <v>0</v>
      </c>
      <c r="GJ14" s="140">
        <f t="shared" ca="1" si="77"/>
        <v>0</v>
      </c>
      <c r="GK14" s="140">
        <f t="shared" ca="1" si="77"/>
        <v>0</v>
      </c>
      <c r="GL14" s="140">
        <f t="shared" ca="1" si="77"/>
        <v>0</v>
      </c>
      <c r="GM14" s="140">
        <f t="shared" ca="1" si="77"/>
        <v>0</v>
      </c>
      <c r="GN14" s="140">
        <f t="shared" ca="1" si="77"/>
        <v>0</v>
      </c>
      <c r="GO14" s="140">
        <f t="shared" ca="1" si="77"/>
        <v>0</v>
      </c>
      <c r="GP14" s="140">
        <f t="shared" ca="1" si="77"/>
        <v>0</v>
      </c>
      <c r="GQ14" s="140">
        <f t="shared" ca="1" si="77"/>
        <v>0</v>
      </c>
      <c r="GR14" s="140">
        <f t="shared" ca="1" si="77"/>
        <v>0</v>
      </c>
      <c r="GS14" s="139"/>
      <c r="GT14" s="140">
        <f t="shared" ca="1" si="78"/>
        <v>2076.9536917939417</v>
      </c>
      <c r="GU14" s="140">
        <f t="shared" ca="1" si="78"/>
        <v>2108.1079971708505</v>
      </c>
      <c r="GV14" s="140">
        <f t="shared" ca="1" si="78"/>
        <v>2139.7296171284133</v>
      </c>
      <c r="GW14" s="140">
        <f t="shared" ca="1" si="78"/>
        <v>2171.8255613853394</v>
      </c>
      <c r="GX14" s="140">
        <f t="shared" ca="1" si="78"/>
        <v>2204.4029448061192</v>
      </c>
      <c r="GY14" s="140">
        <f t="shared" ca="1" si="78"/>
        <v>2237.4689889782103</v>
      </c>
      <c r="GZ14" s="140">
        <f t="shared" ca="1" si="78"/>
        <v>2271.0310238128832</v>
      </c>
      <c r="HA14" s="140">
        <f t="shared" ca="1" si="78"/>
        <v>2305.096489170076</v>
      </c>
      <c r="HB14" s="140">
        <f t="shared" ca="1" si="78"/>
        <v>2339.6729365076271</v>
      </c>
      <c r="HC14" s="140">
        <f t="shared" ca="1" si="78"/>
        <v>2374.7680305552412</v>
      </c>
      <c r="HD14" s="140">
        <f t="shared" ca="1" si="79"/>
        <v>1323.7598831512362</v>
      </c>
      <c r="HE14" s="140">
        <f t="shared" ca="1" si="79"/>
        <v>1343.6162813985045</v>
      </c>
      <c r="HF14" s="140">
        <f t="shared" ca="1" si="79"/>
        <v>1363.7705256194818</v>
      </c>
      <c r="HG14" s="140">
        <f t="shared" ca="1" si="79"/>
        <v>1384.2270835037741</v>
      </c>
      <c r="HH14" s="140">
        <f t="shared" ca="1" si="79"/>
        <v>1404.9904897563306</v>
      </c>
      <c r="HI14" s="140">
        <f t="shared" ca="1" si="79"/>
        <v>0</v>
      </c>
      <c r="HJ14" s="140">
        <f t="shared" ca="1" si="79"/>
        <v>0</v>
      </c>
      <c r="HK14" s="140">
        <f t="shared" ca="1" si="79"/>
        <v>0</v>
      </c>
      <c r="HL14" s="140">
        <f t="shared" ca="1" si="79"/>
        <v>0</v>
      </c>
      <c r="HM14" s="140">
        <f t="shared" ca="1" si="79"/>
        <v>0</v>
      </c>
      <c r="HN14" s="140">
        <f t="shared" ca="1" si="80"/>
        <v>0</v>
      </c>
      <c r="HO14" s="140">
        <f t="shared" ca="1" si="80"/>
        <v>0</v>
      </c>
      <c r="HP14" s="140">
        <f t="shared" ca="1" si="80"/>
        <v>0</v>
      </c>
      <c r="HQ14" s="140">
        <f t="shared" ca="1" si="80"/>
        <v>0</v>
      </c>
      <c r="HR14" s="140">
        <f t="shared" ca="1" si="80"/>
        <v>0</v>
      </c>
      <c r="HS14" s="140">
        <f t="shared" ca="1" si="80"/>
        <v>0</v>
      </c>
      <c r="HT14" s="140">
        <f t="shared" ca="1" si="80"/>
        <v>0</v>
      </c>
      <c r="HU14" s="140">
        <f t="shared" ca="1" si="80"/>
        <v>0</v>
      </c>
      <c r="HV14" s="140">
        <f t="shared" ca="1" si="80"/>
        <v>0</v>
      </c>
      <c r="HW14" s="140">
        <f t="shared" ca="1" si="80"/>
        <v>0</v>
      </c>
      <c r="HX14" s="140">
        <f t="shared" ca="1" si="80"/>
        <v>0</v>
      </c>
      <c r="HY14" s="140">
        <f t="shared" ca="1" si="80"/>
        <v>0</v>
      </c>
      <c r="HZ14" s="140">
        <f t="shared" ca="1" si="80"/>
        <v>0</v>
      </c>
      <c r="IA14" s="140">
        <f t="shared" ca="1" si="80"/>
        <v>0</v>
      </c>
      <c r="IB14" s="139"/>
      <c r="IC14" s="140">
        <f t="shared" ca="1" si="81"/>
        <v>0</v>
      </c>
      <c r="ID14" s="140">
        <f t="shared" ca="1" si="81"/>
        <v>0</v>
      </c>
      <c r="IE14" s="140">
        <f t="shared" ca="1" si="81"/>
        <v>0</v>
      </c>
      <c r="IF14" s="140">
        <f t="shared" ca="1" si="81"/>
        <v>0</v>
      </c>
      <c r="IG14" s="140">
        <f t="shared" ca="1" si="81"/>
        <v>0</v>
      </c>
      <c r="IH14" s="140">
        <f t="shared" ca="1" si="81"/>
        <v>0</v>
      </c>
      <c r="II14" s="140">
        <f t="shared" ca="1" si="81"/>
        <v>0</v>
      </c>
      <c r="IJ14" s="140">
        <f t="shared" ca="1" si="81"/>
        <v>0</v>
      </c>
      <c r="IK14" s="140">
        <f t="shared" ca="1" si="81"/>
        <v>0</v>
      </c>
      <c r="IL14" s="140">
        <f t="shared" ca="1" si="81"/>
        <v>0</v>
      </c>
      <c r="IM14" s="140">
        <f t="shared" ca="1" si="82"/>
        <v>0</v>
      </c>
      <c r="IN14" s="140">
        <f t="shared" ca="1" si="82"/>
        <v>0</v>
      </c>
      <c r="IO14" s="140">
        <f t="shared" ca="1" si="82"/>
        <v>0</v>
      </c>
      <c r="IP14" s="140">
        <f t="shared" ca="1" si="82"/>
        <v>0</v>
      </c>
      <c r="IQ14" s="140">
        <f t="shared" ca="1" si="82"/>
        <v>0</v>
      </c>
      <c r="IR14" s="140">
        <f t="shared" ca="1" si="82"/>
        <v>0</v>
      </c>
      <c r="IS14" s="140">
        <f t="shared" ca="1" si="82"/>
        <v>0</v>
      </c>
      <c r="IT14" s="140">
        <f t="shared" ca="1" si="82"/>
        <v>0</v>
      </c>
      <c r="IU14" s="140">
        <f t="shared" ca="1" si="82"/>
        <v>0</v>
      </c>
      <c r="IV14" s="140">
        <f t="shared" ca="1" si="82"/>
        <v>0</v>
      </c>
      <c r="IW14" s="140">
        <f t="shared" ca="1" si="83"/>
        <v>0</v>
      </c>
      <c r="IX14" s="140">
        <f t="shared" ca="1" si="83"/>
        <v>0</v>
      </c>
      <c r="IY14" s="140">
        <f t="shared" ca="1" si="83"/>
        <v>0</v>
      </c>
      <c r="IZ14" s="140">
        <f t="shared" ca="1" si="83"/>
        <v>0</v>
      </c>
      <c r="JA14" s="140">
        <f t="shared" ca="1" si="83"/>
        <v>0</v>
      </c>
      <c r="JB14" s="140">
        <f t="shared" ca="1" si="83"/>
        <v>0</v>
      </c>
      <c r="JC14" s="140">
        <f t="shared" ca="1" si="83"/>
        <v>0</v>
      </c>
      <c r="JD14" s="140">
        <f t="shared" ca="1" si="83"/>
        <v>0</v>
      </c>
      <c r="JE14" s="140">
        <f t="shared" ca="1" si="83"/>
        <v>0</v>
      </c>
      <c r="JF14" s="140">
        <f t="shared" ca="1" si="83"/>
        <v>0</v>
      </c>
      <c r="JG14" s="140">
        <f t="shared" ca="1" si="83"/>
        <v>0</v>
      </c>
      <c r="JH14" s="140">
        <f t="shared" ca="1" si="83"/>
        <v>0</v>
      </c>
      <c r="JI14" s="140">
        <f t="shared" ca="1" si="83"/>
        <v>0</v>
      </c>
      <c r="JJ14" s="140">
        <f t="shared" ca="1" si="83"/>
        <v>0</v>
      </c>
      <c r="JK14" s="139"/>
      <c r="JL14" s="140">
        <f t="shared" ca="1" si="84"/>
        <v>0</v>
      </c>
      <c r="JM14" s="140">
        <f t="shared" ca="1" si="84"/>
        <v>0</v>
      </c>
      <c r="JN14" s="140">
        <f t="shared" ca="1" si="84"/>
        <v>0</v>
      </c>
      <c r="JO14" s="140">
        <f t="shared" ca="1" si="84"/>
        <v>0</v>
      </c>
      <c r="JP14" s="140">
        <f t="shared" ca="1" si="84"/>
        <v>0</v>
      </c>
      <c r="JQ14" s="140">
        <f t="shared" ca="1" si="84"/>
        <v>0</v>
      </c>
      <c r="JR14" s="140">
        <f t="shared" ca="1" si="84"/>
        <v>0</v>
      </c>
      <c r="JS14" s="140">
        <f t="shared" ca="1" si="84"/>
        <v>0</v>
      </c>
      <c r="JT14" s="140">
        <f t="shared" ca="1" si="84"/>
        <v>0</v>
      </c>
      <c r="JU14" s="140">
        <f t="shared" ca="1" si="84"/>
        <v>0</v>
      </c>
      <c r="JV14" s="140">
        <f t="shared" ca="1" si="85"/>
        <v>0</v>
      </c>
      <c r="JW14" s="140">
        <f t="shared" ca="1" si="85"/>
        <v>0</v>
      </c>
      <c r="JX14" s="140">
        <f t="shared" ca="1" si="85"/>
        <v>0</v>
      </c>
      <c r="JY14" s="140">
        <f t="shared" ca="1" si="85"/>
        <v>0</v>
      </c>
      <c r="JZ14" s="140">
        <f t="shared" ca="1" si="85"/>
        <v>0</v>
      </c>
      <c r="KA14" s="140">
        <f t="shared" ca="1" si="85"/>
        <v>0</v>
      </c>
      <c r="KB14" s="140">
        <f t="shared" ca="1" si="85"/>
        <v>0</v>
      </c>
      <c r="KC14" s="140">
        <f t="shared" ca="1" si="85"/>
        <v>0</v>
      </c>
      <c r="KD14" s="140">
        <f t="shared" ca="1" si="85"/>
        <v>0</v>
      </c>
      <c r="KE14" s="140">
        <f t="shared" ca="1" si="85"/>
        <v>0</v>
      </c>
      <c r="KF14" s="140">
        <f t="shared" ca="1" si="86"/>
        <v>0</v>
      </c>
      <c r="KG14" s="140">
        <f t="shared" ca="1" si="86"/>
        <v>0</v>
      </c>
      <c r="KH14" s="140">
        <f t="shared" ca="1" si="86"/>
        <v>0</v>
      </c>
      <c r="KI14" s="140">
        <f t="shared" ca="1" si="86"/>
        <v>0</v>
      </c>
      <c r="KJ14" s="140">
        <f t="shared" ca="1" si="86"/>
        <v>0</v>
      </c>
      <c r="KK14" s="140">
        <f t="shared" ca="1" si="86"/>
        <v>0</v>
      </c>
      <c r="KL14" s="140">
        <f t="shared" ca="1" si="86"/>
        <v>0</v>
      </c>
      <c r="KM14" s="140">
        <f t="shared" ca="1" si="86"/>
        <v>0</v>
      </c>
      <c r="KN14" s="140">
        <f t="shared" ca="1" si="86"/>
        <v>0</v>
      </c>
      <c r="KO14" s="140">
        <f t="shared" ca="1" si="86"/>
        <v>0</v>
      </c>
      <c r="KP14" s="140">
        <f t="shared" ca="1" si="86"/>
        <v>0</v>
      </c>
      <c r="KQ14" s="140">
        <f t="shared" ca="1" si="86"/>
        <v>0</v>
      </c>
      <c r="KR14" s="140">
        <f t="shared" ca="1" si="86"/>
        <v>0</v>
      </c>
      <c r="KS14" s="140">
        <f t="shared" ca="1" si="86"/>
        <v>0</v>
      </c>
      <c r="KT14" s="139"/>
      <c r="KU14" s="140">
        <f t="shared" ca="1" si="87"/>
        <v>0</v>
      </c>
      <c r="KV14" s="140">
        <f t="shared" ca="1" si="87"/>
        <v>0</v>
      </c>
      <c r="KW14" s="140">
        <f t="shared" ca="1" si="87"/>
        <v>0</v>
      </c>
      <c r="KX14" s="140">
        <f t="shared" ca="1" si="87"/>
        <v>0</v>
      </c>
      <c r="KY14" s="140">
        <f t="shared" ca="1" si="87"/>
        <v>0</v>
      </c>
      <c r="KZ14" s="140">
        <f t="shared" ca="1" si="87"/>
        <v>0</v>
      </c>
      <c r="LA14" s="140">
        <f t="shared" ca="1" si="87"/>
        <v>0</v>
      </c>
      <c r="LB14" s="140">
        <f t="shared" ca="1" si="87"/>
        <v>0</v>
      </c>
      <c r="LC14" s="140">
        <f t="shared" ca="1" si="87"/>
        <v>0</v>
      </c>
      <c r="LD14" s="140">
        <f t="shared" ca="1" si="87"/>
        <v>0</v>
      </c>
      <c r="LE14" s="140">
        <f t="shared" ca="1" si="88"/>
        <v>0</v>
      </c>
      <c r="LF14" s="140">
        <f t="shared" ca="1" si="88"/>
        <v>0</v>
      </c>
      <c r="LG14" s="140">
        <f t="shared" ca="1" si="88"/>
        <v>0</v>
      </c>
      <c r="LH14" s="140">
        <f t="shared" ca="1" si="88"/>
        <v>0</v>
      </c>
      <c r="LI14" s="140">
        <f t="shared" ca="1" si="88"/>
        <v>0</v>
      </c>
      <c r="LJ14" s="140">
        <f t="shared" ca="1" si="88"/>
        <v>0</v>
      </c>
      <c r="LK14" s="140">
        <f t="shared" ca="1" si="88"/>
        <v>0</v>
      </c>
      <c r="LL14" s="140">
        <f t="shared" ca="1" si="88"/>
        <v>0</v>
      </c>
      <c r="LM14" s="140">
        <f t="shared" ca="1" si="88"/>
        <v>0</v>
      </c>
      <c r="LN14" s="140">
        <f t="shared" ca="1" si="88"/>
        <v>0</v>
      </c>
      <c r="LO14" s="140">
        <f t="shared" ca="1" si="89"/>
        <v>0</v>
      </c>
      <c r="LP14" s="140">
        <f t="shared" ca="1" si="89"/>
        <v>0</v>
      </c>
      <c r="LQ14" s="140">
        <f t="shared" ca="1" si="89"/>
        <v>0</v>
      </c>
      <c r="LR14" s="140">
        <f t="shared" ca="1" si="89"/>
        <v>0</v>
      </c>
      <c r="LS14" s="140">
        <f t="shared" ca="1" si="89"/>
        <v>0</v>
      </c>
      <c r="LT14" s="140">
        <f t="shared" ca="1" si="89"/>
        <v>0</v>
      </c>
      <c r="LU14" s="140">
        <f t="shared" ca="1" si="89"/>
        <v>0</v>
      </c>
      <c r="LV14" s="140">
        <f t="shared" ca="1" si="89"/>
        <v>0</v>
      </c>
      <c r="LW14" s="140">
        <f t="shared" ca="1" si="89"/>
        <v>0</v>
      </c>
      <c r="LX14" s="140">
        <f t="shared" ca="1" si="89"/>
        <v>0</v>
      </c>
      <c r="LY14" s="140">
        <f t="shared" ca="1" si="89"/>
        <v>0</v>
      </c>
      <c r="LZ14" s="140">
        <f t="shared" ca="1" si="89"/>
        <v>0</v>
      </c>
      <c r="MA14" s="140">
        <f t="shared" ca="1" si="89"/>
        <v>0</v>
      </c>
      <c r="MB14" s="140">
        <f t="shared" ca="1" si="89"/>
        <v>0</v>
      </c>
      <c r="MC14" s="139"/>
      <c r="MD14" s="164">
        <f t="shared" ca="1" si="90"/>
        <v>16464.074999999997</v>
      </c>
      <c r="ME14" s="164">
        <f t="shared" ca="1" si="90"/>
        <v>16464.074999999997</v>
      </c>
      <c r="MF14" s="164">
        <f t="shared" ca="1" si="90"/>
        <v>16464.074999999997</v>
      </c>
      <c r="MG14" s="164">
        <f t="shared" ca="1" si="90"/>
        <v>16464.074999999997</v>
      </c>
      <c r="MH14" s="164">
        <f t="shared" ca="1" si="90"/>
        <v>16464.074999999997</v>
      </c>
      <c r="MI14" s="164">
        <f t="shared" ca="1" si="90"/>
        <v>16464.074999999997</v>
      </c>
      <c r="MJ14" s="164">
        <f t="shared" ca="1" si="90"/>
        <v>16464.074999999997</v>
      </c>
      <c r="MK14" s="164">
        <f t="shared" ca="1" si="90"/>
        <v>16464.074999999997</v>
      </c>
      <c r="ML14" s="164">
        <f t="shared" ca="1" si="90"/>
        <v>16464.074999999997</v>
      </c>
      <c r="MM14" s="164">
        <f t="shared" ca="1" si="90"/>
        <v>16464.074999999997</v>
      </c>
      <c r="MN14" s="164">
        <f t="shared" ca="1" si="91"/>
        <v>9041.8919999999998</v>
      </c>
      <c r="MO14" s="164">
        <f t="shared" ca="1" si="91"/>
        <v>9041.8919999999998</v>
      </c>
      <c r="MP14" s="164">
        <f t="shared" ca="1" si="91"/>
        <v>9041.8919999999998</v>
      </c>
      <c r="MQ14" s="164">
        <f t="shared" ca="1" si="91"/>
        <v>9041.8919999999998</v>
      </c>
      <c r="MR14" s="164">
        <f t="shared" ca="1" si="91"/>
        <v>9041.8919999999998</v>
      </c>
      <c r="MS14" s="164">
        <f t="shared" ca="1" si="91"/>
        <v>0</v>
      </c>
      <c r="MT14" s="164">
        <f t="shared" ca="1" si="91"/>
        <v>0</v>
      </c>
      <c r="MU14" s="164">
        <f t="shared" ca="1" si="91"/>
        <v>0</v>
      </c>
      <c r="MV14" s="164">
        <f t="shared" ca="1" si="91"/>
        <v>0</v>
      </c>
      <c r="MW14" s="164">
        <f t="shared" ca="1" si="91"/>
        <v>0</v>
      </c>
      <c r="MX14" s="164">
        <f t="shared" ca="1" si="92"/>
        <v>0</v>
      </c>
      <c r="MY14" s="164">
        <f t="shared" ca="1" si="92"/>
        <v>0</v>
      </c>
      <c r="MZ14" s="164">
        <f t="shared" ca="1" si="92"/>
        <v>0</v>
      </c>
      <c r="NA14" s="164">
        <f t="shared" ca="1" si="92"/>
        <v>0</v>
      </c>
      <c r="NB14" s="164">
        <f t="shared" ca="1" si="92"/>
        <v>0</v>
      </c>
      <c r="NC14" s="164">
        <f t="shared" ca="1" si="92"/>
        <v>0</v>
      </c>
      <c r="ND14" s="164">
        <f t="shared" ca="1" si="92"/>
        <v>0</v>
      </c>
      <c r="NE14" s="164">
        <f t="shared" ca="1" si="92"/>
        <v>0</v>
      </c>
      <c r="NF14" s="164">
        <f t="shared" ca="1" si="92"/>
        <v>0</v>
      </c>
      <c r="NG14" s="164">
        <f t="shared" ca="1" si="92"/>
        <v>0</v>
      </c>
      <c r="NH14" s="164">
        <f t="shared" ca="1" si="92"/>
        <v>0</v>
      </c>
      <c r="NI14" s="164">
        <f t="shared" ca="1" si="92"/>
        <v>0</v>
      </c>
      <c r="NJ14" s="164">
        <f t="shared" ca="1" si="92"/>
        <v>0</v>
      </c>
      <c r="NK14" s="164">
        <f t="shared" ca="1" si="92"/>
        <v>0</v>
      </c>
      <c r="NL14" s="139"/>
      <c r="NM14" s="164">
        <f t="shared" ca="1" si="93"/>
        <v>4.1649659999999997</v>
      </c>
      <c r="NN14" s="164">
        <f t="shared" ca="1" si="93"/>
        <v>4.1649659999999997</v>
      </c>
      <c r="NO14" s="164">
        <f t="shared" ca="1" si="93"/>
        <v>4.1649659999999997</v>
      </c>
      <c r="NP14" s="164">
        <f t="shared" ca="1" si="93"/>
        <v>4.1649659999999997</v>
      </c>
      <c r="NQ14" s="164">
        <f t="shared" ca="1" si="93"/>
        <v>4.1649659999999997</v>
      </c>
      <c r="NR14" s="164">
        <f t="shared" ca="1" si="93"/>
        <v>4.1649659999999997</v>
      </c>
      <c r="NS14" s="164">
        <f t="shared" ca="1" si="93"/>
        <v>4.1649659999999997</v>
      </c>
      <c r="NT14" s="164">
        <f t="shared" ca="1" si="93"/>
        <v>4.1649659999999997</v>
      </c>
      <c r="NU14" s="164">
        <f t="shared" ca="1" si="93"/>
        <v>4.1649659999999997</v>
      </c>
      <c r="NV14" s="164">
        <f t="shared" ca="1" si="93"/>
        <v>4.1649659999999997</v>
      </c>
      <c r="NW14" s="164">
        <f t="shared" ca="1" si="94"/>
        <v>3.3818099999999993</v>
      </c>
      <c r="NX14" s="164">
        <f t="shared" ca="1" si="94"/>
        <v>3.3818099999999993</v>
      </c>
      <c r="NY14" s="164">
        <f t="shared" ca="1" si="94"/>
        <v>3.3818099999999993</v>
      </c>
      <c r="NZ14" s="164">
        <f t="shared" ca="1" si="94"/>
        <v>3.3818099999999993</v>
      </c>
      <c r="OA14" s="164">
        <f t="shared" ca="1" si="94"/>
        <v>3.3818099999999993</v>
      </c>
      <c r="OB14" s="164">
        <f t="shared" ca="1" si="94"/>
        <v>0</v>
      </c>
      <c r="OC14" s="164">
        <f t="shared" ca="1" si="94"/>
        <v>0</v>
      </c>
      <c r="OD14" s="164">
        <f t="shared" ca="1" si="94"/>
        <v>0</v>
      </c>
      <c r="OE14" s="164">
        <f t="shared" ca="1" si="94"/>
        <v>0</v>
      </c>
      <c r="OF14" s="164">
        <f t="shared" ca="1" si="94"/>
        <v>0</v>
      </c>
      <c r="OG14" s="164">
        <f t="shared" ca="1" si="95"/>
        <v>0</v>
      </c>
      <c r="OH14" s="164">
        <f t="shared" ca="1" si="95"/>
        <v>0</v>
      </c>
      <c r="OI14" s="164">
        <f t="shared" ca="1" si="95"/>
        <v>0</v>
      </c>
      <c r="OJ14" s="164">
        <f t="shared" ca="1" si="95"/>
        <v>0</v>
      </c>
      <c r="OK14" s="164">
        <f t="shared" ca="1" si="95"/>
        <v>0</v>
      </c>
      <c r="OL14" s="164">
        <f t="shared" ca="1" si="95"/>
        <v>0</v>
      </c>
      <c r="OM14" s="164">
        <f t="shared" ca="1" si="95"/>
        <v>0</v>
      </c>
      <c r="ON14" s="164">
        <f t="shared" ca="1" si="95"/>
        <v>0</v>
      </c>
      <c r="OO14" s="164">
        <f t="shared" ca="1" si="95"/>
        <v>0</v>
      </c>
      <c r="OP14" s="164">
        <f t="shared" ca="1" si="95"/>
        <v>0</v>
      </c>
      <c r="OQ14" s="164">
        <f t="shared" ca="1" si="95"/>
        <v>0</v>
      </c>
      <c r="OR14" s="164">
        <f t="shared" ca="1" si="95"/>
        <v>0</v>
      </c>
      <c r="OS14" s="164">
        <f t="shared" ca="1" si="95"/>
        <v>0</v>
      </c>
      <c r="OT14" s="164">
        <f t="shared" ca="1" si="95"/>
        <v>0</v>
      </c>
      <c r="OU14" s="139"/>
      <c r="OV14" s="164">
        <f t="shared" ca="1" si="96"/>
        <v>0</v>
      </c>
      <c r="OW14" s="164">
        <f t="shared" ca="1" si="96"/>
        <v>0</v>
      </c>
      <c r="OX14" s="164">
        <f t="shared" ca="1" si="96"/>
        <v>0</v>
      </c>
      <c r="OY14" s="164">
        <f t="shared" ca="1" si="96"/>
        <v>0</v>
      </c>
      <c r="OZ14" s="164">
        <f t="shared" ca="1" si="96"/>
        <v>0</v>
      </c>
      <c r="PA14" s="164">
        <f t="shared" ca="1" si="96"/>
        <v>0</v>
      </c>
      <c r="PB14" s="164">
        <f t="shared" ca="1" si="96"/>
        <v>0</v>
      </c>
      <c r="PC14" s="164">
        <f t="shared" ca="1" si="96"/>
        <v>0</v>
      </c>
      <c r="PD14" s="164">
        <f t="shared" ca="1" si="96"/>
        <v>0</v>
      </c>
      <c r="PE14" s="164">
        <f t="shared" ca="1" si="96"/>
        <v>0</v>
      </c>
      <c r="PF14" s="164">
        <f t="shared" ca="1" si="97"/>
        <v>0</v>
      </c>
      <c r="PG14" s="164">
        <f t="shared" ca="1" si="97"/>
        <v>0</v>
      </c>
      <c r="PH14" s="164">
        <f t="shared" ca="1" si="97"/>
        <v>0</v>
      </c>
      <c r="PI14" s="164">
        <f t="shared" ca="1" si="97"/>
        <v>0</v>
      </c>
      <c r="PJ14" s="164">
        <f t="shared" ca="1" si="97"/>
        <v>0</v>
      </c>
      <c r="PK14" s="164">
        <f t="shared" ca="1" si="97"/>
        <v>0</v>
      </c>
      <c r="PL14" s="164">
        <f t="shared" ca="1" si="97"/>
        <v>0</v>
      </c>
      <c r="PM14" s="164">
        <f t="shared" ca="1" si="97"/>
        <v>0</v>
      </c>
      <c r="PN14" s="164">
        <f t="shared" ca="1" si="97"/>
        <v>0</v>
      </c>
      <c r="PO14" s="164">
        <f t="shared" ca="1" si="97"/>
        <v>0</v>
      </c>
      <c r="PP14" s="164">
        <f t="shared" ca="1" si="98"/>
        <v>0</v>
      </c>
      <c r="PQ14" s="164">
        <f t="shared" ca="1" si="98"/>
        <v>0</v>
      </c>
      <c r="PR14" s="164">
        <f t="shared" ca="1" si="98"/>
        <v>0</v>
      </c>
      <c r="PS14" s="164">
        <f t="shared" ca="1" si="98"/>
        <v>0</v>
      </c>
      <c r="PT14" s="164">
        <f t="shared" ca="1" si="98"/>
        <v>0</v>
      </c>
      <c r="PU14" s="164">
        <f t="shared" ca="1" si="98"/>
        <v>0</v>
      </c>
      <c r="PV14" s="164">
        <f t="shared" ca="1" si="98"/>
        <v>0</v>
      </c>
      <c r="PW14" s="164">
        <f t="shared" ca="1" si="98"/>
        <v>0</v>
      </c>
      <c r="PX14" s="164">
        <f t="shared" ca="1" si="98"/>
        <v>0</v>
      </c>
      <c r="PY14" s="164">
        <f t="shared" ca="1" si="98"/>
        <v>0</v>
      </c>
      <c r="PZ14" s="164">
        <f t="shared" ca="1" si="98"/>
        <v>0</v>
      </c>
      <c r="QA14" s="164">
        <f t="shared" ca="1" si="98"/>
        <v>0</v>
      </c>
      <c r="QB14" s="164">
        <f t="shared" ca="1" si="98"/>
        <v>0</v>
      </c>
      <c r="QC14" s="164">
        <f t="shared" ca="1" si="98"/>
        <v>0</v>
      </c>
      <c r="QD14" s="131"/>
    </row>
    <row r="15" spans="1:447" s="120" customFormat="1" ht="14.4" customHeight="1">
      <c r="A15" s="157"/>
      <c r="B15" s="152" t="str">
        <f t="shared" si="99"/>
        <v>Residential_Residential Audit_All_All_Actual</v>
      </c>
      <c r="C15" s="153" t="s">
        <v>2</v>
      </c>
      <c r="D15" s="153" t="s">
        <v>390</v>
      </c>
      <c r="E15" s="129" t="s">
        <v>166</v>
      </c>
      <c r="F15" s="130" t="s">
        <v>166</v>
      </c>
      <c r="G15" s="130" t="s">
        <v>243</v>
      </c>
      <c r="H15" s="131"/>
      <c r="I15" s="132" t="s">
        <v>94</v>
      </c>
      <c r="J15" s="132">
        <f t="shared" ca="1" si="51"/>
        <v>127490</v>
      </c>
      <c r="K15" s="132">
        <f t="shared" ca="1" si="51"/>
        <v>127490</v>
      </c>
      <c r="L15" s="132">
        <f t="shared" ca="1" si="51"/>
        <v>0</v>
      </c>
      <c r="M15" s="132">
        <f t="shared" ca="1" si="51"/>
        <v>13.42</v>
      </c>
      <c r="N15" s="132">
        <f t="shared" ca="1" si="51"/>
        <v>13.42</v>
      </c>
      <c r="O15" s="132">
        <f t="shared" ca="1" si="51"/>
        <v>0</v>
      </c>
      <c r="P15" s="132">
        <f t="shared" ca="1" si="51"/>
        <v>0</v>
      </c>
      <c r="Q15" s="132">
        <f t="shared" ca="1" si="51"/>
        <v>0</v>
      </c>
      <c r="R15" s="133">
        <f t="shared" ca="1" si="51"/>
        <v>0</v>
      </c>
      <c r="S15" s="133">
        <f t="shared" ca="1" si="51"/>
        <v>0</v>
      </c>
      <c r="T15" s="133">
        <f t="shared" ca="1" si="51"/>
        <v>0</v>
      </c>
      <c r="U15" s="133">
        <f t="shared" ca="1" si="51"/>
        <v>0</v>
      </c>
      <c r="V15" s="133">
        <f t="shared" ca="1" si="51"/>
        <v>0</v>
      </c>
      <c r="W15" s="133">
        <f t="shared" ca="1" si="51"/>
        <v>0</v>
      </c>
      <c r="X15" s="131"/>
      <c r="Y15" s="134">
        <f t="shared" ca="1" si="52"/>
        <v>0</v>
      </c>
      <c r="Z15" s="134">
        <f t="shared" ca="1" si="52"/>
        <v>0</v>
      </c>
      <c r="AA15" s="134"/>
      <c r="AB15" s="134"/>
      <c r="AC15" s="134">
        <f t="shared" ca="1" si="53"/>
        <v>0</v>
      </c>
      <c r="AD15" s="134">
        <f ca="1">INDEX(OFFSET('Program Inputs'!$AE$5,,,TotalPrograms),MATCH($C15&amp;"_"&amp;$D15&amp;"_"&amp;$G15,OFFSET('Program Inputs'!$A$5,,,TotalPrograms),0))</f>
        <v>6424.8399999999992</v>
      </c>
      <c r="AE15" s="134">
        <f t="shared" ca="1" si="54"/>
        <v>6424.8399999999992</v>
      </c>
      <c r="AF15" s="131"/>
      <c r="AG15" s="135">
        <f t="shared" ca="1" si="100"/>
        <v>6.6011324208765219</v>
      </c>
      <c r="AH15" s="135">
        <f t="shared" ca="1" si="55"/>
        <v>6.6011324208765219</v>
      </c>
      <c r="AI15" s="135">
        <f t="shared" ca="1" si="101"/>
        <v>8.1924185304358002</v>
      </c>
      <c r="AJ15" s="135" t="str">
        <f t="shared" ca="1" si="56"/>
        <v>n/a</v>
      </c>
      <c r="AK15" s="135">
        <f t="shared" ca="1" si="57"/>
        <v>0.32154009314112991</v>
      </c>
      <c r="AL15" s="131"/>
      <c r="AM15" s="136">
        <f t="shared" ca="1" si="58"/>
        <v>6.8424226690527298E-3</v>
      </c>
      <c r="AN15" s="136">
        <f t="shared" ca="1" si="59"/>
        <v>65.00301535600093</v>
      </c>
      <c r="AO15" s="137" t="str">
        <f t="shared" ca="1" si="60"/>
        <v>n/a</v>
      </c>
      <c r="AP15" s="131"/>
      <c r="AQ15" s="138">
        <f t="shared" ca="1" si="61"/>
        <v>42411.219622944307</v>
      </c>
      <c r="AR15" s="138">
        <f t="shared" ca="1" si="61"/>
        <v>0</v>
      </c>
      <c r="AS15" s="131"/>
      <c r="AT15" s="138">
        <f t="shared" ca="1" si="62"/>
        <v>42411.219622944307</v>
      </c>
      <c r="AU15" s="138">
        <f t="shared" ca="1" si="62"/>
        <v>0</v>
      </c>
      <c r="AV15" s="131"/>
      <c r="AW15" s="138">
        <f t="shared" ca="1" si="63"/>
        <v>42411.219622944307</v>
      </c>
      <c r="AX15" s="138">
        <f t="shared" ca="1" si="63"/>
        <v>0</v>
      </c>
      <c r="AY15" s="138">
        <f t="shared" ca="1" si="63"/>
        <v>10223.758648140836</v>
      </c>
      <c r="AZ15" s="138">
        <f t="shared" ca="1" si="63"/>
        <v>0</v>
      </c>
      <c r="BA15" s="138">
        <f t="shared" ca="1" si="63"/>
        <v>0</v>
      </c>
      <c r="BB15" s="131"/>
      <c r="BC15" s="138">
        <f t="shared" ca="1" si="64"/>
        <v>125475.41296263515</v>
      </c>
      <c r="BD15" s="138">
        <f t="shared" ca="1" si="64"/>
        <v>0</v>
      </c>
      <c r="BE15" s="138">
        <f t="shared" ca="1" si="64"/>
        <v>0</v>
      </c>
      <c r="BF15" s="131"/>
      <c r="BG15" s="138">
        <f t="shared" ca="1" si="65"/>
        <v>42411.219622944307</v>
      </c>
      <c r="BH15" s="138">
        <f t="shared" ca="1" si="65"/>
        <v>125475.41296263515</v>
      </c>
      <c r="BI15" s="131"/>
      <c r="BJ15" s="140">
        <f t="shared" ca="1" si="66"/>
        <v>5691.600495477087</v>
      </c>
      <c r="BK15" s="140">
        <f t="shared" ca="1" si="66"/>
        <v>5776.9745029092437</v>
      </c>
      <c r="BL15" s="140">
        <f t="shared" ca="1" si="66"/>
        <v>5863.6291204528816</v>
      </c>
      <c r="BM15" s="140">
        <f t="shared" ca="1" si="66"/>
        <v>5951.5835572596743</v>
      </c>
      <c r="BN15" s="140">
        <f t="shared" ca="1" si="66"/>
        <v>6040.8573106185686</v>
      </c>
      <c r="BO15" s="140">
        <f t="shared" ca="1" si="66"/>
        <v>6131.4701702778448</v>
      </c>
      <c r="BP15" s="140">
        <f t="shared" ca="1" si="66"/>
        <v>6223.4422228320118</v>
      </c>
      <c r="BQ15" s="140">
        <f t="shared" ca="1" si="66"/>
        <v>6316.7938561744913</v>
      </c>
      <c r="BR15" s="140">
        <f t="shared" ca="1" si="66"/>
        <v>6411.5457640171089</v>
      </c>
      <c r="BS15" s="140">
        <f t="shared" ca="1" si="66"/>
        <v>6507.7189504773642</v>
      </c>
      <c r="BT15" s="140">
        <f t="shared" ca="1" si="67"/>
        <v>0</v>
      </c>
      <c r="BU15" s="140">
        <f t="shared" ca="1" si="67"/>
        <v>0</v>
      </c>
      <c r="BV15" s="140">
        <f t="shared" ca="1" si="67"/>
        <v>0</v>
      </c>
      <c r="BW15" s="140">
        <f t="shared" ca="1" si="67"/>
        <v>0</v>
      </c>
      <c r="BX15" s="140">
        <f t="shared" ca="1" si="67"/>
        <v>0</v>
      </c>
      <c r="BY15" s="140">
        <f t="shared" ca="1" si="67"/>
        <v>0</v>
      </c>
      <c r="BZ15" s="140">
        <f t="shared" ca="1" si="67"/>
        <v>0</v>
      </c>
      <c r="CA15" s="140">
        <f t="shared" ca="1" si="67"/>
        <v>0</v>
      </c>
      <c r="CB15" s="140">
        <f t="shared" ca="1" si="67"/>
        <v>0</v>
      </c>
      <c r="CC15" s="140">
        <f t="shared" ca="1" si="67"/>
        <v>0</v>
      </c>
      <c r="CD15" s="140">
        <f t="shared" ca="1" si="68"/>
        <v>0</v>
      </c>
      <c r="CE15" s="140">
        <f t="shared" ca="1" si="68"/>
        <v>0</v>
      </c>
      <c r="CF15" s="140">
        <f t="shared" ca="1" si="68"/>
        <v>0</v>
      </c>
      <c r="CG15" s="140">
        <f t="shared" ca="1" si="68"/>
        <v>0</v>
      </c>
      <c r="CH15" s="140">
        <f t="shared" ca="1" si="68"/>
        <v>0</v>
      </c>
      <c r="CI15" s="140">
        <f t="shared" ca="1" si="68"/>
        <v>0</v>
      </c>
      <c r="CJ15" s="140">
        <f t="shared" ca="1" si="68"/>
        <v>0</v>
      </c>
      <c r="CK15" s="140">
        <f t="shared" ca="1" si="68"/>
        <v>0</v>
      </c>
      <c r="CL15" s="140">
        <f t="shared" ca="1" si="68"/>
        <v>0</v>
      </c>
      <c r="CM15" s="140">
        <f t="shared" ca="1" si="68"/>
        <v>0</v>
      </c>
      <c r="CN15" s="140">
        <f t="shared" ca="1" si="68"/>
        <v>0</v>
      </c>
      <c r="CO15" s="140">
        <f t="shared" ca="1" si="68"/>
        <v>0</v>
      </c>
      <c r="CP15" s="140">
        <f t="shared" ca="1" si="68"/>
        <v>0</v>
      </c>
      <c r="CQ15" s="140">
        <f t="shared" ca="1" si="68"/>
        <v>0</v>
      </c>
      <c r="CR15" s="131"/>
      <c r="CS15" s="140">
        <f t="shared" ca="1" si="69"/>
        <v>1453.386</v>
      </c>
      <c r="CT15" s="140">
        <f t="shared" ca="1" si="69"/>
        <v>1453.386</v>
      </c>
      <c r="CU15" s="140">
        <f t="shared" ca="1" si="69"/>
        <v>1453.386</v>
      </c>
      <c r="CV15" s="140">
        <f t="shared" ca="1" si="69"/>
        <v>1453.386</v>
      </c>
      <c r="CW15" s="140">
        <f t="shared" ca="1" si="69"/>
        <v>1453.386</v>
      </c>
      <c r="CX15" s="140">
        <f t="shared" ca="1" si="69"/>
        <v>1453.386</v>
      </c>
      <c r="CY15" s="140">
        <f t="shared" ca="1" si="69"/>
        <v>1453.386</v>
      </c>
      <c r="CZ15" s="140">
        <f t="shared" ca="1" si="69"/>
        <v>1453.386</v>
      </c>
      <c r="DA15" s="140">
        <f t="shared" ca="1" si="69"/>
        <v>1453.386</v>
      </c>
      <c r="DB15" s="140">
        <f t="shared" ca="1" si="69"/>
        <v>1453.386</v>
      </c>
      <c r="DC15" s="140">
        <f t="shared" ca="1" si="70"/>
        <v>0</v>
      </c>
      <c r="DD15" s="140">
        <f t="shared" ca="1" si="70"/>
        <v>0</v>
      </c>
      <c r="DE15" s="140">
        <f t="shared" ca="1" si="70"/>
        <v>0</v>
      </c>
      <c r="DF15" s="140">
        <f t="shared" ca="1" si="70"/>
        <v>0</v>
      </c>
      <c r="DG15" s="140">
        <f t="shared" ca="1" si="70"/>
        <v>0</v>
      </c>
      <c r="DH15" s="140">
        <f t="shared" ca="1" si="70"/>
        <v>0</v>
      </c>
      <c r="DI15" s="140">
        <f t="shared" ca="1" si="70"/>
        <v>0</v>
      </c>
      <c r="DJ15" s="140">
        <f t="shared" ca="1" si="70"/>
        <v>0</v>
      </c>
      <c r="DK15" s="140">
        <f t="shared" ca="1" si="70"/>
        <v>0</v>
      </c>
      <c r="DL15" s="140">
        <f t="shared" ca="1" si="70"/>
        <v>0</v>
      </c>
      <c r="DM15" s="140">
        <f t="shared" ca="1" si="71"/>
        <v>0</v>
      </c>
      <c r="DN15" s="140">
        <f t="shared" ca="1" si="71"/>
        <v>0</v>
      </c>
      <c r="DO15" s="140">
        <f t="shared" ca="1" si="71"/>
        <v>0</v>
      </c>
      <c r="DP15" s="140">
        <f t="shared" ca="1" si="71"/>
        <v>0</v>
      </c>
      <c r="DQ15" s="140">
        <f t="shared" ca="1" si="71"/>
        <v>0</v>
      </c>
      <c r="DR15" s="140">
        <f t="shared" ca="1" si="71"/>
        <v>0</v>
      </c>
      <c r="DS15" s="140">
        <f t="shared" ca="1" si="71"/>
        <v>0</v>
      </c>
      <c r="DT15" s="140">
        <f t="shared" ca="1" si="71"/>
        <v>0</v>
      </c>
      <c r="DU15" s="140">
        <f t="shared" ca="1" si="71"/>
        <v>0</v>
      </c>
      <c r="DV15" s="140">
        <f t="shared" ca="1" si="71"/>
        <v>0</v>
      </c>
      <c r="DW15" s="140">
        <f t="shared" ca="1" si="71"/>
        <v>0</v>
      </c>
      <c r="DX15" s="140">
        <f t="shared" ca="1" si="71"/>
        <v>0</v>
      </c>
      <c r="DY15" s="140">
        <f t="shared" ca="1" si="71"/>
        <v>0</v>
      </c>
      <c r="DZ15" s="140">
        <f t="shared" ca="1" si="71"/>
        <v>0</v>
      </c>
      <c r="EA15" s="139"/>
      <c r="EB15" s="140">
        <f t="shared" ca="1" si="72"/>
        <v>0</v>
      </c>
      <c r="EC15" s="140">
        <f t="shared" ca="1" si="72"/>
        <v>0</v>
      </c>
      <c r="ED15" s="140">
        <f t="shared" ca="1" si="72"/>
        <v>0</v>
      </c>
      <c r="EE15" s="140">
        <f t="shared" ca="1" si="72"/>
        <v>0</v>
      </c>
      <c r="EF15" s="140">
        <f t="shared" ca="1" si="72"/>
        <v>0</v>
      </c>
      <c r="EG15" s="140">
        <f t="shared" ca="1" si="72"/>
        <v>0</v>
      </c>
      <c r="EH15" s="140">
        <f t="shared" ca="1" si="72"/>
        <v>0</v>
      </c>
      <c r="EI15" s="140">
        <f t="shared" ca="1" si="72"/>
        <v>0</v>
      </c>
      <c r="EJ15" s="140">
        <f t="shared" ca="1" si="72"/>
        <v>0</v>
      </c>
      <c r="EK15" s="140">
        <f t="shared" ca="1" si="72"/>
        <v>0</v>
      </c>
      <c r="EL15" s="140">
        <f t="shared" ca="1" si="73"/>
        <v>0</v>
      </c>
      <c r="EM15" s="140">
        <f t="shared" ca="1" si="73"/>
        <v>0</v>
      </c>
      <c r="EN15" s="140">
        <f t="shared" ca="1" si="73"/>
        <v>0</v>
      </c>
      <c r="EO15" s="140">
        <f t="shared" ca="1" si="73"/>
        <v>0</v>
      </c>
      <c r="EP15" s="140">
        <f t="shared" ca="1" si="73"/>
        <v>0</v>
      </c>
      <c r="EQ15" s="140">
        <f t="shared" ca="1" si="73"/>
        <v>0</v>
      </c>
      <c r="ER15" s="140">
        <f t="shared" ca="1" si="73"/>
        <v>0</v>
      </c>
      <c r="ES15" s="140">
        <f t="shared" ca="1" si="73"/>
        <v>0</v>
      </c>
      <c r="ET15" s="140">
        <f t="shared" ca="1" si="73"/>
        <v>0</v>
      </c>
      <c r="EU15" s="140">
        <f t="shared" ca="1" si="73"/>
        <v>0</v>
      </c>
      <c r="EV15" s="140">
        <f t="shared" ca="1" si="74"/>
        <v>0</v>
      </c>
      <c r="EW15" s="140">
        <f t="shared" ca="1" si="74"/>
        <v>0</v>
      </c>
      <c r="EX15" s="140">
        <f t="shared" ca="1" si="74"/>
        <v>0</v>
      </c>
      <c r="EY15" s="140">
        <f t="shared" ca="1" si="74"/>
        <v>0</v>
      </c>
      <c r="EZ15" s="140">
        <f t="shared" ca="1" si="74"/>
        <v>0</v>
      </c>
      <c r="FA15" s="140">
        <f t="shared" ca="1" si="74"/>
        <v>0</v>
      </c>
      <c r="FB15" s="140">
        <f t="shared" ca="1" si="74"/>
        <v>0</v>
      </c>
      <c r="FC15" s="140">
        <f t="shared" ca="1" si="74"/>
        <v>0</v>
      </c>
      <c r="FD15" s="140">
        <f t="shared" ca="1" si="74"/>
        <v>0</v>
      </c>
      <c r="FE15" s="140">
        <f t="shared" ca="1" si="74"/>
        <v>0</v>
      </c>
      <c r="FF15" s="140">
        <f t="shared" ca="1" si="74"/>
        <v>0</v>
      </c>
      <c r="FG15" s="140">
        <f t="shared" ca="1" si="74"/>
        <v>0</v>
      </c>
      <c r="FH15" s="140">
        <f t="shared" ca="1" si="74"/>
        <v>0</v>
      </c>
      <c r="FI15" s="140">
        <f t="shared" ca="1" si="74"/>
        <v>0</v>
      </c>
      <c r="FJ15" s="139"/>
      <c r="FK15" s="140">
        <f t="shared" ca="1" si="75"/>
        <v>0</v>
      </c>
      <c r="FL15" s="140">
        <f t="shared" ca="1" si="75"/>
        <v>0</v>
      </c>
      <c r="FM15" s="140">
        <f t="shared" ca="1" si="75"/>
        <v>0</v>
      </c>
      <c r="FN15" s="140">
        <f t="shared" ca="1" si="75"/>
        <v>0</v>
      </c>
      <c r="FO15" s="140">
        <f t="shared" ca="1" si="75"/>
        <v>0</v>
      </c>
      <c r="FP15" s="140">
        <f t="shared" ca="1" si="75"/>
        <v>0</v>
      </c>
      <c r="FQ15" s="140">
        <f t="shared" ca="1" si="75"/>
        <v>0</v>
      </c>
      <c r="FR15" s="140">
        <f t="shared" ca="1" si="75"/>
        <v>0</v>
      </c>
      <c r="FS15" s="140">
        <f t="shared" ca="1" si="75"/>
        <v>0</v>
      </c>
      <c r="FT15" s="140">
        <f t="shared" ca="1" si="75"/>
        <v>0</v>
      </c>
      <c r="FU15" s="140">
        <f t="shared" ca="1" si="76"/>
        <v>0</v>
      </c>
      <c r="FV15" s="140">
        <f t="shared" ca="1" si="76"/>
        <v>0</v>
      </c>
      <c r="FW15" s="140">
        <f t="shared" ca="1" si="76"/>
        <v>0</v>
      </c>
      <c r="FX15" s="140">
        <f t="shared" ca="1" si="76"/>
        <v>0</v>
      </c>
      <c r="FY15" s="140">
        <f t="shared" ca="1" si="76"/>
        <v>0</v>
      </c>
      <c r="FZ15" s="140">
        <f t="shared" ca="1" si="76"/>
        <v>0</v>
      </c>
      <c r="GA15" s="140">
        <f t="shared" ca="1" si="76"/>
        <v>0</v>
      </c>
      <c r="GB15" s="140">
        <f t="shared" ca="1" si="76"/>
        <v>0</v>
      </c>
      <c r="GC15" s="140">
        <f t="shared" ca="1" si="76"/>
        <v>0</v>
      </c>
      <c r="GD15" s="140">
        <f t="shared" ca="1" si="76"/>
        <v>0</v>
      </c>
      <c r="GE15" s="140">
        <f t="shared" ca="1" si="77"/>
        <v>0</v>
      </c>
      <c r="GF15" s="140">
        <f t="shared" ca="1" si="77"/>
        <v>0</v>
      </c>
      <c r="GG15" s="140">
        <f t="shared" ca="1" si="77"/>
        <v>0</v>
      </c>
      <c r="GH15" s="140">
        <f t="shared" ca="1" si="77"/>
        <v>0</v>
      </c>
      <c r="GI15" s="140">
        <f t="shared" ca="1" si="77"/>
        <v>0</v>
      </c>
      <c r="GJ15" s="140">
        <f t="shared" ca="1" si="77"/>
        <v>0</v>
      </c>
      <c r="GK15" s="140">
        <f t="shared" ca="1" si="77"/>
        <v>0</v>
      </c>
      <c r="GL15" s="140">
        <f t="shared" ca="1" si="77"/>
        <v>0</v>
      </c>
      <c r="GM15" s="140">
        <f t="shared" ca="1" si="77"/>
        <v>0</v>
      </c>
      <c r="GN15" s="140">
        <f t="shared" ca="1" si="77"/>
        <v>0</v>
      </c>
      <c r="GO15" s="140">
        <f t="shared" ca="1" si="77"/>
        <v>0</v>
      </c>
      <c r="GP15" s="140">
        <f t="shared" ca="1" si="77"/>
        <v>0</v>
      </c>
      <c r="GQ15" s="140">
        <f t="shared" ca="1" si="77"/>
        <v>0</v>
      </c>
      <c r="GR15" s="140">
        <f t="shared" ca="1" si="77"/>
        <v>0</v>
      </c>
      <c r="GS15" s="139"/>
      <c r="GT15" s="140">
        <f t="shared" ca="1" si="78"/>
        <v>16838.844271339247</v>
      </c>
      <c r="GU15" s="140">
        <f t="shared" ca="1" si="78"/>
        <v>17091.42693540933</v>
      </c>
      <c r="GV15" s="140">
        <f t="shared" ca="1" si="78"/>
        <v>17347.798339440469</v>
      </c>
      <c r="GW15" s="140">
        <f t="shared" ca="1" si="78"/>
        <v>17608.015314532076</v>
      </c>
      <c r="GX15" s="140">
        <f t="shared" ca="1" si="78"/>
        <v>17872.135544250053</v>
      </c>
      <c r="GY15" s="140">
        <f t="shared" ca="1" si="78"/>
        <v>18140.217577413801</v>
      </c>
      <c r="GZ15" s="140">
        <f t="shared" ca="1" si="78"/>
        <v>18412.320841075005</v>
      </c>
      <c r="HA15" s="140">
        <f t="shared" ca="1" si="78"/>
        <v>18688.505653691129</v>
      </c>
      <c r="HB15" s="140">
        <f t="shared" ca="1" si="78"/>
        <v>18968.833238496496</v>
      </c>
      <c r="HC15" s="140">
        <f t="shared" ca="1" si="78"/>
        <v>19253.365737073942</v>
      </c>
      <c r="HD15" s="140">
        <f t="shared" ca="1" si="79"/>
        <v>0</v>
      </c>
      <c r="HE15" s="140">
        <f t="shared" ca="1" si="79"/>
        <v>0</v>
      </c>
      <c r="HF15" s="140">
        <f t="shared" ca="1" si="79"/>
        <v>0</v>
      </c>
      <c r="HG15" s="140">
        <f t="shared" ca="1" si="79"/>
        <v>0</v>
      </c>
      <c r="HH15" s="140">
        <f t="shared" ca="1" si="79"/>
        <v>0</v>
      </c>
      <c r="HI15" s="140">
        <f t="shared" ca="1" si="79"/>
        <v>0</v>
      </c>
      <c r="HJ15" s="140">
        <f t="shared" ca="1" si="79"/>
        <v>0</v>
      </c>
      <c r="HK15" s="140">
        <f t="shared" ca="1" si="79"/>
        <v>0</v>
      </c>
      <c r="HL15" s="140">
        <f t="shared" ca="1" si="79"/>
        <v>0</v>
      </c>
      <c r="HM15" s="140">
        <f t="shared" ca="1" si="79"/>
        <v>0</v>
      </c>
      <c r="HN15" s="140">
        <f t="shared" ca="1" si="80"/>
        <v>0</v>
      </c>
      <c r="HO15" s="140">
        <f t="shared" ca="1" si="80"/>
        <v>0</v>
      </c>
      <c r="HP15" s="140">
        <f t="shared" ca="1" si="80"/>
        <v>0</v>
      </c>
      <c r="HQ15" s="140">
        <f t="shared" ca="1" si="80"/>
        <v>0</v>
      </c>
      <c r="HR15" s="140">
        <f t="shared" ca="1" si="80"/>
        <v>0</v>
      </c>
      <c r="HS15" s="140">
        <f t="shared" ca="1" si="80"/>
        <v>0</v>
      </c>
      <c r="HT15" s="140">
        <f t="shared" ca="1" si="80"/>
        <v>0</v>
      </c>
      <c r="HU15" s="140">
        <f t="shared" ca="1" si="80"/>
        <v>0</v>
      </c>
      <c r="HV15" s="140">
        <f t="shared" ca="1" si="80"/>
        <v>0</v>
      </c>
      <c r="HW15" s="140">
        <f t="shared" ca="1" si="80"/>
        <v>0</v>
      </c>
      <c r="HX15" s="140">
        <f t="shared" ca="1" si="80"/>
        <v>0</v>
      </c>
      <c r="HY15" s="140">
        <f t="shared" ca="1" si="80"/>
        <v>0</v>
      </c>
      <c r="HZ15" s="140">
        <f t="shared" ca="1" si="80"/>
        <v>0</v>
      </c>
      <c r="IA15" s="140">
        <f t="shared" ca="1" si="80"/>
        <v>0</v>
      </c>
      <c r="IB15" s="139"/>
      <c r="IC15" s="140">
        <f t="shared" ca="1" si="81"/>
        <v>0</v>
      </c>
      <c r="ID15" s="140">
        <f t="shared" ca="1" si="81"/>
        <v>0</v>
      </c>
      <c r="IE15" s="140">
        <f t="shared" ca="1" si="81"/>
        <v>0</v>
      </c>
      <c r="IF15" s="140">
        <f t="shared" ca="1" si="81"/>
        <v>0</v>
      </c>
      <c r="IG15" s="140">
        <f t="shared" ca="1" si="81"/>
        <v>0</v>
      </c>
      <c r="IH15" s="140">
        <f t="shared" ca="1" si="81"/>
        <v>0</v>
      </c>
      <c r="II15" s="140">
        <f t="shared" ca="1" si="81"/>
        <v>0</v>
      </c>
      <c r="IJ15" s="140">
        <f t="shared" ca="1" si="81"/>
        <v>0</v>
      </c>
      <c r="IK15" s="140">
        <f t="shared" ca="1" si="81"/>
        <v>0</v>
      </c>
      <c r="IL15" s="140">
        <f t="shared" ca="1" si="81"/>
        <v>0</v>
      </c>
      <c r="IM15" s="140">
        <f t="shared" ca="1" si="82"/>
        <v>0</v>
      </c>
      <c r="IN15" s="140">
        <f t="shared" ca="1" si="82"/>
        <v>0</v>
      </c>
      <c r="IO15" s="140">
        <f t="shared" ca="1" si="82"/>
        <v>0</v>
      </c>
      <c r="IP15" s="140">
        <f t="shared" ca="1" si="82"/>
        <v>0</v>
      </c>
      <c r="IQ15" s="140">
        <f t="shared" ca="1" si="82"/>
        <v>0</v>
      </c>
      <c r="IR15" s="140">
        <f t="shared" ca="1" si="82"/>
        <v>0</v>
      </c>
      <c r="IS15" s="140">
        <f t="shared" ca="1" si="82"/>
        <v>0</v>
      </c>
      <c r="IT15" s="140">
        <f t="shared" ca="1" si="82"/>
        <v>0</v>
      </c>
      <c r="IU15" s="140">
        <f t="shared" ca="1" si="82"/>
        <v>0</v>
      </c>
      <c r="IV15" s="140">
        <f t="shared" ca="1" si="82"/>
        <v>0</v>
      </c>
      <c r="IW15" s="140">
        <f t="shared" ca="1" si="83"/>
        <v>0</v>
      </c>
      <c r="IX15" s="140">
        <f t="shared" ca="1" si="83"/>
        <v>0</v>
      </c>
      <c r="IY15" s="140">
        <f t="shared" ca="1" si="83"/>
        <v>0</v>
      </c>
      <c r="IZ15" s="140">
        <f t="shared" ca="1" si="83"/>
        <v>0</v>
      </c>
      <c r="JA15" s="140">
        <f t="shared" ca="1" si="83"/>
        <v>0</v>
      </c>
      <c r="JB15" s="140">
        <f t="shared" ca="1" si="83"/>
        <v>0</v>
      </c>
      <c r="JC15" s="140">
        <f t="shared" ca="1" si="83"/>
        <v>0</v>
      </c>
      <c r="JD15" s="140">
        <f t="shared" ca="1" si="83"/>
        <v>0</v>
      </c>
      <c r="JE15" s="140">
        <f t="shared" ca="1" si="83"/>
        <v>0</v>
      </c>
      <c r="JF15" s="140">
        <f t="shared" ca="1" si="83"/>
        <v>0</v>
      </c>
      <c r="JG15" s="140">
        <f t="shared" ca="1" si="83"/>
        <v>0</v>
      </c>
      <c r="JH15" s="140">
        <f t="shared" ca="1" si="83"/>
        <v>0</v>
      </c>
      <c r="JI15" s="140">
        <f t="shared" ca="1" si="83"/>
        <v>0</v>
      </c>
      <c r="JJ15" s="140">
        <f t="shared" ca="1" si="83"/>
        <v>0</v>
      </c>
      <c r="JK15" s="139"/>
      <c r="JL15" s="140">
        <f t="shared" ca="1" si="84"/>
        <v>0</v>
      </c>
      <c r="JM15" s="140">
        <f t="shared" ca="1" si="84"/>
        <v>0</v>
      </c>
      <c r="JN15" s="140">
        <f t="shared" ca="1" si="84"/>
        <v>0</v>
      </c>
      <c r="JO15" s="140">
        <f t="shared" ca="1" si="84"/>
        <v>0</v>
      </c>
      <c r="JP15" s="140">
        <f t="shared" ca="1" si="84"/>
        <v>0</v>
      </c>
      <c r="JQ15" s="140">
        <f t="shared" ca="1" si="84"/>
        <v>0</v>
      </c>
      <c r="JR15" s="140">
        <f t="shared" ca="1" si="84"/>
        <v>0</v>
      </c>
      <c r="JS15" s="140">
        <f t="shared" ca="1" si="84"/>
        <v>0</v>
      </c>
      <c r="JT15" s="140">
        <f t="shared" ca="1" si="84"/>
        <v>0</v>
      </c>
      <c r="JU15" s="140">
        <f t="shared" ca="1" si="84"/>
        <v>0</v>
      </c>
      <c r="JV15" s="140">
        <f t="shared" ca="1" si="85"/>
        <v>0</v>
      </c>
      <c r="JW15" s="140">
        <f t="shared" ca="1" si="85"/>
        <v>0</v>
      </c>
      <c r="JX15" s="140">
        <f t="shared" ca="1" si="85"/>
        <v>0</v>
      </c>
      <c r="JY15" s="140">
        <f t="shared" ca="1" si="85"/>
        <v>0</v>
      </c>
      <c r="JZ15" s="140">
        <f t="shared" ca="1" si="85"/>
        <v>0</v>
      </c>
      <c r="KA15" s="140">
        <f t="shared" ca="1" si="85"/>
        <v>0</v>
      </c>
      <c r="KB15" s="140">
        <f t="shared" ca="1" si="85"/>
        <v>0</v>
      </c>
      <c r="KC15" s="140">
        <f t="shared" ca="1" si="85"/>
        <v>0</v>
      </c>
      <c r="KD15" s="140">
        <f t="shared" ca="1" si="85"/>
        <v>0</v>
      </c>
      <c r="KE15" s="140">
        <f t="shared" ca="1" si="85"/>
        <v>0</v>
      </c>
      <c r="KF15" s="140">
        <f t="shared" ca="1" si="86"/>
        <v>0</v>
      </c>
      <c r="KG15" s="140">
        <f t="shared" ca="1" si="86"/>
        <v>0</v>
      </c>
      <c r="KH15" s="140">
        <f t="shared" ca="1" si="86"/>
        <v>0</v>
      </c>
      <c r="KI15" s="140">
        <f t="shared" ca="1" si="86"/>
        <v>0</v>
      </c>
      <c r="KJ15" s="140">
        <f t="shared" ca="1" si="86"/>
        <v>0</v>
      </c>
      <c r="KK15" s="140">
        <f t="shared" ca="1" si="86"/>
        <v>0</v>
      </c>
      <c r="KL15" s="140">
        <f t="shared" ca="1" si="86"/>
        <v>0</v>
      </c>
      <c r="KM15" s="140">
        <f t="shared" ca="1" si="86"/>
        <v>0</v>
      </c>
      <c r="KN15" s="140">
        <f t="shared" ca="1" si="86"/>
        <v>0</v>
      </c>
      <c r="KO15" s="140">
        <f t="shared" ca="1" si="86"/>
        <v>0</v>
      </c>
      <c r="KP15" s="140">
        <f t="shared" ca="1" si="86"/>
        <v>0</v>
      </c>
      <c r="KQ15" s="140">
        <f t="shared" ca="1" si="86"/>
        <v>0</v>
      </c>
      <c r="KR15" s="140">
        <f t="shared" ca="1" si="86"/>
        <v>0</v>
      </c>
      <c r="KS15" s="140">
        <f t="shared" ca="1" si="86"/>
        <v>0</v>
      </c>
      <c r="KT15" s="139"/>
      <c r="KU15" s="140">
        <f t="shared" ca="1" si="87"/>
        <v>0</v>
      </c>
      <c r="KV15" s="140">
        <f t="shared" ca="1" si="87"/>
        <v>0</v>
      </c>
      <c r="KW15" s="140">
        <f t="shared" ca="1" si="87"/>
        <v>0</v>
      </c>
      <c r="KX15" s="140">
        <f t="shared" ca="1" si="87"/>
        <v>0</v>
      </c>
      <c r="KY15" s="140">
        <f t="shared" ca="1" si="87"/>
        <v>0</v>
      </c>
      <c r="KZ15" s="140">
        <f t="shared" ca="1" si="87"/>
        <v>0</v>
      </c>
      <c r="LA15" s="140">
        <f t="shared" ca="1" si="87"/>
        <v>0</v>
      </c>
      <c r="LB15" s="140">
        <f t="shared" ca="1" si="87"/>
        <v>0</v>
      </c>
      <c r="LC15" s="140">
        <f t="shared" ca="1" si="87"/>
        <v>0</v>
      </c>
      <c r="LD15" s="140">
        <f t="shared" ca="1" si="87"/>
        <v>0</v>
      </c>
      <c r="LE15" s="140">
        <f t="shared" ca="1" si="88"/>
        <v>0</v>
      </c>
      <c r="LF15" s="140">
        <f t="shared" ca="1" si="88"/>
        <v>0</v>
      </c>
      <c r="LG15" s="140">
        <f t="shared" ca="1" si="88"/>
        <v>0</v>
      </c>
      <c r="LH15" s="140">
        <f t="shared" ca="1" si="88"/>
        <v>0</v>
      </c>
      <c r="LI15" s="140">
        <f t="shared" ca="1" si="88"/>
        <v>0</v>
      </c>
      <c r="LJ15" s="140">
        <f t="shared" ca="1" si="88"/>
        <v>0</v>
      </c>
      <c r="LK15" s="140">
        <f t="shared" ca="1" si="88"/>
        <v>0</v>
      </c>
      <c r="LL15" s="140">
        <f t="shared" ca="1" si="88"/>
        <v>0</v>
      </c>
      <c r="LM15" s="140">
        <f t="shared" ca="1" si="88"/>
        <v>0</v>
      </c>
      <c r="LN15" s="140">
        <f t="shared" ca="1" si="88"/>
        <v>0</v>
      </c>
      <c r="LO15" s="140">
        <f t="shared" ca="1" si="89"/>
        <v>0</v>
      </c>
      <c r="LP15" s="140">
        <f t="shared" ca="1" si="89"/>
        <v>0</v>
      </c>
      <c r="LQ15" s="140">
        <f t="shared" ca="1" si="89"/>
        <v>0</v>
      </c>
      <c r="LR15" s="140">
        <f t="shared" ca="1" si="89"/>
        <v>0</v>
      </c>
      <c r="LS15" s="140">
        <f t="shared" ca="1" si="89"/>
        <v>0</v>
      </c>
      <c r="LT15" s="140">
        <f t="shared" ca="1" si="89"/>
        <v>0</v>
      </c>
      <c r="LU15" s="140">
        <f t="shared" ca="1" si="89"/>
        <v>0</v>
      </c>
      <c r="LV15" s="140">
        <f t="shared" ca="1" si="89"/>
        <v>0</v>
      </c>
      <c r="LW15" s="140">
        <f t="shared" ca="1" si="89"/>
        <v>0</v>
      </c>
      <c r="LX15" s="140">
        <f t="shared" ca="1" si="89"/>
        <v>0</v>
      </c>
      <c r="LY15" s="140">
        <f t="shared" ca="1" si="89"/>
        <v>0</v>
      </c>
      <c r="LZ15" s="140">
        <f t="shared" ca="1" si="89"/>
        <v>0</v>
      </c>
      <c r="MA15" s="140">
        <f t="shared" ca="1" si="89"/>
        <v>0</v>
      </c>
      <c r="MB15" s="140">
        <f t="shared" ca="1" si="89"/>
        <v>0</v>
      </c>
      <c r="MC15" s="139"/>
      <c r="MD15" s="164">
        <f t="shared" ca="1" si="90"/>
        <v>133482.03</v>
      </c>
      <c r="ME15" s="164">
        <f t="shared" ca="1" si="90"/>
        <v>133482.03</v>
      </c>
      <c r="MF15" s="164">
        <f t="shared" ca="1" si="90"/>
        <v>133482.03</v>
      </c>
      <c r="MG15" s="164">
        <f t="shared" ca="1" si="90"/>
        <v>133482.03</v>
      </c>
      <c r="MH15" s="164">
        <f t="shared" ca="1" si="90"/>
        <v>133482.03</v>
      </c>
      <c r="MI15" s="164">
        <f t="shared" ca="1" si="90"/>
        <v>133482.03</v>
      </c>
      <c r="MJ15" s="164">
        <f t="shared" ca="1" si="90"/>
        <v>133482.03</v>
      </c>
      <c r="MK15" s="164">
        <f t="shared" ca="1" si="90"/>
        <v>133482.03</v>
      </c>
      <c r="ML15" s="164">
        <f t="shared" ca="1" si="90"/>
        <v>133482.03</v>
      </c>
      <c r="MM15" s="164">
        <f t="shared" ca="1" si="90"/>
        <v>133482.03</v>
      </c>
      <c r="MN15" s="164">
        <f t="shared" ca="1" si="91"/>
        <v>0</v>
      </c>
      <c r="MO15" s="164">
        <f t="shared" ca="1" si="91"/>
        <v>0</v>
      </c>
      <c r="MP15" s="164">
        <f t="shared" ca="1" si="91"/>
        <v>0</v>
      </c>
      <c r="MQ15" s="164">
        <f t="shared" ca="1" si="91"/>
        <v>0</v>
      </c>
      <c r="MR15" s="164">
        <f t="shared" ca="1" si="91"/>
        <v>0</v>
      </c>
      <c r="MS15" s="164">
        <f t="shared" ca="1" si="91"/>
        <v>0</v>
      </c>
      <c r="MT15" s="164">
        <f t="shared" ca="1" si="91"/>
        <v>0</v>
      </c>
      <c r="MU15" s="164">
        <f t="shared" ca="1" si="91"/>
        <v>0</v>
      </c>
      <c r="MV15" s="164">
        <f t="shared" ca="1" si="91"/>
        <v>0</v>
      </c>
      <c r="MW15" s="164">
        <f t="shared" ca="1" si="91"/>
        <v>0</v>
      </c>
      <c r="MX15" s="164">
        <f t="shared" ca="1" si="92"/>
        <v>0</v>
      </c>
      <c r="MY15" s="164">
        <f t="shared" ca="1" si="92"/>
        <v>0</v>
      </c>
      <c r="MZ15" s="164">
        <f t="shared" ca="1" si="92"/>
        <v>0</v>
      </c>
      <c r="NA15" s="164">
        <f t="shared" ca="1" si="92"/>
        <v>0</v>
      </c>
      <c r="NB15" s="164">
        <f t="shared" ca="1" si="92"/>
        <v>0</v>
      </c>
      <c r="NC15" s="164">
        <f t="shared" ca="1" si="92"/>
        <v>0</v>
      </c>
      <c r="ND15" s="164">
        <f t="shared" ca="1" si="92"/>
        <v>0</v>
      </c>
      <c r="NE15" s="164">
        <f t="shared" ca="1" si="92"/>
        <v>0</v>
      </c>
      <c r="NF15" s="164">
        <f t="shared" ca="1" si="92"/>
        <v>0</v>
      </c>
      <c r="NG15" s="164">
        <f t="shared" ca="1" si="92"/>
        <v>0</v>
      </c>
      <c r="NH15" s="164">
        <f t="shared" ca="1" si="92"/>
        <v>0</v>
      </c>
      <c r="NI15" s="164">
        <f t="shared" ca="1" si="92"/>
        <v>0</v>
      </c>
      <c r="NJ15" s="164">
        <f t="shared" ca="1" si="92"/>
        <v>0</v>
      </c>
      <c r="NK15" s="164">
        <f t="shared" ca="1" si="92"/>
        <v>0</v>
      </c>
      <c r="NL15" s="139"/>
      <c r="NM15" s="164">
        <f t="shared" ca="1" si="93"/>
        <v>14.050739999999999</v>
      </c>
      <c r="NN15" s="164">
        <f t="shared" ca="1" si="93"/>
        <v>14.050739999999999</v>
      </c>
      <c r="NO15" s="164">
        <f t="shared" ca="1" si="93"/>
        <v>14.050739999999999</v>
      </c>
      <c r="NP15" s="164">
        <f t="shared" ca="1" si="93"/>
        <v>14.050739999999999</v>
      </c>
      <c r="NQ15" s="164">
        <f t="shared" ca="1" si="93"/>
        <v>14.050739999999999</v>
      </c>
      <c r="NR15" s="164">
        <f t="shared" ca="1" si="93"/>
        <v>14.050739999999999</v>
      </c>
      <c r="NS15" s="164">
        <f t="shared" ca="1" si="93"/>
        <v>14.050739999999999</v>
      </c>
      <c r="NT15" s="164">
        <f t="shared" ca="1" si="93"/>
        <v>14.050739999999999</v>
      </c>
      <c r="NU15" s="164">
        <f t="shared" ca="1" si="93"/>
        <v>14.050739999999999</v>
      </c>
      <c r="NV15" s="164">
        <f t="shared" ca="1" si="93"/>
        <v>14.050739999999999</v>
      </c>
      <c r="NW15" s="164">
        <f t="shared" ca="1" si="94"/>
        <v>0</v>
      </c>
      <c r="NX15" s="164">
        <f t="shared" ca="1" si="94"/>
        <v>0</v>
      </c>
      <c r="NY15" s="164">
        <f t="shared" ca="1" si="94"/>
        <v>0</v>
      </c>
      <c r="NZ15" s="164">
        <f t="shared" ca="1" si="94"/>
        <v>0</v>
      </c>
      <c r="OA15" s="164">
        <f t="shared" ca="1" si="94"/>
        <v>0</v>
      </c>
      <c r="OB15" s="164">
        <f t="shared" ca="1" si="94"/>
        <v>0</v>
      </c>
      <c r="OC15" s="164">
        <f t="shared" ca="1" si="94"/>
        <v>0</v>
      </c>
      <c r="OD15" s="164">
        <f t="shared" ca="1" si="94"/>
        <v>0</v>
      </c>
      <c r="OE15" s="164">
        <f t="shared" ca="1" si="94"/>
        <v>0</v>
      </c>
      <c r="OF15" s="164">
        <f t="shared" ca="1" si="94"/>
        <v>0</v>
      </c>
      <c r="OG15" s="164">
        <f t="shared" ca="1" si="95"/>
        <v>0</v>
      </c>
      <c r="OH15" s="164">
        <f t="shared" ca="1" si="95"/>
        <v>0</v>
      </c>
      <c r="OI15" s="164">
        <f t="shared" ca="1" si="95"/>
        <v>0</v>
      </c>
      <c r="OJ15" s="164">
        <f t="shared" ca="1" si="95"/>
        <v>0</v>
      </c>
      <c r="OK15" s="164">
        <f t="shared" ca="1" si="95"/>
        <v>0</v>
      </c>
      <c r="OL15" s="164">
        <f t="shared" ca="1" si="95"/>
        <v>0</v>
      </c>
      <c r="OM15" s="164">
        <f t="shared" ca="1" si="95"/>
        <v>0</v>
      </c>
      <c r="ON15" s="164">
        <f t="shared" ca="1" si="95"/>
        <v>0</v>
      </c>
      <c r="OO15" s="164">
        <f t="shared" ca="1" si="95"/>
        <v>0</v>
      </c>
      <c r="OP15" s="164">
        <f t="shared" ca="1" si="95"/>
        <v>0</v>
      </c>
      <c r="OQ15" s="164">
        <f t="shared" ca="1" si="95"/>
        <v>0</v>
      </c>
      <c r="OR15" s="164">
        <f t="shared" ca="1" si="95"/>
        <v>0</v>
      </c>
      <c r="OS15" s="164">
        <f t="shared" ca="1" si="95"/>
        <v>0</v>
      </c>
      <c r="OT15" s="164">
        <f t="shared" ca="1" si="95"/>
        <v>0</v>
      </c>
      <c r="OU15" s="139"/>
      <c r="OV15" s="164">
        <f t="shared" ca="1" si="96"/>
        <v>0</v>
      </c>
      <c r="OW15" s="164">
        <f t="shared" ca="1" si="96"/>
        <v>0</v>
      </c>
      <c r="OX15" s="164">
        <f t="shared" ca="1" si="96"/>
        <v>0</v>
      </c>
      <c r="OY15" s="164">
        <f t="shared" ca="1" si="96"/>
        <v>0</v>
      </c>
      <c r="OZ15" s="164">
        <f t="shared" ca="1" si="96"/>
        <v>0</v>
      </c>
      <c r="PA15" s="164">
        <f t="shared" ca="1" si="96"/>
        <v>0</v>
      </c>
      <c r="PB15" s="164">
        <f t="shared" ca="1" si="96"/>
        <v>0</v>
      </c>
      <c r="PC15" s="164">
        <f t="shared" ca="1" si="96"/>
        <v>0</v>
      </c>
      <c r="PD15" s="164">
        <f t="shared" ca="1" si="96"/>
        <v>0</v>
      </c>
      <c r="PE15" s="164">
        <f t="shared" ca="1" si="96"/>
        <v>0</v>
      </c>
      <c r="PF15" s="164">
        <f t="shared" ca="1" si="97"/>
        <v>0</v>
      </c>
      <c r="PG15" s="164">
        <f t="shared" ca="1" si="97"/>
        <v>0</v>
      </c>
      <c r="PH15" s="164">
        <f t="shared" ca="1" si="97"/>
        <v>0</v>
      </c>
      <c r="PI15" s="164">
        <f t="shared" ca="1" si="97"/>
        <v>0</v>
      </c>
      <c r="PJ15" s="164">
        <f t="shared" ca="1" si="97"/>
        <v>0</v>
      </c>
      <c r="PK15" s="164">
        <f t="shared" ca="1" si="97"/>
        <v>0</v>
      </c>
      <c r="PL15" s="164">
        <f t="shared" ca="1" si="97"/>
        <v>0</v>
      </c>
      <c r="PM15" s="164">
        <f t="shared" ca="1" si="97"/>
        <v>0</v>
      </c>
      <c r="PN15" s="164">
        <f t="shared" ca="1" si="97"/>
        <v>0</v>
      </c>
      <c r="PO15" s="164">
        <f t="shared" ca="1" si="97"/>
        <v>0</v>
      </c>
      <c r="PP15" s="164">
        <f t="shared" ca="1" si="98"/>
        <v>0</v>
      </c>
      <c r="PQ15" s="164">
        <f t="shared" ca="1" si="98"/>
        <v>0</v>
      </c>
      <c r="PR15" s="164">
        <f t="shared" ca="1" si="98"/>
        <v>0</v>
      </c>
      <c r="PS15" s="164">
        <f t="shared" ca="1" si="98"/>
        <v>0</v>
      </c>
      <c r="PT15" s="164">
        <f t="shared" ca="1" si="98"/>
        <v>0</v>
      </c>
      <c r="PU15" s="164">
        <f t="shared" ca="1" si="98"/>
        <v>0</v>
      </c>
      <c r="PV15" s="164">
        <f t="shared" ca="1" si="98"/>
        <v>0</v>
      </c>
      <c r="PW15" s="164">
        <f t="shared" ca="1" si="98"/>
        <v>0</v>
      </c>
      <c r="PX15" s="164">
        <f t="shared" ca="1" si="98"/>
        <v>0</v>
      </c>
      <c r="PY15" s="164">
        <f t="shared" ca="1" si="98"/>
        <v>0</v>
      </c>
      <c r="PZ15" s="164">
        <f t="shared" ca="1" si="98"/>
        <v>0</v>
      </c>
      <c r="QA15" s="164">
        <f t="shared" ca="1" si="98"/>
        <v>0</v>
      </c>
      <c r="QB15" s="164">
        <f t="shared" ca="1" si="98"/>
        <v>0</v>
      </c>
      <c r="QC15" s="164">
        <f t="shared" ca="1" si="98"/>
        <v>0</v>
      </c>
      <c r="QD15" s="131"/>
    </row>
    <row r="16" spans="1:447" s="120" customFormat="1" ht="14.4" customHeight="1">
      <c r="A16" s="157"/>
      <c r="B16" s="152" t="str">
        <f t="shared" si="99"/>
        <v>Residential_School-Based Energy Education_All_All_Actual</v>
      </c>
      <c r="C16" s="153" t="s">
        <v>2</v>
      </c>
      <c r="D16" s="153" t="s">
        <v>238</v>
      </c>
      <c r="E16" s="129" t="s">
        <v>166</v>
      </c>
      <c r="F16" s="130" t="s">
        <v>166</v>
      </c>
      <c r="G16" s="130" t="s">
        <v>243</v>
      </c>
      <c r="H16" s="131"/>
      <c r="I16" s="132" t="s">
        <v>94</v>
      </c>
      <c r="J16" s="132">
        <f t="shared" ca="1" si="51"/>
        <v>539920</v>
      </c>
      <c r="K16" s="132">
        <f t="shared" ca="1" si="51"/>
        <v>539920</v>
      </c>
      <c r="L16" s="132">
        <f t="shared" ca="1" si="51"/>
        <v>0</v>
      </c>
      <c r="M16" s="132">
        <f t="shared" ca="1" si="51"/>
        <v>54.400000000000013</v>
      </c>
      <c r="N16" s="132">
        <f t="shared" ca="1" si="51"/>
        <v>54.400000000000013</v>
      </c>
      <c r="O16" s="132">
        <f t="shared" ca="1" si="51"/>
        <v>0</v>
      </c>
      <c r="P16" s="132">
        <f t="shared" ca="1" si="51"/>
        <v>0</v>
      </c>
      <c r="Q16" s="132">
        <f t="shared" ca="1" si="51"/>
        <v>0</v>
      </c>
      <c r="R16" s="133">
        <f t="shared" ca="1" si="51"/>
        <v>0</v>
      </c>
      <c r="S16" s="133">
        <f t="shared" ca="1" si="51"/>
        <v>0</v>
      </c>
      <c r="T16" s="133">
        <f t="shared" ca="1" si="51"/>
        <v>0</v>
      </c>
      <c r="U16" s="133">
        <f t="shared" ca="1" si="51"/>
        <v>0</v>
      </c>
      <c r="V16" s="133">
        <f t="shared" ca="1" si="51"/>
        <v>0</v>
      </c>
      <c r="W16" s="133">
        <f t="shared" ca="1" si="51"/>
        <v>0</v>
      </c>
      <c r="X16" s="131"/>
      <c r="Y16" s="134">
        <f t="shared" ca="1" si="52"/>
        <v>0</v>
      </c>
      <c r="Z16" s="134">
        <f t="shared" ca="1" si="52"/>
        <v>0</v>
      </c>
      <c r="AA16" s="134"/>
      <c r="AB16" s="134"/>
      <c r="AC16" s="134">
        <f t="shared" ca="1" si="53"/>
        <v>0</v>
      </c>
      <c r="AD16" s="134">
        <f ca="1">INDEX(OFFSET('Program Inputs'!$AE$5,,,TotalPrograms),MATCH($C16&amp;"_"&amp;$D16&amp;"_"&amp;$G16,OFFSET('Program Inputs'!$A$5,,,TotalPrograms),0))</f>
        <v>69731.040000000008</v>
      </c>
      <c r="AE16" s="134">
        <f t="shared" ca="1" si="54"/>
        <v>69731.040000000008</v>
      </c>
      <c r="AF16" s="131"/>
      <c r="AG16" s="135">
        <f t="shared" ref="AG16:AG21" ca="1" si="102">IF(OR(AR16&gt;0,AD16&gt;0),(AQ16)/(AD16+AR16),"n/a")</f>
        <v>1.5079698395888954</v>
      </c>
      <c r="AH16" s="135">
        <f t="shared" ref="AH16:AH21" ca="1" si="103">IF(OR(AD16&gt;0,AC16&gt;0),(AT16+AU16)/((AC16+AD16)),"n/a")</f>
        <v>1.5079698395888954</v>
      </c>
      <c r="AI16" s="135">
        <f t="shared" ref="AI16:AI21" ca="1" si="104">IF(OR(AD16&gt;0,BA16&gt;0),(AW16+AY16+AZ16+AX16)/(AD16+BA16),"n/a")</f>
        <v>1.8832127888957964</v>
      </c>
      <c r="AJ16" s="135" t="str">
        <f t="shared" ref="AJ16:AJ21" ca="1" si="105">IF(BE16&gt;0,(AC16+BC16+BD16)/BE16,"n/a")</f>
        <v>n/a</v>
      </c>
      <c r="AK16" s="135">
        <f t="shared" ref="AK16:AK21" ca="1" si="106">IF((BH16+AD16+AC16)&gt;0,BG16/(BH16+AD16+AC16),"n/a")</f>
        <v>0.27574654107119212</v>
      </c>
      <c r="AL16" s="131"/>
      <c r="AM16" s="136">
        <f t="shared" ca="1" si="58"/>
        <v>2.9016540268400722E-2</v>
      </c>
      <c r="AN16" s="136">
        <f t="shared" ca="1" si="59"/>
        <v>287.9891621638771</v>
      </c>
      <c r="AO16" s="137" t="str">
        <f t="shared" ca="1" si="60"/>
        <v>n/a</v>
      </c>
      <c r="AP16" s="131"/>
      <c r="AQ16" s="138">
        <f t="shared" ca="1" si="61"/>
        <v>105152.30520316686</v>
      </c>
      <c r="AR16" s="138">
        <f t="shared" ca="1" si="61"/>
        <v>0</v>
      </c>
      <c r="AS16" s="131"/>
      <c r="AT16" s="138">
        <f t="shared" ca="1" si="62"/>
        <v>105152.30520316686</v>
      </c>
      <c r="AU16" s="138">
        <f t="shared" ca="1" si="62"/>
        <v>0</v>
      </c>
      <c r="AV16" s="131"/>
      <c r="AW16" s="138">
        <f t="shared" ca="1" si="63"/>
        <v>105152.30520316686</v>
      </c>
      <c r="AX16" s="138">
        <f t="shared" ca="1" si="63"/>
        <v>0</v>
      </c>
      <c r="AY16" s="138">
        <f t="shared" ca="1" si="63"/>
        <v>26166.081107837472</v>
      </c>
      <c r="AZ16" s="138">
        <f t="shared" ca="1" si="63"/>
        <v>0</v>
      </c>
      <c r="BA16" s="138">
        <f t="shared" ca="1" si="63"/>
        <v>0</v>
      </c>
      <c r="BB16" s="131"/>
      <c r="BC16" s="138">
        <f t="shared" ca="1" si="64"/>
        <v>311605.7658749962</v>
      </c>
      <c r="BD16" s="138">
        <f t="shared" ca="1" si="64"/>
        <v>0</v>
      </c>
      <c r="BE16" s="138">
        <f t="shared" ca="1" si="64"/>
        <v>0</v>
      </c>
      <c r="BF16" s="131"/>
      <c r="BG16" s="138">
        <f t="shared" ca="1" si="65"/>
        <v>105152.30520316686</v>
      </c>
      <c r="BH16" s="138">
        <f t="shared" ca="1" si="65"/>
        <v>311605.7658749962</v>
      </c>
      <c r="BI16" s="131"/>
      <c r="BJ16" s="140">
        <f t="shared" ca="1" si="66"/>
        <v>24064.613302854155</v>
      </c>
      <c r="BK16" s="140">
        <f t="shared" ca="1" si="66"/>
        <v>24425.582502396966</v>
      </c>
      <c r="BL16" s="140">
        <f t="shared" ca="1" si="66"/>
        <v>24791.966239932914</v>
      </c>
      <c r="BM16" s="140">
        <f t="shared" ca="1" si="66"/>
        <v>25163.845733531907</v>
      </c>
      <c r="BN16" s="140">
        <f t="shared" ca="1" si="66"/>
        <v>25541.303419534881</v>
      </c>
      <c r="BO16" s="140">
        <f t="shared" ca="1" si="66"/>
        <v>0</v>
      </c>
      <c r="BP16" s="140">
        <f t="shared" ca="1" si="66"/>
        <v>0</v>
      </c>
      <c r="BQ16" s="140">
        <f t="shared" ca="1" si="66"/>
        <v>0</v>
      </c>
      <c r="BR16" s="140">
        <f t="shared" ca="1" si="66"/>
        <v>0</v>
      </c>
      <c r="BS16" s="140">
        <f t="shared" ca="1" si="66"/>
        <v>0</v>
      </c>
      <c r="BT16" s="140">
        <f t="shared" ca="1" si="67"/>
        <v>0</v>
      </c>
      <c r="BU16" s="140">
        <f t="shared" ca="1" si="67"/>
        <v>0</v>
      </c>
      <c r="BV16" s="140">
        <f t="shared" ca="1" si="67"/>
        <v>0</v>
      </c>
      <c r="BW16" s="140">
        <f t="shared" ca="1" si="67"/>
        <v>0</v>
      </c>
      <c r="BX16" s="140">
        <f t="shared" ca="1" si="67"/>
        <v>0</v>
      </c>
      <c r="BY16" s="140">
        <f t="shared" ca="1" si="67"/>
        <v>0</v>
      </c>
      <c r="BZ16" s="140">
        <f t="shared" ca="1" si="67"/>
        <v>0</v>
      </c>
      <c r="CA16" s="140">
        <f t="shared" ca="1" si="67"/>
        <v>0</v>
      </c>
      <c r="CB16" s="140">
        <f t="shared" ca="1" si="67"/>
        <v>0</v>
      </c>
      <c r="CC16" s="140">
        <f t="shared" ca="1" si="67"/>
        <v>0</v>
      </c>
      <c r="CD16" s="140">
        <f t="shared" ca="1" si="68"/>
        <v>0</v>
      </c>
      <c r="CE16" s="140">
        <f t="shared" ca="1" si="68"/>
        <v>0</v>
      </c>
      <c r="CF16" s="140">
        <f t="shared" ca="1" si="68"/>
        <v>0</v>
      </c>
      <c r="CG16" s="140">
        <f t="shared" ca="1" si="68"/>
        <v>0</v>
      </c>
      <c r="CH16" s="140">
        <f t="shared" ca="1" si="68"/>
        <v>0</v>
      </c>
      <c r="CI16" s="140">
        <f t="shared" ca="1" si="68"/>
        <v>0</v>
      </c>
      <c r="CJ16" s="140">
        <f t="shared" ca="1" si="68"/>
        <v>0</v>
      </c>
      <c r="CK16" s="140">
        <f t="shared" ca="1" si="68"/>
        <v>0</v>
      </c>
      <c r="CL16" s="140">
        <f t="shared" ca="1" si="68"/>
        <v>0</v>
      </c>
      <c r="CM16" s="140">
        <f t="shared" ca="1" si="68"/>
        <v>0</v>
      </c>
      <c r="CN16" s="140">
        <f t="shared" ca="1" si="68"/>
        <v>0</v>
      </c>
      <c r="CO16" s="140">
        <f t="shared" ca="1" si="68"/>
        <v>0</v>
      </c>
      <c r="CP16" s="140">
        <f t="shared" ca="1" si="68"/>
        <v>0</v>
      </c>
      <c r="CQ16" s="140">
        <f t="shared" ca="1" si="68"/>
        <v>0</v>
      </c>
      <c r="CR16" s="131"/>
      <c r="CS16" s="140">
        <f t="shared" ca="1" si="69"/>
        <v>6155.0880000000006</v>
      </c>
      <c r="CT16" s="140">
        <f t="shared" ca="1" si="69"/>
        <v>6155.0880000000006</v>
      </c>
      <c r="CU16" s="140">
        <f t="shared" ca="1" si="69"/>
        <v>6155.0880000000006</v>
      </c>
      <c r="CV16" s="140">
        <f t="shared" ca="1" si="69"/>
        <v>6155.0880000000006</v>
      </c>
      <c r="CW16" s="140">
        <f t="shared" ca="1" si="69"/>
        <v>6155.0880000000006</v>
      </c>
      <c r="CX16" s="140">
        <f t="shared" ca="1" si="69"/>
        <v>0</v>
      </c>
      <c r="CY16" s="140">
        <f t="shared" ca="1" si="69"/>
        <v>0</v>
      </c>
      <c r="CZ16" s="140">
        <f t="shared" ca="1" si="69"/>
        <v>0</v>
      </c>
      <c r="DA16" s="140">
        <f t="shared" ca="1" si="69"/>
        <v>0</v>
      </c>
      <c r="DB16" s="140">
        <f t="shared" ca="1" si="69"/>
        <v>0</v>
      </c>
      <c r="DC16" s="140">
        <f t="shared" ca="1" si="70"/>
        <v>0</v>
      </c>
      <c r="DD16" s="140">
        <f t="shared" ca="1" si="70"/>
        <v>0</v>
      </c>
      <c r="DE16" s="140">
        <f t="shared" ca="1" si="70"/>
        <v>0</v>
      </c>
      <c r="DF16" s="140">
        <f t="shared" ca="1" si="70"/>
        <v>0</v>
      </c>
      <c r="DG16" s="140">
        <f t="shared" ca="1" si="70"/>
        <v>0</v>
      </c>
      <c r="DH16" s="140">
        <f t="shared" ca="1" si="70"/>
        <v>0</v>
      </c>
      <c r="DI16" s="140">
        <f t="shared" ca="1" si="70"/>
        <v>0</v>
      </c>
      <c r="DJ16" s="140">
        <f t="shared" ca="1" si="70"/>
        <v>0</v>
      </c>
      <c r="DK16" s="140">
        <f t="shared" ca="1" si="70"/>
        <v>0</v>
      </c>
      <c r="DL16" s="140">
        <f t="shared" ca="1" si="70"/>
        <v>0</v>
      </c>
      <c r="DM16" s="140">
        <f t="shared" ca="1" si="71"/>
        <v>0</v>
      </c>
      <c r="DN16" s="140">
        <f t="shared" ca="1" si="71"/>
        <v>0</v>
      </c>
      <c r="DO16" s="140">
        <f t="shared" ca="1" si="71"/>
        <v>0</v>
      </c>
      <c r="DP16" s="140">
        <f t="shared" ca="1" si="71"/>
        <v>0</v>
      </c>
      <c r="DQ16" s="140">
        <f t="shared" ca="1" si="71"/>
        <v>0</v>
      </c>
      <c r="DR16" s="140">
        <f t="shared" ca="1" si="71"/>
        <v>0</v>
      </c>
      <c r="DS16" s="140">
        <f t="shared" ca="1" si="71"/>
        <v>0</v>
      </c>
      <c r="DT16" s="140">
        <f t="shared" ca="1" si="71"/>
        <v>0</v>
      </c>
      <c r="DU16" s="140">
        <f t="shared" ca="1" si="71"/>
        <v>0</v>
      </c>
      <c r="DV16" s="140">
        <f t="shared" ca="1" si="71"/>
        <v>0</v>
      </c>
      <c r="DW16" s="140">
        <f t="shared" ca="1" si="71"/>
        <v>0</v>
      </c>
      <c r="DX16" s="140">
        <f t="shared" ca="1" si="71"/>
        <v>0</v>
      </c>
      <c r="DY16" s="140">
        <f t="shared" ca="1" si="71"/>
        <v>0</v>
      </c>
      <c r="DZ16" s="140">
        <f t="shared" ca="1" si="71"/>
        <v>0</v>
      </c>
      <c r="EA16" s="139"/>
      <c r="EB16" s="140">
        <f t="shared" ca="1" si="72"/>
        <v>0</v>
      </c>
      <c r="EC16" s="140">
        <f t="shared" ca="1" si="72"/>
        <v>0</v>
      </c>
      <c r="ED16" s="140">
        <f t="shared" ca="1" si="72"/>
        <v>0</v>
      </c>
      <c r="EE16" s="140">
        <f t="shared" ca="1" si="72"/>
        <v>0</v>
      </c>
      <c r="EF16" s="140">
        <f t="shared" ca="1" si="72"/>
        <v>0</v>
      </c>
      <c r="EG16" s="140">
        <f t="shared" ca="1" si="72"/>
        <v>0</v>
      </c>
      <c r="EH16" s="140">
        <f t="shared" ca="1" si="72"/>
        <v>0</v>
      </c>
      <c r="EI16" s="140">
        <f t="shared" ca="1" si="72"/>
        <v>0</v>
      </c>
      <c r="EJ16" s="140">
        <f t="shared" ca="1" si="72"/>
        <v>0</v>
      </c>
      <c r="EK16" s="140">
        <f t="shared" ca="1" si="72"/>
        <v>0</v>
      </c>
      <c r="EL16" s="140">
        <f t="shared" ca="1" si="73"/>
        <v>0</v>
      </c>
      <c r="EM16" s="140">
        <f t="shared" ca="1" si="73"/>
        <v>0</v>
      </c>
      <c r="EN16" s="140">
        <f t="shared" ca="1" si="73"/>
        <v>0</v>
      </c>
      <c r="EO16" s="140">
        <f t="shared" ca="1" si="73"/>
        <v>0</v>
      </c>
      <c r="EP16" s="140">
        <f t="shared" ca="1" si="73"/>
        <v>0</v>
      </c>
      <c r="EQ16" s="140">
        <f t="shared" ca="1" si="73"/>
        <v>0</v>
      </c>
      <c r="ER16" s="140">
        <f t="shared" ca="1" si="73"/>
        <v>0</v>
      </c>
      <c r="ES16" s="140">
        <f t="shared" ca="1" si="73"/>
        <v>0</v>
      </c>
      <c r="ET16" s="140">
        <f t="shared" ca="1" si="73"/>
        <v>0</v>
      </c>
      <c r="EU16" s="140">
        <f t="shared" ca="1" si="73"/>
        <v>0</v>
      </c>
      <c r="EV16" s="140">
        <f t="shared" ca="1" si="74"/>
        <v>0</v>
      </c>
      <c r="EW16" s="140">
        <f t="shared" ca="1" si="74"/>
        <v>0</v>
      </c>
      <c r="EX16" s="140">
        <f t="shared" ca="1" si="74"/>
        <v>0</v>
      </c>
      <c r="EY16" s="140">
        <f t="shared" ca="1" si="74"/>
        <v>0</v>
      </c>
      <c r="EZ16" s="140">
        <f t="shared" ca="1" si="74"/>
        <v>0</v>
      </c>
      <c r="FA16" s="140">
        <f t="shared" ca="1" si="74"/>
        <v>0</v>
      </c>
      <c r="FB16" s="140">
        <f t="shared" ca="1" si="74"/>
        <v>0</v>
      </c>
      <c r="FC16" s="140">
        <f t="shared" ca="1" si="74"/>
        <v>0</v>
      </c>
      <c r="FD16" s="140">
        <f t="shared" ca="1" si="74"/>
        <v>0</v>
      </c>
      <c r="FE16" s="140">
        <f t="shared" ca="1" si="74"/>
        <v>0</v>
      </c>
      <c r="FF16" s="140">
        <f t="shared" ca="1" si="74"/>
        <v>0</v>
      </c>
      <c r="FG16" s="140">
        <f t="shared" ca="1" si="74"/>
        <v>0</v>
      </c>
      <c r="FH16" s="140">
        <f t="shared" ca="1" si="74"/>
        <v>0</v>
      </c>
      <c r="FI16" s="140">
        <f t="shared" ca="1" si="74"/>
        <v>0</v>
      </c>
      <c r="FJ16" s="139"/>
      <c r="FK16" s="140">
        <f t="shared" ca="1" si="75"/>
        <v>0</v>
      </c>
      <c r="FL16" s="140">
        <f t="shared" ca="1" si="75"/>
        <v>0</v>
      </c>
      <c r="FM16" s="140">
        <f t="shared" ca="1" si="75"/>
        <v>0</v>
      </c>
      <c r="FN16" s="140">
        <f t="shared" ca="1" si="75"/>
        <v>0</v>
      </c>
      <c r="FO16" s="140">
        <f t="shared" ca="1" si="75"/>
        <v>0</v>
      </c>
      <c r="FP16" s="140">
        <f t="shared" ca="1" si="75"/>
        <v>0</v>
      </c>
      <c r="FQ16" s="140">
        <f t="shared" ca="1" si="75"/>
        <v>0</v>
      </c>
      <c r="FR16" s="140">
        <f t="shared" ca="1" si="75"/>
        <v>0</v>
      </c>
      <c r="FS16" s="140">
        <f t="shared" ca="1" si="75"/>
        <v>0</v>
      </c>
      <c r="FT16" s="140">
        <f t="shared" ca="1" si="75"/>
        <v>0</v>
      </c>
      <c r="FU16" s="140">
        <f t="shared" ca="1" si="76"/>
        <v>0</v>
      </c>
      <c r="FV16" s="140">
        <f t="shared" ca="1" si="76"/>
        <v>0</v>
      </c>
      <c r="FW16" s="140">
        <f t="shared" ca="1" si="76"/>
        <v>0</v>
      </c>
      <c r="FX16" s="140">
        <f t="shared" ca="1" si="76"/>
        <v>0</v>
      </c>
      <c r="FY16" s="140">
        <f t="shared" ca="1" si="76"/>
        <v>0</v>
      </c>
      <c r="FZ16" s="140">
        <f t="shared" ca="1" si="76"/>
        <v>0</v>
      </c>
      <c r="GA16" s="140">
        <f t="shared" ca="1" si="76"/>
        <v>0</v>
      </c>
      <c r="GB16" s="140">
        <f t="shared" ca="1" si="76"/>
        <v>0</v>
      </c>
      <c r="GC16" s="140">
        <f t="shared" ca="1" si="76"/>
        <v>0</v>
      </c>
      <c r="GD16" s="140">
        <f t="shared" ca="1" si="76"/>
        <v>0</v>
      </c>
      <c r="GE16" s="140">
        <f t="shared" ca="1" si="77"/>
        <v>0</v>
      </c>
      <c r="GF16" s="140">
        <f t="shared" ca="1" si="77"/>
        <v>0</v>
      </c>
      <c r="GG16" s="140">
        <f t="shared" ca="1" si="77"/>
        <v>0</v>
      </c>
      <c r="GH16" s="140">
        <f t="shared" ca="1" si="77"/>
        <v>0</v>
      </c>
      <c r="GI16" s="140">
        <f t="shared" ca="1" si="77"/>
        <v>0</v>
      </c>
      <c r="GJ16" s="140">
        <f t="shared" ca="1" si="77"/>
        <v>0</v>
      </c>
      <c r="GK16" s="140">
        <f t="shared" ca="1" si="77"/>
        <v>0</v>
      </c>
      <c r="GL16" s="140">
        <f t="shared" ca="1" si="77"/>
        <v>0</v>
      </c>
      <c r="GM16" s="140">
        <f t="shared" ca="1" si="77"/>
        <v>0</v>
      </c>
      <c r="GN16" s="140">
        <f t="shared" ca="1" si="77"/>
        <v>0</v>
      </c>
      <c r="GO16" s="140">
        <f t="shared" ca="1" si="77"/>
        <v>0</v>
      </c>
      <c r="GP16" s="140">
        <f t="shared" ca="1" si="77"/>
        <v>0</v>
      </c>
      <c r="GQ16" s="140">
        <f t="shared" ca="1" si="77"/>
        <v>0</v>
      </c>
      <c r="GR16" s="140">
        <f t="shared" ca="1" si="77"/>
        <v>0</v>
      </c>
      <c r="GS16" s="139"/>
      <c r="GT16" s="140">
        <f t="shared" ca="1" si="78"/>
        <v>71312.485677162811</v>
      </c>
      <c r="GU16" s="140">
        <f t="shared" ca="1" si="78"/>
        <v>72382.172962320241</v>
      </c>
      <c r="GV16" s="140">
        <f t="shared" ca="1" si="78"/>
        <v>73467.905556755039</v>
      </c>
      <c r="GW16" s="140">
        <f t="shared" ca="1" si="78"/>
        <v>74569.924140106363</v>
      </c>
      <c r="GX16" s="140">
        <f t="shared" ca="1" si="78"/>
        <v>75688.473002207931</v>
      </c>
      <c r="GY16" s="140">
        <f t="shared" ca="1" si="78"/>
        <v>0</v>
      </c>
      <c r="GZ16" s="140">
        <f t="shared" ca="1" si="78"/>
        <v>0</v>
      </c>
      <c r="HA16" s="140">
        <f t="shared" ca="1" si="78"/>
        <v>0</v>
      </c>
      <c r="HB16" s="140">
        <f t="shared" ca="1" si="78"/>
        <v>0</v>
      </c>
      <c r="HC16" s="140">
        <f t="shared" ca="1" si="78"/>
        <v>0</v>
      </c>
      <c r="HD16" s="140">
        <f t="shared" ca="1" si="79"/>
        <v>0</v>
      </c>
      <c r="HE16" s="140">
        <f t="shared" ca="1" si="79"/>
        <v>0</v>
      </c>
      <c r="HF16" s="140">
        <f t="shared" ca="1" si="79"/>
        <v>0</v>
      </c>
      <c r="HG16" s="140">
        <f t="shared" ca="1" si="79"/>
        <v>0</v>
      </c>
      <c r="HH16" s="140">
        <f t="shared" ca="1" si="79"/>
        <v>0</v>
      </c>
      <c r="HI16" s="140">
        <f t="shared" ca="1" si="79"/>
        <v>0</v>
      </c>
      <c r="HJ16" s="140">
        <f t="shared" ca="1" si="79"/>
        <v>0</v>
      </c>
      <c r="HK16" s="140">
        <f t="shared" ca="1" si="79"/>
        <v>0</v>
      </c>
      <c r="HL16" s="140">
        <f t="shared" ca="1" si="79"/>
        <v>0</v>
      </c>
      <c r="HM16" s="140">
        <f t="shared" ca="1" si="79"/>
        <v>0</v>
      </c>
      <c r="HN16" s="140">
        <f t="shared" ca="1" si="80"/>
        <v>0</v>
      </c>
      <c r="HO16" s="140">
        <f t="shared" ca="1" si="80"/>
        <v>0</v>
      </c>
      <c r="HP16" s="140">
        <f t="shared" ca="1" si="80"/>
        <v>0</v>
      </c>
      <c r="HQ16" s="140">
        <f t="shared" ca="1" si="80"/>
        <v>0</v>
      </c>
      <c r="HR16" s="140">
        <f t="shared" ca="1" si="80"/>
        <v>0</v>
      </c>
      <c r="HS16" s="140">
        <f t="shared" ca="1" si="80"/>
        <v>0</v>
      </c>
      <c r="HT16" s="140">
        <f t="shared" ca="1" si="80"/>
        <v>0</v>
      </c>
      <c r="HU16" s="140">
        <f t="shared" ca="1" si="80"/>
        <v>0</v>
      </c>
      <c r="HV16" s="140">
        <f t="shared" ca="1" si="80"/>
        <v>0</v>
      </c>
      <c r="HW16" s="140">
        <f t="shared" ca="1" si="80"/>
        <v>0</v>
      </c>
      <c r="HX16" s="140">
        <f t="shared" ca="1" si="80"/>
        <v>0</v>
      </c>
      <c r="HY16" s="140">
        <f t="shared" ca="1" si="80"/>
        <v>0</v>
      </c>
      <c r="HZ16" s="140">
        <f t="shared" ca="1" si="80"/>
        <v>0</v>
      </c>
      <c r="IA16" s="140">
        <f t="shared" ca="1" si="80"/>
        <v>0</v>
      </c>
      <c r="IB16" s="139"/>
      <c r="IC16" s="140">
        <f t="shared" ca="1" si="81"/>
        <v>0</v>
      </c>
      <c r="ID16" s="140">
        <f t="shared" ca="1" si="81"/>
        <v>0</v>
      </c>
      <c r="IE16" s="140">
        <f t="shared" ca="1" si="81"/>
        <v>0</v>
      </c>
      <c r="IF16" s="140">
        <f t="shared" ca="1" si="81"/>
        <v>0</v>
      </c>
      <c r="IG16" s="140">
        <f t="shared" ca="1" si="81"/>
        <v>0</v>
      </c>
      <c r="IH16" s="140">
        <f t="shared" ca="1" si="81"/>
        <v>0</v>
      </c>
      <c r="II16" s="140">
        <f t="shared" ca="1" si="81"/>
        <v>0</v>
      </c>
      <c r="IJ16" s="140">
        <f t="shared" ca="1" si="81"/>
        <v>0</v>
      </c>
      <c r="IK16" s="140">
        <f t="shared" ca="1" si="81"/>
        <v>0</v>
      </c>
      <c r="IL16" s="140">
        <f t="shared" ca="1" si="81"/>
        <v>0</v>
      </c>
      <c r="IM16" s="140">
        <f t="shared" ca="1" si="82"/>
        <v>0</v>
      </c>
      <c r="IN16" s="140">
        <f t="shared" ca="1" si="82"/>
        <v>0</v>
      </c>
      <c r="IO16" s="140">
        <f t="shared" ca="1" si="82"/>
        <v>0</v>
      </c>
      <c r="IP16" s="140">
        <f t="shared" ca="1" si="82"/>
        <v>0</v>
      </c>
      <c r="IQ16" s="140">
        <f t="shared" ca="1" si="82"/>
        <v>0</v>
      </c>
      <c r="IR16" s="140">
        <f t="shared" ca="1" si="82"/>
        <v>0</v>
      </c>
      <c r="IS16" s="140">
        <f t="shared" ca="1" si="82"/>
        <v>0</v>
      </c>
      <c r="IT16" s="140">
        <f t="shared" ca="1" si="82"/>
        <v>0</v>
      </c>
      <c r="IU16" s="140">
        <f t="shared" ca="1" si="82"/>
        <v>0</v>
      </c>
      <c r="IV16" s="140">
        <f t="shared" ca="1" si="82"/>
        <v>0</v>
      </c>
      <c r="IW16" s="140">
        <f t="shared" ca="1" si="83"/>
        <v>0</v>
      </c>
      <c r="IX16" s="140">
        <f t="shared" ca="1" si="83"/>
        <v>0</v>
      </c>
      <c r="IY16" s="140">
        <f t="shared" ca="1" si="83"/>
        <v>0</v>
      </c>
      <c r="IZ16" s="140">
        <f t="shared" ca="1" si="83"/>
        <v>0</v>
      </c>
      <c r="JA16" s="140">
        <f t="shared" ca="1" si="83"/>
        <v>0</v>
      </c>
      <c r="JB16" s="140">
        <f t="shared" ca="1" si="83"/>
        <v>0</v>
      </c>
      <c r="JC16" s="140">
        <f t="shared" ca="1" si="83"/>
        <v>0</v>
      </c>
      <c r="JD16" s="140">
        <f t="shared" ca="1" si="83"/>
        <v>0</v>
      </c>
      <c r="JE16" s="140">
        <f t="shared" ca="1" si="83"/>
        <v>0</v>
      </c>
      <c r="JF16" s="140">
        <f t="shared" ca="1" si="83"/>
        <v>0</v>
      </c>
      <c r="JG16" s="140">
        <f t="shared" ca="1" si="83"/>
        <v>0</v>
      </c>
      <c r="JH16" s="140">
        <f t="shared" ca="1" si="83"/>
        <v>0</v>
      </c>
      <c r="JI16" s="140">
        <f t="shared" ca="1" si="83"/>
        <v>0</v>
      </c>
      <c r="JJ16" s="140">
        <f t="shared" ca="1" si="83"/>
        <v>0</v>
      </c>
      <c r="JK16" s="139"/>
      <c r="JL16" s="140">
        <f t="shared" ca="1" si="84"/>
        <v>0</v>
      </c>
      <c r="JM16" s="140">
        <f t="shared" ca="1" si="84"/>
        <v>0</v>
      </c>
      <c r="JN16" s="140">
        <f t="shared" ca="1" si="84"/>
        <v>0</v>
      </c>
      <c r="JO16" s="140">
        <f t="shared" ca="1" si="84"/>
        <v>0</v>
      </c>
      <c r="JP16" s="140">
        <f t="shared" ca="1" si="84"/>
        <v>0</v>
      </c>
      <c r="JQ16" s="140">
        <f t="shared" ca="1" si="84"/>
        <v>0</v>
      </c>
      <c r="JR16" s="140">
        <f t="shared" ca="1" si="84"/>
        <v>0</v>
      </c>
      <c r="JS16" s="140">
        <f t="shared" ca="1" si="84"/>
        <v>0</v>
      </c>
      <c r="JT16" s="140">
        <f t="shared" ca="1" si="84"/>
        <v>0</v>
      </c>
      <c r="JU16" s="140">
        <f t="shared" ca="1" si="84"/>
        <v>0</v>
      </c>
      <c r="JV16" s="140">
        <f t="shared" ca="1" si="85"/>
        <v>0</v>
      </c>
      <c r="JW16" s="140">
        <f t="shared" ca="1" si="85"/>
        <v>0</v>
      </c>
      <c r="JX16" s="140">
        <f t="shared" ca="1" si="85"/>
        <v>0</v>
      </c>
      <c r="JY16" s="140">
        <f t="shared" ca="1" si="85"/>
        <v>0</v>
      </c>
      <c r="JZ16" s="140">
        <f t="shared" ca="1" si="85"/>
        <v>0</v>
      </c>
      <c r="KA16" s="140">
        <f t="shared" ca="1" si="85"/>
        <v>0</v>
      </c>
      <c r="KB16" s="140">
        <f t="shared" ca="1" si="85"/>
        <v>0</v>
      </c>
      <c r="KC16" s="140">
        <f t="shared" ca="1" si="85"/>
        <v>0</v>
      </c>
      <c r="KD16" s="140">
        <f t="shared" ca="1" si="85"/>
        <v>0</v>
      </c>
      <c r="KE16" s="140">
        <f t="shared" ca="1" si="85"/>
        <v>0</v>
      </c>
      <c r="KF16" s="140">
        <f t="shared" ca="1" si="86"/>
        <v>0</v>
      </c>
      <c r="KG16" s="140">
        <f t="shared" ca="1" si="86"/>
        <v>0</v>
      </c>
      <c r="KH16" s="140">
        <f t="shared" ca="1" si="86"/>
        <v>0</v>
      </c>
      <c r="KI16" s="140">
        <f t="shared" ca="1" si="86"/>
        <v>0</v>
      </c>
      <c r="KJ16" s="140">
        <f t="shared" ca="1" si="86"/>
        <v>0</v>
      </c>
      <c r="KK16" s="140">
        <f t="shared" ca="1" si="86"/>
        <v>0</v>
      </c>
      <c r="KL16" s="140">
        <f t="shared" ca="1" si="86"/>
        <v>0</v>
      </c>
      <c r="KM16" s="140">
        <f t="shared" ca="1" si="86"/>
        <v>0</v>
      </c>
      <c r="KN16" s="140">
        <f t="shared" ca="1" si="86"/>
        <v>0</v>
      </c>
      <c r="KO16" s="140">
        <f t="shared" ca="1" si="86"/>
        <v>0</v>
      </c>
      <c r="KP16" s="140">
        <f t="shared" ca="1" si="86"/>
        <v>0</v>
      </c>
      <c r="KQ16" s="140">
        <f t="shared" ca="1" si="86"/>
        <v>0</v>
      </c>
      <c r="KR16" s="140">
        <f t="shared" ca="1" si="86"/>
        <v>0</v>
      </c>
      <c r="KS16" s="140">
        <f t="shared" ca="1" si="86"/>
        <v>0</v>
      </c>
      <c r="KT16" s="139"/>
      <c r="KU16" s="140">
        <f t="shared" ca="1" si="87"/>
        <v>0</v>
      </c>
      <c r="KV16" s="140">
        <f t="shared" ca="1" si="87"/>
        <v>0</v>
      </c>
      <c r="KW16" s="140">
        <f t="shared" ca="1" si="87"/>
        <v>0</v>
      </c>
      <c r="KX16" s="140">
        <f t="shared" ca="1" si="87"/>
        <v>0</v>
      </c>
      <c r="KY16" s="140">
        <f t="shared" ca="1" si="87"/>
        <v>0</v>
      </c>
      <c r="KZ16" s="140">
        <f t="shared" ca="1" si="87"/>
        <v>0</v>
      </c>
      <c r="LA16" s="140">
        <f t="shared" ca="1" si="87"/>
        <v>0</v>
      </c>
      <c r="LB16" s="140">
        <f t="shared" ca="1" si="87"/>
        <v>0</v>
      </c>
      <c r="LC16" s="140">
        <f t="shared" ca="1" si="87"/>
        <v>0</v>
      </c>
      <c r="LD16" s="140">
        <f t="shared" ca="1" si="87"/>
        <v>0</v>
      </c>
      <c r="LE16" s="140">
        <f t="shared" ca="1" si="88"/>
        <v>0</v>
      </c>
      <c r="LF16" s="140">
        <f t="shared" ca="1" si="88"/>
        <v>0</v>
      </c>
      <c r="LG16" s="140">
        <f t="shared" ca="1" si="88"/>
        <v>0</v>
      </c>
      <c r="LH16" s="140">
        <f t="shared" ca="1" si="88"/>
        <v>0</v>
      </c>
      <c r="LI16" s="140">
        <f t="shared" ca="1" si="88"/>
        <v>0</v>
      </c>
      <c r="LJ16" s="140">
        <f t="shared" ca="1" si="88"/>
        <v>0</v>
      </c>
      <c r="LK16" s="140">
        <f t="shared" ca="1" si="88"/>
        <v>0</v>
      </c>
      <c r="LL16" s="140">
        <f t="shared" ca="1" si="88"/>
        <v>0</v>
      </c>
      <c r="LM16" s="140">
        <f t="shared" ca="1" si="88"/>
        <v>0</v>
      </c>
      <c r="LN16" s="140">
        <f t="shared" ca="1" si="88"/>
        <v>0</v>
      </c>
      <c r="LO16" s="140">
        <f t="shared" ca="1" si="89"/>
        <v>0</v>
      </c>
      <c r="LP16" s="140">
        <f t="shared" ca="1" si="89"/>
        <v>0</v>
      </c>
      <c r="LQ16" s="140">
        <f t="shared" ca="1" si="89"/>
        <v>0</v>
      </c>
      <c r="LR16" s="140">
        <f t="shared" ca="1" si="89"/>
        <v>0</v>
      </c>
      <c r="LS16" s="140">
        <f t="shared" ca="1" si="89"/>
        <v>0</v>
      </c>
      <c r="LT16" s="140">
        <f t="shared" ca="1" si="89"/>
        <v>0</v>
      </c>
      <c r="LU16" s="140">
        <f t="shared" ca="1" si="89"/>
        <v>0</v>
      </c>
      <c r="LV16" s="140">
        <f t="shared" ca="1" si="89"/>
        <v>0</v>
      </c>
      <c r="LW16" s="140">
        <f t="shared" ca="1" si="89"/>
        <v>0</v>
      </c>
      <c r="LX16" s="140">
        <f t="shared" ca="1" si="89"/>
        <v>0</v>
      </c>
      <c r="LY16" s="140">
        <f t="shared" ca="1" si="89"/>
        <v>0</v>
      </c>
      <c r="LZ16" s="140">
        <f t="shared" ca="1" si="89"/>
        <v>0</v>
      </c>
      <c r="MA16" s="140">
        <f t="shared" ca="1" si="89"/>
        <v>0</v>
      </c>
      <c r="MB16" s="140">
        <f t="shared" ca="1" si="89"/>
        <v>0</v>
      </c>
      <c r="MC16" s="139"/>
      <c r="MD16" s="164">
        <f t="shared" ca="1" si="90"/>
        <v>565296.24</v>
      </c>
      <c r="ME16" s="164">
        <f t="shared" ca="1" si="90"/>
        <v>565296.24</v>
      </c>
      <c r="MF16" s="164">
        <f t="shared" ca="1" si="90"/>
        <v>565296.24</v>
      </c>
      <c r="MG16" s="164">
        <f t="shared" ca="1" si="90"/>
        <v>565296.24</v>
      </c>
      <c r="MH16" s="164">
        <f t="shared" ca="1" si="90"/>
        <v>565296.24</v>
      </c>
      <c r="MI16" s="164">
        <f t="shared" ca="1" si="90"/>
        <v>0</v>
      </c>
      <c r="MJ16" s="164">
        <f t="shared" ca="1" si="90"/>
        <v>0</v>
      </c>
      <c r="MK16" s="164">
        <f t="shared" ca="1" si="90"/>
        <v>0</v>
      </c>
      <c r="ML16" s="164">
        <f t="shared" ca="1" si="90"/>
        <v>0</v>
      </c>
      <c r="MM16" s="164">
        <f t="shared" ca="1" si="90"/>
        <v>0</v>
      </c>
      <c r="MN16" s="164">
        <f t="shared" ca="1" si="91"/>
        <v>0</v>
      </c>
      <c r="MO16" s="164">
        <f t="shared" ca="1" si="91"/>
        <v>0</v>
      </c>
      <c r="MP16" s="164">
        <f t="shared" ca="1" si="91"/>
        <v>0</v>
      </c>
      <c r="MQ16" s="164">
        <f t="shared" ca="1" si="91"/>
        <v>0</v>
      </c>
      <c r="MR16" s="164">
        <f t="shared" ca="1" si="91"/>
        <v>0</v>
      </c>
      <c r="MS16" s="164">
        <f t="shared" ca="1" si="91"/>
        <v>0</v>
      </c>
      <c r="MT16" s="164">
        <f t="shared" ca="1" si="91"/>
        <v>0</v>
      </c>
      <c r="MU16" s="164">
        <f t="shared" ca="1" si="91"/>
        <v>0</v>
      </c>
      <c r="MV16" s="164">
        <f t="shared" ca="1" si="91"/>
        <v>0</v>
      </c>
      <c r="MW16" s="164">
        <f t="shared" ca="1" si="91"/>
        <v>0</v>
      </c>
      <c r="MX16" s="164">
        <f t="shared" ca="1" si="92"/>
        <v>0</v>
      </c>
      <c r="MY16" s="164">
        <f t="shared" ca="1" si="92"/>
        <v>0</v>
      </c>
      <c r="MZ16" s="164">
        <f t="shared" ca="1" si="92"/>
        <v>0</v>
      </c>
      <c r="NA16" s="164">
        <f t="shared" ca="1" si="92"/>
        <v>0</v>
      </c>
      <c r="NB16" s="164">
        <f t="shared" ca="1" si="92"/>
        <v>0</v>
      </c>
      <c r="NC16" s="164">
        <f t="shared" ca="1" si="92"/>
        <v>0</v>
      </c>
      <c r="ND16" s="164">
        <f t="shared" ca="1" si="92"/>
        <v>0</v>
      </c>
      <c r="NE16" s="164">
        <f t="shared" ca="1" si="92"/>
        <v>0</v>
      </c>
      <c r="NF16" s="164">
        <f t="shared" ca="1" si="92"/>
        <v>0</v>
      </c>
      <c r="NG16" s="164">
        <f t="shared" ca="1" si="92"/>
        <v>0</v>
      </c>
      <c r="NH16" s="164">
        <f t="shared" ca="1" si="92"/>
        <v>0</v>
      </c>
      <c r="NI16" s="164">
        <f t="shared" ca="1" si="92"/>
        <v>0</v>
      </c>
      <c r="NJ16" s="164">
        <f t="shared" ca="1" si="92"/>
        <v>0</v>
      </c>
      <c r="NK16" s="164">
        <f t="shared" ca="1" si="92"/>
        <v>0</v>
      </c>
      <c r="NL16" s="139"/>
      <c r="NM16" s="164">
        <f t="shared" ca="1" si="93"/>
        <v>56.956800000000008</v>
      </c>
      <c r="NN16" s="164">
        <f t="shared" ca="1" si="93"/>
        <v>56.956800000000008</v>
      </c>
      <c r="NO16" s="164">
        <f t="shared" ca="1" si="93"/>
        <v>56.956800000000008</v>
      </c>
      <c r="NP16" s="164">
        <f t="shared" ca="1" si="93"/>
        <v>56.956800000000008</v>
      </c>
      <c r="NQ16" s="164">
        <f t="shared" ca="1" si="93"/>
        <v>56.956800000000008</v>
      </c>
      <c r="NR16" s="164">
        <f t="shared" ca="1" si="93"/>
        <v>0</v>
      </c>
      <c r="NS16" s="164">
        <f t="shared" ca="1" si="93"/>
        <v>0</v>
      </c>
      <c r="NT16" s="164">
        <f t="shared" ca="1" si="93"/>
        <v>0</v>
      </c>
      <c r="NU16" s="164">
        <f t="shared" ca="1" si="93"/>
        <v>0</v>
      </c>
      <c r="NV16" s="164">
        <f t="shared" ca="1" si="93"/>
        <v>0</v>
      </c>
      <c r="NW16" s="164">
        <f t="shared" ca="1" si="94"/>
        <v>0</v>
      </c>
      <c r="NX16" s="164">
        <f t="shared" ca="1" si="94"/>
        <v>0</v>
      </c>
      <c r="NY16" s="164">
        <f t="shared" ca="1" si="94"/>
        <v>0</v>
      </c>
      <c r="NZ16" s="164">
        <f t="shared" ca="1" si="94"/>
        <v>0</v>
      </c>
      <c r="OA16" s="164">
        <f t="shared" ca="1" si="94"/>
        <v>0</v>
      </c>
      <c r="OB16" s="164">
        <f t="shared" ca="1" si="94"/>
        <v>0</v>
      </c>
      <c r="OC16" s="164">
        <f t="shared" ca="1" si="94"/>
        <v>0</v>
      </c>
      <c r="OD16" s="164">
        <f t="shared" ca="1" si="94"/>
        <v>0</v>
      </c>
      <c r="OE16" s="164">
        <f t="shared" ca="1" si="94"/>
        <v>0</v>
      </c>
      <c r="OF16" s="164">
        <f t="shared" ca="1" si="94"/>
        <v>0</v>
      </c>
      <c r="OG16" s="164">
        <f t="shared" ca="1" si="95"/>
        <v>0</v>
      </c>
      <c r="OH16" s="164">
        <f t="shared" ca="1" si="95"/>
        <v>0</v>
      </c>
      <c r="OI16" s="164">
        <f t="shared" ca="1" si="95"/>
        <v>0</v>
      </c>
      <c r="OJ16" s="164">
        <f t="shared" ca="1" si="95"/>
        <v>0</v>
      </c>
      <c r="OK16" s="164">
        <f t="shared" ca="1" si="95"/>
        <v>0</v>
      </c>
      <c r="OL16" s="164">
        <f t="shared" ca="1" si="95"/>
        <v>0</v>
      </c>
      <c r="OM16" s="164">
        <f t="shared" ca="1" si="95"/>
        <v>0</v>
      </c>
      <c r="ON16" s="164">
        <f t="shared" ca="1" si="95"/>
        <v>0</v>
      </c>
      <c r="OO16" s="164">
        <f t="shared" ca="1" si="95"/>
        <v>0</v>
      </c>
      <c r="OP16" s="164">
        <f t="shared" ca="1" si="95"/>
        <v>0</v>
      </c>
      <c r="OQ16" s="164">
        <f t="shared" ca="1" si="95"/>
        <v>0</v>
      </c>
      <c r="OR16" s="164">
        <f t="shared" ca="1" si="95"/>
        <v>0</v>
      </c>
      <c r="OS16" s="164">
        <f t="shared" ca="1" si="95"/>
        <v>0</v>
      </c>
      <c r="OT16" s="164">
        <f t="shared" ca="1" si="95"/>
        <v>0</v>
      </c>
      <c r="OU16" s="139"/>
      <c r="OV16" s="164">
        <f t="shared" ca="1" si="96"/>
        <v>0</v>
      </c>
      <c r="OW16" s="164">
        <f t="shared" ca="1" si="96"/>
        <v>0</v>
      </c>
      <c r="OX16" s="164">
        <f t="shared" ca="1" si="96"/>
        <v>0</v>
      </c>
      <c r="OY16" s="164">
        <f t="shared" ca="1" si="96"/>
        <v>0</v>
      </c>
      <c r="OZ16" s="164">
        <f t="shared" ca="1" si="96"/>
        <v>0</v>
      </c>
      <c r="PA16" s="164">
        <f t="shared" ca="1" si="96"/>
        <v>0</v>
      </c>
      <c r="PB16" s="164">
        <f t="shared" ca="1" si="96"/>
        <v>0</v>
      </c>
      <c r="PC16" s="164">
        <f t="shared" ca="1" si="96"/>
        <v>0</v>
      </c>
      <c r="PD16" s="164">
        <f t="shared" ca="1" si="96"/>
        <v>0</v>
      </c>
      <c r="PE16" s="164">
        <f t="shared" ca="1" si="96"/>
        <v>0</v>
      </c>
      <c r="PF16" s="164">
        <f t="shared" ca="1" si="97"/>
        <v>0</v>
      </c>
      <c r="PG16" s="164">
        <f t="shared" ca="1" si="97"/>
        <v>0</v>
      </c>
      <c r="PH16" s="164">
        <f t="shared" ca="1" si="97"/>
        <v>0</v>
      </c>
      <c r="PI16" s="164">
        <f t="shared" ca="1" si="97"/>
        <v>0</v>
      </c>
      <c r="PJ16" s="164">
        <f t="shared" ca="1" si="97"/>
        <v>0</v>
      </c>
      <c r="PK16" s="164">
        <f t="shared" ca="1" si="97"/>
        <v>0</v>
      </c>
      <c r="PL16" s="164">
        <f t="shared" ca="1" si="97"/>
        <v>0</v>
      </c>
      <c r="PM16" s="164">
        <f t="shared" ca="1" si="97"/>
        <v>0</v>
      </c>
      <c r="PN16" s="164">
        <f t="shared" ca="1" si="97"/>
        <v>0</v>
      </c>
      <c r="PO16" s="164">
        <f t="shared" ca="1" si="97"/>
        <v>0</v>
      </c>
      <c r="PP16" s="164">
        <f t="shared" ca="1" si="98"/>
        <v>0</v>
      </c>
      <c r="PQ16" s="164">
        <f t="shared" ca="1" si="98"/>
        <v>0</v>
      </c>
      <c r="PR16" s="164">
        <f t="shared" ca="1" si="98"/>
        <v>0</v>
      </c>
      <c r="PS16" s="164">
        <f t="shared" ca="1" si="98"/>
        <v>0</v>
      </c>
      <c r="PT16" s="164">
        <f t="shared" ca="1" si="98"/>
        <v>0</v>
      </c>
      <c r="PU16" s="164">
        <f t="shared" ca="1" si="98"/>
        <v>0</v>
      </c>
      <c r="PV16" s="164">
        <f t="shared" ca="1" si="98"/>
        <v>0</v>
      </c>
      <c r="PW16" s="164">
        <f t="shared" ca="1" si="98"/>
        <v>0</v>
      </c>
      <c r="PX16" s="164">
        <f t="shared" ca="1" si="98"/>
        <v>0</v>
      </c>
      <c r="PY16" s="164">
        <f t="shared" ca="1" si="98"/>
        <v>0</v>
      </c>
      <c r="PZ16" s="164">
        <f t="shared" ca="1" si="98"/>
        <v>0</v>
      </c>
      <c r="QA16" s="164">
        <f t="shared" ca="1" si="98"/>
        <v>0</v>
      </c>
      <c r="QB16" s="164">
        <f t="shared" ca="1" si="98"/>
        <v>0</v>
      </c>
      <c r="QC16" s="164">
        <f t="shared" ca="1" si="98"/>
        <v>0</v>
      </c>
      <c r="QD16" s="131"/>
    </row>
    <row r="17" spans="1:446" s="120" customFormat="1" ht="14.4" customHeight="1">
      <c r="A17" s="157"/>
      <c r="B17" s="152" t="str">
        <f t="shared" si="99"/>
        <v>Residential_Weatherization_All_All_Actual</v>
      </c>
      <c r="C17" s="153" t="s">
        <v>2</v>
      </c>
      <c r="D17" s="153" t="s">
        <v>239</v>
      </c>
      <c r="E17" s="129" t="s">
        <v>166</v>
      </c>
      <c r="F17" s="130" t="s">
        <v>166</v>
      </c>
      <c r="G17" s="130" t="s">
        <v>243</v>
      </c>
      <c r="H17" s="131"/>
      <c r="I17" s="132" t="s">
        <v>94</v>
      </c>
      <c r="J17" s="132">
        <f t="shared" ca="1" si="51"/>
        <v>32050</v>
      </c>
      <c r="K17" s="132">
        <f t="shared" ca="1" si="51"/>
        <v>32050</v>
      </c>
      <c r="L17" s="132">
        <f t="shared" ca="1" si="51"/>
        <v>0</v>
      </c>
      <c r="M17" s="132">
        <f t="shared" ca="1" si="51"/>
        <v>4.9749999999999979</v>
      </c>
      <c r="N17" s="132">
        <f t="shared" ca="1" si="51"/>
        <v>4.9749999999999979</v>
      </c>
      <c r="O17" s="132">
        <f t="shared" ca="1" si="51"/>
        <v>0</v>
      </c>
      <c r="P17" s="132">
        <f t="shared" ca="1" si="51"/>
        <v>0</v>
      </c>
      <c r="Q17" s="132">
        <f t="shared" ca="1" si="51"/>
        <v>0</v>
      </c>
      <c r="R17" s="133">
        <f t="shared" ca="1" si="51"/>
        <v>0</v>
      </c>
      <c r="S17" s="133">
        <f t="shared" ca="1" si="51"/>
        <v>0</v>
      </c>
      <c r="T17" s="133">
        <f t="shared" ca="1" si="51"/>
        <v>0</v>
      </c>
      <c r="U17" s="133">
        <f t="shared" ca="1" si="51"/>
        <v>0</v>
      </c>
      <c r="V17" s="133">
        <f t="shared" ca="1" si="51"/>
        <v>0</v>
      </c>
      <c r="W17" s="133">
        <f t="shared" ca="1" si="51"/>
        <v>0</v>
      </c>
      <c r="X17" s="131"/>
      <c r="Y17" s="134">
        <f t="shared" ca="1" si="52"/>
        <v>0</v>
      </c>
      <c r="Z17" s="134">
        <f t="shared" ca="1" si="52"/>
        <v>0</v>
      </c>
      <c r="AA17" s="134"/>
      <c r="AB17" s="134"/>
      <c r="AC17" s="134">
        <f t="shared" ca="1" si="53"/>
        <v>0</v>
      </c>
      <c r="AD17" s="134">
        <f ca="1">INDEX(OFFSET('Program Inputs'!$AE$5,,,TotalPrograms),MATCH($C17&amp;"_"&amp;$D17&amp;"_"&amp;$G17,OFFSET('Program Inputs'!$A$5,,,TotalPrograms),0))</f>
        <v>8160.7800000000007</v>
      </c>
      <c r="AE17" s="134">
        <f t="shared" ca="1" si="54"/>
        <v>8160.7800000000007</v>
      </c>
      <c r="AF17" s="131"/>
      <c r="AG17" s="135">
        <f t="shared" ca="1" si="102"/>
        <v>1.5941255336497888</v>
      </c>
      <c r="AH17" s="135">
        <f t="shared" ca="1" si="103"/>
        <v>1.5941255336497888</v>
      </c>
      <c r="AI17" s="135">
        <f t="shared" ca="1" si="104"/>
        <v>1.9641165816956698</v>
      </c>
      <c r="AJ17" s="135" t="str">
        <f t="shared" ca="1" si="105"/>
        <v>n/a</v>
      </c>
      <c r="AK17" s="135">
        <f t="shared" ca="1" si="106"/>
        <v>0.28334617608042317</v>
      </c>
      <c r="AL17" s="131"/>
      <c r="AM17" s="136">
        <f t="shared" ca="1" si="58"/>
        <v>2.9428420515857819E-2</v>
      </c>
      <c r="AN17" s="136">
        <f t="shared" ca="1" si="59"/>
        <v>185.32712927201231</v>
      </c>
      <c r="AO17" s="137" t="str">
        <f t="shared" ca="1" si="60"/>
        <v>n/a</v>
      </c>
      <c r="AP17" s="131"/>
      <c r="AQ17" s="138">
        <f t="shared" ca="1" si="61"/>
        <v>13009.307772498525</v>
      </c>
      <c r="AR17" s="138">
        <f t="shared" ca="1" si="61"/>
        <v>0</v>
      </c>
      <c r="AS17" s="131"/>
      <c r="AT17" s="138">
        <f t="shared" ca="1" si="62"/>
        <v>13009.307772498525</v>
      </c>
      <c r="AU17" s="138">
        <f t="shared" ca="1" si="62"/>
        <v>0</v>
      </c>
      <c r="AV17" s="131"/>
      <c r="AW17" s="138">
        <f t="shared" ca="1" si="63"/>
        <v>13009.307772498525</v>
      </c>
      <c r="AX17" s="138">
        <f t="shared" ca="1" si="63"/>
        <v>0</v>
      </c>
      <c r="AY17" s="138">
        <f t="shared" ca="1" si="63"/>
        <v>3019.4155450718645</v>
      </c>
      <c r="AZ17" s="138">
        <f t="shared" ca="1" si="63"/>
        <v>0</v>
      </c>
      <c r="BA17" s="138">
        <f t="shared" ca="1" si="63"/>
        <v>0</v>
      </c>
      <c r="BB17" s="131"/>
      <c r="BC17" s="138">
        <f t="shared" ca="1" si="64"/>
        <v>37752.342783086533</v>
      </c>
      <c r="BD17" s="138">
        <f t="shared" ca="1" si="64"/>
        <v>0</v>
      </c>
      <c r="BE17" s="138">
        <f t="shared" ca="1" si="64"/>
        <v>0</v>
      </c>
      <c r="BF17" s="131"/>
      <c r="BG17" s="138">
        <f t="shared" ca="1" si="65"/>
        <v>13009.307772498525</v>
      </c>
      <c r="BH17" s="138">
        <f t="shared" ca="1" si="65"/>
        <v>37752.342783086533</v>
      </c>
      <c r="BI17" s="131"/>
      <c r="BJ17" s="140">
        <f t="shared" ca="1" si="66"/>
        <v>1456.6882931044295</v>
      </c>
      <c r="BK17" s="140">
        <f t="shared" ca="1" si="66"/>
        <v>1478.5386175009958</v>
      </c>
      <c r="BL17" s="140">
        <f t="shared" ca="1" si="66"/>
        <v>1500.7166967635105</v>
      </c>
      <c r="BM17" s="140">
        <f t="shared" ca="1" si="66"/>
        <v>1523.2274472149629</v>
      </c>
      <c r="BN17" s="140">
        <f t="shared" ca="1" si="66"/>
        <v>1546.0758589231871</v>
      </c>
      <c r="BO17" s="140">
        <f t="shared" ca="1" si="66"/>
        <v>1569.2669968070345</v>
      </c>
      <c r="BP17" s="140">
        <f t="shared" ca="1" si="66"/>
        <v>1592.8060017591401</v>
      </c>
      <c r="BQ17" s="140">
        <f t="shared" ca="1" si="66"/>
        <v>1616.6980917855267</v>
      </c>
      <c r="BR17" s="140">
        <f t="shared" ca="1" si="66"/>
        <v>1640.9485631623097</v>
      </c>
      <c r="BS17" s="140">
        <f t="shared" ca="1" si="66"/>
        <v>1665.562791609744</v>
      </c>
      <c r="BT17" s="140">
        <f t="shared" ca="1" si="67"/>
        <v>1150.3712907216307</v>
      </c>
      <c r="BU17" s="140">
        <f t="shared" ca="1" si="67"/>
        <v>1167.6268600824551</v>
      </c>
      <c r="BV17" s="140">
        <f t="shared" ca="1" si="67"/>
        <v>1185.1412629836918</v>
      </c>
      <c r="BW17" s="140">
        <f t="shared" ca="1" si="67"/>
        <v>1202.9183819284474</v>
      </c>
      <c r="BX17" s="140">
        <f t="shared" ca="1" si="67"/>
        <v>1220.9621576573738</v>
      </c>
      <c r="BY17" s="140">
        <f t="shared" ca="1" si="67"/>
        <v>0</v>
      </c>
      <c r="BZ17" s="140">
        <f t="shared" ca="1" si="67"/>
        <v>0</v>
      </c>
      <c r="CA17" s="140">
        <f t="shared" ca="1" si="67"/>
        <v>0</v>
      </c>
      <c r="CB17" s="140">
        <f t="shared" ca="1" si="67"/>
        <v>0</v>
      </c>
      <c r="CC17" s="140">
        <f t="shared" ca="1" si="67"/>
        <v>0</v>
      </c>
      <c r="CD17" s="140">
        <f t="shared" ca="1" si="68"/>
        <v>0</v>
      </c>
      <c r="CE17" s="140">
        <f t="shared" ca="1" si="68"/>
        <v>0</v>
      </c>
      <c r="CF17" s="140">
        <f t="shared" ca="1" si="68"/>
        <v>0</v>
      </c>
      <c r="CG17" s="140">
        <f t="shared" ca="1" si="68"/>
        <v>0</v>
      </c>
      <c r="CH17" s="140">
        <f t="shared" ca="1" si="68"/>
        <v>0</v>
      </c>
      <c r="CI17" s="140">
        <f t="shared" ca="1" si="68"/>
        <v>0</v>
      </c>
      <c r="CJ17" s="140">
        <f t="shared" ca="1" si="68"/>
        <v>0</v>
      </c>
      <c r="CK17" s="140">
        <f t="shared" ca="1" si="68"/>
        <v>0</v>
      </c>
      <c r="CL17" s="140">
        <f t="shared" ca="1" si="68"/>
        <v>0</v>
      </c>
      <c r="CM17" s="140">
        <f t="shared" ca="1" si="68"/>
        <v>0</v>
      </c>
      <c r="CN17" s="140">
        <f t="shared" ca="1" si="68"/>
        <v>0</v>
      </c>
      <c r="CO17" s="140">
        <f t="shared" ca="1" si="68"/>
        <v>0</v>
      </c>
      <c r="CP17" s="140">
        <f t="shared" ca="1" si="68"/>
        <v>0</v>
      </c>
      <c r="CQ17" s="140">
        <f t="shared" ca="1" si="68"/>
        <v>0</v>
      </c>
      <c r="CR17" s="131"/>
      <c r="CS17" s="140">
        <f t="shared" ca="1" si="69"/>
        <v>365.37</v>
      </c>
      <c r="CT17" s="140">
        <f t="shared" ca="1" si="69"/>
        <v>365.37</v>
      </c>
      <c r="CU17" s="140">
        <f t="shared" ca="1" si="69"/>
        <v>365.37</v>
      </c>
      <c r="CV17" s="140">
        <f t="shared" ca="1" si="69"/>
        <v>365.37</v>
      </c>
      <c r="CW17" s="140">
        <f t="shared" ca="1" si="69"/>
        <v>365.37</v>
      </c>
      <c r="CX17" s="140">
        <f t="shared" ca="1" si="69"/>
        <v>365.37</v>
      </c>
      <c r="CY17" s="140">
        <f t="shared" ca="1" si="69"/>
        <v>365.37</v>
      </c>
      <c r="CZ17" s="140">
        <f t="shared" ca="1" si="69"/>
        <v>365.37</v>
      </c>
      <c r="DA17" s="140">
        <f t="shared" ca="1" si="69"/>
        <v>365.37</v>
      </c>
      <c r="DB17" s="140">
        <f t="shared" ca="1" si="69"/>
        <v>365.37</v>
      </c>
      <c r="DC17" s="140">
        <f t="shared" ca="1" si="70"/>
        <v>246.52500000000001</v>
      </c>
      <c r="DD17" s="140">
        <f t="shared" ca="1" si="70"/>
        <v>246.52500000000001</v>
      </c>
      <c r="DE17" s="140">
        <f t="shared" ca="1" si="70"/>
        <v>246.52500000000001</v>
      </c>
      <c r="DF17" s="140">
        <f t="shared" ca="1" si="70"/>
        <v>246.52500000000001</v>
      </c>
      <c r="DG17" s="140">
        <f t="shared" ca="1" si="70"/>
        <v>246.52500000000001</v>
      </c>
      <c r="DH17" s="140">
        <f t="shared" ca="1" si="70"/>
        <v>0</v>
      </c>
      <c r="DI17" s="140">
        <f t="shared" ca="1" si="70"/>
        <v>0</v>
      </c>
      <c r="DJ17" s="140">
        <f t="shared" ca="1" si="70"/>
        <v>0</v>
      </c>
      <c r="DK17" s="140">
        <f t="shared" ca="1" si="70"/>
        <v>0</v>
      </c>
      <c r="DL17" s="140">
        <f t="shared" ca="1" si="70"/>
        <v>0</v>
      </c>
      <c r="DM17" s="140">
        <f t="shared" ca="1" si="71"/>
        <v>0</v>
      </c>
      <c r="DN17" s="140">
        <f t="shared" ca="1" si="71"/>
        <v>0</v>
      </c>
      <c r="DO17" s="140">
        <f t="shared" ca="1" si="71"/>
        <v>0</v>
      </c>
      <c r="DP17" s="140">
        <f t="shared" ca="1" si="71"/>
        <v>0</v>
      </c>
      <c r="DQ17" s="140">
        <f t="shared" ca="1" si="71"/>
        <v>0</v>
      </c>
      <c r="DR17" s="140">
        <f t="shared" ca="1" si="71"/>
        <v>0</v>
      </c>
      <c r="DS17" s="140">
        <f t="shared" ca="1" si="71"/>
        <v>0</v>
      </c>
      <c r="DT17" s="140">
        <f t="shared" ca="1" si="71"/>
        <v>0</v>
      </c>
      <c r="DU17" s="140">
        <f t="shared" ca="1" si="71"/>
        <v>0</v>
      </c>
      <c r="DV17" s="140">
        <f t="shared" ca="1" si="71"/>
        <v>0</v>
      </c>
      <c r="DW17" s="140">
        <f t="shared" ca="1" si="71"/>
        <v>0</v>
      </c>
      <c r="DX17" s="140">
        <f t="shared" ca="1" si="71"/>
        <v>0</v>
      </c>
      <c r="DY17" s="140">
        <f t="shared" ca="1" si="71"/>
        <v>0</v>
      </c>
      <c r="DZ17" s="140">
        <f t="shared" ca="1" si="71"/>
        <v>0</v>
      </c>
      <c r="EA17" s="139"/>
      <c r="EB17" s="140">
        <f t="shared" ca="1" si="72"/>
        <v>0</v>
      </c>
      <c r="EC17" s="140">
        <f t="shared" ca="1" si="72"/>
        <v>0</v>
      </c>
      <c r="ED17" s="140">
        <f t="shared" ca="1" si="72"/>
        <v>0</v>
      </c>
      <c r="EE17" s="140">
        <f t="shared" ca="1" si="72"/>
        <v>0</v>
      </c>
      <c r="EF17" s="140">
        <f t="shared" ca="1" si="72"/>
        <v>0</v>
      </c>
      <c r="EG17" s="140">
        <f t="shared" ca="1" si="72"/>
        <v>0</v>
      </c>
      <c r="EH17" s="140">
        <f t="shared" ca="1" si="72"/>
        <v>0</v>
      </c>
      <c r="EI17" s="140">
        <f t="shared" ca="1" si="72"/>
        <v>0</v>
      </c>
      <c r="EJ17" s="140">
        <f t="shared" ca="1" si="72"/>
        <v>0</v>
      </c>
      <c r="EK17" s="140">
        <f t="shared" ca="1" si="72"/>
        <v>0</v>
      </c>
      <c r="EL17" s="140">
        <f t="shared" ca="1" si="73"/>
        <v>0</v>
      </c>
      <c r="EM17" s="140">
        <f t="shared" ca="1" si="73"/>
        <v>0</v>
      </c>
      <c r="EN17" s="140">
        <f t="shared" ca="1" si="73"/>
        <v>0</v>
      </c>
      <c r="EO17" s="140">
        <f t="shared" ca="1" si="73"/>
        <v>0</v>
      </c>
      <c r="EP17" s="140">
        <f t="shared" ca="1" si="73"/>
        <v>0</v>
      </c>
      <c r="EQ17" s="140">
        <f t="shared" ca="1" si="73"/>
        <v>0</v>
      </c>
      <c r="ER17" s="140">
        <f t="shared" ca="1" si="73"/>
        <v>0</v>
      </c>
      <c r="ES17" s="140">
        <f t="shared" ca="1" si="73"/>
        <v>0</v>
      </c>
      <c r="ET17" s="140">
        <f t="shared" ca="1" si="73"/>
        <v>0</v>
      </c>
      <c r="EU17" s="140">
        <f t="shared" ca="1" si="73"/>
        <v>0</v>
      </c>
      <c r="EV17" s="140">
        <f t="shared" ca="1" si="74"/>
        <v>0</v>
      </c>
      <c r="EW17" s="140">
        <f t="shared" ca="1" si="74"/>
        <v>0</v>
      </c>
      <c r="EX17" s="140">
        <f t="shared" ca="1" si="74"/>
        <v>0</v>
      </c>
      <c r="EY17" s="140">
        <f t="shared" ca="1" si="74"/>
        <v>0</v>
      </c>
      <c r="EZ17" s="140">
        <f t="shared" ca="1" si="74"/>
        <v>0</v>
      </c>
      <c r="FA17" s="140">
        <f t="shared" ca="1" si="74"/>
        <v>0</v>
      </c>
      <c r="FB17" s="140">
        <f t="shared" ca="1" si="74"/>
        <v>0</v>
      </c>
      <c r="FC17" s="140">
        <f t="shared" ca="1" si="74"/>
        <v>0</v>
      </c>
      <c r="FD17" s="140">
        <f t="shared" ca="1" si="74"/>
        <v>0</v>
      </c>
      <c r="FE17" s="140">
        <f t="shared" ca="1" si="74"/>
        <v>0</v>
      </c>
      <c r="FF17" s="140">
        <f t="shared" ca="1" si="74"/>
        <v>0</v>
      </c>
      <c r="FG17" s="140">
        <f t="shared" ca="1" si="74"/>
        <v>0</v>
      </c>
      <c r="FH17" s="140">
        <f t="shared" ca="1" si="74"/>
        <v>0</v>
      </c>
      <c r="FI17" s="140">
        <f t="shared" ca="1" si="74"/>
        <v>0</v>
      </c>
      <c r="FJ17" s="139"/>
      <c r="FK17" s="140">
        <f t="shared" ca="1" si="75"/>
        <v>0</v>
      </c>
      <c r="FL17" s="140">
        <f t="shared" ca="1" si="75"/>
        <v>0</v>
      </c>
      <c r="FM17" s="140">
        <f t="shared" ca="1" si="75"/>
        <v>0</v>
      </c>
      <c r="FN17" s="140">
        <f t="shared" ca="1" si="75"/>
        <v>0</v>
      </c>
      <c r="FO17" s="140">
        <f t="shared" ca="1" si="75"/>
        <v>0</v>
      </c>
      <c r="FP17" s="140">
        <f t="shared" ca="1" si="75"/>
        <v>0</v>
      </c>
      <c r="FQ17" s="140">
        <f t="shared" ca="1" si="75"/>
        <v>0</v>
      </c>
      <c r="FR17" s="140">
        <f t="shared" ca="1" si="75"/>
        <v>0</v>
      </c>
      <c r="FS17" s="140">
        <f t="shared" ca="1" si="75"/>
        <v>0</v>
      </c>
      <c r="FT17" s="140">
        <f t="shared" ca="1" si="75"/>
        <v>0</v>
      </c>
      <c r="FU17" s="140">
        <f t="shared" ca="1" si="76"/>
        <v>0</v>
      </c>
      <c r="FV17" s="140">
        <f t="shared" ca="1" si="76"/>
        <v>0</v>
      </c>
      <c r="FW17" s="140">
        <f t="shared" ca="1" si="76"/>
        <v>0</v>
      </c>
      <c r="FX17" s="140">
        <f t="shared" ca="1" si="76"/>
        <v>0</v>
      </c>
      <c r="FY17" s="140">
        <f t="shared" ca="1" si="76"/>
        <v>0</v>
      </c>
      <c r="FZ17" s="140">
        <f t="shared" ca="1" si="76"/>
        <v>0</v>
      </c>
      <c r="GA17" s="140">
        <f t="shared" ca="1" si="76"/>
        <v>0</v>
      </c>
      <c r="GB17" s="140">
        <f t="shared" ca="1" si="76"/>
        <v>0</v>
      </c>
      <c r="GC17" s="140">
        <f t="shared" ca="1" si="76"/>
        <v>0</v>
      </c>
      <c r="GD17" s="140">
        <f t="shared" ca="1" si="76"/>
        <v>0</v>
      </c>
      <c r="GE17" s="140">
        <f t="shared" ca="1" si="77"/>
        <v>0</v>
      </c>
      <c r="GF17" s="140">
        <f t="shared" ca="1" si="77"/>
        <v>0</v>
      </c>
      <c r="GG17" s="140">
        <f t="shared" ca="1" si="77"/>
        <v>0</v>
      </c>
      <c r="GH17" s="140">
        <f t="shared" ca="1" si="77"/>
        <v>0</v>
      </c>
      <c r="GI17" s="140">
        <f t="shared" ca="1" si="77"/>
        <v>0</v>
      </c>
      <c r="GJ17" s="140">
        <f t="shared" ca="1" si="77"/>
        <v>0</v>
      </c>
      <c r="GK17" s="140">
        <f t="shared" ca="1" si="77"/>
        <v>0</v>
      </c>
      <c r="GL17" s="140">
        <f t="shared" ca="1" si="77"/>
        <v>0</v>
      </c>
      <c r="GM17" s="140">
        <f t="shared" ca="1" si="77"/>
        <v>0</v>
      </c>
      <c r="GN17" s="140">
        <f t="shared" ca="1" si="77"/>
        <v>0</v>
      </c>
      <c r="GO17" s="140">
        <f t="shared" ca="1" si="77"/>
        <v>0</v>
      </c>
      <c r="GP17" s="140">
        <f t="shared" ca="1" si="77"/>
        <v>0</v>
      </c>
      <c r="GQ17" s="140">
        <f t="shared" ca="1" si="77"/>
        <v>0</v>
      </c>
      <c r="GR17" s="140">
        <f t="shared" ca="1" si="77"/>
        <v>0</v>
      </c>
      <c r="GS17" s="139"/>
      <c r="GT17" s="140">
        <f t="shared" ca="1" si="78"/>
        <v>4233.155219204823</v>
      </c>
      <c r="GU17" s="140">
        <f t="shared" ca="1" si="78"/>
        <v>4296.6525474928949</v>
      </c>
      <c r="GV17" s="140">
        <f t="shared" ca="1" si="78"/>
        <v>4361.1023357052873</v>
      </c>
      <c r="GW17" s="140">
        <f t="shared" ca="1" si="78"/>
        <v>4426.518870740867</v>
      </c>
      <c r="GX17" s="140">
        <f t="shared" ca="1" si="78"/>
        <v>4492.916653801979</v>
      </c>
      <c r="GY17" s="140">
        <f t="shared" ca="1" si="78"/>
        <v>4560.3104036090081</v>
      </c>
      <c r="GZ17" s="140">
        <f t="shared" ca="1" si="78"/>
        <v>4628.7150596631418</v>
      </c>
      <c r="HA17" s="140">
        <f t="shared" ca="1" si="78"/>
        <v>4698.1457855580893</v>
      </c>
      <c r="HB17" s="140">
        <f t="shared" ca="1" si="78"/>
        <v>4768.6179723414598</v>
      </c>
      <c r="HC17" s="140">
        <f t="shared" ca="1" si="78"/>
        <v>4840.147241926581</v>
      </c>
      <c r="HD17" s="140">
        <f t="shared" ca="1" si="79"/>
        <v>3314.7646448755772</v>
      </c>
      <c r="HE17" s="140">
        <f t="shared" ca="1" si="79"/>
        <v>3364.4861145487102</v>
      </c>
      <c r="HF17" s="140">
        <f t="shared" ca="1" si="79"/>
        <v>3414.9534062669404</v>
      </c>
      <c r="HG17" s="140">
        <f t="shared" ca="1" si="79"/>
        <v>3466.1777073609446</v>
      </c>
      <c r="HH17" s="140">
        <f t="shared" ca="1" si="79"/>
        <v>3518.1703729713581</v>
      </c>
      <c r="HI17" s="140">
        <f t="shared" ca="1" si="79"/>
        <v>0</v>
      </c>
      <c r="HJ17" s="140">
        <f t="shared" ca="1" si="79"/>
        <v>0</v>
      </c>
      <c r="HK17" s="140">
        <f t="shared" ca="1" si="79"/>
        <v>0</v>
      </c>
      <c r="HL17" s="140">
        <f t="shared" ca="1" si="79"/>
        <v>0</v>
      </c>
      <c r="HM17" s="140">
        <f t="shared" ca="1" si="79"/>
        <v>0</v>
      </c>
      <c r="HN17" s="140">
        <f t="shared" ca="1" si="80"/>
        <v>0</v>
      </c>
      <c r="HO17" s="140">
        <f t="shared" ca="1" si="80"/>
        <v>0</v>
      </c>
      <c r="HP17" s="140">
        <f t="shared" ca="1" si="80"/>
        <v>0</v>
      </c>
      <c r="HQ17" s="140">
        <f t="shared" ca="1" si="80"/>
        <v>0</v>
      </c>
      <c r="HR17" s="140">
        <f t="shared" ca="1" si="80"/>
        <v>0</v>
      </c>
      <c r="HS17" s="140">
        <f t="shared" ca="1" si="80"/>
        <v>0</v>
      </c>
      <c r="HT17" s="140">
        <f t="shared" ca="1" si="80"/>
        <v>0</v>
      </c>
      <c r="HU17" s="140">
        <f t="shared" ca="1" si="80"/>
        <v>0</v>
      </c>
      <c r="HV17" s="140">
        <f t="shared" ca="1" si="80"/>
        <v>0</v>
      </c>
      <c r="HW17" s="140">
        <f t="shared" ca="1" si="80"/>
        <v>0</v>
      </c>
      <c r="HX17" s="140">
        <f t="shared" ca="1" si="80"/>
        <v>0</v>
      </c>
      <c r="HY17" s="140">
        <f t="shared" ca="1" si="80"/>
        <v>0</v>
      </c>
      <c r="HZ17" s="140">
        <f t="shared" ca="1" si="80"/>
        <v>0</v>
      </c>
      <c r="IA17" s="140">
        <f t="shared" ca="1" si="80"/>
        <v>0</v>
      </c>
      <c r="IB17" s="139"/>
      <c r="IC17" s="140">
        <f t="shared" ca="1" si="81"/>
        <v>0</v>
      </c>
      <c r="ID17" s="140">
        <f t="shared" ca="1" si="81"/>
        <v>0</v>
      </c>
      <c r="IE17" s="140">
        <f t="shared" ca="1" si="81"/>
        <v>0</v>
      </c>
      <c r="IF17" s="140">
        <f t="shared" ca="1" si="81"/>
        <v>0</v>
      </c>
      <c r="IG17" s="140">
        <f t="shared" ca="1" si="81"/>
        <v>0</v>
      </c>
      <c r="IH17" s="140">
        <f t="shared" ca="1" si="81"/>
        <v>0</v>
      </c>
      <c r="II17" s="140">
        <f t="shared" ca="1" si="81"/>
        <v>0</v>
      </c>
      <c r="IJ17" s="140">
        <f t="shared" ca="1" si="81"/>
        <v>0</v>
      </c>
      <c r="IK17" s="140">
        <f t="shared" ca="1" si="81"/>
        <v>0</v>
      </c>
      <c r="IL17" s="140">
        <f t="shared" ca="1" si="81"/>
        <v>0</v>
      </c>
      <c r="IM17" s="140">
        <f t="shared" ca="1" si="82"/>
        <v>0</v>
      </c>
      <c r="IN17" s="140">
        <f t="shared" ca="1" si="82"/>
        <v>0</v>
      </c>
      <c r="IO17" s="140">
        <f t="shared" ca="1" si="82"/>
        <v>0</v>
      </c>
      <c r="IP17" s="140">
        <f t="shared" ca="1" si="82"/>
        <v>0</v>
      </c>
      <c r="IQ17" s="140">
        <f t="shared" ca="1" si="82"/>
        <v>0</v>
      </c>
      <c r="IR17" s="140">
        <f t="shared" ca="1" si="82"/>
        <v>0</v>
      </c>
      <c r="IS17" s="140">
        <f t="shared" ca="1" si="82"/>
        <v>0</v>
      </c>
      <c r="IT17" s="140">
        <f t="shared" ca="1" si="82"/>
        <v>0</v>
      </c>
      <c r="IU17" s="140">
        <f t="shared" ca="1" si="82"/>
        <v>0</v>
      </c>
      <c r="IV17" s="140">
        <f t="shared" ca="1" si="82"/>
        <v>0</v>
      </c>
      <c r="IW17" s="140">
        <f t="shared" ca="1" si="83"/>
        <v>0</v>
      </c>
      <c r="IX17" s="140">
        <f t="shared" ca="1" si="83"/>
        <v>0</v>
      </c>
      <c r="IY17" s="140">
        <f t="shared" ca="1" si="83"/>
        <v>0</v>
      </c>
      <c r="IZ17" s="140">
        <f t="shared" ca="1" si="83"/>
        <v>0</v>
      </c>
      <c r="JA17" s="140">
        <f t="shared" ca="1" si="83"/>
        <v>0</v>
      </c>
      <c r="JB17" s="140">
        <f t="shared" ca="1" si="83"/>
        <v>0</v>
      </c>
      <c r="JC17" s="140">
        <f t="shared" ca="1" si="83"/>
        <v>0</v>
      </c>
      <c r="JD17" s="140">
        <f t="shared" ca="1" si="83"/>
        <v>0</v>
      </c>
      <c r="JE17" s="140">
        <f t="shared" ca="1" si="83"/>
        <v>0</v>
      </c>
      <c r="JF17" s="140">
        <f t="shared" ca="1" si="83"/>
        <v>0</v>
      </c>
      <c r="JG17" s="140">
        <f t="shared" ca="1" si="83"/>
        <v>0</v>
      </c>
      <c r="JH17" s="140">
        <f t="shared" ca="1" si="83"/>
        <v>0</v>
      </c>
      <c r="JI17" s="140">
        <f t="shared" ca="1" si="83"/>
        <v>0</v>
      </c>
      <c r="JJ17" s="140">
        <f t="shared" ca="1" si="83"/>
        <v>0</v>
      </c>
      <c r="JK17" s="139"/>
      <c r="JL17" s="140">
        <f t="shared" ca="1" si="84"/>
        <v>0</v>
      </c>
      <c r="JM17" s="140">
        <f t="shared" ca="1" si="84"/>
        <v>0</v>
      </c>
      <c r="JN17" s="140">
        <f t="shared" ca="1" si="84"/>
        <v>0</v>
      </c>
      <c r="JO17" s="140">
        <f t="shared" ca="1" si="84"/>
        <v>0</v>
      </c>
      <c r="JP17" s="140">
        <f t="shared" ca="1" si="84"/>
        <v>0</v>
      </c>
      <c r="JQ17" s="140">
        <f t="shared" ca="1" si="84"/>
        <v>0</v>
      </c>
      <c r="JR17" s="140">
        <f t="shared" ca="1" si="84"/>
        <v>0</v>
      </c>
      <c r="JS17" s="140">
        <f t="shared" ca="1" si="84"/>
        <v>0</v>
      </c>
      <c r="JT17" s="140">
        <f t="shared" ca="1" si="84"/>
        <v>0</v>
      </c>
      <c r="JU17" s="140">
        <f t="shared" ca="1" si="84"/>
        <v>0</v>
      </c>
      <c r="JV17" s="140">
        <f t="shared" ca="1" si="85"/>
        <v>0</v>
      </c>
      <c r="JW17" s="140">
        <f t="shared" ca="1" si="85"/>
        <v>0</v>
      </c>
      <c r="JX17" s="140">
        <f t="shared" ca="1" si="85"/>
        <v>0</v>
      </c>
      <c r="JY17" s="140">
        <f t="shared" ca="1" si="85"/>
        <v>0</v>
      </c>
      <c r="JZ17" s="140">
        <f t="shared" ca="1" si="85"/>
        <v>0</v>
      </c>
      <c r="KA17" s="140">
        <f t="shared" ca="1" si="85"/>
        <v>0</v>
      </c>
      <c r="KB17" s="140">
        <f t="shared" ca="1" si="85"/>
        <v>0</v>
      </c>
      <c r="KC17" s="140">
        <f t="shared" ca="1" si="85"/>
        <v>0</v>
      </c>
      <c r="KD17" s="140">
        <f t="shared" ca="1" si="85"/>
        <v>0</v>
      </c>
      <c r="KE17" s="140">
        <f t="shared" ca="1" si="85"/>
        <v>0</v>
      </c>
      <c r="KF17" s="140">
        <f t="shared" ca="1" si="86"/>
        <v>0</v>
      </c>
      <c r="KG17" s="140">
        <f t="shared" ca="1" si="86"/>
        <v>0</v>
      </c>
      <c r="KH17" s="140">
        <f t="shared" ca="1" si="86"/>
        <v>0</v>
      </c>
      <c r="KI17" s="140">
        <f t="shared" ca="1" si="86"/>
        <v>0</v>
      </c>
      <c r="KJ17" s="140">
        <f t="shared" ca="1" si="86"/>
        <v>0</v>
      </c>
      <c r="KK17" s="140">
        <f t="shared" ca="1" si="86"/>
        <v>0</v>
      </c>
      <c r="KL17" s="140">
        <f t="shared" ca="1" si="86"/>
        <v>0</v>
      </c>
      <c r="KM17" s="140">
        <f t="shared" ca="1" si="86"/>
        <v>0</v>
      </c>
      <c r="KN17" s="140">
        <f t="shared" ca="1" si="86"/>
        <v>0</v>
      </c>
      <c r="KO17" s="140">
        <f t="shared" ca="1" si="86"/>
        <v>0</v>
      </c>
      <c r="KP17" s="140">
        <f t="shared" ca="1" si="86"/>
        <v>0</v>
      </c>
      <c r="KQ17" s="140">
        <f t="shared" ca="1" si="86"/>
        <v>0</v>
      </c>
      <c r="KR17" s="140">
        <f t="shared" ca="1" si="86"/>
        <v>0</v>
      </c>
      <c r="KS17" s="140">
        <f t="shared" ca="1" si="86"/>
        <v>0</v>
      </c>
      <c r="KT17" s="139"/>
      <c r="KU17" s="140">
        <f t="shared" ca="1" si="87"/>
        <v>0</v>
      </c>
      <c r="KV17" s="140">
        <f t="shared" ca="1" si="87"/>
        <v>0</v>
      </c>
      <c r="KW17" s="140">
        <f t="shared" ca="1" si="87"/>
        <v>0</v>
      </c>
      <c r="KX17" s="140">
        <f t="shared" ca="1" si="87"/>
        <v>0</v>
      </c>
      <c r="KY17" s="140">
        <f t="shared" ca="1" si="87"/>
        <v>0</v>
      </c>
      <c r="KZ17" s="140">
        <f t="shared" ca="1" si="87"/>
        <v>0</v>
      </c>
      <c r="LA17" s="140">
        <f t="shared" ca="1" si="87"/>
        <v>0</v>
      </c>
      <c r="LB17" s="140">
        <f t="shared" ca="1" si="87"/>
        <v>0</v>
      </c>
      <c r="LC17" s="140">
        <f t="shared" ca="1" si="87"/>
        <v>0</v>
      </c>
      <c r="LD17" s="140">
        <f t="shared" ca="1" si="87"/>
        <v>0</v>
      </c>
      <c r="LE17" s="140">
        <f t="shared" ca="1" si="88"/>
        <v>0</v>
      </c>
      <c r="LF17" s="140">
        <f t="shared" ca="1" si="88"/>
        <v>0</v>
      </c>
      <c r="LG17" s="140">
        <f t="shared" ca="1" si="88"/>
        <v>0</v>
      </c>
      <c r="LH17" s="140">
        <f t="shared" ca="1" si="88"/>
        <v>0</v>
      </c>
      <c r="LI17" s="140">
        <f t="shared" ca="1" si="88"/>
        <v>0</v>
      </c>
      <c r="LJ17" s="140">
        <f t="shared" ca="1" si="88"/>
        <v>0</v>
      </c>
      <c r="LK17" s="140">
        <f t="shared" ca="1" si="88"/>
        <v>0</v>
      </c>
      <c r="LL17" s="140">
        <f t="shared" ca="1" si="88"/>
        <v>0</v>
      </c>
      <c r="LM17" s="140">
        <f t="shared" ca="1" si="88"/>
        <v>0</v>
      </c>
      <c r="LN17" s="140">
        <f t="shared" ca="1" si="88"/>
        <v>0</v>
      </c>
      <c r="LO17" s="140">
        <f t="shared" ca="1" si="89"/>
        <v>0</v>
      </c>
      <c r="LP17" s="140">
        <f t="shared" ca="1" si="89"/>
        <v>0</v>
      </c>
      <c r="LQ17" s="140">
        <f t="shared" ca="1" si="89"/>
        <v>0</v>
      </c>
      <c r="LR17" s="140">
        <f t="shared" ca="1" si="89"/>
        <v>0</v>
      </c>
      <c r="LS17" s="140">
        <f t="shared" ca="1" si="89"/>
        <v>0</v>
      </c>
      <c r="LT17" s="140">
        <f t="shared" ca="1" si="89"/>
        <v>0</v>
      </c>
      <c r="LU17" s="140">
        <f t="shared" ca="1" si="89"/>
        <v>0</v>
      </c>
      <c r="LV17" s="140">
        <f t="shared" ca="1" si="89"/>
        <v>0</v>
      </c>
      <c r="LW17" s="140">
        <f t="shared" ca="1" si="89"/>
        <v>0</v>
      </c>
      <c r="LX17" s="140">
        <f t="shared" ca="1" si="89"/>
        <v>0</v>
      </c>
      <c r="LY17" s="140">
        <f t="shared" ca="1" si="89"/>
        <v>0</v>
      </c>
      <c r="LZ17" s="140">
        <f t="shared" ca="1" si="89"/>
        <v>0</v>
      </c>
      <c r="MA17" s="140">
        <f t="shared" ca="1" si="89"/>
        <v>0</v>
      </c>
      <c r="MB17" s="140">
        <f t="shared" ca="1" si="89"/>
        <v>0</v>
      </c>
      <c r="MC17" s="139"/>
      <c r="MD17" s="164">
        <f t="shared" ca="1" si="90"/>
        <v>33556.35</v>
      </c>
      <c r="ME17" s="164">
        <f t="shared" ca="1" si="90"/>
        <v>33556.35</v>
      </c>
      <c r="MF17" s="164">
        <f t="shared" ca="1" si="90"/>
        <v>33556.35</v>
      </c>
      <c r="MG17" s="164">
        <f t="shared" ca="1" si="90"/>
        <v>33556.35</v>
      </c>
      <c r="MH17" s="164">
        <f t="shared" ca="1" si="90"/>
        <v>33556.35</v>
      </c>
      <c r="MI17" s="164">
        <f t="shared" ca="1" si="90"/>
        <v>33556.35</v>
      </c>
      <c r="MJ17" s="164">
        <f t="shared" ca="1" si="90"/>
        <v>33556.35</v>
      </c>
      <c r="MK17" s="164">
        <f t="shared" ca="1" si="90"/>
        <v>33556.35</v>
      </c>
      <c r="ML17" s="164">
        <f t="shared" ca="1" si="90"/>
        <v>33556.35</v>
      </c>
      <c r="MM17" s="164">
        <f t="shared" ca="1" si="90"/>
        <v>33556.35</v>
      </c>
      <c r="MN17" s="164">
        <f t="shared" ca="1" si="91"/>
        <v>22641.375</v>
      </c>
      <c r="MO17" s="164">
        <f t="shared" ca="1" si="91"/>
        <v>22641.375</v>
      </c>
      <c r="MP17" s="164">
        <f t="shared" ca="1" si="91"/>
        <v>22641.375</v>
      </c>
      <c r="MQ17" s="164">
        <f t="shared" ca="1" si="91"/>
        <v>22641.375</v>
      </c>
      <c r="MR17" s="164">
        <f t="shared" ca="1" si="91"/>
        <v>22641.375</v>
      </c>
      <c r="MS17" s="164">
        <f t="shared" ca="1" si="91"/>
        <v>0</v>
      </c>
      <c r="MT17" s="164">
        <f t="shared" ca="1" si="91"/>
        <v>0</v>
      </c>
      <c r="MU17" s="164">
        <f t="shared" ca="1" si="91"/>
        <v>0</v>
      </c>
      <c r="MV17" s="164">
        <f t="shared" ca="1" si="91"/>
        <v>0</v>
      </c>
      <c r="MW17" s="164">
        <f t="shared" ca="1" si="91"/>
        <v>0</v>
      </c>
      <c r="MX17" s="164">
        <f t="shared" ca="1" si="92"/>
        <v>0</v>
      </c>
      <c r="MY17" s="164">
        <f t="shared" ca="1" si="92"/>
        <v>0</v>
      </c>
      <c r="MZ17" s="164">
        <f t="shared" ca="1" si="92"/>
        <v>0</v>
      </c>
      <c r="NA17" s="164">
        <f t="shared" ca="1" si="92"/>
        <v>0</v>
      </c>
      <c r="NB17" s="164">
        <f t="shared" ca="1" si="92"/>
        <v>0</v>
      </c>
      <c r="NC17" s="164">
        <f t="shared" ca="1" si="92"/>
        <v>0</v>
      </c>
      <c r="ND17" s="164">
        <f t="shared" ca="1" si="92"/>
        <v>0</v>
      </c>
      <c r="NE17" s="164">
        <f t="shared" ca="1" si="92"/>
        <v>0</v>
      </c>
      <c r="NF17" s="164">
        <f t="shared" ca="1" si="92"/>
        <v>0</v>
      </c>
      <c r="NG17" s="164">
        <f t="shared" ca="1" si="92"/>
        <v>0</v>
      </c>
      <c r="NH17" s="164">
        <f t="shared" ca="1" si="92"/>
        <v>0</v>
      </c>
      <c r="NI17" s="164">
        <f t="shared" ca="1" si="92"/>
        <v>0</v>
      </c>
      <c r="NJ17" s="164">
        <f t="shared" ca="1" si="92"/>
        <v>0</v>
      </c>
      <c r="NK17" s="164">
        <f t="shared" ca="1" si="92"/>
        <v>0</v>
      </c>
      <c r="NL17" s="139"/>
      <c r="NM17" s="164">
        <f t="shared" ca="1" si="93"/>
        <v>5.2088249999999974</v>
      </c>
      <c r="NN17" s="164">
        <f t="shared" ca="1" si="93"/>
        <v>5.2088249999999974</v>
      </c>
      <c r="NO17" s="164">
        <f t="shared" ca="1" si="93"/>
        <v>5.2088249999999974</v>
      </c>
      <c r="NP17" s="164">
        <f t="shared" ca="1" si="93"/>
        <v>5.2088249999999974</v>
      </c>
      <c r="NQ17" s="164">
        <f t="shared" ca="1" si="93"/>
        <v>5.2088249999999974</v>
      </c>
      <c r="NR17" s="164">
        <f t="shared" ca="1" si="93"/>
        <v>5.2088249999999974</v>
      </c>
      <c r="NS17" s="164">
        <f t="shared" ca="1" si="93"/>
        <v>5.2088249999999974</v>
      </c>
      <c r="NT17" s="164">
        <f t="shared" ca="1" si="93"/>
        <v>5.2088249999999974</v>
      </c>
      <c r="NU17" s="164">
        <f t="shared" ca="1" si="93"/>
        <v>5.2088249999999974</v>
      </c>
      <c r="NV17" s="164">
        <f t="shared" ca="1" si="93"/>
        <v>5.2088249999999974</v>
      </c>
      <c r="NW17" s="164">
        <f t="shared" ca="1" si="94"/>
        <v>4.0571249999999974</v>
      </c>
      <c r="NX17" s="164">
        <f t="shared" ca="1" si="94"/>
        <v>4.0571249999999974</v>
      </c>
      <c r="NY17" s="164">
        <f t="shared" ca="1" si="94"/>
        <v>4.0571249999999974</v>
      </c>
      <c r="NZ17" s="164">
        <f t="shared" ca="1" si="94"/>
        <v>4.0571249999999974</v>
      </c>
      <c r="OA17" s="164">
        <f t="shared" ca="1" si="94"/>
        <v>4.0571249999999974</v>
      </c>
      <c r="OB17" s="164">
        <f t="shared" ca="1" si="94"/>
        <v>0</v>
      </c>
      <c r="OC17" s="164">
        <f t="shared" ca="1" si="94"/>
        <v>0</v>
      </c>
      <c r="OD17" s="164">
        <f t="shared" ca="1" si="94"/>
        <v>0</v>
      </c>
      <c r="OE17" s="164">
        <f t="shared" ca="1" si="94"/>
        <v>0</v>
      </c>
      <c r="OF17" s="164">
        <f t="shared" ca="1" si="94"/>
        <v>0</v>
      </c>
      <c r="OG17" s="164">
        <f t="shared" ca="1" si="95"/>
        <v>0</v>
      </c>
      <c r="OH17" s="164">
        <f t="shared" ca="1" si="95"/>
        <v>0</v>
      </c>
      <c r="OI17" s="164">
        <f t="shared" ca="1" si="95"/>
        <v>0</v>
      </c>
      <c r="OJ17" s="164">
        <f t="shared" ca="1" si="95"/>
        <v>0</v>
      </c>
      <c r="OK17" s="164">
        <f t="shared" ca="1" si="95"/>
        <v>0</v>
      </c>
      <c r="OL17" s="164">
        <f t="shared" ca="1" si="95"/>
        <v>0</v>
      </c>
      <c r="OM17" s="164">
        <f t="shared" ca="1" si="95"/>
        <v>0</v>
      </c>
      <c r="ON17" s="164">
        <f t="shared" ca="1" si="95"/>
        <v>0</v>
      </c>
      <c r="OO17" s="164">
        <f t="shared" ca="1" si="95"/>
        <v>0</v>
      </c>
      <c r="OP17" s="164">
        <f t="shared" ca="1" si="95"/>
        <v>0</v>
      </c>
      <c r="OQ17" s="164">
        <f t="shared" ca="1" si="95"/>
        <v>0</v>
      </c>
      <c r="OR17" s="164">
        <f t="shared" ca="1" si="95"/>
        <v>0</v>
      </c>
      <c r="OS17" s="164">
        <f t="shared" ca="1" si="95"/>
        <v>0</v>
      </c>
      <c r="OT17" s="164">
        <f t="shared" ca="1" si="95"/>
        <v>0</v>
      </c>
      <c r="OU17" s="139"/>
      <c r="OV17" s="164">
        <f t="shared" ca="1" si="96"/>
        <v>0</v>
      </c>
      <c r="OW17" s="164">
        <f t="shared" ca="1" si="96"/>
        <v>0</v>
      </c>
      <c r="OX17" s="164">
        <f t="shared" ca="1" si="96"/>
        <v>0</v>
      </c>
      <c r="OY17" s="164">
        <f t="shared" ca="1" si="96"/>
        <v>0</v>
      </c>
      <c r="OZ17" s="164">
        <f t="shared" ca="1" si="96"/>
        <v>0</v>
      </c>
      <c r="PA17" s="164">
        <f t="shared" ca="1" si="96"/>
        <v>0</v>
      </c>
      <c r="PB17" s="164">
        <f t="shared" ca="1" si="96"/>
        <v>0</v>
      </c>
      <c r="PC17" s="164">
        <f t="shared" ca="1" si="96"/>
        <v>0</v>
      </c>
      <c r="PD17" s="164">
        <f t="shared" ca="1" si="96"/>
        <v>0</v>
      </c>
      <c r="PE17" s="164">
        <f t="shared" ca="1" si="96"/>
        <v>0</v>
      </c>
      <c r="PF17" s="164">
        <f t="shared" ca="1" si="97"/>
        <v>0</v>
      </c>
      <c r="PG17" s="164">
        <f t="shared" ca="1" si="97"/>
        <v>0</v>
      </c>
      <c r="PH17" s="164">
        <f t="shared" ca="1" si="97"/>
        <v>0</v>
      </c>
      <c r="PI17" s="164">
        <f t="shared" ca="1" si="97"/>
        <v>0</v>
      </c>
      <c r="PJ17" s="164">
        <f t="shared" ca="1" si="97"/>
        <v>0</v>
      </c>
      <c r="PK17" s="164">
        <f t="shared" ca="1" si="97"/>
        <v>0</v>
      </c>
      <c r="PL17" s="164">
        <f t="shared" ca="1" si="97"/>
        <v>0</v>
      </c>
      <c r="PM17" s="164">
        <f t="shared" ca="1" si="97"/>
        <v>0</v>
      </c>
      <c r="PN17" s="164">
        <f t="shared" ca="1" si="97"/>
        <v>0</v>
      </c>
      <c r="PO17" s="164">
        <f t="shared" ca="1" si="97"/>
        <v>0</v>
      </c>
      <c r="PP17" s="164">
        <f t="shared" ca="1" si="98"/>
        <v>0</v>
      </c>
      <c r="PQ17" s="164">
        <f t="shared" ca="1" si="98"/>
        <v>0</v>
      </c>
      <c r="PR17" s="164">
        <f t="shared" ca="1" si="98"/>
        <v>0</v>
      </c>
      <c r="PS17" s="164">
        <f t="shared" ca="1" si="98"/>
        <v>0</v>
      </c>
      <c r="PT17" s="164">
        <f t="shared" ca="1" si="98"/>
        <v>0</v>
      </c>
      <c r="PU17" s="164">
        <f t="shared" ca="1" si="98"/>
        <v>0</v>
      </c>
      <c r="PV17" s="164">
        <f t="shared" ca="1" si="98"/>
        <v>0</v>
      </c>
      <c r="PW17" s="164">
        <f t="shared" ca="1" si="98"/>
        <v>0</v>
      </c>
      <c r="PX17" s="164">
        <f t="shared" ca="1" si="98"/>
        <v>0</v>
      </c>
      <c r="PY17" s="164">
        <f t="shared" ca="1" si="98"/>
        <v>0</v>
      </c>
      <c r="PZ17" s="164">
        <f t="shared" ca="1" si="98"/>
        <v>0</v>
      </c>
      <c r="QA17" s="164">
        <f t="shared" ca="1" si="98"/>
        <v>0</v>
      </c>
      <c r="QB17" s="164">
        <f t="shared" ca="1" si="98"/>
        <v>0</v>
      </c>
      <c r="QC17" s="164">
        <f t="shared" ca="1" si="98"/>
        <v>0</v>
      </c>
      <c r="QD17" s="131"/>
    </row>
    <row r="18" spans="1:446" s="120" customFormat="1" ht="14.4" customHeight="1">
      <c r="A18" s="157"/>
      <c r="B18" s="152" t="str">
        <f t="shared" si="99"/>
        <v>Commercial_Commercial Prescriptive Rebate_All_All_Actual</v>
      </c>
      <c r="C18" s="153" t="s">
        <v>65</v>
      </c>
      <c r="D18" s="153" t="s">
        <v>240</v>
      </c>
      <c r="E18" s="129" t="s">
        <v>166</v>
      </c>
      <c r="F18" s="130" t="s">
        <v>166</v>
      </c>
      <c r="G18" s="130" t="s">
        <v>243</v>
      </c>
      <c r="H18" s="131"/>
      <c r="I18" s="132" t="s">
        <v>94</v>
      </c>
      <c r="J18" s="132">
        <f t="shared" ca="1" si="51"/>
        <v>2940068.5039999983</v>
      </c>
      <c r="K18" s="132">
        <f t="shared" ca="1" si="51"/>
        <v>2940068.5039999983</v>
      </c>
      <c r="L18" s="132">
        <f t="shared" ca="1" si="51"/>
        <v>0</v>
      </c>
      <c r="M18" s="132">
        <f t="shared" ca="1" si="51"/>
        <v>700.22858899999983</v>
      </c>
      <c r="N18" s="132">
        <f t="shared" ca="1" si="51"/>
        <v>700.22858899999983</v>
      </c>
      <c r="O18" s="132">
        <f t="shared" ca="1" si="51"/>
        <v>0</v>
      </c>
      <c r="P18" s="132">
        <f t="shared" ca="1" si="51"/>
        <v>0</v>
      </c>
      <c r="Q18" s="132">
        <f t="shared" ca="1" si="51"/>
        <v>0</v>
      </c>
      <c r="R18" s="133">
        <f t="shared" ca="1" si="51"/>
        <v>0</v>
      </c>
      <c r="S18" s="133">
        <f t="shared" ca="1" si="51"/>
        <v>0</v>
      </c>
      <c r="T18" s="133">
        <f t="shared" ca="1" si="51"/>
        <v>0</v>
      </c>
      <c r="U18" s="133">
        <f t="shared" ca="1" si="51"/>
        <v>0</v>
      </c>
      <c r="V18" s="133">
        <f t="shared" ca="1" si="51"/>
        <v>0</v>
      </c>
      <c r="W18" s="133">
        <f t="shared" ca="1" si="51"/>
        <v>0</v>
      </c>
      <c r="X18" s="131"/>
      <c r="Y18" s="134">
        <f t="shared" ca="1" si="52"/>
        <v>774134.92541538458</v>
      </c>
      <c r="Z18" s="134">
        <f t="shared" ca="1" si="52"/>
        <v>0</v>
      </c>
      <c r="AA18" s="134"/>
      <c r="AB18" s="134"/>
      <c r="AC18" s="134">
        <f t="shared" ca="1" si="53"/>
        <v>265545.78492000001</v>
      </c>
      <c r="AD18" s="134">
        <f ca="1">INDEX(OFFSET('Program Inputs'!$AE$5,,,TotalPrograms),MATCH($C18&amp;"_"&amp;$D18&amp;"_"&amp;$G18,OFFSET('Program Inputs'!$A$5,,,TotalPrograms),0))</f>
        <v>29701.035080000001</v>
      </c>
      <c r="AE18" s="134">
        <f t="shared" ca="1" si="54"/>
        <v>295246.82</v>
      </c>
      <c r="AF18" s="131"/>
      <c r="AG18" s="135">
        <f t="shared" ca="1" si="102"/>
        <v>1.0953685971223099</v>
      </c>
      <c r="AH18" s="135">
        <f t="shared" ca="1" si="103"/>
        <v>2.9822392951236325</v>
      </c>
      <c r="AI18" s="135">
        <f t="shared" ca="1" si="104"/>
        <v>1.3500852889016619</v>
      </c>
      <c r="AJ18" s="135">
        <f t="shared" ca="1" si="105"/>
        <v>2.8428365580648243</v>
      </c>
      <c r="AK18" s="135">
        <f t="shared" ca="1" si="106"/>
        <v>0.39476364669202318</v>
      </c>
      <c r="AL18" s="131"/>
      <c r="AM18" s="154">
        <f t="shared" ca="1" si="58"/>
        <v>1.5700683602333166E-2</v>
      </c>
      <c r="AN18" s="137">
        <f t="shared" ca="1" si="59"/>
        <v>66.232929251827343</v>
      </c>
      <c r="AO18" s="137" t="str">
        <f t="shared" ca="1" si="60"/>
        <v>n/a</v>
      </c>
      <c r="AP18" s="131"/>
      <c r="AQ18" s="138">
        <f t="shared" ca="1" si="61"/>
        <v>880496.66836429399</v>
      </c>
      <c r="AR18" s="138">
        <f t="shared" ca="1" si="61"/>
        <v>774134.92541538458</v>
      </c>
      <c r="AS18" s="131"/>
      <c r="AT18" s="138">
        <f t="shared" ca="1" si="62"/>
        <v>880496.66836429399</v>
      </c>
      <c r="AU18" s="138">
        <f t="shared" ca="1" si="62"/>
        <v>0</v>
      </c>
      <c r="AV18" s="131"/>
      <c r="AW18" s="138">
        <f t="shared" ca="1" si="63"/>
        <v>880496.66836429399</v>
      </c>
      <c r="AX18" s="138">
        <f t="shared" ca="1" si="63"/>
        <v>0</v>
      </c>
      <c r="AY18" s="138">
        <f t="shared" ca="1" si="63"/>
        <v>204750.43659066243</v>
      </c>
      <c r="AZ18" s="138">
        <f t="shared" ca="1" si="63"/>
        <v>0</v>
      </c>
      <c r="BA18" s="138">
        <f t="shared" ca="1" si="63"/>
        <v>774134.92541538458</v>
      </c>
      <c r="BB18" s="131"/>
      <c r="BC18" s="138">
        <f t="shared" ca="1" si="64"/>
        <v>1935193.2819256415</v>
      </c>
      <c r="BD18" s="138">
        <f t="shared" ca="1" si="64"/>
        <v>0</v>
      </c>
      <c r="BE18" s="138">
        <f t="shared" ca="1" si="64"/>
        <v>774134.92541538458</v>
      </c>
      <c r="BF18" s="131"/>
      <c r="BG18" s="138">
        <f t="shared" ca="1" si="65"/>
        <v>880496.66836429399</v>
      </c>
      <c r="BH18" s="138">
        <f t="shared" ca="1" si="65"/>
        <v>1935193.2819256415</v>
      </c>
      <c r="BI18" s="131"/>
      <c r="BJ18" s="140">
        <f t="shared" ca="1" si="66"/>
        <v>137566.1973285538</v>
      </c>
      <c r="BK18" s="140">
        <f t="shared" ca="1" si="66"/>
        <v>139629.69028848209</v>
      </c>
      <c r="BL18" s="140">
        <f t="shared" ca="1" si="66"/>
        <v>141724.13564280933</v>
      </c>
      <c r="BM18" s="140">
        <f t="shared" ca="1" si="66"/>
        <v>143849.99767745141</v>
      </c>
      <c r="BN18" s="140">
        <f t="shared" ca="1" si="66"/>
        <v>146007.74764261319</v>
      </c>
      <c r="BO18" s="140">
        <f t="shared" ca="1" si="66"/>
        <v>148197.86385725238</v>
      </c>
      <c r="BP18" s="140">
        <f t="shared" ca="1" si="66"/>
        <v>150420.83181511113</v>
      </c>
      <c r="BQ18" s="140">
        <f t="shared" ca="1" si="66"/>
        <v>152677.14429233776</v>
      </c>
      <c r="BR18" s="140">
        <f t="shared" ca="1" si="66"/>
        <v>2574.1542070601818</v>
      </c>
      <c r="BS18" s="140">
        <f t="shared" ca="1" si="66"/>
        <v>2612.7665201660843</v>
      </c>
      <c r="BT18" s="140">
        <f t="shared" ca="1" si="67"/>
        <v>2651.9580179685754</v>
      </c>
      <c r="BU18" s="140">
        <f t="shared" ca="1" si="67"/>
        <v>2691.7373882381039</v>
      </c>
      <c r="BV18" s="140">
        <f t="shared" ca="1" si="67"/>
        <v>2732.1134490616755</v>
      </c>
      <c r="BW18" s="140">
        <f t="shared" ca="1" si="67"/>
        <v>2773.0951507976001</v>
      </c>
      <c r="BX18" s="140">
        <f t="shared" ca="1" si="67"/>
        <v>2814.6915780595641</v>
      </c>
      <c r="BY18" s="140">
        <f t="shared" ca="1" si="67"/>
        <v>0</v>
      </c>
      <c r="BZ18" s="140">
        <f t="shared" ca="1" si="67"/>
        <v>0</v>
      </c>
      <c r="CA18" s="140">
        <f t="shared" ca="1" si="67"/>
        <v>0</v>
      </c>
      <c r="CB18" s="140">
        <f t="shared" ca="1" si="67"/>
        <v>0</v>
      </c>
      <c r="CC18" s="140">
        <f t="shared" ca="1" si="67"/>
        <v>0</v>
      </c>
      <c r="CD18" s="140">
        <f t="shared" ca="1" si="68"/>
        <v>0</v>
      </c>
      <c r="CE18" s="140">
        <f t="shared" ca="1" si="68"/>
        <v>0</v>
      </c>
      <c r="CF18" s="140">
        <f t="shared" ca="1" si="68"/>
        <v>0</v>
      </c>
      <c r="CG18" s="140">
        <f t="shared" ca="1" si="68"/>
        <v>0</v>
      </c>
      <c r="CH18" s="140">
        <f t="shared" ca="1" si="68"/>
        <v>0</v>
      </c>
      <c r="CI18" s="140">
        <f t="shared" ca="1" si="68"/>
        <v>0</v>
      </c>
      <c r="CJ18" s="140">
        <f t="shared" ca="1" si="68"/>
        <v>0</v>
      </c>
      <c r="CK18" s="140">
        <f t="shared" ca="1" si="68"/>
        <v>0</v>
      </c>
      <c r="CL18" s="140">
        <f t="shared" ca="1" si="68"/>
        <v>0</v>
      </c>
      <c r="CM18" s="140">
        <f t="shared" ca="1" si="68"/>
        <v>0</v>
      </c>
      <c r="CN18" s="140">
        <f t="shared" ca="1" si="68"/>
        <v>0</v>
      </c>
      <c r="CO18" s="140">
        <f t="shared" ca="1" si="68"/>
        <v>0</v>
      </c>
      <c r="CP18" s="140">
        <f t="shared" ca="1" si="68"/>
        <v>0</v>
      </c>
      <c r="CQ18" s="140">
        <f t="shared" ca="1" si="68"/>
        <v>0</v>
      </c>
      <c r="CR18" s="131"/>
      <c r="CS18" s="140">
        <f t="shared" ca="1" si="69"/>
        <v>33516.780945599981</v>
      </c>
      <c r="CT18" s="140">
        <f t="shared" ca="1" si="69"/>
        <v>33516.780945599981</v>
      </c>
      <c r="CU18" s="140">
        <f t="shared" ca="1" si="69"/>
        <v>33516.780945599981</v>
      </c>
      <c r="CV18" s="140">
        <f t="shared" ca="1" si="69"/>
        <v>33516.780945599981</v>
      </c>
      <c r="CW18" s="140">
        <f t="shared" ca="1" si="69"/>
        <v>33516.780945599981</v>
      </c>
      <c r="CX18" s="140">
        <f t="shared" ca="1" si="69"/>
        <v>33516.780945599981</v>
      </c>
      <c r="CY18" s="140">
        <f t="shared" ca="1" si="69"/>
        <v>33516.780945599981</v>
      </c>
      <c r="CZ18" s="140">
        <f t="shared" ca="1" si="69"/>
        <v>33516.780945599981</v>
      </c>
      <c r="DA18" s="140">
        <f t="shared" ca="1" si="69"/>
        <v>584.92222379999998</v>
      </c>
      <c r="DB18" s="140">
        <f t="shared" ca="1" si="69"/>
        <v>584.92222379999998</v>
      </c>
      <c r="DC18" s="140">
        <f t="shared" ca="1" si="70"/>
        <v>584.92222379999998</v>
      </c>
      <c r="DD18" s="140">
        <f t="shared" ca="1" si="70"/>
        <v>584.92222379999998</v>
      </c>
      <c r="DE18" s="140">
        <f t="shared" ca="1" si="70"/>
        <v>584.92222379999998</v>
      </c>
      <c r="DF18" s="140">
        <f t="shared" ca="1" si="70"/>
        <v>584.92222379999998</v>
      </c>
      <c r="DG18" s="140">
        <f t="shared" ca="1" si="70"/>
        <v>584.92222379999998</v>
      </c>
      <c r="DH18" s="140">
        <f t="shared" ca="1" si="70"/>
        <v>0</v>
      </c>
      <c r="DI18" s="140">
        <f t="shared" ca="1" si="70"/>
        <v>0</v>
      </c>
      <c r="DJ18" s="140">
        <f t="shared" ca="1" si="70"/>
        <v>0</v>
      </c>
      <c r="DK18" s="140">
        <f t="shared" ca="1" si="70"/>
        <v>0</v>
      </c>
      <c r="DL18" s="140">
        <f t="shared" ca="1" si="70"/>
        <v>0</v>
      </c>
      <c r="DM18" s="140">
        <f t="shared" ca="1" si="71"/>
        <v>0</v>
      </c>
      <c r="DN18" s="140">
        <f t="shared" ca="1" si="71"/>
        <v>0</v>
      </c>
      <c r="DO18" s="140">
        <f t="shared" ca="1" si="71"/>
        <v>0</v>
      </c>
      <c r="DP18" s="140">
        <f t="shared" ca="1" si="71"/>
        <v>0</v>
      </c>
      <c r="DQ18" s="140">
        <f t="shared" ca="1" si="71"/>
        <v>0</v>
      </c>
      <c r="DR18" s="140">
        <f t="shared" ca="1" si="71"/>
        <v>0</v>
      </c>
      <c r="DS18" s="140">
        <f t="shared" ca="1" si="71"/>
        <v>0</v>
      </c>
      <c r="DT18" s="140">
        <f t="shared" ca="1" si="71"/>
        <v>0</v>
      </c>
      <c r="DU18" s="140">
        <f t="shared" ca="1" si="71"/>
        <v>0</v>
      </c>
      <c r="DV18" s="140">
        <f t="shared" ca="1" si="71"/>
        <v>0</v>
      </c>
      <c r="DW18" s="140">
        <f t="shared" ca="1" si="71"/>
        <v>0</v>
      </c>
      <c r="DX18" s="140">
        <f t="shared" ca="1" si="71"/>
        <v>0</v>
      </c>
      <c r="DY18" s="140">
        <f t="shared" ca="1" si="71"/>
        <v>0</v>
      </c>
      <c r="DZ18" s="140">
        <f t="shared" ca="1" si="71"/>
        <v>0</v>
      </c>
      <c r="EA18" s="139"/>
      <c r="EB18" s="140">
        <f t="shared" ca="1" si="72"/>
        <v>0</v>
      </c>
      <c r="EC18" s="140">
        <f t="shared" ca="1" si="72"/>
        <v>0</v>
      </c>
      <c r="ED18" s="140">
        <f t="shared" ca="1" si="72"/>
        <v>0</v>
      </c>
      <c r="EE18" s="140">
        <f t="shared" ca="1" si="72"/>
        <v>0</v>
      </c>
      <c r="EF18" s="140">
        <f t="shared" ca="1" si="72"/>
        <v>0</v>
      </c>
      <c r="EG18" s="140">
        <f t="shared" ca="1" si="72"/>
        <v>0</v>
      </c>
      <c r="EH18" s="140">
        <f t="shared" ca="1" si="72"/>
        <v>0</v>
      </c>
      <c r="EI18" s="140">
        <f t="shared" ca="1" si="72"/>
        <v>0</v>
      </c>
      <c r="EJ18" s="140">
        <f t="shared" ca="1" si="72"/>
        <v>0</v>
      </c>
      <c r="EK18" s="140">
        <f t="shared" ca="1" si="72"/>
        <v>0</v>
      </c>
      <c r="EL18" s="140">
        <f t="shared" ca="1" si="73"/>
        <v>0</v>
      </c>
      <c r="EM18" s="140">
        <f t="shared" ca="1" si="73"/>
        <v>0</v>
      </c>
      <c r="EN18" s="140">
        <f t="shared" ca="1" si="73"/>
        <v>0</v>
      </c>
      <c r="EO18" s="140">
        <f t="shared" ca="1" si="73"/>
        <v>0</v>
      </c>
      <c r="EP18" s="140">
        <f t="shared" ca="1" si="73"/>
        <v>0</v>
      </c>
      <c r="EQ18" s="140">
        <f t="shared" ca="1" si="73"/>
        <v>0</v>
      </c>
      <c r="ER18" s="140">
        <f t="shared" ca="1" si="73"/>
        <v>0</v>
      </c>
      <c r="ES18" s="140">
        <f t="shared" ca="1" si="73"/>
        <v>0</v>
      </c>
      <c r="ET18" s="140">
        <f t="shared" ca="1" si="73"/>
        <v>0</v>
      </c>
      <c r="EU18" s="140">
        <f t="shared" ca="1" si="73"/>
        <v>0</v>
      </c>
      <c r="EV18" s="140">
        <f t="shared" ca="1" si="74"/>
        <v>0</v>
      </c>
      <c r="EW18" s="140">
        <f t="shared" ca="1" si="74"/>
        <v>0</v>
      </c>
      <c r="EX18" s="140">
        <f t="shared" ca="1" si="74"/>
        <v>0</v>
      </c>
      <c r="EY18" s="140">
        <f t="shared" ca="1" si="74"/>
        <v>0</v>
      </c>
      <c r="EZ18" s="140">
        <f t="shared" ca="1" si="74"/>
        <v>0</v>
      </c>
      <c r="FA18" s="140">
        <f t="shared" ca="1" si="74"/>
        <v>0</v>
      </c>
      <c r="FB18" s="140">
        <f t="shared" ca="1" si="74"/>
        <v>0</v>
      </c>
      <c r="FC18" s="140">
        <f t="shared" ca="1" si="74"/>
        <v>0</v>
      </c>
      <c r="FD18" s="140">
        <f t="shared" ca="1" si="74"/>
        <v>0</v>
      </c>
      <c r="FE18" s="140">
        <f t="shared" ca="1" si="74"/>
        <v>0</v>
      </c>
      <c r="FF18" s="140">
        <f t="shared" ca="1" si="74"/>
        <v>0</v>
      </c>
      <c r="FG18" s="140">
        <f t="shared" ca="1" si="74"/>
        <v>0</v>
      </c>
      <c r="FH18" s="140">
        <f t="shared" ca="1" si="74"/>
        <v>0</v>
      </c>
      <c r="FI18" s="140">
        <f t="shared" ca="1" si="74"/>
        <v>0</v>
      </c>
      <c r="FJ18" s="139"/>
      <c r="FK18" s="140">
        <f t="shared" ca="1" si="75"/>
        <v>0</v>
      </c>
      <c r="FL18" s="140">
        <f t="shared" ca="1" si="75"/>
        <v>0</v>
      </c>
      <c r="FM18" s="140">
        <f t="shared" ca="1" si="75"/>
        <v>0</v>
      </c>
      <c r="FN18" s="140">
        <f t="shared" ca="1" si="75"/>
        <v>0</v>
      </c>
      <c r="FO18" s="140">
        <f t="shared" ca="1" si="75"/>
        <v>0</v>
      </c>
      <c r="FP18" s="140">
        <f t="shared" ca="1" si="75"/>
        <v>0</v>
      </c>
      <c r="FQ18" s="140">
        <f t="shared" ca="1" si="75"/>
        <v>0</v>
      </c>
      <c r="FR18" s="140">
        <f t="shared" ca="1" si="75"/>
        <v>0</v>
      </c>
      <c r="FS18" s="140">
        <f t="shared" ca="1" si="75"/>
        <v>0</v>
      </c>
      <c r="FT18" s="140">
        <f t="shared" ca="1" si="75"/>
        <v>0</v>
      </c>
      <c r="FU18" s="140">
        <f t="shared" ca="1" si="76"/>
        <v>0</v>
      </c>
      <c r="FV18" s="140">
        <f t="shared" ca="1" si="76"/>
        <v>0</v>
      </c>
      <c r="FW18" s="140">
        <f t="shared" ca="1" si="76"/>
        <v>0</v>
      </c>
      <c r="FX18" s="140">
        <f t="shared" ca="1" si="76"/>
        <v>0</v>
      </c>
      <c r="FY18" s="140">
        <f t="shared" ca="1" si="76"/>
        <v>0</v>
      </c>
      <c r="FZ18" s="140">
        <f t="shared" ca="1" si="76"/>
        <v>0</v>
      </c>
      <c r="GA18" s="140">
        <f t="shared" ca="1" si="76"/>
        <v>0</v>
      </c>
      <c r="GB18" s="140">
        <f t="shared" ca="1" si="76"/>
        <v>0</v>
      </c>
      <c r="GC18" s="140">
        <f t="shared" ca="1" si="76"/>
        <v>0</v>
      </c>
      <c r="GD18" s="140">
        <f t="shared" ca="1" si="76"/>
        <v>0</v>
      </c>
      <c r="GE18" s="140">
        <f t="shared" ca="1" si="77"/>
        <v>0</v>
      </c>
      <c r="GF18" s="140">
        <f t="shared" ca="1" si="77"/>
        <v>0</v>
      </c>
      <c r="GG18" s="140">
        <f t="shared" ca="1" si="77"/>
        <v>0</v>
      </c>
      <c r="GH18" s="140">
        <f t="shared" ca="1" si="77"/>
        <v>0</v>
      </c>
      <c r="GI18" s="140">
        <f t="shared" ca="1" si="77"/>
        <v>0</v>
      </c>
      <c r="GJ18" s="140">
        <f t="shared" ca="1" si="77"/>
        <v>0</v>
      </c>
      <c r="GK18" s="140">
        <f t="shared" ca="1" si="77"/>
        <v>0</v>
      </c>
      <c r="GL18" s="140">
        <f t="shared" ca="1" si="77"/>
        <v>0</v>
      </c>
      <c r="GM18" s="140">
        <f t="shared" ca="1" si="77"/>
        <v>0</v>
      </c>
      <c r="GN18" s="140">
        <f t="shared" ca="1" si="77"/>
        <v>0</v>
      </c>
      <c r="GO18" s="140">
        <f t="shared" ca="1" si="77"/>
        <v>0</v>
      </c>
      <c r="GP18" s="140">
        <f t="shared" ca="1" si="77"/>
        <v>0</v>
      </c>
      <c r="GQ18" s="140">
        <f t="shared" ca="1" si="77"/>
        <v>0</v>
      </c>
      <c r="GR18" s="140">
        <f t="shared" ca="1" si="77"/>
        <v>0</v>
      </c>
      <c r="GS18" s="139"/>
      <c r="GT18" s="140">
        <f t="shared" ca="1" si="78"/>
        <v>302218.71003663068</v>
      </c>
      <c r="GU18" s="140">
        <f t="shared" ca="1" si="78"/>
        <v>306751.99068718014</v>
      </c>
      <c r="GV18" s="140">
        <f t="shared" ca="1" si="78"/>
        <v>311353.27054748771</v>
      </c>
      <c r="GW18" s="140">
        <f t="shared" ca="1" si="78"/>
        <v>316023.56960569997</v>
      </c>
      <c r="GX18" s="140">
        <f t="shared" ca="1" si="78"/>
        <v>320763.92314978549</v>
      </c>
      <c r="GY18" s="140">
        <f t="shared" ca="1" si="78"/>
        <v>325575.38199703221</v>
      </c>
      <c r="GZ18" s="140">
        <f t="shared" ca="1" si="78"/>
        <v>330459.01272698765</v>
      </c>
      <c r="HA18" s="140">
        <f t="shared" ca="1" si="78"/>
        <v>335415.89791789249</v>
      </c>
      <c r="HB18" s="140">
        <f t="shared" ca="1" si="78"/>
        <v>5941.3550610614238</v>
      </c>
      <c r="HC18" s="140">
        <f t="shared" ca="1" si="78"/>
        <v>6030.475386977344</v>
      </c>
      <c r="HD18" s="140">
        <f t="shared" ca="1" si="79"/>
        <v>6120.9325177820047</v>
      </c>
      <c r="HE18" s="140">
        <f t="shared" ca="1" si="79"/>
        <v>6212.7465055487337</v>
      </c>
      <c r="HF18" s="140">
        <f t="shared" ca="1" si="79"/>
        <v>6305.9377031319636</v>
      </c>
      <c r="HG18" s="140">
        <f t="shared" ca="1" si="79"/>
        <v>6400.526768678943</v>
      </c>
      <c r="HH18" s="140">
        <f t="shared" ca="1" si="79"/>
        <v>6496.5346702091265</v>
      </c>
      <c r="HI18" s="140">
        <f t="shared" ca="1" si="79"/>
        <v>0</v>
      </c>
      <c r="HJ18" s="140">
        <f t="shared" ca="1" si="79"/>
        <v>0</v>
      </c>
      <c r="HK18" s="140">
        <f t="shared" ca="1" si="79"/>
        <v>0</v>
      </c>
      <c r="HL18" s="140">
        <f t="shared" ca="1" si="79"/>
        <v>0</v>
      </c>
      <c r="HM18" s="140">
        <f t="shared" ca="1" si="79"/>
        <v>0</v>
      </c>
      <c r="HN18" s="140">
        <f t="shared" ca="1" si="80"/>
        <v>0</v>
      </c>
      <c r="HO18" s="140">
        <f t="shared" ca="1" si="80"/>
        <v>0</v>
      </c>
      <c r="HP18" s="140">
        <f t="shared" ca="1" si="80"/>
        <v>0</v>
      </c>
      <c r="HQ18" s="140">
        <f t="shared" ca="1" si="80"/>
        <v>0</v>
      </c>
      <c r="HR18" s="140">
        <f t="shared" ca="1" si="80"/>
        <v>0</v>
      </c>
      <c r="HS18" s="140">
        <f t="shared" ca="1" si="80"/>
        <v>0</v>
      </c>
      <c r="HT18" s="140">
        <f t="shared" ca="1" si="80"/>
        <v>0</v>
      </c>
      <c r="HU18" s="140">
        <f t="shared" ca="1" si="80"/>
        <v>0</v>
      </c>
      <c r="HV18" s="140">
        <f t="shared" ca="1" si="80"/>
        <v>0</v>
      </c>
      <c r="HW18" s="140">
        <f t="shared" ca="1" si="80"/>
        <v>0</v>
      </c>
      <c r="HX18" s="140">
        <f t="shared" ca="1" si="80"/>
        <v>0</v>
      </c>
      <c r="HY18" s="140">
        <f t="shared" ca="1" si="80"/>
        <v>0</v>
      </c>
      <c r="HZ18" s="140">
        <f t="shared" ca="1" si="80"/>
        <v>0</v>
      </c>
      <c r="IA18" s="140">
        <f t="shared" ca="1" si="80"/>
        <v>0</v>
      </c>
      <c r="IB18" s="139"/>
      <c r="IC18" s="140">
        <f t="shared" ca="1" si="81"/>
        <v>774134.92541538458</v>
      </c>
      <c r="ID18" s="140">
        <f t="shared" ca="1" si="81"/>
        <v>0</v>
      </c>
      <c r="IE18" s="140">
        <f t="shared" ca="1" si="81"/>
        <v>0</v>
      </c>
      <c r="IF18" s="140">
        <f t="shared" ca="1" si="81"/>
        <v>0</v>
      </c>
      <c r="IG18" s="140">
        <f t="shared" ca="1" si="81"/>
        <v>0</v>
      </c>
      <c r="IH18" s="140">
        <f t="shared" ca="1" si="81"/>
        <v>0</v>
      </c>
      <c r="II18" s="140">
        <f t="shared" ca="1" si="81"/>
        <v>0</v>
      </c>
      <c r="IJ18" s="140">
        <f t="shared" ca="1" si="81"/>
        <v>0</v>
      </c>
      <c r="IK18" s="140">
        <f t="shared" ca="1" si="81"/>
        <v>0</v>
      </c>
      <c r="IL18" s="140">
        <f t="shared" ca="1" si="81"/>
        <v>0</v>
      </c>
      <c r="IM18" s="140">
        <f t="shared" ca="1" si="82"/>
        <v>0</v>
      </c>
      <c r="IN18" s="140">
        <f t="shared" ca="1" si="82"/>
        <v>0</v>
      </c>
      <c r="IO18" s="140">
        <f t="shared" ca="1" si="82"/>
        <v>0</v>
      </c>
      <c r="IP18" s="140">
        <f t="shared" ca="1" si="82"/>
        <v>0</v>
      </c>
      <c r="IQ18" s="140">
        <f t="shared" ca="1" si="82"/>
        <v>0</v>
      </c>
      <c r="IR18" s="140">
        <f t="shared" ca="1" si="82"/>
        <v>0</v>
      </c>
      <c r="IS18" s="140">
        <f t="shared" ca="1" si="82"/>
        <v>0</v>
      </c>
      <c r="IT18" s="140">
        <f t="shared" ca="1" si="82"/>
        <v>0</v>
      </c>
      <c r="IU18" s="140">
        <f t="shared" ca="1" si="82"/>
        <v>0</v>
      </c>
      <c r="IV18" s="140">
        <f t="shared" ca="1" si="82"/>
        <v>0</v>
      </c>
      <c r="IW18" s="140">
        <f t="shared" ca="1" si="83"/>
        <v>0</v>
      </c>
      <c r="IX18" s="140">
        <f t="shared" ca="1" si="83"/>
        <v>0</v>
      </c>
      <c r="IY18" s="140">
        <f t="shared" ca="1" si="83"/>
        <v>0</v>
      </c>
      <c r="IZ18" s="140">
        <f t="shared" ca="1" si="83"/>
        <v>0</v>
      </c>
      <c r="JA18" s="140">
        <f t="shared" ca="1" si="83"/>
        <v>0</v>
      </c>
      <c r="JB18" s="140">
        <f t="shared" ca="1" si="83"/>
        <v>0</v>
      </c>
      <c r="JC18" s="140">
        <f t="shared" ca="1" si="83"/>
        <v>0</v>
      </c>
      <c r="JD18" s="140">
        <f t="shared" ca="1" si="83"/>
        <v>0</v>
      </c>
      <c r="JE18" s="140">
        <f t="shared" ca="1" si="83"/>
        <v>0</v>
      </c>
      <c r="JF18" s="140">
        <f t="shared" ca="1" si="83"/>
        <v>0</v>
      </c>
      <c r="JG18" s="140">
        <f t="shared" ca="1" si="83"/>
        <v>0</v>
      </c>
      <c r="JH18" s="140">
        <f t="shared" ca="1" si="83"/>
        <v>0</v>
      </c>
      <c r="JI18" s="140">
        <f t="shared" ca="1" si="83"/>
        <v>0</v>
      </c>
      <c r="JJ18" s="140">
        <f t="shared" ca="1" si="83"/>
        <v>0</v>
      </c>
      <c r="JK18" s="139"/>
      <c r="JL18" s="140">
        <f t="shared" ca="1" si="84"/>
        <v>0</v>
      </c>
      <c r="JM18" s="140">
        <f t="shared" ca="1" si="84"/>
        <v>0</v>
      </c>
      <c r="JN18" s="140">
        <f t="shared" ca="1" si="84"/>
        <v>0</v>
      </c>
      <c r="JO18" s="140">
        <f t="shared" ca="1" si="84"/>
        <v>0</v>
      </c>
      <c r="JP18" s="140">
        <f t="shared" ca="1" si="84"/>
        <v>0</v>
      </c>
      <c r="JQ18" s="140">
        <f t="shared" ca="1" si="84"/>
        <v>0</v>
      </c>
      <c r="JR18" s="140">
        <f t="shared" ca="1" si="84"/>
        <v>0</v>
      </c>
      <c r="JS18" s="140">
        <f t="shared" ca="1" si="84"/>
        <v>0</v>
      </c>
      <c r="JT18" s="140">
        <f t="shared" ca="1" si="84"/>
        <v>0</v>
      </c>
      <c r="JU18" s="140">
        <f t="shared" ca="1" si="84"/>
        <v>0</v>
      </c>
      <c r="JV18" s="140">
        <f t="shared" ca="1" si="85"/>
        <v>0</v>
      </c>
      <c r="JW18" s="140">
        <f t="shared" ca="1" si="85"/>
        <v>0</v>
      </c>
      <c r="JX18" s="140">
        <f t="shared" ca="1" si="85"/>
        <v>0</v>
      </c>
      <c r="JY18" s="140">
        <f t="shared" ca="1" si="85"/>
        <v>0</v>
      </c>
      <c r="JZ18" s="140">
        <f t="shared" ca="1" si="85"/>
        <v>0</v>
      </c>
      <c r="KA18" s="140">
        <f t="shared" ca="1" si="85"/>
        <v>0</v>
      </c>
      <c r="KB18" s="140">
        <f t="shared" ca="1" si="85"/>
        <v>0</v>
      </c>
      <c r="KC18" s="140">
        <f t="shared" ca="1" si="85"/>
        <v>0</v>
      </c>
      <c r="KD18" s="140">
        <f t="shared" ca="1" si="85"/>
        <v>0</v>
      </c>
      <c r="KE18" s="140">
        <f t="shared" ca="1" si="85"/>
        <v>0</v>
      </c>
      <c r="KF18" s="140">
        <f t="shared" ca="1" si="86"/>
        <v>0</v>
      </c>
      <c r="KG18" s="140">
        <f t="shared" ca="1" si="86"/>
        <v>0</v>
      </c>
      <c r="KH18" s="140">
        <f t="shared" ca="1" si="86"/>
        <v>0</v>
      </c>
      <c r="KI18" s="140">
        <f t="shared" ca="1" si="86"/>
        <v>0</v>
      </c>
      <c r="KJ18" s="140">
        <f t="shared" ca="1" si="86"/>
        <v>0</v>
      </c>
      <c r="KK18" s="140">
        <f t="shared" ca="1" si="86"/>
        <v>0</v>
      </c>
      <c r="KL18" s="140">
        <f t="shared" ca="1" si="86"/>
        <v>0</v>
      </c>
      <c r="KM18" s="140">
        <f t="shared" ca="1" si="86"/>
        <v>0</v>
      </c>
      <c r="KN18" s="140">
        <f t="shared" ca="1" si="86"/>
        <v>0</v>
      </c>
      <c r="KO18" s="140">
        <f t="shared" ca="1" si="86"/>
        <v>0</v>
      </c>
      <c r="KP18" s="140">
        <f t="shared" ca="1" si="86"/>
        <v>0</v>
      </c>
      <c r="KQ18" s="140">
        <f t="shared" ca="1" si="86"/>
        <v>0</v>
      </c>
      <c r="KR18" s="140">
        <f t="shared" ca="1" si="86"/>
        <v>0</v>
      </c>
      <c r="KS18" s="140">
        <f t="shared" ca="1" si="86"/>
        <v>0</v>
      </c>
      <c r="KT18" s="139"/>
      <c r="KU18" s="140">
        <f t="shared" ca="1" si="87"/>
        <v>0</v>
      </c>
      <c r="KV18" s="140">
        <f t="shared" ca="1" si="87"/>
        <v>0</v>
      </c>
      <c r="KW18" s="140">
        <f t="shared" ca="1" si="87"/>
        <v>0</v>
      </c>
      <c r="KX18" s="140">
        <f t="shared" ca="1" si="87"/>
        <v>0</v>
      </c>
      <c r="KY18" s="140">
        <f t="shared" ca="1" si="87"/>
        <v>0</v>
      </c>
      <c r="KZ18" s="140">
        <f t="shared" ca="1" si="87"/>
        <v>0</v>
      </c>
      <c r="LA18" s="140">
        <f t="shared" ca="1" si="87"/>
        <v>0</v>
      </c>
      <c r="LB18" s="140">
        <f t="shared" ca="1" si="87"/>
        <v>0</v>
      </c>
      <c r="LC18" s="140">
        <f t="shared" ca="1" si="87"/>
        <v>0</v>
      </c>
      <c r="LD18" s="140">
        <f t="shared" ca="1" si="87"/>
        <v>0</v>
      </c>
      <c r="LE18" s="140">
        <f t="shared" ca="1" si="88"/>
        <v>0</v>
      </c>
      <c r="LF18" s="140">
        <f t="shared" ca="1" si="88"/>
        <v>0</v>
      </c>
      <c r="LG18" s="140">
        <f t="shared" ca="1" si="88"/>
        <v>0</v>
      </c>
      <c r="LH18" s="140">
        <f t="shared" ca="1" si="88"/>
        <v>0</v>
      </c>
      <c r="LI18" s="140">
        <f t="shared" ca="1" si="88"/>
        <v>0</v>
      </c>
      <c r="LJ18" s="140">
        <f t="shared" ca="1" si="88"/>
        <v>0</v>
      </c>
      <c r="LK18" s="140">
        <f t="shared" ca="1" si="88"/>
        <v>0</v>
      </c>
      <c r="LL18" s="140">
        <f t="shared" ca="1" si="88"/>
        <v>0</v>
      </c>
      <c r="LM18" s="140">
        <f t="shared" ca="1" si="88"/>
        <v>0</v>
      </c>
      <c r="LN18" s="140">
        <f t="shared" ca="1" si="88"/>
        <v>0</v>
      </c>
      <c r="LO18" s="140">
        <f t="shared" ca="1" si="89"/>
        <v>0</v>
      </c>
      <c r="LP18" s="140">
        <f t="shared" ca="1" si="89"/>
        <v>0</v>
      </c>
      <c r="LQ18" s="140">
        <f t="shared" ca="1" si="89"/>
        <v>0</v>
      </c>
      <c r="LR18" s="140">
        <f t="shared" ca="1" si="89"/>
        <v>0</v>
      </c>
      <c r="LS18" s="140">
        <f t="shared" ca="1" si="89"/>
        <v>0</v>
      </c>
      <c r="LT18" s="140">
        <f t="shared" ca="1" si="89"/>
        <v>0</v>
      </c>
      <c r="LU18" s="140">
        <f t="shared" ca="1" si="89"/>
        <v>0</v>
      </c>
      <c r="LV18" s="140">
        <f t="shared" ca="1" si="89"/>
        <v>0</v>
      </c>
      <c r="LW18" s="140">
        <f t="shared" ca="1" si="89"/>
        <v>0</v>
      </c>
      <c r="LX18" s="140">
        <f t="shared" ca="1" si="89"/>
        <v>0</v>
      </c>
      <c r="LY18" s="140">
        <f t="shared" ca="1" si="89"/>
        <v>0</v>
      </c>
      <c r="LZ18" s="140">
        <f t="shared" ca="1" si="89"/>
        <v>0</v>
      </c>
      <c r="MA18" s="140">
        <f t="shared" ca="1" si="89"/>
        <v>0</v>
      </c>
      <c r="MB18" s="140">
        <f t="shared" ca="1" si="89"/>
        <v>0</v>
      </c>
      <c r="MC18" s="139"/>
      <c r="MD18" s="164">
        <f t="shared" ca="1" si="90"/>
        <v>3078251.7236879976</v>
      </c>
      <c r="ME18" s="164">
        <f t="shared" ca="1" si="90"/>
        <v>3078251.7236879976</v>
      </c>
      <c r="MF18" s="164">
        <f t="shared" ca="1" si="90"/>
        <v>3078251.7236879976</v>
      </c>
      <c r="MG18" s="164">
        <f t="shared" ca="1" si="90"/>
        <v>3078251.7236879976</v>
      </c>
      <c r="MH18" s="164">
        <f t="shared" ca="1" si="90"/>
        <v>3078251.7236879976</v>
      </c>
      <c r="MI18" s="164">
        <f t="shared" ca="1" si="90"/>
        <v>3078251.7236879976</v>
      </c>
      <c r="MJ18" s="164">
        <f t="shared" ca="1" si="90"/>
        <v>3078251.7236879976</v>
      </c>
      <c r="MK18" s="164">
        <f t="shared" ca="1" si="90"/>
        <v>3078251.7236879976</v>
      </c>
      <c r="ML18" s="164">
        <f t="shared" ca="1" si="90"/>
        <v>53720.488448999997</v>
      </c>
      <c r="MM18" s="164">
        <f t="shared" ca="1" si="90"/>
        <v>53720.488448999997</v>
      </c>
      <c r="MN18" s="164">
        <f t="shared" ca="1" si="91"/>
        <v>53720.488448999997</v>
      </c>
      <c r="MO18" s="164">
        <f t="shared" ca="1" si="91"/>
        <v>53720.488448999997</v>
      </c>
      <c r="MP18" s="164">
        <f t="shared" ca="1" si="91"/>
        <v>53720.488448999997</v>
      </c>
      <c r="MQ18" s="164">
        <f t="shared" ca="1" si="91"/>
        <v>53720.488448999997</v>
      </c>
      <c r="MR18" s="164">
        <f t="shared" ca="1" si="91"/>
        <v>53720.488448999997</v>
      </c>
      <c r="MS18" s="164">
        <f t="shared" ca="1" si="91"/>
        <v>0</v>
      </c>
      <c r="MT18" s="164">
        <f t="shared" ca="1" si="91"/>
        <v>0</v>
      </c>
      <c r="MU18" s="164">
        <f t="shared" ca="1" si="91"/>
        <v>0</v>
      </c>
      <c r="MV18" s="164">
        <f t="shared" ca="1" si="91"/>
        <v>0</v>
      </c>
      <c r="MW18" s="164">
        <f t="shared" ca="1" si="91"/>
        <v>0</v>
      </c>
      <c r="MX18" s="164">
        <f t="shared" ca="1" si="92"/>
        <v>0</v>
      </c>
      <c r="MY18" s="164">
        <f t="shared" ca="1" si="92"/>
        <v>0</v>
      </c>
      <c r="MZ18" s="164">
        <f t="shared" ca="1" si="92"/>
        <v>0</v>
      </c>
      <c r="NA18" s="164">
        <f t="shared" ca="1" si="92"/>
        <v>0</v>
      </c>
      <c r="NB18" s="164">
        <f t="shared" ca="1" si="92"/>
        <v>0</v>
      </c>
      <c r="NC18" s="164">
        <f t="shared" ca="1" si="92"/>
        <v>0</v>
      </c>
      <c r="ND18" s="164">
        <f t="shared" ca="1" si="92"/>
        <v>0</v>
      </c>
      <c r="NE18" s="164">
        <f t="shared" ca="1" si="92"/>
        <v>0</v>
      </c>
      <c r="NF18" s="164">
        <f t="shared" ca="1" si="92"/>
        <v>0</v>
      </c>
      <c r="NG18" s="164">
        <f t="shared" ca="1" si="92"/>
        <v>0</v>
      </c>
      <c r="NH18" s="164">
        <f t="shared" ca="1" si="92"/>
        <v>0</v>
      </c>
      <c r="NI18" s="164">
        <f t="shared" ca="1" si="92"/>
        <v>0</v>
      </c>
      <c r="NJ18" s="164">
        <f t="shared" ca="1" si="92"/>
        <v>0</v>
      </c>
      <c r="NK18" s="164">
        <f t="shared" ca="1" si="92"/>
        <v>0</v>
      </c>
      <c r="NL18" s="139"/>
      <c r="NM18" s="164">
        <f t="shared" ca="1" si="93"/>
        <v>733.13933268299979</v>
      </c>
      <c r="NN18" s="164">
        <f t="shared" ca="1" si="93"/>
        <v>733.13933268299979</v>
      </c>
      <c r="NO18" s="164">
        <f t="shared" ca="1" si="93"/>
        <v>733.13933268299979</v>
      </c>
      <c r="NP18" s="164">
        <f t="shared" ca="1" si="93"/>
        <v>733.13933268299979</v>
      </c>
      <c r="NQ18" s="164">
        <f t="shared" ca="1" si="93"/>
        <v>733.13933268299979</v>
      </c>
      <c r="NR18" s="164">
        <f t="shared" ca="1" si="93"/>
        <v>733.13933268299979</v>
      </c>
      <c r="NS18" s="164">
        <f t="shared" ca="1" si="93"/>
        <v>733.13933268299979</v>
      </c>
      <c r="NT18" s="164">
        <f t="shared" ca="1" si="93"/>
        <v>733.13933268299979</v>
      </c>
      <c r="NU18" s="164">
        <f t="shared" ca="1" si="93"/>
        <v>5.2978199999999998</v>
      </c>
      <c r="NV18" s="164">
        <f t="shared" ca="1" si="93"/>
        <v>5.2978199999999998</v>
      </c>
      <c r="NW18" s="164">
        <f t="shared" ca="1" si="94"/>
        <v>5.2978199999999998</v>
      </c>
      <c r="NX18" s="164">
        <f t="shared" ca="1" si="94"/>
        <v>5.2978199999999998</v>
      </c>
      <c r="NY18" s="164">
        <f t="shared" ca="1" si="94"/>
        <v>5.2978199999999998</v>
      </c>
      <c r="NZ18" s="164">
        <f t="shared" ca="1" si="94"/>
        <v>5.2978199999999998</v>
      </c>
      <c r="OA18" s="164">
        <f t="shared" ca="1" si="94"/>
        <v>5.2978199999999998</v>
      </c>
      <c r="OB18" s="164">
        <f t="shared" ca="1" si="94"/>
        <v>0</v>
      </c>
      <c r="OC18" s="164">
        <f t="shared" ca="1" si="94"/>
        <v>0</v>
      </c>
      <c r="OD18" s="164">
        <f t="shared" ca="1" si="94"/>
        <v>0</v>
      </c>
      <c r="OE18" s="164">
        <f t="shared" ca="1" si="94"/>
        <v>0</v>
      </c>
      <c r="OF18" s="164">
        <f t="shared" ca="1" si="94"/>
        <v>0</v>
      </c>
      <c r="OG18" s="164">
        <f t="shared" ca="1" si="95"/>
        <v>0</v>
      </c>
      <c r="OH18" s="164">
        <f t="shared" ca="1" si="95"/>
        <v>0</v>
      </c>
      <c r="OI18" s="164">
        <f t="shared" ca="1" si="95"/>
        <v>0</v>
      </c>
      <c r="OJ18" s="164">
        <f t="shared" ca="1" si="95"/>
        <v>0</v>
      </c>
      <c r="OK18" s="164">
        <f t="shared" ca="1" si="95"/>
        <v>0</v>
      </c>
      <c r="OL18" s="164">
        <f t="shared" ca="1" si="95"/>
        <v>0</v>
      </c>
      <c r="OM18" s="164">
        <f t="shared" ca="1" si="95"/>
        <v>0</v>
      </c>
      <c r="ON18" s="164">
        <f t="shared" ca="1" si="95"/>
        <v>0</v>
      </c>
      <c r="OO18" s="164">
        <f t="shared" ca="1" si="95"/>
        <v>0</v>
      </c>
      <c r="OP18" s="164">
        <f t="shared" ca="1" si="95"/>
        <v>0</v>
      </c>
      <c r="OQ18" s="164">
        <f t="shared" ca="1" si="95"/>
        <v>0</v>
      </c>
      <c r="OR18" s="164">
        <f t="shared" ca="1" si="95"/>
        <v>0</v>
      </c>
      <c r="OS18" s="164">
        <f t="shared" ca="1" si="95"/>
        <v>0</v>
      </c>
      <c r="OT18" s="164">
        <f t="shared" ca="1" si="95"/>
        <v>0</v>
      </c>
      <c r="OU18" s="139"/>
      <c r="OV18" s="164">
        <f t="shared" ca="1" si="96"/>
        <v>0</v>
      </c>
      <c r="OW18" s="164">
        <f t="shared" ca="1" si="96"/>
        <v>0</v>
      </c>
      <c r="OX18" s="164">
        <f t="shared" ca="1" si="96"/>
        <v>0</v>
      </c>
      <c r="OY18" s="164">
        <f t="shared" ca="1" si="96"/>
        <v>0</v>
      </c>
      <c r="OZ18" s="164">
        <f t="shared" ca="1" si="96"/>
        <v>0</v>
      </c>
      <c r="PA18" s="164">
        <f t="shared" ca="1" si="96"/>
        <v>0</v>
      </c>
      <c r="PB18" s="164">
        <f t="shared" ca="1" si="96"/>
        <v>0</v>
      </c>
      <c r="PC18" s="164">
        <f t="shared" ca="1" si="96"/>
        <v>0</v>
      </c>
      <c r="PD18" s="164">
        <f t="shared" ca="1" si="96"/>
        <v>0</v>
      </c>
      <c r="PE18" s="164">
        <f t="shared" ca="1" si="96"/>
        <v>0</v>
      </c>
      <c r="PF18" s="164">
        <f t="shared" ca="1" si="97"/>
        <v>0</v>
      </c>
      <c r="PG18" s="164">
        <f t="shared" ca="1" si="97"/>
        <v>0</v>
      </c>
      <c r="PH18" s="164">
        <f t="shared" ca="1" si="97"/>
        <v>0</v>
      </c>
      <c r="PI18" s="164">
        <f t="shared" ca="1" si="97"/>
        <v>0</v>
      </c>
      <c r="PJ18" s="164">
        <f t="shared" ca="1" si="97"/>
        <v>0</v>
      </c>
      <c r="PK18" s="164">
        <f t="shared" ca="1" si="97"/>
        <v>0</v>
      </c>
      <c r="PL18" s="164">
        <f t="shared" ca="1" si="97"/>
        <v>0</v>
      </c>
      <c r="PM18" s="164">
        <f t="shared" ca="1" si="97"/>
        <v>0</v>
      </c>
      <c r="PN18" s="164">
        <f t="shared" ca="1" si="97"/>
        <v>0</v>
      </c>
      <c r="PO18" s="164">
        <f t="shared" ca="1" si="97"/>
        <v>0</v>
      </c>
      <c r="PP18" s="164">
        <f t="shared" ca="1" si="98"/>
        <v>0</v>
      </c>
      <c r="PQ18" s="164">
        <f t="shared" ca="1" si="98"/>
        <v>0</v>
      </c>
      <c r="PR18" s="164">
        <f t="shared" ca="1" si="98"/>
        <v>0</v>
      </c>
      <c r="PS18" s="164">
        <f t="shared" ca="1" si="98"/>
        <v>0</v>
      </c>
      <c r="PT18" s="164">
        <f t="shared" ca="1" si="98"/>
        <v>0</v>
      </c>
      <c r="PU18" s="164">
        <f t="shared" ca="1" si="98"/>
        <v>0</v>
      </c>
      <c r="PV18" s="164">
        <f t="shared" ca="1" si="98"/>
        <v>0</v>
      </c>
      <c r="PW18" s="164">
        <f t="shared" ca="1" si="98"/>
        <v>0</v>
      </c>
      <c r="PX18" s="164">
        <f t="shared" ca="1" si="98"/>
        <v>0</v>
      </c>
      <c r="PY18" s="164">
        <f t="shared" ca="1" si="98"/>
        <v>0</v>
      </c>
      <c r="PZ18" s="164">
        <f t="shared" ca="1" si="98"/>
        <v>0</v>
      </c>
      <c r="QA18" s="164">
        <f t="shared" ca="1" si="98"/>
        <v>0</v>
      </c>
      <c r="QB18" s="164">
        <f t="shared" ca="1" si="98"/>
        <v>0</v>
      </c>
      <c r="QC18" s="164">
        <f t="shared" ca="1" si="98"/>
        <v>0</v>
      </c>
      <c r="QD18" s="131"/>
    </row>
    <row r="19" spans="1:446" s="120" customFormat="1" ht="14.4" customHeight="1">
      <c r="A19" s="157"/>
      <c r="B19" s="152" t="str">
        <f t="shared" si="99"/>
        <v>Commercial_Commercial Custom Rebate_All_All_Actual</v>
      </c>
      <c r="C19" s="153" t="s">
        <v>65</v>
      </c>
      <c r="D19" s="153" t="s">
        <v>241</v>
      </c>
      <c r="E19" s="129" t="s">
        <v>166</v>
      </c>
      <c r="F19" s="130" t="s">
        <v>166</v>
      </c>
      <c r="G19" s="130" t="s">
        <v>243</v>
      </c>
      <c r="H19" s="131"/>
      <c r="I19" s="132" t="s">
        <v>94</v>
      </c>
      <c r="J19" s="132">
        <f t="shared" ca="1" si="51"/>
        <v>1540272.74</v>
      </c>
      <c r="K19" s="132">
        <f t="shared" ca="1" si="51"/>
        <v>1540272.74</v>
      </c>
      <c r="L19" s="132">
        <f t="shared" ca="1" si="51"/>
        <v>0</v>
      </c>
      <c r="M19" s="132">
        <f t="shared" ca="1" si="51"/>
        <v>373.149</v>
      </c>
      <c r="N19" s="132">
        <f t="shared" ca="1" si="51"/>
        <v>373.149</v>
      </c>
      <c r="O19" s="132">
        <f t="shared" ca="1" si="51"/>
        <v>0</v>
      </c>
      <c r="P19" s="132">
        <f t="shared" ca="1" si="51"/>
        <v>0</v>
      </c>
      <c r="Q19" s="132">
        <f t="shared" ca="1" si="51"/>
        <v>0</v>
      </c>
      <c r="R19" s="133">
        <f t="shared" ca="1" si="51"/>
        <v>0</v>
      </c>
      <c r="S19" s="133">
        <f t="shared" ca="1" si="51"/>
        <v>0</v>
      </c>
      <c r="T19" s="133">
        <f t="shared" ca="1" si="51"/>
        <v>0</v>
      </c>
      <c r="U19" s="133">
        <f t="shared" ca="1" si="51"/>
        <v>0</v>
      </c>
      <c r="V19" s="133">
        <f t="shared" ca="1" si="51"/>
        <v>0</v>
      </c>
      <c r="W19" s="133">
        <f t="shared" ca="1" si="51"/>
        <v>0</v>
      </c>
      <c r="X19" s="131"/>
      <c r="Y19" s="134">
        <f t="shared" ca="1" si="52"/>
        <v>345221.88</v>
      </c>
      <c r="Z19" s="134">
        <f t="shared" ca="1" si="52"/>
        <v>0</v>
      </c>
      <c r="AA19" s="134"/>
      <c r="AB19" s="134"/>
      <c r="AC19" s="134">
        <f t="shared" ca="1" si="53"/>
        <v>172610.94</v>
      </c>
      <c r="AD19" s="134">
        <f ca="1">INDEX(OFFSET('Program Inputs'!$AE$5,,,TotalPrograms),MATCH($C19&amp;"_"&amp;$D19&amp;"_"&amp;$G19,OFFSET('Program Inputs'!$A$5,,,TotalPrograms),0))</f>
        <v>26999.960000000021</v>
      </c>
      <c r="AE19" s="134">
        <f t="shared" ca="1" si="54"/>
        <v>199610.90000000002</v>
      </c>
      <c r="AF19" s="131"/>
      <c r="AG19" s="135">
        <f t="shared" ca="1" si="102"/>
        <v>1.8662881651522236</v>
      </c>
      <c r="AH19" s="135">
        <f t="shared" ca="1" si="103"/>
        <v>3.4801366799267202</v>
      </c>
      <c r="AI19" s="135">
        <f t="shared" ca="1" si="104"/>
        <v>2.2840939326649714</v>
      </c>
      <c r="AJ19" s="135">
        <f t="shared" ca="1" si="105"/>
        <v>4.9144693202131942</v>
      </c>
      <c r="AK19" s="135">
        <f t="shared" ca="1" si="106"/>
        <v>0.40304035127244053</v>
      </c>
      <c r="AL19" s="131"/>
      <c r="AM19" s="154">
        <f t="shared" ca="1" si="58"/>
        <v>1.3975460916118593E-2</v>
      </c>
      <c r="AN19" s="137">
        <f t="shared" ca="1" si="59"/>
        <v>57.687469289835697</v>
      </c>
      <c r="AO19" s="137" t="str">
        <f t="shared" ca="1" si="60"/>
        <v>n/a</v>
      </c>
      <c r="AP19" s="131"/>
      <c r="AQ19" s="138">
        <f t="shared" ca="1" si="61"/>
        <v>694673.21480318462</v>
      </c>
      <c r="AR19" s="138">
        <f t="shared" ca="1" si="61"/>
        <v>345221.88</v>
      </c>
      <c r="AS19" s="131"/>
      <c r="AT19" s="138">
        <f t="shared" ca="1" si="62"/>
        <v>694673.21480318462</v>
      </c>
      <c r="AU19" s="138">
        <f t="shared" ca="1" si="62"/>
        <v>0</v>
      </c>
      <c r="AV19" s="131"/>
      <c r="AW19" s="138">
        <f t="shared" ca="1" si="63"/>
        <v>694673.21480318462</v>
      </c>
      <c r="AX19" s="138">
        <f t="shared" ca="1" si="63"/>
        <v>0</v>
      </c>
      <c r="AY19" s="138">
        <f t="shared" ca="1" si="63"/>
        <v>155516.43154620726</v>
      </c>
      <c r="AZ19" s="138">
        <f t="shared" ca="1" si="63"/>
        <v>0</v>
      </c>
      <c r="BA19" s="138">
        <f t="shared" ca="1" si="63"/>
        <v>345221.88</v>
      </c>
      <c r="BB19" s="131"/>
      <c r="BC19" s="138">
        <f t="shared" ca="1" si="64"/>
        <v>1523971.397926321</v>
      </c>
      <c r="BD19" s="138">
        <f t="shared" ca="1" si="64"/>
        <v>0</v>
      </c>
      <c r="BE19" s="138">
        <f t="shared" ca="1" si="64"/>
        <v>345221.88</v>
      </c>
      <c r="BF19" s="131"/>
      <c r="BG19" s="138">
        <f t="shared" ca="1" si="65"/>
        <v>694673.21480318462</v>
      </c>
      <c r="BH19" s="138">
        <f t="shared" ca="1" si="65"/>
        <v>1523971.397926321</v>
      </c>
      <c r="BI19" s="131"/>
      <c r="BJ19" s="140">
        <f t="shared" ca="1" si="66"/>
        <v>72171.422386296923</v>
      </c>
      <c r="BK19" s="140">
        <f t="shared" ca="1" si="66"/>
        <v>73253.993722091371</v>
      </c>
      <c r="BL19" s="140">
        <f t="shared" ca="1" si="66"/>
        <v>74352.803627922724</v>
      </c>
      <c r="BM19" s="140">
        <f t="shared" ca="1" si="66"/>
        <v>75468.095682341547</v>
      </c>
      <c r="BN19" s="140">
        <f t="shared" ca="1" si="66"/>
        <v>76600.117117576665</v>
      </c>
      <c r="BO19" s="140">
        <f t="shared" ca="1" si="66"/>
        <v>77749.118874340304</v>
      </c>
      <c r="BP19" s="140">
        <f t="shared" ca="1" si="66"/>
        <v>78915.35565745541</v>
      </c>
      <c r="BQ19" s="140">
        <f t="shared" ca="1" si="66"/>
        <v>80099.085992317225</v>
      </c>
      <c r="BR19" s="140">
        <f t="shared" ca="1" si="66"/>
        <v>81300.572282201974</v>
      </c>
      <c r="BS19" s="140">
        <f t="shared" ca="1" si="66"/>
        <v>82520.080866435004</v>
      </c>
      <c r="BT19" s="140">
        <f t="shared" ca="1" si="67"/>
        <v>83757.882079431525</v>
      </c>
      <c r="BU19" s="140">
        <f t="shared" ca="1" si="67"/>
        <v>85014.250310622971</v>
      </c>
      <c r="BV19" s="140">
        <f t="shared" ca="1" si="67"/>
        <v>86289.464065282315</v>
      </c>
      <c r="BW19" s="140">
        <f t="shared" ca="1" si="67"/>
        <v>87583.806026261562</v>
      </c>
      <c r="BX19" s="140">
        <f t="shared" ca="1" si="67"/>
        <v>88897.563116655467</v>
      </c>
      <c r="BY19" s="140">
        <f t="shared" ca="1" si="67"/>
        <v>0</v>
      </c>
      <c r="BZ19" s="140">
        <f t="shared" ca="1" si="67"/>
        <v>0</v>
      </c>
      <c r="CA19" s="140">
        <f t="shared" ca="1" si="67"/>
        <v>0</v>
      </c>
      <c r="CB19" s="140">
        <f t="shared" ca="1" si="67"/>
        <v>0</v>
      </c>
      <c r="CC19" s="140">
        <f t="shared" ca="1" si="67"/>
        <v>0</v>
      </c>
      <c r="CD19" s="140">
        <f t="shared" ca="1" si="68"/>
        <v>0</v>
      </c>
      <c r="CE19" s="140">
        <f t="shared" ca="1" si="68"/>
        <v>0</v>
      </c>
      <c r="CF19" s="140">
        <f t="shared" ca="1" si="68"/>
        <v>0</v>
      </c>
      <c r="CG19" s="140">
        <f t="shared" ca="1" si="68"/>
        <v>0</v>
      </c>
      <c r="CH19" s="140">
        <f t="shared" ca="1" si="68"/>
        <v>0</v>
      </c>
      <c r="CI19" s="140">
        <f t="shared" ca="1" si="68"/>
        <v>0</v>
      </c>
      <c r="CJ19" s="140">
        <f t="shared" ca="1" si="68"/>
        <v>0</v>
      </c>
      <c r="CK19" s="140">
        <f t="shared" ca="1" si="68"/>
        <v>0</v>
      </c>
      <c r="CL19" s="140">
        <f t="shared" ca="1" si="68"/>
        <v>0</v>
      </c>
      <c r="CM19" s="140">
        <f t="shared" ca="1" si="68"/>
        <v>0</v>
      </c>
      <c r="CN19" s="140">
        <f t="shared" ca="1" si="68"/>
        <v>0</v>
      </c>
      <c r="CO19" s="140">
        <f t="shared" ca="1" si="68"/>
        <v>0</v>
      </c>
      <c r="CP19" s="140">
        <f t="shared" ca="1" si="68"/>
        <v>0</v>
      </c>
      <c r="CQ19" s="140">
        <f t="shared" ca="1" si="68"/>
        <v>0</v>
      </c>
      <c r="CR19" s="131"/>
      <c r="CS19" s="140">
        <f t="shared" ca="1" si="69"/>
        <v>17559.109236</v>
      </c>
      <c r="CT19" s="140">
        <f t="shared" ca="1" si="69"/>
        <v>17559.109236</v>
      </c>
      <c r="CU19" s="140">
        <f t="shared" ca="1" si="69"/>
        <v>17559.109236</v>
      </c>
      <c r="CV19" s="140">
        <f t="shared" ca="1" si="69"/>
        <v>17559.109236</v>
      </c>
      <c r="CW19" s="140">
        <f t="shared" ca="1" si="69"/>
        <v>17559.109236</v>
      </c>
      <c r="CX19" s="140">
        <f t="shared" ca="1" si="69"/>
        <v>17559.109236</v>
      </c>
      <c r="CY19" s="140">
        <f t="shared" ca="1" si="69"/>
        <v>17559.109236</v>
      </c>
      <c r="CZ19" s="140">
        <f t="shared" ca="1" si="69"/>
        <v>17559.109236</v>
      </c>
      <c r="DA19" s="140">
        <f t="shared" ca="1" si="69"/>
        <v>17559.109236</v>
      </c>
      <c r="DB19" s="140">
        <f t="shared" ca="1" si="69"/>
        <v>17559.109236</v>
      </c>
      <c r="DC19" s="140">
        <f t="shared" ca="1" si="70"/>
        <v>17559.109236</v>
      </c>
      <c r="DD19" s="140">
        <f t="shared" ca="1" si="70"/>
        <v>17559.109236</v>
      </c>
      <c r="DE19" s="140">
        <f t="shared" ca="1" si="70"/>
        <v>17559.109236</v>
      </c>
      <c r="DF19" s="140">
        <f t="shared" ca="1" si="70"/>
        <v>17559.109236</v>
      </c>
      <c r="DG19" s="140">
        <f t="shared" ca="1" si="70"/>
        <v>17559.109236</v>
      </c>
      <c r="DH19" s="140">
        <f t="shared" ca="1" si="70"/>
        <v>0</v>
      </c>
      <c r="DI19" s="140">
        <f t="shared" ca="1" si="70"/>
        <v>0</v>
      </c>
      <c r="DJ19" s="140">
        <f t="shared" ca="1" si="70"/>
        <v>0</v>
      </c>
      <c r="DK19" s="140">
        <f t="shared" ca="1" si="70"/>
        <v>0</v>
      </c>
      <c r="DL19" s="140">
        <f t="shared" ca="1" si="70"/>
        <v>0</v>
      </c>
      <c r="DM19" s="140">
        <f t="shared" ca="1" si="71"/>
        <v>0</v>
      </c>
      <c r="DN19" s="140">
        <f t="shared" ca="1" si="71"/>
        <v>0</v>
      </c>
      <c r="DO19" s="140">
        <f t="shared" ca="1" si="71"/>
        <v>0</v>
      </c>
      <c r="DP19" s="140">
        <f t="shared" ca="1" si="71"/>
        <v>0</v>
      </c>
      <c r="DQ19" s="140">
        <f t="shared" ca="1" si="71"/>
        <v>0</v>
      </c>
      <c r="DR19" s="140">
        <f t="shared" ca="1" si="71"/>
        <v>0</v>
      </c>
      <c r="DS19" s="140">
        <f t="shared" ca="1" si="71"/>
        <v>0</v>
      </c>
      <c r="DT19" s="140">
        <f t="shared" ca="1" si="71"/>
        <v>0</v>
      </c>
      <c r="DU19" s="140">
        <f t="shared" ca="1" si="71"/>
        <v>0</v>
      </c>
      <c r="DV19" s="140">
        <f t="shared" ca="1" si="71"/>
        <v>0</v>
      </c>
      <c r="DW19" s="140">
        <f t="shared" ca="1" si="71"/>
        <v>0</v>
      </c>
      <c r="DX19" s="140">
        <f t="shared" ca="1" si="71"/>
        <v>0</v>
      </c>
      <c r="DY19" s="140">
        <f t="shared" ca="1" si="71"/>
        <v>0</v>
      </c>
      <c r="DZ19" s="140">
        <f t="shared" ca="1" si="71"/>
        <v>0</v>
      </c>
      <c r="EA19" s="139"/>
      <c r="EB19" s="140">
        <f t="shared" ca="1" si="72"/>
        <v>0</v>
      </c>
      <c r="EC19" s="140">
        <f t="shared" ca="1" si="72"/>
        <v>0</v>
      </c>
      <c r="ED19" s="140">
        <f t="shared" ca="1" si="72"/>
        <v>0</v>
      </c>
      <c r="EE19" s="140">
        <f t="shared" ca="1" si="72"/>
        <v>0</v>
      </c>
      <c r="EF19" s="140">
        <f t="shared" ca="1" si="72"/>
        <v>0</v>
      </c>
      <c r="EG19" s="140">
        <f t="shared" ca="1" si="72"/>
        <v>0</v>
      </c>
      <c r="EH19" s="140">
        <f t="shared" ca="1" si="72"/>
        <v>0</v>
      </c>
      <c r="EI19" s="140">
        <f t="shared" ca="1" si="72"/>
        <v>0</v>
      </c>
      <c r="EJ19" s="140">
        <f t="shared" ca="1" si="72"/>
        <v>0</v>
      </c>
      <c r="EK19" s="140">
        <f t="shared" ca="1" si="72"/>
        <v>0</v>
      </c>
      <c r="EL19" s="140">
        <f t="shared" ca="1" si="73"/>
        <v>0</v>
      </c>
      <c r="EM19" s="140">
        <f t="shared" ca="1" si="73"/>
        <v>0</v>
      </c>
      <c r="EN19" s="140">
        <f t="shared" ca="1" si="73"/>
        <v>0</v>
      </c>
      <c r="EO19" s="140">
        <f t="shared" ca="1" si="73"/>
        <v>0</v>
      </c>
      <c r="EP19" s="140">
        <f t="shared" ca="1" si="73"/>
        <v>0</v>
      </c>
      <c r="EQ19" s="140">
        <f t="shared" ca="1" si="73"/>
        <v>0</v>
      </c>
      <c r="ER19" s="140">
        <f t="shared" ca="1" si="73"/>
        <v>0</v>
      </c>
      <c r="ES19" s="140">
        <f t="shared" ca="1" si="73"/>
        <v>0</v>
      </c>
      <c r="ET19" s="140">
        <f t="shared" ca="1" si="73"/>
        <v>0</v>
      </c>
      <c r="EU19" s="140">
        <f t="shared" ca="1" si="73"/>
        <v>0</v>
      </c>
      <c r="EV19" s="140">
        <f t="shared" ca="1" si="74"/>
        <v>0</v>
      </c>
      <c r="EW19" s="140">
        <f t="shared" ca="1" si="74"/>
        <v>0</v>
      </c>
      <c r="EX19" s="140">
        <f t="shared" ca="1" si="74"/>
        <v>0</v>
      </c>
      <c r="EY19" s="140">
        <f t="shared" ca="1" si="74"/>
        <v>0</v>
      </c>
      <c r="EZ19" s="140">
        <f t="shared" ca="1" si="74"/>
        <v>0</v>
      </c>
      <c r="FA19" s="140">
        <f t="shared" ca="1" si="74"/>
        <v>0</v>
      </c>
      <c r="FB19" s="140">
        <f t="shared" ca="1" si="74"/>
        <v>0</v>
      </c>
      <c r="FC19" s="140">
        <f t="shared" ca="1" si="74"/>
        <v>0</v>
      </c>
      <c r="FD19" s="140">
        <f t="shared" ca="1" si="74"/>
        <v>0</v>
      </c>
      <c r="FE19" s="140">
        <f t="shared" ca="1" si="74"/>
        <v>0</v>
      </c>
      <c r="FF19" s="140">
        <f t="shared" ca="1" si="74"/>
        <v>0</v>
      </c>
      <c r="FG19" s="140">
        <f t="shared" ca="1" si="74"/>
        <v>0</v>
      </c>
      <c r="FH19" s="140">
        <f t="shared" ca="1" si="74"/>
        <v>0</v>
      </c>
      <c r="FI19" s="140">
        <f t="shared" ca="1" si="74"/>
        <v>0</v>
      </c>
      <c r="FJ19" s="139"/>
      <c r="FK19" s="140">
        <f t="shared" ca="1" si="75"/>
        <v>0</v>
      </c>
      <c r="FL19" s="140">
        <f t="shared" ca="1" si="75"/>
        <v>0</v>
      </c>
      <c r="FM19" s="140">
        <f t="shared" ca="1" si="75"/>
        <v>0</v>
      </c>
      <c r="FN19" s="140">
        <f t="shared" ca="1" si="75"/>
        <v>0</v>
      </c>
      <c r="FO19" s="140">
        <f t="shared" ca="1" si="75"/>
        <v>0</v>
      </c>
      <c r="FP19" s="140">
        <f t="shared" ca="1" si="75"/>
        <v>0</v>
      </c>
      <c r="FQ19" s="140">
        <f t="shared" ca="1" si="75"/>
        <v>0</v>
      </c>
      <c r="FR19" s="140">
        <f t="shared" ca="1" si="75"/>
        <v>0</v>
      </c>
      <c r="FS19" s="140">
        <f t="shared" ca="1" si="75"/>
        <v>0</v>
      </c>
      <c r="FT19" s="140">
        <f t="shared" ca="1" si="75"/>
        <v>0</v>
      </c>
      <c r="FU19" s="140">
        <f t="shared" ca="1" si="76"/>
        <v>0</v>
      </c>
      <c r="FV19" s="140">
        <f t="shared" ca="1" si="76"/>
        <v>0</v>
      </c>
      <c r="FW19" s="140">
        <f t="shared" ca="1" si="76"/>
        <v>0</v>
      </c>
      <c r="FX19" s="140">
        <f t="shared" ca="1" si="76"/>
        <v>0</v>
      </c>
      <c r="FY19" s="140">
        <f t="shared" ca="1" si="76"/>
        <v>0</v>
      </c>
      <c r="FZ19" s="140">
        <f t="shared" ca="1" si="76"/>
        <v>0</v>
      </c>
      <c r="GA19" s="140">
        <f t="shared" ca="1" si="76"/>
        <v>0</v>
      </c>
      <c r="GB19" s="140">
        <f t="shared" ca="1" si="76"/>
        <v>0</v>
      </c>
      <c r="GC19" s="140">
        <f t="shared" ca="1" si="76"/>
        <v>0</v>
      </c>
      <c r="GD19" s="140">
        <f t="shared" ca="1" si="76"/>
        <v>0</v>
      </c>
      <c r="GE19" s="140">
        <f t="shared" ca="1" si="77"/>
        <v>0</v>
      </c>
      <c r="GF19" s="140">
        <f t="shared" ca="1" si="77"/>
        <v>0</v>
      </c>
      <c r="GG19" s="140">
        <f t="shared" ca="1" si="77"/>
        <v>0</v>
      </c>
      <c r="GH19" s="140">
        <f t="shared" ca="1" si="77"/>
        <v>0</v>
      </c>
      <c r="GI19" s="140">
        <f t="shared" ca="1" si="77"/>
        <v>0</v>
      </c>
      <c r="GJ19" s="140">
        <f t="shared" ca="1" si="77"/>
        <v>0</v>
      </c>
      <c r="GK19" s="140">
        <f t="shared" ca="1" si="77"/>
        <v>0</v>
      </c>
      <c r="GL19" s="140">
        <f t="shared" ca="1" si="77"/>
        <v>0</v>
      </c>
      <c r="GM19" s="140">
        <f t="shared" ca="1" si="77"/>
        <v>0</v>
      </c>
      <c r="GN19" s="140">
        <f t="shared" ca="1" si="77"/>
        <v>0</v>
      </c>
      <c r="GO19" s="140">
        <f t="shared" ca="1" si="77"/>
        <v>0</v>
      </c>
      <c r="GP19" s="140">
        <f t="shared" ca="1" si="77"/>
        <v>0</v>
      </c>
      <c r="GQ19" s="140">
        <f t="shared" ca="1" si="77"/>
        <v>0</v>
      </c>
      <c r="GR19" s="140">
        <f t="shared" ca="1" si="77"/>
        <v>0</v>
      </c>
      <c r="GS19" s="139"/>
      <c r="GT19" s="140">
        <f t="shared" ca="1" si="78"/>
        <v>158329.38584732611</v>
      </c>
      <c r="GU19" s="140">
        <f t="shared" ca="1" si="78"/>
        <v>160704.32663503598</v>
      </c>
      <c r="GV19" s="140">
        <f t="shared" ca="1" si="78"/>
        <v>163114.8915345615</v>
      </c>
      <c r="GW19" s="140">
        <f t="shared" ca="1" si="78"/>
        <v>165561.61490757987</v>
      </c>
      <c r="GX19" s="140">
        <f t="shared" ca="1" si="78"/>
        <v>168045.0391311936</v>
      </c>
      <c r="GY19" s="140">
        <f t="shared" ca="1" si="78"/>
        <v>170565.71471816147</v>
      </c>
      <c r="GZ19" s="140">
        <f t="shared" ca="1" si="78"/>
        <v>173124.20043893385</v>
      </c>
      <c r="HA19" s="140">
        <f t="shared" ca="1" si="78"/>
        <v>175721.06344551785</v>
      </c>
      <c r="HB19" s="140">
        <f t="shared" ca="1" si="78"/>
        <v>178356.87939720062</v>
      </c>
      <c r="HC19" s="140">
        <f t="shared" ca="1" si="78"/>
        <v>181032.2325881586</v>
      </c>
      <c r="HD19" s="140">
        <f t="shared" ca="1" si="79"/>
        <v>183747.71607698099</v>
      </c>
      <c r="HE19" s="140">
        <f t="shared" ca="1" si="79"/>
        <v>186503.93181813566</v>
      </c>
      <c r="HF19" s="140">
        <f t="shared" ca="1" si="79"/>
        <v>189301.49079540768</v>
      </c>
      <c r="HG19" s="140">
        <f t="shared" ca="1" si="79"/>
        <v>192141.01315733878</v>
      </c>
      <c r="HH19" s="140">
        <f t="shared" ca="1" si="79"/>
        <v>195023.12835469886</v>
      </c>
      <c r="HI19" s="140">
        <f t="shared" ca="1" si="79"/>
        <v>0</v>
      </c>
      <c r="HJ19" s="140">
        <f t="shared" ca="1" si="79"/>
        <v>0</v>
      </c>
      <c r="HK19" s="140">
        <f t="shared" ca="1" si="79"/>
        <v>0</v>
      </c>
      <c r="HL19" s="140">
        <f t="shared" ca="1" si="79"/>
        <v>0</v>
      </c>
      <c r="HM19" s="140">
        <f t="shared" ca="1" si="79"/>
        <v>0</v>
      </c>
      <c r="HN19" s="140">
        <f t="shared" ca="1" si="80"/>
        <v>0</v>
      </c>
      <c r="HO19" s="140">
        <f t="shared" ca="1" si="80"/>
        <v>0</v>
      </c>
      <c r="HP19" s="140">
        <f t="shared" ca="1" si="80"/>
        <v>0</v>
      </c>
      <c r="HQ19" s="140">
        <f t="shared" ca="1" si="80"/>
        <v>0</v>
      </c>
      <c r="HR19" s="140">
        <f t="shared" ca="1" si="80"/>
        <v>0</v>
      </c>
      <c r="HS19" s="140">
        <f t="shared" ca="1" si="80"/>
        <v>0</v>
      </c>
      <c r="HT19" s="140">
        <f t="shared" ca="1" si="80"/>
        <v>0</v>
      </c>
      <c r="HU19" s="140">
        <f t="shared" ca="1" si="80"/>
        <v>0</v>
      </c>
      <c r="HV19" s="140">
        <f t="shared" ca="1" si="80"/>
        <v>0</v>
      </c>
      <c r="HW19" s="140">
        <f t="shared" ca="1" si="80"/>
        <v>0</v>
      </c>
      <c r="HX19" s="140">
        <f t="shared" ca="1" si="80"/>
        <v>0</v>
      </c>
      <c r="HY19" s="140">
        <f t="shared" ca="1" si="80"/>
        <v>0</v>
      </c>
      <c r="HZ19" s="140">
        <f t="shared" ca="1" si="80"/>
        <v>0</v>
      </c>
      <c r="IA19" s="140">
        <f t="shared" ca="1" si="80"/>
        <v>0</v>
      </c>
      <c r="IB19" s="139"/>
      <c r="IC19" s="140">
        <f t="shared" ca="1" si="81"/>
        <v>345221.88</v>
      </c>
      <c r="ID19" s="140">
        <f t="shared" ca="1" si="81"/>
        <v>0</v>
      </c>
      <c r="IE19" s="140">
        <f t="shared" ca="1" si="81"/>
        <v>0</v>
      </c>
      <c r="IF19" s="140">
        <f t="shared" ca="1" si="81"/>
        <v>0</v>
      </c>
      <c r="IG19" s="140">
        <f t="shared" ca="1" si="81"/>
        <v>0</v>
      </c>
      <c r="IH19" s="140">
        <f t="shared" ca="1" si="81"/>
        <v>0</v>
      </c>
      <c r="II19" s="140">
        <f t="shared" ca="1" si="81"/>
        <v>0</v>
      </c>
      <c r="IJ19" s="140">
        <f t="shared" ca="1" si="81"/>
        <v>0</v>
      </c>
      <c r="IK19" s="140">
        <f t="shared" ca="1" si="81"/>
        <v>0</v>
      </c>
      <c r="IL19" s="140">
        <f t="shared" ca="1" si="81"/>
        <v>0</v>
      </c>
      <c r="IM19" s="140">
        <f t="shared" ca="1" si="82"/>
        <v>0</v>
      </c>
      <c r="IN19" s="140">
        <f t="shared" ca="1" si="82"/>
        <v>0</v>
      </c>
      <c r="IO19" s="140">
        <f t="shared" ca="1" si="82"/>
        <v>0</v>
      </c>
      <c r="IP19" s="140">
        <f t="shared" ca="1" si="82"/>
        <v>0</v>
      </c>
      <c r="IQ19" s="140">
        <f t="shared" ca="1" si="82"/>
        <v>0</v>
      </c>
      <c r="IR19" s="140">
        <f t="shared" ca="1" si="82"/>
        <v>0</v>
      </c>
      <c r="IS19" s="140">
        <f t="shared" ca="1" si="82"/>
        <v>0</v>
      </c>
      <c r="IT19" s="140">
        <f t="shared" ca="1" si="82"/>
        <v>0</v>
      </c>
      <c r="IU19" s="140">
        <f t="shared" ca="1" si="82"/>
        <v>0</v>
      </c>
      <c r="IV19" s="140">
        <f t="shared" ca="1" si="82"/>
        <v>0</v>
      </c>
      <c r="IW19" s="140">
        <f t="shared" ca="1" si="83"/>
        <v>0</v>
      </c>
      <c r="IX19" s="140">
        <f t="shared" ca="1" si="83"/>
        <v>0</v>
      </c>
      <c r="IY19" s="140">
        <f t="shared" ca="1" si="83"/>
        <v>0</v>
      </c>
      <c r="IZ19" s="140">
        <f t="shared" ca="1" si="83"/>
        <v>0</v>
      </c>
      <c r="JA19" s="140">
        <f t="shared" ca="1" si="83"/>
        <v>0</v>
      </c>
      <c r="JB19" s="140">
        <f t="shared" ca="1" si="83"/>
        <v>0</v>
      </c>
      <c r="JC19" s="140">
        <f t="shared" ca="1" si="83"/>
        <v>0</v>
      </c>
      <c r="JD19" s="140">
        <f t="shared" ca="1" si="83"/>
        <v>0</v>
      </c>
      <c r="JE19" s="140">
        <f t="shared" ca="1" si="83"/>
        <v>0</v>
      </c>
      <c r="JF19" s="140">
        <f t="shared" ca="1" si="83"/>
        <v>0</v>
      </c>
      <c r="JG19" s="140">
        <f t="shared" ca="1" si="83"/>
        <v>0</v>
      </c>
      <c r="JH19" s="140">
        <f t="shared" ca="1" si="83"/>
        <v>0</v>
      </c>
      <c r="JI19" s="140">
        <f t="shared" ca="1" si="83"/>
        <v>0</v>
      </c>
      <c r="JJ19" s="140">
        <f t="shared" ca="1" si="83"/>
        <v>0</v>
      </c>
      <c r="JK19" s="139"/>
      <c r="JL19" s="140">
        <f t="shared" ca="1" si="84"/>
        <v>0</v>
      </c>
      <c r="JM19" s="140">
        <f t="shared" ca="1" si="84"/>
        <v>0</v>
      </c>
      <c r="JN19" s="140">
        <f t="shared" ca="1" si="84"/>
        <v>0</v>
      </c>
      <c r="JO19" s="140">
        <f t="shared" ca="1" si="84"/>
        <v>0</v>
      </c>
      <c r="JP19" s="140">
        <f t="shared" ca="1" si="84"/>
        <v>0</v>
      </c>
      <c r="JQ19" s="140">
        <f t="shared" ca="1" si="84"/>
        <v>0</v>
      </c>
      <c r="JR19" s="140">
        <f t="shared" ca="1" si="84"/>
        <v>0</v>
      </c>
      <c r="JS19" s="140">
        <f t="shared" ca="1" si="84"/>
        <v>0</v>
      </c>
      <c r="JT19" s="140">
        <f t="shared" ca="1" si="84"/>
        <v>0</v>
      </c>
      <c r="JU19" s="140">
        <f t="shared" ca="1" si="84"/>
        <v>0</v>
      </c>
      <c r="JV19" s="140">
        <f t="shared" ca="1" si="85"/>
        <v>0</v>
      </c>
      <c r="JW19" s="140">
        <f t="shared" ca="1" si="85"/>
        <v>0</v>
      </c>
      <c r="JX19" s="140">
        <f t="shared" ca="1" si="85"/>
        <v>0</v>
      </c>
      <c r="JY19" s="140">
        <f t="shared" ca="1" si="85"/>
        <v>0</v>
      </c>
      <c r="JZ19" s="140">
        <f t="shared" ca="1" si="85"/>
        <v>0</v>
      </c>
      <c r="KA19" s="140">
        <f t="shared" ca="1" si="85"/>
        <v>0</v>
      </c>
      <c r="KB19" s="140">
        <f t="shared" ca="1" si="85"/>
        <v>0</v>
      </c>
      <c r="KC19" s="140">
        <f t="shared" ca="1" si="85"/>
        <v>0</v>
      </c>
      <c r="KD19" s="140">
        <f t="shared" ca="1" si="85"/>
        <v>0</v>
      </c>
      <c r="KE19" s="140">
        <f t="shared" ca="1" si="85"/>
        <v>0</v>
      </c>
      <c r="KF19" s="140">
        <f t="shared" ca="1" si="86"/>
        <v>0</v>
      </c>
      <c r="KG19" s="140">
        <f t="shared" ca="1" si="86"/>
        <v>0</v>
      </c>
      <c r="KH19" s="140">
        <f t="shared" ca="1" si="86"/>
        <v>0</v>
      </c>
      <c r="KI19" s="140">
        <f t="shared" ca="1" si="86"/>
        <v>0</v>
      </c>
      <c r="KJ19" s="140">
        <f t="shared" ca="1" si="86"/>
        <v>0</v>
      </c>
      <c r="KK19" s="140">
        <f t="shared" ca="1" si="86"/>
        <v>0</v>
      </c>
      <c r="KL19" s="140">
        <f t="shared" ca="1" si="86"/>
        <v>0</v>
      </c>
      <c r="KM19" s="140">
        <f t="shared" ca="1" si="86"/>
        <v>0</v>
      </c>
      <c r="KN19" s="140">
        <f t="shared" ca="1" si="86"/>
        <v>0</v>
      </c>
      <c r="KO19" s="140">
        <f t="shared" ca="1" si="86"/>
        <v>0</v>
      </c>
      <c r="KP19" s="140">
        <f t="shared" ca="1" si="86"/>
        <v>0</v>
      </c>
      <c r="KQ19" s="140">
        <f t="shared" ca="1" si="86"/>
        <v>0</v>
      </c>
      <c r="KR19" s="140">
        <f t="shared" ca="1" si="86"/>
        <v>0</v>
      </c>
      <c r="KS19" s="140">
        <f t="shared" ca="1" si="86"/>
        <v>0</v>
      </c>
      <c r="KT19" s="139"/>
      <c r="KU19" s="140">
        <f t="shared" ca="1" si="87"/>
        <v>0</v>
      </c>
      <c r="KV19" s="140">
        <f t="shared" ca="1" si="87"/>
        <v>0</v>
      </c>
      <c r="KW19" s="140">
        <f t="shared" ca="1" si="87"/>
        <v>0</v>
      </c>
      <c r="KX19" s="140">
        <f t="shared" ca="1" si="87"/>
        <v>0</v>
      </c>
      <c r="KY19" s="140">
        <f t="shared" ca="1" si="87"/>
        <v>0</v>
      </c>
      <c r="KZ19" s="140">
        <f t="shared" ca="1" si="87"/>
        <v>0</v>
      </c>
      <c r="LA19" s="140">
        <f t="shared" ca="1" si="87"/>
        <v>0</v>
      </c>
      <c r="LB19" s="140">
        <f t="shared" ca="1" si="87"/>
        <v>0</v>
      </c>
      <c r="LC19" s="140">
        <f t="shared" ca="1" si="87"/>
        <v>0</v>
      </c>
      <c r="LD19" s="140">
        <f t="shared" ca="1" si="87"/>
        <v>0</v>
      </c>
      <c r="LE19" s="140">
        <f t="shared" ca="1" si="88"/>
        <v>0</v>
      </c>
      <c r="LF19" s="140">
        <f t="shared" ca="1" si="88"/>
        <v>0</v>
      </c>
      <c r="LG19" s="140">
        <f t="shared" ca="1" si="88"/>
        <v>0</v>
      </c>
      <c r="LH19" s="140">
        <f t="shared" ca="1" si="88"/>
        <v>0</v>
      </c>
      <c r="LI19" s="140">
        <f t="shared" ca="1" si="88"/>
        <v>0</v>
      </c>
      <c r="LJ19" s="140">
        <f t="shared" ca="1" si="88"/>
        <v>0</v>
      </c>
      <c r="LK19" s="140">
        <f t="shared" ca="1" si="88"/>
        <v>0</v>
      </c>
      <c r="LL19" s="140">
        <f t="shared" ca="1" si="88"/>
        <v>0</v>
      </c>
      <c r="LM19" s="140">
        <f t="shared" ca="1" si="88"/>
        <v>0</v>
      </c>
      <c r="LN19" s="140">
        <f t="shared" ca="1" si="88"/>
        <v>0</v>
      </c>
      <c r="LO19" s="140">
        <f t="shared" ca="1" si="89"/>
        <v>0</v>
      </c>
      <c r="LP19" s="140">
        <f t="shared" ca="1" si="89"/>
        <v>0</v>
      </c>
      <c r="LQ19" s="140">
        <f t="shared" ca="1" si="89"/>
        <v>0</v>
      </c>
      <c r="LR19" s="140">
        <f t="shared" ca="1" si="89"/>
        <v>0</v>
      </c>
      <c r="LS19" s="140">
        <f t="shared" ca="1" si="89"/>
        <v>0</v>
      </c>
      <c r="LT19" s="140">
        <f t="shared" ca="1" si="89"/>
        <v>0</v>
      </c>
      <c r="LU19" s="140">
        <f t="shared" ca="1" si="89"/>
        <v>0</v>
      </c>
      <c r="LV19" s="140">
        <f t="shared" ca="1" si="89"/>
        <v>0</v>
      </c>
      <c r="LW19" s="140">
        <f t="shared" ca="1" si="89"/>
        <v>0</v>
      </c>
      <c r="LX19" s="140">
        <f t="shared" ca="1" si="89"/>
        <v>0</v>
      </c>
      <c r="LY19" s="140">
        <f t="shared" ca="1" si="89"/>
        <v>0</v>
      </c>
      <c r="LZ19" s="140">
        <f t="shared" ca="1" si="89"/>
        <v>0</v>
      </c>
      <c r="MA19" s="140">
        <f t="shared" ca="1" si="89"/>
        <v>0</v>
      </c>
      <c r="MB19" s="140">
        <f t="shared" ca="1" si="89"/>
        <v>0</v>
      </c>
      <c r="MC19" s="139"/>
      <c r="MD19" s="164">
        <f t="shared" ca="1" si="90"/>
        <v>1612665.5587799998</v>
      </c>
      <c r="ME19" s="164">
        <f t="shared" ca="1" si="90"/>
        <v>1612665.5587799998</v>
      </c>
      <c r="MF19" s="164">
        <f t="shared" ca="1" si="90"/>
        <v>1612665.5587799998</v>
      </c>
      <c r="MG19" s="164">
        <f t="shared" ca="1" si="90"/>
        <v>1612665.5587799998</v>
      </c>
      <c r="MH19" s="164">
        <f t="shared" ca="1" si="90"/>
        <v>1612665.5587799998</v>
      </c>
      <c r="MI19" s="164">
        <f t="shared" ca="1" si="90"/>
        <v>1612665.5587799998</v>
      </c>
      <c r="MJ19" s="164">
        <f t="shared" ca="1" si="90"/>
        <v>1612665.5587799998</v>
      </c>
      <c r="MK19" s="164">
        <f t="shared" ca="1" si="90"/>
        <v>1612665.5587799998</v>
      </c>
      <c r="ML19" s="164">
        <f t="shared" ca="1" si="90"/>
        <v>1612665.5587799998</v>
      </c>
      <c r="MM19" s="164">
        <f t="shared" ca="1" si="90"/>
        <v>1612665.5587799998</v>
      </c>
      <c r="MN19" s="164">
        <f t="shared" ca="1" si="91"/>
        <v>1612665.5587799998</v>
      </c>
      <c r="MO19" s="164">
        <f t="shared" ca="1" si="91"/>
        <v>1612665.5587799998</v>
      </c>
      <c r="MP19" s="164">
        <f t="shared" ca="1" si="91"/>
        <v>1612665.5587799998</v>
      </c>
      <c r="MQ19" s="164">
        <f t="shared" ca="1" si="91"/>
        <v>1612665.5587799998</v>
      </c>
      <c r="MR19" s="164">
        <f t="shared" ca="1" si="91"/>
        <v>1612665.5587799998</v>
      </c>
      <c r="MS19" s="164">
        <f t="shared" ca="1" si="91"/>
        <v>0</v>
      </c>
      <c r="MT19" s="164">
        <f t="shared" ca="1" si="91"/>
        <v>0</v>
      </c>
      <c r="MU19" s="164">
        <f t="shared" ca="1" si="91"/>
        <v>0</v>
      </c>
      <c r="MV19" s="164">
        <f t="shared" ca="1" si="91"/>
        <v>0</v>
      </c>
      <c r="MW19" s="164">
        <f t="shared" ca="1" si="91"/>
        <v>0</v>
      </c>
      <c r="MX19" s="164">
        <f t="shared" ca="1" si="92"/>
        <v>0</v>
      </c>
      <c r="MY19" s="164">
        <f t="shared" ca="1" si="92"/>
        <v>0</v>
      </c>
      <c r="MZ19" s="164">
        <f t="shared" ca="1" si="92"/>
        <v>0</v>
      </c>
      <c r="NA19" s="164">
        <f t="shared" ca="1" si="92"/>
        <v>0</v>
      </c>
      <c r="NB19" s="164">
        <f t="shared" ca="1" si="92"/>
        <v>0</v>
      </c>
      <c r="NC19" s="164">
        <f t="shared" ca="1" si="92"/>
        <v>0</v>
      </c>
      <c r="ND19" s="164">
        <f t="shared" ca="1" si="92"/>
        <v>0</v>
      </c>
      <c r="NE19" s="164">
        <f t="shared" ca="1" si="92"/>
        <v>0</v>
      </c>
      <c r="NF19" s="164">
        <f t="shared" ca="1" si="92"/>
        <v>0</v>
      </c>
      <c r="NG19" s="164">
        <f t="shared" ca="1" si="92"/>
        <v>0</v>
      </c>
      <c r="NH19" s="164">
        <f t="shared" ca="1" si="92"/>
        <v>0</v>
      </c>
      <c r="NI19" s="164">
        <f t="shared" ca="1" si="92"/>
        <v>0</v>
      </c>
      <c r="NJ19" s="164">
        <f t="shared" ca="1" si="92"/>
        <v>0</v>
      </c>
      <c r="NK19" s="164">
        <f t="shared" ca="1" si="92"/>
        <v>0</v>
      </c>
      <c r="NL19" s="139"/>
      <c r="NM19" s="164">
        <f t="shared" ca="1" si="93"/>
        <v>390.68700299999995</v>
      </c>
      <c r="NN19" s="164">
        <f t="shared" ca="1" si="93"/>
        <v>390.68700299999995</v>
      </c>
      <c r="NO19" s="164">
        <f t="shared" ca="1" si="93"/>
        <v>390.68700299999995</v>
      </c>
      <c r="NP19" s="164">
        <f t="shared" ca="1" si="93"/>
        <v>390.68700299999995</v>
      </c>
      <c r="NQ19" s="164">
        <f t="shared" ca="1" si="93"/>
        <v>390.68700299999995</v>
      </c>
      <c r="NR19" s="164">
        <f t="shared" ca="1" si="93"/>
        <v>390.68700299999995</v>
      </c>
      <c r="NS19" s="164">
        <f t="shared" ca="1" si="93"/>
        <v>390.68700299999995</v>
      </c>
      <c r="NT19" s="164">
        <f t="shared" ca="1" si="93"/>
        <v>390.68700299999995</v>
      </c>
      <c r="NU19" s="164">
        <f t="shared" ca="1" si="93"/>
        <v>390.68700299999995</v>
      </c>
      <c r="NV19" s="164">
        <f t="shared" ca="1" si="93"/>
        <v>390.68700299999995</v>
      </c>
      <c r="NW19" s="164">
        <f t="shared" ca="1" si="94"/>
        <v>390.68700299999995</v>
      </c>
      <c r="NX19" s="164">
        <f t="shared" ca="1" si="94"/>
        <v>390.68700299999995</v>
      </c>
      <c r="NY19" s="164">
        <f t="shared" ca="1" si="94"/>
        <v>390.68700299999995</v>
      </c>
      <c r="NZ19" s="164">
        <f t="shared" ca="1" si="94"/>
        <v>390.68700299999995</v>
      </c>
      <c r="OA19" s="164">
        <f t="shared" ca="1" si="94"/>
        <v>390.68700299999995</v>
      </c>
      <c r="OB19" s="164">
        <f t="shared" ca="1" si="94"/>
        <v>0</v>
      </c>
      <c r="OC19" s="164">
        <f t="shared" ca="1" si="94"/>
        <v>0</v>
      </c>
      <c r="OD19" s="164">
        <f t="shared" ca="1" si="94"/>
        <v>0</v>
      </c>
      <c r="OE19" s="164">
        <f t="shared" ca="1" si="94"/>
        <v>0</v>
      </c>
      <c r="OF19" s="164">
        <f t="shared" ca="1" si="94"/>
        <v>0</v>
      </c>
      <c r="OG19" s="164">
        <f t="shared" ca="1" si="95"/>
        <v>0</v>
      </c>
      <c r="OH19" s="164">
        <f t="shared" ca="1" si="95"/>
        <v>0</v>
      </c>
      <c r="OI19" s="164">
        <f t="shared" ca="1" si="95"/>
        <v>0</v>
      </c>
      <c r="OJ19" s="164">
        <f t="shared" ca="1" si="95"/>
        <v>0</v>
      </c>
      <c r="OK19" s="164">
        <f t="shared" ca="1" si="95"/>
        <v>0</v>
      </c>
      <c r="OL19" s="164">
        <f t="shared" ca="1" si="95"/>
        <v>0</v>
      </c>
      <c r="OM19" s="164">
        <f t="shared" ca="1" si="95"/>
        <v>0</v>
      </c>
      <c r="ON19" s="164">
        <f t="shared" ca="1" si="95"/>
        <v>0</v>
      </c>
      <c r="OO19" s="164">
        <f t="shared" ca="1" si="95"/>
        <v>0</v>
      </c>
      <c r="OP19" s="164">
        <f t="shared" ca="1" si="95"/>
        <v>0</v>
      </c>
      <c r="OQ19" s="164">
        <f t="shared" ca="1" si="95"/>
        <v>0</v>
      </c>
      <c r="OR19" s="164">
        <f t="shared" ca="1" si="95"/>
        <v>0</v>
      </c>
      <c r="OS19" s="164">
        <f t="shared" ca="1" si="95"/>
        <v>0</v>
      </c>
      <c r="OT19" s="164">
        <f t="shared" ca="1" si="95"/>
        <v>0</v>
      </c>
      <c r="OU19" s="139"/>
      <c r="OV19" s="164">
        <f t="shared" ca="1" si="96"/>
        <v>0</v>
      </c>
      <c r="OW19" s="164">
        <f t="shared" ca="1" si="96"/>
        <v>0</v>
      </c>
      <c r="OX19" s="164">
        <f t="shared" ca="1" si="96"/>
        <v>0</v>
      </c>
      <c r="OY19" s="164">
        <f t="shared" ca="1" si="96"/>
        <v>0</v>
      </c>
      <c r="OZ19" s="164">
        <f t="shared" ca="1" si="96"/>
        <v>0</v>
      </c>
      <c r="PA19" s="164">
        <f t="shared" ca="1" si="96"/>
        <v>0</v>
      </c>
      <c r="PB19" s="164">
        <f t="shared" ca="1" si="96"/>
        <v>0</v>
      </c>
      <c r="PC19" s="164">
        <f t="shared" ca="1" si="96"/>
        <v>0</v>
      </c>
      <c r="PD19" s="164">
        <f t="shared" ca="1" si="96"/>
        <v>0</v>
      </c>
      <c r="PE19" s="164">
        <f t="shared" ca="1" si="96"/>
        <v>0</v>
      </c>
      <c r="PF19" s="164">
        <f t="shared" ca="1" si="97"/>
        <v>0</v>
      </c>
      <c r="PG19" s="164">
        <f t="shared" ca="1" si="97"/>
        <v>0</v>
      </c>
      <c r="PH19" s="164">
        <f t="shared" ca="1" si="97"/>
        <v>0</v>
      </c>
      <c r="PI19" s="164">
        <f t="shared" ca="1" si="97"/>
        <v>0</v>
      </c>
      <c r="PJ19" s="164">
        <f t="shared" ca="1" si="97"/>
        <v>0</v>
      </c>
      <c r="PK19" s="164">
        <f t="shared" ca="1" si="97"/>
        <v>0</v>
      </c>
      <c r="PL19" s="164">
        <f t="shared" ca="1" si="97"/>
        <v>0</v>
      </c>
      <c r="PM19" s="164">
        <f t="shared" ca="1" si="97"/>
        <v>0</v>
      </c>
      <c r="PN19" s="164">
        <f t="shared" ca="1" si="97"/>
        <v>0</v>
      </c>
      <c r="PO19" s="164">
        <f t="shared" ca="1" si="97"/>
        <v>0</v>
      </c>
      <c r="PP19" s="164">
        <f t="shared" ca="1" si="98"/>
        <v>0</v>
      </c>
      <c r="PQ19" s="164">
        <f t="shared" ca="1" si="98"/>
        <v>0</v>
      </c>
      <c r="PR19" s="164">
        <f t="shared" ca="1" si="98"/>
        <v>0</v>
      </c>
      <c r="PS19" s="164">
        <f t="shared" ca="1" si="98"/>
        <v>0</v>
      </c>
      <c r="PT19" s="164">
        <f t="shared" ca="1" si="98"/>
        <v>0</v>
      </c>
      <c r="PU19" s="164">
        <f t="shared" ca="1" si="98"/>
        <v>0</v>
      </c>
      <c r="PV19" s="164">
        <f t="shared" ca="1" si="98"/>
        <v>0</v>
      </c>
      <c r="PW19" s="164">
        <f t="shared" ca="1" si="98"/>
        <v>0</v>
      </c>
      <c r="PX19" s="164">
        <f t="shared" ca="1" si="98"/>
        <v>0</v>
      </c>
      <c r="PY19" s="164">
        <f t="shared" ca="1" si="98"/>
        <v>0</v>
      </c>
      <c r="PZ19" s="164">
        <f t="shared" ca="1" si="98"/>
        <v>0</v>
      </c>
      <c r="QA19" s="164">
        <f t="shared" ca="1" si="98"/>
        <v>0</v>
      </c>
      <c r="QB19" s="164">
        <f t="shared" ca="1" si="98"/>
        <v>0</v>
      </c>
      <c r="QC19" s="164">
        <f t="shared" ca="1" si="98"/>
        <v>0</v>
      </c>
      <c r="QD19" s="131"/>
    </row>
    <row r="20" spans="1:446" s="120" customFormat="1" ht="14.4" customHeight="1">
      <c r="A20" s="157"/>
      <c r="B20" s="152" t="str">
        <f t="shared" si="99"/>
        <v>Portfolio_Cross Marketing and Training_All_All_Actual</v>
      </c>
      <c r="C20" s="153" t="s">
        <v>45</v>
      </c>
      <c r="D20" s="153" t="s">
        <v>334</v>
      </c>
      <c r="E20" s="129" t="s">
        <v>166</v>
      </c>
      <c r="F20" s="130" t="s">
        <v>166</v>
      </c>
      <c r="G20" s="130" t="s">
        <v>243</v>
      </c>
      <c r="H20" s="131"/>
      <c r="I20" s="132" t="s">
        <v>94</v>
      </c>
      <c r="J20" s="132"/>
      <c r="K20" s="132">
        <f ca="1">SUMIFS(OFFSET(K$23,,,TotalMeasures),OFFSET($B$23,,,TotalMeasures),SUBSTITUTE($B20,"All","*"))</f>
        <v>0</v>
      </c>
      <c r="L20" s="132">
        <f ca="1">SUMIFS(OFFSET(L$23,,,TotalMeasures),OFFSET($B$23,,,TotalMeasures),SUBSTITUTE($B20,"All","*"))</f>
        <v>0</v>
      </c>
      <c r="M20" s="132"/>
      <c r="N20" s="132">
        <f t="shared" ref="N20:W21" ca="1" si="107">SUMIFS(OFFSET(N$23,,,TotalMeasures),OFFSET($B$23,,,TotalMeasures),SUBSTITUTE($B20,"All","*"))</f>
        <v>0</v>
      </c>
      <c r="O20" s="132">
        <f t="shared" ca="1" si="107"/>
        <v>0</v>
      </c>
      <c r="P20" s="132">
        <f t="shared" ca="1" si="107"/>
        <v>0</v>
      </c>
      <c r="Q20" s="132">
        <f t="shared" ca="1" si="107"/>
        <v>0</v>
      </c>
      <c r="R20" s="133">
        <f t="shared" ca="1" si="107"/>
        <v>0</v>
      </c>
      <c r="S20" s="133">
        <f t="shared" ca="1" si="107"/>
        <v>0</v>
      </c>
      <c r="T20" s="133">
        <f t="shared" ca="1" si="107"/>
        <v>0</v>
      </c>
      <c r="U20" s="133">
        <f t="shared" ca="1" si="107"/>
        <v>0</v>
      </c>
      <c r="V20" s="133">
        <f t="shared" ca="1" si="107"/>
        <v>0</v>
      </c>
      <c r="W20" s="133">
        <f t="shared" ca="1" si="107"/>
        <v>0</v>
      </c>
      <c r="X20" s="131"/>
      <c r="Y20" s="134">
        <f t="shared" ca="1" si="52"/>
        <v>0</v>
      </c>
      <c r="Z20" s="134">
        <f t="shared" ca="1" si="52"/>
        <v>0</v>
      </c>
      <c r="AA20" s="134"/>
      <c r="AB20" s="134"/>
      <c r="AC20" s="134">
        <f t="shared" ca="1" si="53"/>
        <v>0</v>
      </c>
      <c r="AD20" s="134">
        <f ca="1">INDEX(OFFSET('Program Inputs'!$AE$5,,,TotalPrograms),MATCH($C20&amp;"_"&amp;$D20&amp;"_"&amp;$G20,OFFSET('Program Inputs'!$A$5,,,TotalPrograms),0))</f>
        <v>107681.59000000003</v>
      </c>
      <c r="AE20" s="134">
        <f t="shared" ca="1" si="54"/>
        <v>107681.59000000003</v>
      </c>
      <c r="AF20" s="131"/>
      <c r="AG20" s="135">
        <f t="shared" ca="1" si="102"/>
        <v>0</v>
      </c>
      <c r="AH20" s="135">
        <f t="shared" ca="1" si="103"/>
        <v>0</v>
      </c>
      <c r="AI20" s="135">
        <f t="shared" ca="1" si="104"/>
        <v>0</v>
      </c>
      <c r="AJ20" s="135" t="str">
        <f t="shared" ca="1" si="105"/>
        <v>n/a</v>
      </c>
      <c r="AK20" s="135">
        <f t="shared" ca="1" si="106"/>
        <v>0</v>
      </c>
      <c r="AL20" s="131"/>
      <c r="AM20" s="154" t="str">
        <f t="shared" ca="1" si="58"/>
        <v>n/a</v>
      </c>
      <c r="AN20" s="137" t="str">
        <f t="shared" ca="1" si="59"/>
        <v>n/a</v>
      </c>
      <c r="AO20" s="137" t="str">
        <f t="shared" ca="1" si="60"/>
        <v>n/a</v>
      </c>
      <c r="AP20" s="131"/>
      <c r="AQ20" s="138">
        <f t="shared" ca="1" si="61"/>
        <v>0</v>
      </c>
      <c r="AR20" s="138">
        <f t="shared" ca="1" si="61"/>
        <v>0</v>
      </c>
      <c r="AS20" s="131"/>
      <c r="AT20" s="138">
        <f t="shared" ca="1" si="62"/>
        <v>0</v>
      </c>
      <c r="AU20" s="138">
        <f t="shared" ca="1" si="62"/>
        <v>0</v>
      </c>
      <c r="AV20" s="131"/>
      <c r="AW20" s="138">
        <f t="shared" ca="1" si="63"/>
        <v>0</v>
      </c>
      <c r="AX20" s="138">
        <f t="shared" ca="1" si="63"/>
        <v>0</v>
      </c>
      <c r="AY20" s="138">
        <f t="shared" ca="1" si="63"/>
        <v>0</v>
      </c>
      <c r="AZ20" s="138">
        <f t="shared" ca="1" si="63"/>
        <v>0</v>
      </c>
      <c r="BA20" s="138">
        <f t="shared" ca="1" si="63"/>
        <v>0</v>
      </c>
      <c r="BB20" s="131"/>
      <c r="BC20" s="138">
        <f t="shared" ca="1" si="64"/>
        <v>0</v>
      </c>
      <c r="BD20" s="138">
        <f t="shared" ca="1" si="64"/>
        <v>0</v>
      </c>
      <c r="BE20" s="138">
        <f t="shared" ca="1" si="64"/>
        <v>0</v>
      </c>
      <c r="BF20" s="131"/>
      <c r="BG20" s="138">
        <f t="shared" ca="1" si="65"/>
        <v>0</v>
      </c>
      <c r="BH20" s="138">
        <f t="shared" ca="1" si="65"/>
        <v>0</v>
      </c>
      <c r="BI20" s="131"/>
      <c r="BJ20" s="140">
        <f t="shared" ca="1" si="66"/>
        <v>0</v>
      </c>
      <c r="BK20" s="140">
        <f t="shared" ca="1" si="66"/>
        <v>0</v>
      </c>
      <c r="BL20" s="140">
        <f t="shared" ca="1" si="66"/>
        <v>0</v>
      </c>
      <c r="BM20" s="140">
        <f t="shared" ca="1" si="66"/>
        <v>0</v>
      </c>
      <c r="BN20" s="140">
        <f t="shared" ca="1" si="66"/>
        <v>0</v>
      </c>
      <c r="BO20" s="140">
        <f t="shared" ca="1" si="66"/>
        <v>0</v>
      </c>
      <c r="BP20" s="140">
        <f t="shared" ca="1" si="66"/>
        <v>0</v>
      </c>
      <c r="BQ20" s="140">
        <f t="shared" ca="1" si="66"/>
        <v>0</v>
      </c>
      <c r="BR20" s="140">
        <f t="shared" ca="1" si="66"/>
        <v>0</v>
      </c>
      <c r="BS20" s="140">
        <f t="shared" ca="1" si="66"/>
        <v>0</v>
      </c>
      <c r="BT20" s="140">
        <f t="shared" ca="1" si="67"/>
        <v>0</v>
      </c>
      <c r="BU20" s="140">
        <f t="shared" ca="1" si="67"/>
        <v>0</v>
      </c>
      <c r="BV20" s="140">
        <f t="shared" ca="1" si="67"/>
        <v>0</v>
      </c>
      <c r="BW20" s="140">
        <f t="shared" ca="1" si="67"/>
        <v>0</v>
      </c>
      <c r="BX20" s="140">
        <f t="shared" ca="1" si="67"/>
        <v>0</v>
      </c>
      <c r="BY20" s="140">
        <f t="shared" ca="1" si="67"/>
        <v>0</v>
      </c>
      <c r="BZ20" s="140">
        <f t="shared" ca="1" si="67"/>
        <v>0</v>
      </c>
      <c r="CA20" s="140">
        <f t="shared" ca="1" si="67"/>
        <v>0</v>
      </c>
      <c r="CB20" s="140">
        <f t="shared" ca="1" si="67"/>
        <v>0</v>
      </c>
      <c r="CC20" s="140">
        <f t="shared" ca="1" si="67"/>
        <v>0</v>
      </c>
      <c r="CD20" s="140">
        <f t="shared" ca="1" si="68"/>
        <v>0</v>
      </c>
      <c r="CE20" s="140">
        <f t="shared" ca="1" si="68"/>
        <v>0</v>
      </c>
      <c r="CF20" s="140">
        <f t="shared" ca="1" si="68"/>
        <v>0</v>
      </c>
      <c r="CG20" s="140">
        <f t="shared" ca="1" si="68"/>
        <v>0</v>
      </c>
      <c r="CH20" s="140">
        <f t="shared" ca="1" si="68"/>
        <v>0</v>
      </c>
      <c r="CI20" s="140">
        <f t="shared" ca="1" si="68"/>
        <v>0</v>
      </c>
      <c r="CJ20" s="140">
        <f t="shared" ca="1" si="68"/>
        <v>0</v>
      </c>
      <c r="CK20" s="140">
        <f t="shared" ca="1" si="68"/>
        <v>0</v>
      </c>
      <c r="CL20" s="140">
        <f t="shared" ca="1" si="68"/>
        <v>0</v>
      </c>
      <c r="CM20" s="140">
        <f t="shared" ca="1" si="68"/>
        <v>0</v>
      </c>
      <c r="CN20" s="140">
        <f t="shared" ca="1" si="68"/>
        <v>0</v>
      </c>
      <c r="CO20" s="140">
        <f t="shared" ca="1" si="68"/>
        <v>0</v>
      </c>
      <c r="CP20" s="140">
        <f t="shared" ca="1" si="68"/>
        <v>0</v>
      </c>
      <c r="CQ20" s="140">
        <f t="shared" ca="1" si="68"/>
        <v>0</v>
      </c>
      <c r="CR20" s="131"/>
      <c r="CS20" s="140">
        <f t="shared" ca="1" si="69"/>
        <v>0</v>
      </c>
      <c r="CT20" s="140">
        <f t="shared" ca="1" si="69"/>
        <v>0</v>
      </c>
      <c r="CU20" s="140">
        <f t="shared" ca="1" si="69"/>
        <v>0</v>
      </c>
      <c r="CV20" s="140">
        <f t="shared" ca="1" si="69"/>
        <v>0</v>
      </c>
      <c r="CW20" s="140">
        <f t="shared" ca="1" si="69"/>
        <v>0</v>
      </c>
      <c r="CX20" s="140">
        <f t="shared" ca="1" si="69"/>
        <v>0</v>
      </c>
      <c r="CY20" s="140">
        <f t="shared" ca="1" si="69"/>
        <v>0</v>
      </c>
      <c r="CZ20" s="140">
        <f t="shared" ca="1" si="69"/>
        <v>0</v>
      </c>
      <c r="DA20" s="140">
        <f t="shared" ca="1" si="69"/>
        <v>0</v>
      </c>
      <c r="DB20" s="140">
        <f t="shared" ca="1" si="69"/>
        <v>0</v>
      </c>
      <c r="DC20" s="140">
        <f t="shared" ca="1" si="70"/>
        <v>0</v>
      </c>
      <c r="DD20" s="140">
        <f t="shared" ca="1" si="70"/>
        <v>0</v>
      </c>
      <c r="DE20" s="140">
        <f t="shared" ca="1" si="70"/>
        <v>0</v>
      </c>
      <c r="DF20" s="140">
        <f t="shared" ca="1" si="70"/>
        <v>0</v>
      </c>
      <c r="DG20" s="140">
        <f t="shared" ca="1" si="70"/>
        <v>0</v>
      </c>
      <c r="DH20" s="140">
        <f t="shared" ca="1" si="70"/>
        <v>0</v>
      </c>
      <c r="DI20" s="140">
        <f t="shared" ca="1" si="70"/>
        <v>0</v>
      </c>
      <c r="DJ20" s="140">
        <f t="shared" ca="1" si="70"/>
        <v>0</v>
      </c>
      <c r="DK20" s="140">
        <f t="shared" ca="1" si="70"/>
        <v>0</v>
      </c>
      <c r="DL20" s="140">
        <f t="shared" ca="1" si="70"/>
        <v>0</v>
      </c>
      <c r="DM20" s="140">
        <f t="shared" ca="1" si="71"/>
        <v>0</v>
      </c>
      <c r="DN20" s="140">
        <f t="shared" ca="1" si="71"/>
        <v>0</v>
      </c>
      <c r="DO20" s="140">
        <f t="shared" ca="1" si="71"/>
        <v>0</v>
      </c>
      <c r="DP20" s="140">
        <f t="shared" ca="1" si="71"/>
        <v>0</v>
      </c>
      <c r="DQ20" s="140">
        <f t="shared" ca="1" si="71"/>
        <v>0</v>
      </c>
      <c r="DR20" s="140">
        <f t="shared" ca="1" si="71"/>
        <v>0</v>
      </c>
      <c r="DS20" s="140">
        <f t="shared" ca="1" si="71"/>
        <v>0</v>
      </c>
      <c r="DT20" s="140">
        <f t="shared" ca="1" si="71"/>
        <v>0</v>
      </c>
      <c r="DU20" s="140">
        <f t="shared" ca="1" si="71"/>
        <v>0</v>
      </c>
      <c r="DV20" s="140">
        <f t="shared" ca="1" si="71"/>
        <v>0</v>
      </c>
      <c r="DW20" s="140">
        <f t="shared" ca="1" si="71"/>
        <v>0</v>
      </c>
      <c r="DX20" s="140">
        <f t="shared" ca="1" si="71"/>
        <v>0</v>
      </c>
      <c r="DY20" s="140">
        <f t="shared" ca="1" si="71"/>
        <v>0</v>
      </c>
      <c r="DZ20" s="140">
        <f t="shared" ca="1" si="71"/>
        <v>0</v>
      </c>
      <c r="EA20" s="139"/>
      <c r="EB20" s="140">
        <f t="shared" ca="1" si="72"/>
        <v>0</v>
      </c>
      <c r="EC20" s="140">
        <f t="shared" ca="1" si="72"/>
        <v>0</v>
      </c>
      <c r="ED20" s="140">
        <f t="shared" ca="1" si="72"/>
        <v>0</v>
      </c>
      <c r="EE20" s="140">
        <f t="shared" ca="1" si="72"/>
        <v>0</v>
      </c>
      <c r="EF20" s="140">
        <f t="shared" ca="1" si="72"/>
        <v>0</v>
      </c>
      <c r="EG20" s="140">
        <f t="shared" ca="1" si="72"/>
        <v>0</v>
      </c>
      <c r="EH20" s="140">
        <f t="shared" ca="1" si="72"/>
        <v>0</v>
      </c>
      <c r="EI20" s="140">
        <f t="shared" ca="1" si="72"/>
        <v>0</v>
      </c>
      <c r="EJ20" s="140">
        <f t="shared" ca="1" si="72"/>
        <v>0</v>
      </c>
      <c r="EK20" s="140">
        <f t="shared" ca="1" si="72"/>
        <v>0</v>
      </c>
      <c r="EL20" s="140">
        <f t="shared" ca="1" si="73"/>
        <v>0</v>
      </c>
      <c r="EM20" s="140">
        <f t="shared" ca="1" si="73"/>
        <v>0</v>
      </c>
      <c r="EN20" s="140">
        <f t="shared" ca="1" si="73"/>
        <v>0</v>
      </c>
      <c r="EO20" s="140">
        <f t="shared" ca="1" si="73"/>
        <v>0</v>
      </c>
      <c r="EP20" s="140">
        <f t="shared" ca="1" si="73"/>
        <v>0</v>
      </c>
      <c r="EQ20" s="140">
        <f t="shared" ca="1" si="73"/>
        <v>0</v>
      </c>
      <c r="ER20" s="140">
        <f t="shared" ca="1" si="73"/>
        <v>0</v>
      </c>
      <c r="ES20" s="140">
        <f t="shared" ca="1" si="73"/>
        <v>0</v>
      </c>
      <c r="ET20" s="140">
        <f t="shared" ca="1" si="73"/>
        <v>0</v>
      </c>
      <c r="EU20" s="140">
        <f t="shared" ca="1" si="73"/>
        <v>0</v>
      </c>
      <c r="EV20" s="140">
        <f t="shared" ca="1" si="74"/>
        <v>0</v>
      </c>
      <c r="EW20" s="140">
        <f t="shared" ca="1" si="74"/>
        <v>0</v>
      </c>
      <c r="EX20" s="140">
        <f t="shared" ca="1" si="74"/>
        <v>0</v>
      </c>
      <c r="EY20" s="140">
        <f t="shared" ca="1" si="74"/>
        <v>0</v>
      </c>
      <c r="EZ20" s="140">
        <f t="shared" ca="1" si="74"/>
        <v>0</v>
      </c>
      <c r="FA20" s="140">
        <f t="shared" ca="1" si="74"/>
        <v>0</v>
      </c>
      <c r="FB20" s="140">
        <f t="shared" ca="1" si="74"/>
        <v>0</v>
      </c>
      <c r="FC20" s="140">
        <f t="shared" ca="1" si="74"/>
        <v>0</v>
      </c>
      <c r="FD20" s="140">
        <f t="shared" ca="1" si="74"/>
        <v>0</v>
      </c>
      <c r="FE20" s="140">
        <f t="shared" ca="1" si="74"/>
        <v>0</v>
      </c>
      <c r="FF20" s="140">
        <f t="shared" ca="1" si="74"/>
        <v>0</v>
      </c>
      <c r="FG20" s="140">
        <f t="shared" ca="1" si="74"/>
        <v>0</v>
      </c>
      <c r="FH20" s="140">
        <f t="shared" ca="1" si="74"/>
        <v>0</v>
      </c>
      <c r="FI20" s="140">
        <f t="shared" ca="1" si="74"/>
        <v>0</v>
      </c>
      <c r="FJ20" s="139"/>
      <c r="FK20" s="140">
        <f t="shared" ca="1" si="75"/>
        <v>0</v>
      </c>
      <c r="FL20" s="140">
        <f t="shared" ca="1" si="75"/>
        <v>0</v>
      </c>
      <c r="FM20" s="140">
        <f t="shared" ca="1" si="75"/>
        <v>0</v>
      </c>
      <c r="FN20" s="140">
        <f t="shared" ca="1" si="75"/>
        <v>0</v>
      </c>
      <c r="FO20" s="140">
        <f t="shared" ca="1" si="75"/>
        <v>0</v>
      </c>
      <c r="FP20" s="140">
        <f t="shared" ca="1" si="75"/>
        <v>0</v>
      </c>
      <c r="FQ20" s="140">
        <f t="shared" ca="1" si="75"/>
        <v>0</v>
      </c>
      <c r="FR20" s="140">
        <f t="shared" ca="1" si="75"/>
        <v>0</v>
      </c>
      <c r="FS20" s="140">
        <f t="shared" ca="1" si="75"/>
        <v>0</v>
      </c>
      <c r="FT20" s="140">
        <f t="shared" ca="1" si="75"/>
        <v>0</v>
      </c>
      <c r="FU20" s="140">
        <f t="shared" ca="1" si="76"/>
        <v>0</v>
      </c>
      <c r="FV20" s="140">
        <f t="shared" ca="1" si="76"/>
        <v>0</v>
      </c>
      <c r="FW20" s="140">
        <f t="shared" ca="1" si="76"/>
        <v>0</v>
      </c>
      <c r="FX20" s="140">
        <f t="shared" ca="1" si="76"/>
        <v>0</v>
      </c>
      <c r="FY20" s="140">
        <f t="shared" ca="1" si="76"/>
        <v>0</v>
      </c>
      <c r="FZ20" s="140">
        <f t="shared" ca="1" si="76"/>
        <v>0</v>
      </c>
      <c r="GA20" s="140">
        <f t="shared" ca="1" si="76"/>
        <v>0</v>
      </c>
      <c r="GB20" s="140">
        <f t="shared" ca="1" si="76"/>
        <v>0</v>
      </c>
      <c r="GC20" s="140">
        <f t="shared" ca="1" si="76"/>
        <v>0</v>
      </c>
      <c r="GD20" s="140">
        <f t="shared" ca="1" si="76"/>
        <v>0</v>
      </c>
      <c r="GE20" s="140">
        <f t="shared" ca="1" si="77"/>
        <v>0</v>
      </c>
      <c r="GF20" s="140">
        <f t="shared" ca="1" si="77"/>
        <v>0</v>
      </c>
      <c r="GG20" s="140">
        <f t="shared" ca="1" si="77"/>
        <v>0</v>
      </c>
      <c r="GH20" s="140">
        <f t="shared" ca="1" si="77"/>
        <v>0</v>
      </c>
      <c r="GI20" s="140">
        <f t="shared" ca="1" si="77"/>
        <v>0</v>
      </c>
      <c r="GJ20" s="140">
        <f t="shared" ca="1" si="77"/>
        <v>0</v>
      </c>
      <c r="GK20" s="140">
        <f t="shared" ca="1" si="77"/>
        <v>0</v>
      </c>
      <c r="GL20" s="140">
        <f t="shared" ca="1" si="77"/>
        <v>0</v>
      </c>
      <c r="GM20" s="140">
        <f t="shared" ca="1" si="77"/>
        <v>0</v>
      </c>
      <c r="GN20" s="140">
        <f t="shared" ca="1" si="77"/>
        <v>0</v>
      </c>
      <c r="GO20" s="140">
        <f t="shared" ca="1" si="77"/>
        <v>0</v>
      </c>
      <c r="GP20" s="140">
        <f t="shared" ca="1" si="77"/>
        <v>0</v>
      </c>
      <c r="GQ20" s="140">
        <f t="shared" ca="1" si="77"/>
        <v>0</v>
      </c>
      <c r="GR20" s="140">
        <f t="shared" ca="1" si="77"/>
        <v>0</v>
      </c>
      <c r="GS20" s="139"/>
      <c r="GT20" s="140">
        <f t="shared" ca="1" si="78"/>
        <v>0</v>
      </c>
      <c r="GU20" s="140">
        <f t="shared" ca="1" si="78"/>
        <v>0</v>
      </c>
      <c r="GV20" s="140">
        <f t="shared" ca="1" si="78"/>
        <v>0</v>
      </c>
      <c r="GW20" s="140">
        <f t="shared" ca="1" si="78"/>
        <v>0</v>
      </c>
      <c r="GX20" s="140">
        <f t="shared" ca="1" si="78"/>
        <v>0</v>
      </c>
      <c r="GY20" s="140">
        <f t="shared" ca="1" si="78"/>
        <v>0</v>
      </c>
      <c r="GZ20" s="140">
        <f t="shared" ca="1" si="78"/>
        <v>0</v>
      </c>
      <c r="HA20" s="140">
        <f t="shared" ca="1" si="78"/>
        <v>0</v>
      </c>
      <c r="HB20" s="140">
        <f t="shared" ca="1" si="78"/>
        <v>0</v>
      </c>
      <c r="HC20" s="140">
        <f t="shared" ca="1" si="78"/>
        <v>0</v>
      </c>
      <c r="HD20" s="140">
        <f t="shared" ca="1" si="79"/>
        <v>0</v>
      </c>
      <c r="HE20" s="140">
        <f t="shared" ca="1" si="79"/>
        <v>0</v>
      </c>
      <c r="HF20" s="140">
        <f t="shared" ca="1" si="79"/>
        <v>0</v>
      </c>
      <c r="HG20" s="140">
        <f t="shared" ca="1" si="79"/>
        <v>0</v>
      </c>
      <c r="HH20" s="140">
        <f t="shared" ca="1" si="79"/>
        <v>0</v>
      </c>
      <c r="HI20" s="140">
        <f t="shared" ca="1" si="79"/>
        <v>0</v>
      </c>
      <c r="HJ20" s="140">
        <f t="shared" ca="1" si="79"/>
        <v>0</v>
      </c>
      <c r="HK20" s="140">
        <f t="shared" ca="1" si="79"/>
        <v>0</v>
      </c>
      <c r="HL20" s="140">
        <f t="shared" ca="1" si="79"/>
        <v>0</v>
      </c>
      <c r="HM20" s="140">
        <f t="shared" ca="1" si="79"/>
        <v>0</v>
      </c>
      <c r="HN20" s="140">
        <f t="shared" ca="1" si="80"/>
        <v>0</v>
      </c>
      <c r="HO20" s="140">
        <f t="shared" ca="1" si="80"/>
        <v>0</v>
      </c>
      <c r="HP20" s="140">
        <f t="shared" ca="1" si="80"/>
        <v>0</v>
      </c>
      <c r="HQ20" s="140">
        <f t="shared" ca="1" si="80"/>
        <v>0</v>
      </c>
      <c r="HR20" s="140">
        <f t="shared" ca="1" si="80"/>
        <v>0</v>
      </c>
      <c r="HS20" s="140">
        <f t="shared" ca="1" si="80"/>
        <v>0</v>
      </c>
      <c r="HT20" s="140">
        <f t="shared" ca="1" si="80"/>
        <v>0</v>
      </c>
      <c r="HU20" s="140">
        <f t="shared" ca="1" si="80"/>
        <v>0</v>
      </c>
      <c r="HV20" s="140">
        <f t="shared" ca="1" si="80"/>
        <v>0</v>
      </c>
      <c r="HW20" s="140">
        <f t="shared" ca="1" si="80"/>
        <v>0</v>
      </c>
      <c r="HX20" s="140">
        <f t="shared" ca="1" si="80"/>
        <v>0</v>
      </c>
      <c r="HY20" s="140">
        <f t="shared" ca="1" si="80"/>
        <v>0</v>
      </c>
      <c r="HZ20" s="140">
        <f t="shared" ca="1" si="80"/>
        <v>0</v>
      </c>
      <c r="IA20" s="140">
        <f t="shared" ca="1" si="80"/>
        <v>0</v>
      </c>
      <c r="IB20" s="139"/>
      <c r="IC20" s="140">
        <f t="shared" ca="1" si="81"/>
        <v>0</v>
      </c>
      <c r="ID20" s="140">
        <f t="shared" ca="1" si="81"/>
        <v>0</v>
      </c>
      <c r="IE20" s="140">
        <f t="shared" ca="1" si="81"/>
        <v>0</v>
      </c>
      <c r="IF20" s="140">
        <f t="shared" ca="1" si="81"/>
        <v>0</v>
      </c>
      <c r="IG20" s="140">
        <f t="shared" ca="1" si="81"/>
        <v>0</v>
      </c>
      <c r="IH20" s="140">
        <f t="shared" ca="1" si="81"/>
        <v>0</v>
      </c>
      <c r="II20" s="140">
        <f t="shared" ca="1" si="81"/>
        <v>0</v>
      </c>
      <c r="IJ20" s="140">
        <f t="shared" ca="1" si="81"/>
        <v>0</v>
      </c>
      <c r="IK20" s="140">
        <f t="shared" ca="1" si="81"/>
        <v>0</v>
      </c>
      <c r="IL20" s="140">
        <f t="shared" ca="1" si="81"/>
        <v>0</v>
      </c>
      <c r="IM20" s="140">
        <f t="shared" ca="1" si="82"/>
        <v>0</v>
      </c>
      <c r="IN20" s="140">
        <f t="shared" ca="1" si="82"/>
        <v>0</v>
      </c>
      <c r="IO20" s="140">
        <f t="shared" ca="1" si="82"/>
        <v>0</v>
      </c>
      <c r="IP20" s="140">
        <f t="shared" ca="1" si="82"/>
        <v>0</v>
      </c>
      <c r="IQ20" s="140">
        <f t="shared" ca="1" si="82"/>
        <v>0</v>
      </c>
      <c r="IR20" s="140">
        <f t="shared" ca="1" si="82"/>
        <v>0</v>
      </c>
      <c r="IS20" s="140">
        <f t="shared" ca="1" si="82"/>
        <v>0</v>
      </c>
      <c r="IT20" s="140">
        <f t="shared" ca="1" si="82"/>
        <v>0</v>
      </c>
      <c r="IU20" s="140">
        <f t="shared" ca="1" si="82"/>
        <v>0</v>
      </c>
      <c r="IV20" s="140">
        <f t="shared" ca="1" si="82"/>
        <v>0</v>
      </c>
      <c r="IW20" s="140">
        <f t="shared" ca="1" si="83"/>
        <v>0</v>
      </c>
      <c r="IX20" s="140">
        <f t="shared" ca="1" si="83"/>
        <v>0</v>
      </c>
      <c r="IY20" s="140">
        <f t="shared" ca="1" si="83"/>
        <v>0</v>
      </c>
      <c r="IZ20" s="140">
        <f t="shared" ca="1" si="83"/>
        <v>0</v>
      </c>
      <c r="JA20" s="140">
        <f t="shared" ca="1" si="83"/>
        <v>0</v>
      </c>
      <c r="JB20" s="140">
        <f t="shared" ca="1" si="83"/>
        <v>0</v>
      </c>
      <c r="JC20" s="140">
        <f t="shared" ca="1" si="83"/>
        <v>0</v>
      </c>
      <c r="JD20" s="140">
        <f t="shared" ca="1" si="83"/>
        <v>0</v>
      </c>
      <c r="JE20" s="140">
        <f t="shared" ca="1" si="83"/>
        <v>0</v>
      </c>
      <c r="JF20" s="140">
        <f t="shared" ca="1" si="83"/>
        <v>0</v>
      </c>
      <c r="JG20" s="140">
        <f t="shared" ca="1" si="83"/>
        <v>0</v>
      </c>
      <c r="JH20" s="140">
        <f t="shared" ca="1" si="83"/>
        <v>0</v>
      </c>
      <c r="JI20" s="140">
        <f t="shared" ca="1" si="83"/>
        <v>0</v>
      </c>
      <c r="JJ20" s="140">
        <f t="shared" ca="1" si="83"/>
        <v>0</v>
      </c>
      <c r="JK20" s="139"/>
      <c r="JL20" s="140">
        <f t="shared" ca="1" si="84"/>
        <v>0</v>
      </c>
      <c r="JM20" s="140">
        <f t="shared" ca="1" si="84"/>
        <v>0</v>
      </c>
      <c r="JN20" s="140">
        <f t="shared" ca="1" si="84"/>
        <v>0</v>
      </c>
      <c r="JO20" s="140">
        <f t="shared" ca="1" si="84"/>
        <v>0</v>
      </c>
      <c r="JP20" s="140">
        <f t="shared" ca="1" si="84"/>
        <v>0</v>
      </c>
      <c r="JQ20" s="140">
        <f t="shared" ca="1" si="84"/>
        <v>0</v>
      </c>
      <c r="JR20" s="140">
        <f t="shared" ca="1" si="84"/>
        <v>0</v>
      </c>
      <c r="JS20" s="140">
        <f t="shared" ca="1" si="84"/>
        <v>0</v>
      </c>
      <c r="JT20" s="140">
        <f t="shared" ca="1" si="84"/>
        <v>0</v>
      </c>
      <c r="JU20" s="140">
        <f t="shared" ca="1" si="84"/>
        <v>0</v>
      </c>
      <c r="JV20" s="140">
        <f t="shared" ca="1" si="85"/>
        <v>0</v>
      </c>
      <c r="JW20" s="140">
        <f t="shared" ca="1" si="85"/>
        <v>0</v>
      </c>
      <c r="JX20" s="140">
        <f t="shared" ca="1" si="85"/>
        <v>0</v>
      </c>
      <c r="JY20" s="140">
        <f t="shared" ca="1" si="85"/>
        <v>0</v>
      </c>
      <c r="JZ20" s="140">
        <f t="shared" ca="1" si="85"/>
        <v>0</v>
      </c>
      <c r="KA20" s="140">
        <f t="shared" ca="1" si="85"/>
        <v>0</v>
      </c>
      <c r="KB20" s="140">
        <f t="shared" ca="1" si="85"/>
        <v>0</v>
      </c>
      <c r="KC20" s="140">
        <f t="shared" ca="1" si="85"/>
        <v>0</v>
      </c>
      <c r="KD20" s="140">
        <f t="shared" ca="1" si="85"/>
        <v>0</v>
      </c>
      <c r="KE20" s="140">
        <f t="shared" ca="1" si="85"/>
        <v>0</v>
      </c>
      <c r="KF20" s="140">
        <f t="shared" ca="1" si="86"/>
        <v>0</v>
      </c>
      <c r="KG20" s="140">
        <f t="shared" ca="1" si="86"/>
        <v>0</v>
      </c>
      <c r="KH20" s="140">
        <f t="shared" ca="1" si="86"/>
        <v>0</v>
      </c>
      <c r="KI20" s="140">
        <f t="shared" ca="1" si="86"/>
        <v>0</v>
      </c>
      <c r="KJ20" s="140">
        <f t="shared" ca="1" si="86"/>
        <v>0</v>
      </c>
      <c r="KK20" s="140">
        <f t="shared" ca="1" si="86"/>
        <v>0</v>
      </c>
      <c r="KL20" s="140">
        <f t="shared" ca="1" si="86"/>
        <v>0</v>
      </c>
      <c r="KM20" s="140">
        <f t="shared" ca="1" si="86"/>
        <v>0</v>
      </c>
      <c r="KN20" s="140">
        <f t="shared" ca="1" si="86"/>
        <v>0</v>
      </c>
      <c r="KO20" s="140">
        <f t="shared" ca="1" si="86"/>
        <v>0</v>
      </c>
      <c r="KP20" s="140">
        <f t="shared" ca="1" si="86"/>
        <v>0</v>
      </c>
      <c r="KQ20" s="140">
        <f t="shared" ca="1" si="86"/>
        <v>0</v>
      </c>
      <c r="KR20" s="140">
        <f t="shared" ca="1" si="86"/>
        <v>0</v>
      </c>
      <c r="KS20" s="140">
        <f t="shared" ca="1" si="86"/>
        <v>0</v>
      </c>
      <c r="KT20" s="139"/>
      <c r="KU20" s="140">
        <f t="shared" ca="1" si="87"/>
        <v>0</v>
      </c>
      <c r="KV20" s="140">
        <f t="shared" ca="1" si="87"/>
        <v>0</v>
      </c>
      <c r="KW20" s="140">
        <f t="shared" ca="1" si="87"/>
        <v>0</v>
      </c>
      <c r="KX20" s="140">
        <f t="shared" ca="1" si="87"/>
        <v>0</v>
      </c>
      <c r="KY20" s="140">
        <f t="shared" ca="1" si="87"/>
        <v>0</v>
      </c>
      <c r="KZ20" s="140">
        <f t="shared" ca="1" si="87"/>
        <v>0</v>
      </c>
      <c r="LA20" s="140">
        <f t="shared" ca="1" si="87"/>
        <v>0</v>
      </c>
      <c r="LB20" s="140">
        <f t="shared" ca="1" si="87"/>
        <v>0</v>
      </c>
      <c r="LC20" s="140">
        <f t="shared" ca="1" si="87"/>
        <v>0</v>
      </c>
      <c r="LD20" s="140">
        <f t="shared" ca="1" si="87"/>
        <v>0</v>
      </c>
      <c r="LE20" s="140">
        <f t="shared" ca="1" si="88"/>
        <v>0</v>
      </c>
      <c r="LF20" s="140">
        <f t="shared" ca="1" si="88"/>
        <v>0</v>
      </c>
      <c r="LG20" s="140">
        <f t="shared" ca="1" si="88"/>
        <v>0</v>
      </c>
      <c r="LH20" s="140">
        <f t="shared" ca="1" si="88"/>
        <v>0</v>
      </c>
      <c r="LI20" s="140">
        <f t="shared" ca="1" si="88"/>
        <v>0</v>
      </c>
      <c r="LJ20" s="140">
        <f t="shared" ca="1" si="88"/>
        <v>0</v>
      </c>
      <c r="LK20" s="140">
        <f t="shared" ca="1" si="88"/>
        <v>0</v>
      </c>
      <c r="LL20" s="140">
        <f t="shared" ca="1" si="88"/>
        <v>0</v>
      </c>
      <c r="LM20" s="140">
        <f t="shared" ca="1" si="88"/>
        <v>0</v>
      </c>
      <c r="LN20" s="140">
        <f t="shared" ca="1" si="88"/>
        <v>0</v>
      </c>
      <c r="LO20" s="140">
        <f t="shared" ca="1" si="89"/>
        <v>0</v>
      </c>
      <c r="LP20" s="140">
        <f t="shared" ca="1" si="89"/>
        <v>0</v>
      </c>
      <c r="LQ20" s="140">
        <f t="shared" ca="1" si="89"/>
        <v>0</v>
      </c>
      <c r="LR20" s="140">
        <f t="shared" ca="1" si="89"/>
        <v>0</v>
      </c>
      <c r="LS20" s="140">
        <f t="shared" ca="1" si="89"/>
        <v>0</v>
      </c>
      <c r="LT20" s="140">
        <f t="shared" ca="1" si="89"/>
        <v>0</v>
      </c>
      <c r="LU20" s="140">
        <f t="shared" ca="1" si="89"/>
        <v>0</v>
      </c>
      <c r="LV20" s="140">
        <f t="shared" ca="1" si="89"/>
        <v>0</v>
      </c>
      <c r="LW20" s="140">
        <f t="shared" ca="1" si="89"/>
        <v>0</v>
      </c>
      <c r="LX20" s="140">
        <f t="shared" ca="1" si="89"/>
        <v>0</v>
      </c>
      <c r="LY20" s="140">
        <f t="shared" ca="1" si="89"/>
        <v>0</v>
      </c>
      <c r="LZ20" s="140">
        <f t="shared" ca="1" si="89"/>
        <v>0</v>
      </c>
      <c r="MA20" s="140">
        <f t="shared" ca="1" si="89"/>
        <v>0</v>
      </c>
      <c r="MB20" s="140">
        <f t="shared" ca="1" si="89"/>
        <v>0</v>
      </c>
      <c r="MC20" s="139"/>
      <c r="MD20" s="164">
        <f t="shared" ca="1" si="90"/>
        <v>0</v>
      </c>
      <c r="ME20" s="164">
        <f t="shared" ca="1" si="90"/>
        <v>0</v>
      </c>
      <c r="MF20" s="164">
        <f t="shared" ca="1" si="90"/>
        <v>0</v>
      </c>
      <c r="MG20" s="164">
        <f t="shared" ca="1" si="90"/>
        <v>0</v>
      </c>
      <c r="MH20" s="164">
        <f t="shared" ca="1" si="90"/>
        <v>0</v>
      </c>
      <c r="MI20" s="164">
        <f t="shared" ca="1" si="90"/>
        <v>0</v>
      </c>
      <c r="MJ20" s="164">
        <f t="shared" ca="1" si="90"/>
        <v>0</v>
      </c>
      <c r="MK20" s="164">
        <f t="shared" ca="1" si="90"/>
        <v>0</v>
      </c>
      <c r="ML20" s="164">
        <f t="shared" ca="1" si="90"/>
        <v>0</v>
      </c>
      <c r="MM20" s="164">
        <f t="shared" ca="1" si="90"/>
        <v>0</v>
      </c>
      <c r="MN20" s="164">
        <f t="shared" ca="1" si="91"/>
        <v>0</v>
      </c>
      <c r="MO20" s="164">
        <f t="shared" ca="1" si="91"/>
        <v>0</v>
      </c>
      <c r="MP20" s="164">
        <f t="shared" ca="1" si="91"/>
        <v>0</v>
      </c>
      <c r="MQ20" s="164">
        <f t="shared" ca="1" si="91"/>
        <v>0</v>
      </c>
      <c r="MR20" s="164">
        <f t="shared" ca="1" si="91"/>
        <v>0</v>
      </c>
      <c r="MS20" s="164">
        <f t="shared" ca="1" si="91"/>
        <v>0</v>
      </c>
      <c r="MT20" s="164">
        <f t="shared" ca="1" si="91"/>
        <v>0</v>
      </c>
      <c r="MU20" s="164">
        <f t="shared" ca="1" si="91"/>
        <v>0</v>
      </c>
      <c r="MV20" s="164">
        <f t="shared" ca="1" si="91"/>
        <v>0</v>
      </c>
      <c r="MW20" s="164">
        <f t="shared" ca="1" si="91"/>
        <v>0</v>
      </c>
      <c r="MX20" s="164">
        <f t="shared" ca="1" si="92"/>
        <v>0</v>
      </c>
      <c r="MY20" s="164">
        <f t="shared" ca="1" si="92"/>
        <v>0</v>
      </c>
      <c r="MZ20" s="164">
        <f t="shared" ca="1" si="92"/>
        <v>0</v>
      </c>
      <c r="NA20" s="164">
        <f t="shared" ca="1" si="92"/>
        <v>0</v>
      </c>
      <c r="NB20" s="164">
        <f t="shared" ca="1" si="92"/>
        <v>0</v>
      </c>
      <c r="NC20" s="164">
        <f t="shared" ca="1" si="92"/>
        <v>0</v>
      </c>
      <c r="ND20" s="164">
        <f t="shared" ca="1" si="92"/>
        <v>0</v>
      </c>
      <c r="NE20" s="164">
        <f t="shared" ca="1" si="92"/>
        <v>0</v>
      </c>
      <c r="NF20" s="164">
        <f t="shared" ca="1" si="92"/>
        <v>0</v>
      </c>
      <c r="NG20" s="164">
        <f t="shared" ca="1" si="92"/>
        <v>0</v>
      </c>
      <c r="NH20" s="164">
        <f t="shared" ca="1" si="92"/>
        <v>0</v>
      </c>
      <c r="NI20" s="164">
        <f t="shared" ca="1" si="92"/>
        <v>0</v>
      </c>
      <c r="NJ20" s="164">
        <f t="shared" ca="1" si="92"/>
        <v>0</v>
      </c>
      <c r="NK20" s="164">
        <f t="shared" ca="1" si="92"/>
        <v>0</v>
      </c>
      <c r="NL20" s="139"/>
      <c r="NM20" s="164">
        <f t="shared" ca="1" si="93"/>
        <v>0</v>
      </c>
      <c r="NN20" s="164">
        <f t="shared" ca="1" si="93"/>
        <v>0</v>
      </c>
      <c r="NO20" s="164">
        <f t="shared" ca="1" si="93"/>
        <v>0</v>
      </c>
      <c r="NP20" s="164">
        <f t="shared" ca="1" si="93"/>
        <v>0</v>
      </c>
      <c r="NQ20" s="164">
        <f t="shared" ca="1" si="93"/>
        <v>0</v>
      </c>
      <c r="NR20" s="164">
        <f t="shared" ca="1" si="93"/>
        <v>0</v>
      </c>
      <c r="NS20" s="164">
        <f t="shared" ca="1" si="93"/>
        <v>0</v>
      </c>
      <c r="NT20" s="164">
        <f t="shared" ca="1" si="93"/>
        <v>0</v>
      </c>
      <c r="NU20" s="164">
        <f t="shared" ca="1" si="93"/>
        <v>0</v>
      </c>
      <c r="NV20" s="164">
        <f t="shared" ca="1" si="93"/>
        <v>0</v>
      </c>
      <c r="NW20" s="164">
        <f t="shared" ca="1" si="94"/>
        <v>0</v>
      </c>
      <c r="NX20" s="164">
        <f t="shared" ca="1" si="94"/>
        <v>0</v>
      </c>
      <c r="NY20" s="164">
        <f t="shared" ca="1" si="94"/>
        <v>0</v>
      </c>
      <c r="NZ20" s="164">
        <f t="shared" ca="1" si="94"/>
        <v>0</v>
      </c>
      <c r="OA20" s="164">
        <f t="shared" ca="1" si="94"/>
        <v>0</v>
      </c>
      <c r="OB20" s="164">
        <f t="shared" ca="1" si="94"/>
        <v>0</v>
      </c>
      <c r="OC20" s="164">
        <f t="shared" ca="1" si="94"/>
        <v>0</v>
      </c>
      <c r="OD20" s="164">
        <f t="shared" ca="1" si="94"/>
        <v>0</v>
      </c>
      <c r="OE20" s="164">
        <f t="shared" ca="1" si="94"/>
        <v>0</v>
      </c>
      <c r="OF20" s="164">
        <f t="shared" ca="1" si="94"/>
        <v>0</v>
      </c>
      <c r="OG20" s="164">
        <f t="shared" ca="1" si="95"/>
        <v>0</v>
      </c>
      <c r="OH20" s="164">
        <f t="shared" ca="1" si="95"/>
        <v>0</v>
      </c>
      <c r="OI20" s="164">
        <f t="shared" ca="1" si="95"/>
        <v>0</v>
      </c>
      <c r="OJ20" s="164">
        <f t="shared" ca="1" si="95"/>
        <v>0</v>
      </c>
      <c r="OK20" s="164">
        <f t="shared" ca="1" si="95"/>
        <v>0</v>
      </c>
      <c r="OL20" s="164">
        <f t="shared" ca="1" si="95"/>
        <v>0</v>
      </c>
      <c r="OM20" s="164">
        <f t="shared" ca="1" si="95"/>
        <v>0</v>
      </c>
      <c r="ON20" s="164">
        <f t="shared" ca="1" si="95"/>
        <v>0</v>
      </c>
      <c r="OO20" s="164">
        <f t="shared" ca="1" si="95"/>
        <v>0</v>
      </c>
      <c r="OP20" s="164">
        <f t="shared" ca="1" si="95"/>
        <v>0</v>
      </c>
      <c r="OQ20" s="164">
        <f t="shared" ca="1" si="95"/>
        <v>0</v>
      </c>
      <c r="OR20" s="164">
        <f t="shared" ca="1" si="95"/>
        <v>0</v>
      </c>
      <c r="OS20" s="164">
        <f t="shared" ca="1" si="95"/>
        <v>0</v>
      </c>
      <c r="OT20" s="164">
        <f t="shared" ca="1" si="95"/>
        <v>0</v>
      </c>
      <c r="OU20" s="139"/>
      <c r="OV20" s="164">
        <f t="shared" ca="1" si="96"/>
        <v>0</v>
      </c>
      <c r="OW20" s="164">
        <f t="shared" ca="1" si="96"/>
        <v>0</v>
      </c>
      <c r="OX20" s="164">
        <f t="shared" ca="1" si="96"/>
        <v>0</v>
      </c>
      <c r="OY20" s="164">
        <f t="shared" ca="1" si="96"/>
        <v>0</v>
      </c>
      <c r="OZ20" s="164">
        <f t="shared" ca="1" si="96"/>
        <v>0</v>
      </c>
      <c r="PA20" s="164">
        <f t="shared" ca="1" si="96"/>
        <v>0</v>
      </c>
      <c r="PB20" s="164">
        <f t="shared" ca="1" si="96"/>
        <v>0</v>
      </c>
      <c r="PC20" s="164">
        <f t="shared" ca="1" si="96"/>
        <v>0</v>
      </c>
      <c r="PD20" s="164">
        <f t="shared" ca="1" si="96"/>
        <v>0</v>
      </c>
      <c r="PE20" s="164">
        <f t="shared" ca="1" si="96"/>
        <v>0</v>
      </c>
      <c r="PF20" s="164">
        <f t="shared" ca="1" si="97"/>
        <v>0</v>
      </c>
      <c r="PG20" s="164">
        <f t="shared" ca="1" si="97"/>
        <v>0</v>
      </c>
      <c r="PH20" s="164">
        <f t="shared" ca="1" si="97"/>
        <v>0</v>
      </c>
      <c r="PI20" s="164">
        <f t="shared" ca="1" si="97"/>
        <v>0</v>
      </c>
      <c r="PJ20" s="164">
        <f t="shared" ca="1" si="97"/>
        <v>0</v>
      </c>
      <c r="PK20" s="164">
        <f t="shared" ca="1" si="97"/>
        <v>0</v>
      </c>
      <c r="PL20" s="164">
        <f t="shared" ca="1" si="97"/>
        <v>0</v>
      </c>
      <c r="PM20" s="164">
        <f t="shared" ca="1" si="97"/>
        <v>0</v>
      </c>
      <c r="PN20" s="164">
        <f t="shared" ca="1" si="97"/>
        <v>0</v>
      </c>
      <c r="PO20" s="164">
        <f t="shared" ca="1" si="97"/>
        <v>0</v>
      </c>
      <c r="PP20" s="164">
        <f t="shared" ca="1" si="98"/>
        <v>0</v>
      </c>
      <c r="PQ20" s="164">
        <f t="shared" ca="1" si="98"/>
        <v>0</v>
      </c>
      <c r="PR20" s="164">
        <f t="shared" ca="1" si="98"/>
        <v>0</v>
      </c>
      <c r="PS20" s="164">
        <f t="shared" ca="1" si="98"/>
        <v>0</v>
      </c>
      <c r="PT20" s="164">
        <f t="shared" ca="1" si="98"/>
        <v>0</v>
      </c>
      <c r="PU20" s="164">
        <f t="shared" ca="1" si="98"/>
        <v>0</v>
      </c>
      <c r="PV20" s="164">
        <f t="shared" ca="1" si="98"/>
        <v>0</v>
      </c>
      <c r="PW20" s="164">
        <f t="shared" ca="1" si="98"/>
        <v>0</v>
      </c>
      <c r="PX20" s="164">
        <f t="shared" ca="1" si="98"/>
        <v>0</v>
      </c>
      <c r="PY20" s="164">
        <f t="shared" ca="1" si="98"/>
        <v>0</v>
      </c>
      <c r="PZ20" s="164">
        <f t="shared" ca="1" si="98"/>
        <v>0</v>
      </c>
      <c r="QA20" s="164">
        <f t="shared" ca="1" si="98"/>
        <v>0</v>
      </c>
      <c r="QB20" s="164">
        <f t="shared" ca="1" si="98"/>
        <v>0</v>
      </c>
      <c r="QC20" s="164">
        <f t="shared" ca="1" si="98"/>
        <v>0</v>
      </c>
      <c r="QD20" s="131"/>
    </row>
    <row r="21" spans="1:446" s="120" customFormat="1" ht="14.4" customHeight="1">
      <c r="A21" s="157"/>
      <c r="B21" s="152" t="str">
        <f t="shared" si="99"/>
        <v>Portfolio_General Administration_All_All_Actual</v>
      </c>
      <c r="C21" s="153" t="s">
        <v>45</v>
      </c>
      <c r="D21" s="153" t="s">
        <v>335</v>
      </c>
      <c r="E21" s="129" t="s">
        <v>166</v>
      </c>
      <c r="F21" s="130" t="s">
        <v>166</v>
      </c>
      <c r="G21" s="130" t="s">
        <v>243</v>
      </c>
      <c r="H21" s="131"/>
      <c r="I21" s="132" t="s">
        <v>94</v>
      </c>
      <c r="J21" s="132"/>
      <c r="K21" s="132">
        <f ca="1">SUMIFS(OFFSET(K$23,,,TotalMeasures),OFFSET($B$23,,,TotalMeasures),SUBSTITUTE($B21,"All","*"))</f>
        <v>0</v>
      </c>
      <c r="L21" s="132">
        <f ca="1">SUMIFS(OFFSET(L$23,,,TotalMeasures),OFFSET($B$23,,,TotalMeasures),SUBSTITUTE($B21,"All","*"))</f>
        <v>0</v>
      </c>
      <c r="M21" s="132"/>
      <c r="N21" s="132">
        <f t="shared" ca="1" si="107"/>
        <v>0</v>
      </c>
      <c r="O21" s="132">
        <f t="shared" ca="1" si="107"/>
        <v>0</v>
      </c>
      <c r="P21" s="132">
        <f t="shared" ca="1" si="107"/>
        <v>0</v>
      </c>
      <c r="Q21" s="132">
        <f t="shared" ca="1" si="107"/>
        <v>0</v>
      </c>
      <c r="R21" s="133">
        <f t="shared" ca="1" si="107"/>
        <v>0</v>
      </c>
      <c r="S21" s="133">
        <f t="shared" ca="1" si="107"/>
        <v>0</v>
      </c>
      <c r="T21" s="133">
        <f t="shared" ca="1" si="107"/>
        <v>0</v>
      </c>
      <c r="U21" s="133">
        <f t="shared" ca="1" si="107"/>
        <v>0</v>
      </c>
      <c r="V21" s="133">
        <f t="shared" ca="1" si="107"/>
        <v>0</v>
      </c>
      <c r="W21" s="133">
        <f t="shared" ca="1" si="107"/>
        <v>0</v>
      </c>
      <c r="X21" s="131"/>
      <c r="Y21" s="134">
        <f t="shared" ca="1" si="52"/>
        <v>0</v>
      </c>
      <c r="Z21" s="134">
        <f t="shared" ca="1" si="52"/>
        <v>0</v>
      </c>
      <c r="AA21" s="134"/>
      <c r="AB21" s="134"/>
      <c r="AC21" s="134">
        <f t="shared" ca="1" si="53"/>
        <v>0</v>
      </c>
      <c r="AD21" s="134">
        <f ca="1">INDEX(OFFSET('Program Inputs'!$AE$5,,,TotalPrograms),MATCH($C21&amp;"_"&amp;$D21&amp;"_"&amp;$G21,OFFSET('Program Inputs'!$A$5,,,TotalPrograms),0))</f>
        <v>66144.050000000017</v>
      </c>
      <c r="AE21" s="134">
        <f t="shared" ca="1" si="54"/>
        <v>66144.050000000017</v>
      </c>
      <c r="AF21" s="131"/>
      <c r="AG21" s="135">
        <f t="shared" ca="1" si="102"/>
        <v>0</v>
      </c>
      <c r="AH21" s="135">
        <f t="shared" ca="1" si="103"/>
        <v>0</v>
      </c>
      <c r="AI21" s="135">
        <f t="shared" ca="1" si="104"/>
        <v>0</v>
      </c>
      <c r="AJ21" s="135" t="str">
        <f t="shared" ca="1" si="105"/>
        <v>n/a</v>
      </c>
      <c r="AK21" s="135">
        <f t="shared" ca="1" si="106"/>
        <v>0</v>
      </c>
      <c r="AL21" s="131"/>
      <c r="AM21" s="154" t="str">
        <f t="shared" ca="1" si="58"/>
        <v>n/a</v>
      </c>
      <c r="AN21" s="137" t="str">
        <f t="shared" ca="1" si="59"/>
        <v>n/a</v>
      </c>
      <c r="AO21" s="137" t="str">
        <f t="shared" ca="1" si="60"/>
        <v>n/a</v>
      </c>
      <c r="AP21" s="131"/>
      <c r="AQ21" s="138">
        <f t="shared" ca="1" si="61"/>
        <v>0</v>
      </c>
      <c r="AR21" s="138">
        <f t="shared" ca="1" si="61"/>
        <v>0</v>
      </c>
      <c r="AS21" s="131"/>
      <c r="AT21" s="138">
        <f t="shared" ca="1" si="62"/>
        <v>0</v>
      </c>
      <c r="AU21" s="138">
        <f t="shared" ca="1" si="62"/>
        <v>0</v>
      </c>
      <c r="AV21" s="131"/>
      <c r="AW21" s="138">
        <f t="shared" ca="1" si="63"/>
        <v>0</v>
      </c>
      <c r="AX21" s="138">
        <f t="shared" ca="1" si="63"/>
        <v>0</v>
      </c>
      <c r="AY21" s="138">
        <f t="shared" ca="1" si="63"/>
        <v>0</v>
      </c>
      <c r="AZ21" s="138">
        <f t="shared" ca="1" si="63"/>
        <v>0</v>
      </c>
      <c r="BA21" s="138">
        <f t="shared" ca="1" si="63"/>
        <v>0</v>
      </c>
      <c r="BB21" s="131"/>
      <c r="BC21" s="138">
        <f t="shared" ca="1" si="64"/>
        <v>0</v>
      </c>
      <c r="BD21" s="138">
        <f t="shared" ca="1" si="64"/>
        <v>0</v>
      </c>
      <c r="BE21" s="138">
        <f t="shared" ca="1" si="64"/>
        <v>0</v>
      </c>
      <c r="BF21" s="131"/>
      <c r="BG21" s="138">
        <f t="shared" ca="1" si="65"/>
        <v>0</v>
      </c>
      <c r="BH21" s="138">
        <f t="shared" ca="1" si="65"/>
        <v>0</v>
      </c>
      <c r="BI21" s="131"/>
      <c r="BJ21" s="140">
        <f t="shared" ca="1" si="66"/>
        <v>0</v>
      </c>
      <c r="BK21" s="140">
        <f t="shared" ca="1" si="66"/>
        <v>0</v>
      </c>
      <c r="BL21" s="140">
        <f t="shared" ca="1" si="66"/>
        <v>0</v>
      </c>
      <c r="BM21" s="140">
        <f t="shared" ca="1" si="66"/>
        <v>0</v>
      </c>
      <c r="BN21" s="140">
        <f t="shared" ca="1" si="66"/>
        <v>0</v>
      </c>
      <c r="BO21" s="140">
        <f t="shared" ca="1" si="66"/>
        <v>0</v>
      </c>
      <c r="BP21" s="140">
        <f t="shared" ca="1" si="66"/>
        <v>0</v>
      </c>
      <c r="BQ21" s="140">
        <f t="shared" ca="1" si="66"/>
        <v>0</v>
      </c>
      <c r="BR21" s="140">
        <f t="shared" ca="1" si="66"/>
        <v>0</v>
      </c>
      <c r="BS21" s="140">
        <f t="shared" ca="1" si="66"/>
        <v>0</v>
      </c>
      <c r="BT21" s="140">
        <f t="shared" ca="1" si="67"/>
        <v>0</v>
      </c>
      <c r="BU21" s="140">
        <f t="shared" ca="1" si="67"/>
        <v>0</v>
      </c>
      <c r="BV21" s="140">
        <f t="shared" ca="1" si="67"/>
        <v>0</v>
      </c>
      <c r="BW21" s="140">
        <f t="shared" ca="1" si="67"/>
        <v>0</v>
      </c>
      <c r="BX21" s="140">
        <f t="shared" ca="1" si="67"/>
        <v>0</v>
      </c>
      <c r="BY21" s="140">
        <f t="shared" ca="1" si="67"/>
        <v>0</v>
      </c>
      <c r="BZ21" s="140">
        <f t="shared" ca="1" si="67"/>
        <v>0</v>
      </c>
      <c r="CA21" s="140">
        <f t="shared" ca="1" si="67"/>
        <v>0</v>
      </c>
      <c r="CB21" s="140">
        <f t="shared" ca="1" si="67"/>
        <v>0</v>
      </c>
      <c r="CC21" s="140">
        <f t="shared" ca="1" si="67"/>
        <v>0</v>
      </c>
      <c r="CD21" s="140">
        <f t="shared" ca="1" si="68"/>
        <v>0</v>
      </c>
      <c r="CE21" s="140">
        <f t="shared" ca="1" si="68"/>
        <v>0</v>
      </c>
      <c r="CF21" s="140">
        <f t="shared" ca="1" si="68"/>
        <v>0</v>
      </c>
      <c r="CG21" s="140">
        <f t="shared" ca="1" si="68"/>
        <v>0</v>
      </c>
      <c r="CH21" s="140">
        <f t="shared" ca="1" si="68"/>
        <v>0</v>
      </c>
      <c r="CI21" s="140">
        <f t="shared" ca="1" si="68"/>
        <v>0</v>
      </c>
      <c r="CJ21" s="140">
        <f t="shared" ca="1" si="68"/>
        <v>0</v>
      </c>
      <c r="CK21" s="140">
        <f t="shared" ca="1" si="68"/>
        <v>0</v>
      </c>
      <c r="CL21" s="140">
        <f t="shared" ca="1" si="68"/>
        <v>0</v>
      </c>
      <c r="CM21" s="140">
        <f t="shared" ca="1" si="68"/>
        <v>0</v>
      </c>
      <c r="CN21" s="140">
        <f t="shared" ca="1" si="68"/>
        <v>0</v>
      </c>
      <c r="CO21" s="140">
        <f t="shared" ca="1" si="68"/>
        <v>0</v>
      </c>
      <c r="CP21" s="140">
        <f t="shared" ca="1" si="68"/>
        <v>0</v>
      </c>
      <c r="CQ21" s="140">
        <f t="shared" ca="1" si="68"/>
        <v>0</v>
      </c>
      <c r="CR21" s="131"/>
      <c r="CS21" s="140">
        <f t="shared" ca="1" si="69"/>
        <v>0</v>
      </c>
      <c r="CT21" s="140">
        <f t="shared" ca="1" si="69"/>
        <v>0</v>
      </c>
      <c r="CU21" s="140">
        <f t="shared" ca="1" si="69"/>
        <v>0</v>
      </c>
      <c r="CV21" s="140">
        <f t="shared" ca="1" si="69"/>
        <v>0</v>
      </c>
      <c r="CW21" s="140">
        <f t="shared" ca="1" si="69"/>
        <v>0</v>
      </c>
      <c r="CX21" s="140">
        <f t="shared" ca="1" si="69"/>
        <v>0</v>
      </c>
      <c r="CY21" s="140">
        <f t="shared" ca="1" si="69"/>
        <v>0</v>
      </c>
      <c r="CZ21" s="140">
        <f t="shared" ca="1" si="69"/>
        <v>0</v>
      </c>
      <c r="DA21" s="140">
        <f t="shared" ca="1" si="69"/>
        <v>0</v>
      </c>
      <c r="DB21" s="140">
        <f t="shared" ca="1" si="69"/>
        <v>0</v>
      </c>
      <c r="DC21" s="140">
        <f t="shared" ca="1" si="70"/>
        <v>0</v>
      </c>
      <c r="DD21" s="140">
        <f t="shared" ca="1" si="70"/>
        <v>0</v>
      </c>
      <c r="DE21" s="140">
        <f t="shared" ca="1" si="70"/>
        <v>0</v>
      </c>
      <c r="DF21" s="140">
        <f t="shared" ca="1" si="70"/>
        <v>0</v>
      </c>
      <c r="DG21" s="140">
        <f t="shared" ca="1" si="70"/>
        <v>0</v>
      </c>
      <c r="DH21" s="140">
        <f t="shared" ca="1" si="70"/>
        <v>0</v>
      </c>
      <c r="DI21" s="140">
        <f t="shared" ca="1" si="70"/>
        <v>0</v>
      </c>
      <c r="DJ21" s="140">
        <f t="shared" ca="1" si="70"/>
        <v>0</v>
      </c>
      <c r="DK21" s="140">
        <f t="shared" ca="1" si="70"/>
        <v>0</v>
      </c>
      <c r="DL21" s="140">
        <f t="shared" ca="1" si="70"/>
        <v>0</v>
      </c>
      <c r="DM21" s="140">
        <f t="shared" ca="1" si="71"/>
        <v>0</v>
      </c>
      <c r="DN21" s="140">
        <f t="shared" ca="1" si="71"/>
        <v>0</v>
      </c>
      <c r="DO21" s="140">
        <f t="shared" ca="1" si="71"/>
        <v>0</v>
      </c>
      <c r="DP21" s="140">
        <f t="shared" ca="1" si="71"/>
        <v>0</v>
      </c>
      <c r="DQ21" s="140">
        <f t="shared" ca="1" si="71"/>
        <v>0</v>
      </c>
      <c r="DR21" s="140">
        <f t="shared" ca="1" si="71"/>
        <v>0</v>
      </c>
      <c r="DS21" s="140">
        <f t="shared" ca="1" si="71"/>
        <v>0</v>
      </c>
      <c r="DT21" s="140">
        <f t="shared" ca="1" si="71"/>
        <v>0</v>
      </c>
      <c r="DU21" s="140">
        <f t="shared" ca="1" si="71"/>
        <v>0</v>
      </c>
      <c r="DV21" s="140">
        <f t="shared" ca="1" si="71"/>
        <v>0</v>
      </c>
      <c r="DW21" s="140">
        <f t="shared" ca="1" si="71"/>
        <v>0</v>
      </c>
      <c r="DX21" s="140">
        <f t="shared" ca="1" si="71"/>
        <v>0</v>
      </c>
      <c r="DY21" s="140">
        <f t="shared" ca="1" si="71"/>
        <v>0</v>
      </c>
      <c r="DZ21" s="140">
        <f t="shared" ca="1" si="71"/>
        <v>0</v>
      </c>
      <c r="EA21" s="139"/>
      <c r="EB21" s="140">
        <f t="shared" ca="1" si="72"/>
        <v>0</v>
      </c>
      <c r="EC21" s="140">
        <f t="shared" ca="1" si="72"/>
        <v>0</v>
      </c>
      <c r="ED21" s="140">
        <f t="shared" ca="1" si="72"/>
        <v>0</v>
      </c>
      <c r="EE21" s="140">
        <f t="shared" ca="1" si="72"/>
        <v>0</v>
      </c>
      <c r="EF21" s="140">
        <f t="shared" ca="1" si="72"/>
        <v>0</v>
      </c>
      <c r="EG21" s="140">
        <f t="shared" ca="1" si="72"/>
        <v>0</v>
      </c>
      <c r="EH21" s="140">
        <f t="shared" ca="1" si="72"/>
        <v>0</v>
      </c>
      <c r="EI21" s="140">
        <f t="shared" ca="1" si="72"/>
        <v>0</v>
      </c>
      <c r="EJ21" s="140">
        <f t="shared" ca="1" si="72"/>
        <v>0</v>
      </c>
      <c r="EK21" s="140">
        <f t="shared" ca="1" si="72"/>
        <v>0</v>
      </c>
      <c r="EL21" s="140">
        <f t="shared" ca="1" si="73"/>
        <v>0</v>
      </c>
      <c r="EM21" s="140">
        <f t="shared" ca="1" si="73"/>
        <v>0</v>
      </c>
      <c r="EN21" s="140">
        <f t="shared" ca="1" si="73"/>
        <v>0</v>
      </c>
      <c r="EO21" s="140">
        <f t="shared" ca="1" si="73"/>
        <v>0</v>
      </c>
      <c r="EP21" s="140">
        <f t="shared" ca="1" si="73"/>
        <v>0</v>
      </c>
      <c r="EQ21" s="140">
        <f t="shared" ca="1" si="73"/>
        <v>0</v>
      </c>
      <c r="ER21" s="140">
        <f t="shared" ca="1" si="73"/>
        <v>0</v>
      </c>
      <c r="ES21" s="140">
        <f t="shared" ca="1" si="73"/>
        <v>0</v>
      </c>
      <c r="ET21" s="140">
        <f t="shared" ca="1" si="73"/>
        <v>0</v>
      </c>
      <c r="EU21" s="140">
        <f t="shared" ca="1" si="73"/>
        <v>0</v>
      </c>
      <c r="EV21" s="140">
        <f t="shared" ca="1" si="74"/>
        <v>0</v>
      </c>
      <c r="EW21" s="140">
        <f t="shared" ca="1" si="74"/>
        <v>0</v>
      </c>
      <c r="EX21" s="140">
        <f t="shared" ca="1" si="74"/>
        <v>0</v>
      </c>
      <c r="EY21" s="140">
        <f t="shared" ca="1" si="74"/>
        <v>0</v>
      </c>
      <c r="EZ21" s="140">
        <f t="shared" ca="1" si="74"/>
        <v>0</v>
      </c>
      <c r="FA21" s="140">
        <f t="shared" ca="1" si="74"/>
        <v>0</v>
      </c>
      <c r="FB21" s="140">
        <f t="shared" ca="1" si="74"/>
        <v>0</v>
      </c>
      <c r="FC21" s="140">
        <f t="shared" ca="1" si="74"/>
        <v>0</v>
      </c>
      <c r="FD21" s="140">
        <f t="shared" ca="1" si="74"/>
        <v>0</v>
      </c>
      <c r="FE21" s="140">
        <f t="shared" ca="1" si="74"/>
        <v>0</v>
      </c>
      <c r="FF21" s="140">
        <f t="shared" ca="1" si="74"/>
        <v>0</v>
      </c>
      <c r="FG21" s="140">
        <f t="shared" ca="1" si="74"/>
        <v>0</v>
      </c>
      <c r="FH21" s="140">
        <f t="shared" ca="1" si="74"/>
        <v>0</v>
      </c>
      <c r="FI21" s="140">
        <f t="shared" ca="1" si="74"/>
        <v>0</v>
      </c>
      <c r="FJ21" s="139"/>
      <c r="FK21" s="140">
        <f t="shared" ca="1" si="75"/>
        <v>0</v>
      </c>
      <c r="FL21" s="140">
        <f t="shared" ca="1" si="75"/>
        <v>0</v>
      </c>
      <c r="FM21" s="140">
        <f t="shared" ca="1" si="75"/>
        <v>0</v>
      </c>
      <c r="FN21" s="140">
        <f t="shared" ca="1" si="75"/>
        <v>0</v>
      </c>
      <c r="FO21" s="140">
        <f t="shared" ca="1" si="75"/>
        <v>0</v>
      </c>
      <c r="FP21" s="140">
        <f t="shared" ca="1" si="75"/>
        <v>0</v>
      </c>
      <c r="FQ21" s="140">
        <f t="shared" ca="1" si="75"/>
        <v>0</v>
      </c>
      <c r="FR21" s="140">
        <f t="shared" ca="1" si="75"/>
        <v>0</v>
      </c>
      <c r="FS21" s="140">
        <f t="shared" ca="1" si="75"/>
        <v>0</v>
      </c>
      <c r="FT21" s="140">
        <f t="shared" ca="1" si="75"/>
        <v>0</v>
      </c>
      <c r="FU21" s="140">
        <f t="shared" ca="1" si="76"/>
        <v>0</v>
      </c>
      <c r="FV21" s="140">
        <f t="shared" ca="1" si="76"/>
        <v>0</v>
      </c>
      <c r="FW21" s="140">
        <f t="shared" ca="1" si="76"/>
        <v>0</v>
      </c>
      <c r="FX21" s="140">
        <f t="shared" ca="1" si="76"/>
        <v>0</v>
      </c>
      <c r="FY21" s="140">
        <f t="shared" ca="1" si="76"/>
        <v>0</v>
      </c>
      <c r="FZ21" s="140">
        <f t="shared" ca="1" si="76"/>
        <v>0</v>
      </c>
      <c r="GA21" s="140">
        <f t="shared" ca="1" si="76"/>
        <v>0</v>
      </c>
      <c r="GB21" s="140">
        <f t="shared" ca="1" si="76"/>
        <v>0</v>
      </c>
      <c r="GC21" s="140">
        <f t="shared" ca="1" si="76"/>
        <v>0</v>
      </c>
      <c r="GD21" s="140">
        <f t="shared" ca="1" si="76"/>
        <v>0</v>
      </c>
      <c r="GE21" s="140">
        <f t="shared" ca="1" si="77"/>
        <v>0</v>
      </c>
      <c r="GF21" s="140">
        <f t="shared" ca="1" si="77"/>
        <v>0</v>
      </c>
      <c r="GG21" s="140">
        <f t="shared" ca="1" si="77"/>
        <v>0</v>
      </c>
      <c r="GH21" s="140">
        <f t="shared" ca="1" si="77"/>
        <v>0</v>
      </c>
      <c r="GI21" s="140">
        <f t="shared" ca="1" si="77"/>
        <v>0</v>
      </c>
      <c r="GJ21" s="140">
        <f t="shared" ca="1" si="77"/>
        <v>0</v>
      </c>
      <c r="GK21" s="140">
        <f t="shared" ca="1" si="77"/>
        <v>0</v>
      </c>
      <c r="GL21" s="140">
        <f t="shared" ca="1" si="77"/>
        <v>0</v>
      </c>
      <c r="GM21" s="140">
        <f t="shared" ca="1" si="77"/>
        <v>0</v>
      </c>
      <c r="GN21" s="140">
        <f t="shared" ca="1" si="77"/>
        <v>0</v>
      </c>
      <c r="GO21" s="140">
        <f t="shared" ca="1" si="77"/>
        <v>0</v>
      </c>
      <c r="GP21" s="140">
        <f t="shared" ca="1" si="77"/>
        <v>0</v>
      </c>
      <c r="GQ21" s="140">
        <f t="shared" ca="1" si="77"/>
        <v>0</v>
      </c>
      <c r="GR21" s="140">
        <f t="shared" ca="1" si="77"/>
        <v>0</v>
      </c>
      <c r="GS21" s="139"/>
      <c r="GT21" s="140">
        <f t="shared" ca="1" si="78"/>
        <v>0</v>
      </c>
      <c r="GU21" s="140">
        <f t="shared" ca="1" si="78"/>
        <v>0</v>
      </c>
      <c r="GV21" s="140">
        <f t="shared" ca="1" si="78"/>
        <v>0</v>
      </c>
      <c r="GW21" s="140">
        <f t="shared" ca="1" si="78"/>
        <v>0</v>
      </c>
      <c r="GX21" s="140">
        <f t="shared" ca="1" si="78"/>
        <v>0</v>
      </c>
      <c r="GY21" s="140">
        <f t="shared" ca="1" si="78"/>
        <v>0</v>
      </c>
      <c r="GZ21" s="140">
        <f t="shared" ca="1" si="78"/>
        <v>0</v>
      </c>
      <c r="HA21" s="140">
        <f t="shared" ca="1" si="78"/>
        <v>0</v>
      </c>
      <c r="HB21" s="140">
        <f t="shared" ca="1" si="78"/>
        <v>0</v>
      </c>
      <c r="HC21" s="140">
        <f t="shared" ca="1" si="78"/>
        <v>0</v>
      </c>
      <c r="HD21" s="140">
        <f t="shared" ca="1" si="79"/>
        <v>0</v>
      </c>
      <c r="HE21" s="140">
        <f t="shared" ca="1" si="79"/>
        <v>0</v>
      </c>
      <c r="HF21" s="140">
        <f t="shared" ca="1" si="79"/>
        <v>0</v>
      </c>
      <c r="HG21" s="140">
        <f t="shared" ca="1" si="79"/>
        <v>0</v>
      </c>
      <c r="HH21" s="140">
        <f t="shared" ca="1" si="79"/>
        <v>0</v>
      </c>
      <c r="HI21" s="140">
        <f t="shared" ca="1" si="79"/>
        <v>0</v>
      </c>
      <c r="HJ21" s="140">
        <f t="shared" ca="1" si="79"/>
        <v>0</v>
      </c>
      <c r="HK21" s="140">
        <f t="shared" ca="1" si="79"/>
        <v>0</v>
      </c>
      <c r="HL21" s="140">
        <f t="shared" ca="1" si="79"/>
        <v>0</v>
      </c>
      <c r="HM21" s="140">
        <f t="shared" ca="1" si="79"/>
        <v>0</v>
      </c>
      <c r="HN21" s="140">
        <f t="shared" ca="1" si="80"/>
        <v>0</v>
      </c>
      <c r="HO21" s="140">
        <f t="shared" ca="1" si="80"/>
        <v>0</v>
      </c>
      <c r="HP21" s="140">
        <f t="shared" ca="1" si="80"/>
        <v>0</v>
      </c>
      <c r="HQ21" s="140">
        <f t="shared" ca="1" si="80"/>
        <v>0</v>
      </c>
      <c r="HR21" s="140">
        <f t="shared" ca="1" si="80"/>
        <v>0</v>
      </c>
      <c r="HS21" s="140">
        <f t="shared" ca="1" si="80"/>
        <v>0</v>
      </c>
      <c r="HT21" s="140">
        <f t="shared" ca="1" si="80"/>
        <v>0</v>
      </c>
      <c r="HU21" s="140">
        <f t="shared" ca="1" si="80"/>
        <v>0</v>
      </c>
      <c r="HV21" s="140">
        <f t="shared" ca="1" si="80"/>
        <v>0</v>
      </c>
      <c r="HW21" s="140">
        <f t="shared" ca="1" si="80"/>
        <v>0</v>
      </c>
      <c r="HX21" s="140">
        <f t="shared" ca="1" si="80"/>
        <v>0</v>
      </c>
      <c r="HY21" s="140">
        <f t="shared" ca="1" si="80"/>
        <v>0</v>
      </c>
      <c r="HZ21" s="140">
        <f t="shared" ca="1" si="80"/>
        <v>0</v>
      </c>
      <c r="IA21" s="140">
        <f t="shared" ca="1" si="80"/>
        <v>0</v>
      </c>
      <c r="IB21" s="139"/>
      <c r="IC21" s="140">
        <f t="shared" ca="1" si="81"/>
        <v>0</v>
      </c>
      <c r="ID21" s="140">
        <f t="shared" ca="1" si="81"/>
        <v>0</v>
      </c>
      <c r="IE21" s="140">
        <f t="shared" ca="1" si="81"/>
        <v>0</v>
      </c>
      <c r="IF21" s="140">
        <f t="shared" ca="1" si="81"/>
        <v>0</v>
      </c>
      <c r="IG21" s="140">
        <f t="shared" ca="1" si="81"/>
        <v>0</v>
      </c>
      <c r="IH21" s="140">
        <f t="shared" ca="1" si="81"/>
        <v>0</v>
      </c>
      <c r="II21" s="140">
        <f t="shared" ca="1" si="81"/>
        <v>0</v>
      </c>
      <c r="IJ21" s="140">
        <f t="shared" ca="1" si="81"/>
        <v>0</v>
      </c>
      <c r="IK21" s="140">
        <f t="shared" ca="1" si="81"/>
        <v>0</v>
      </c>
      <c r="IL21" s="140">
        <f t="shared" ca="1" si="81"/>
        <v>0</v>
      </c>
      <c r="IM21" s="140">
        <f t="shared" ca="1" si="82"/>
        <v>0</v>
      </c>
      <c r="IN21" s="140">
        <f t="shared" ca="1" si="82"/>
        <v>0</v>
      </c>
      <c r="IO21" s="140">
        <f t="shared" ca="1" si="82"/>
        <v>0</v>
      </c>
      <c r="IP21" s="140">
        <f t="shared" ca="1" si="82"/>
        <v>0</v>
      </c>
      <c r="IQ21" s="140">
        <f t="shared" ca="1" si="82"/>
        <v>0</v>
      </c>
      <c r="IR21" s="140">
        <f t="shared" ca="1" si="82"/>
        <v>0</v>
      </c>
      <c r="IS21" s="140">
        <f t="shared" ca="1" si="82"/>
        <v>0</v>
      </c>
      <c r="IT21" s="140">
        <f t="shared" ca="1" si="82"/>
        <v>0</v>
      </c>
      <c r="IU21" s="140">
        <f t="shared" ca="1" si="82"/>
        <v>0</v>
      </c>
      <c r="IV21" s="140">
        <f t="shared" ca="1" si="82"/>
        <v>0</v>
      </c>
      <c r="IW21" s="140">
        <f t="shared" ca="1" si="83"/>
        <v>0</v>
      </c>
      <c r="IX21" s="140">
        <f t="shared" ca="1" si="83"/>
        <v>0</v>
      </c>
      <c r="IY21" s="140">
        <f t="shared" ca="1" si="83"/>
        <v>0</v>
      </c>
      <c r="IZ21" s="140">
        <f t="shared" ca="1" si="83"/>
        <v>0</v>
      </c>
      <c r="JA21" s="140">
        <f t="shared" ca="1" si="83"/>
        <v>0</v>
      </c>
      <c r="JB21" s="140">
        <f t="shared" ca="1" si="83"/>
        <v>0</v>
      </c>
      <c r="JC21" s="140">
        <f t="shared" ca="1" si="83"/>
        <v>0</v>
      </c>
      <c r="JD21" s="140">
        <f t="shared" ca="1" si="83"/>
        <v>0</v>
      </c>
      <c r="JE21" s="140">
        <f t="shared" ca="1" si="83"/>
        <v>0</v>
      </c>
      <c r="JF21" s="140">
        <f t="shared" ca="1" si="83"/>
        <v>0</v>
      </c>
      <c r="JG21" s="140">
        <f t="shared" ca="1" si="83"/>
        <v>0</v>
      </c>
      <c r="JH21" s="140">
        <f t="shared" ca="1" si="83"/>
        <v>0</v>
      </c>
      <c r="JI21" s="140">
        <f t="shared" ca="1" si="83"/>
        <v>0</v>
      </c>
      <c r="JJ21" s="140">
        <f t="shared" ca="1" si="83"/>
        <v>0</v>
      </c>
      <c r="JK21" s="139"/>
      <c r="JL21" s="140">
        <f t="shared" ca="1" si="84"/>
        <v>0</v>
      </c>
      <c r="JM21" s="140">
        <f t="shared" ca="1" si="84"/>
        <v>0</v>
      </c>
      <c r="JN21" s="140">
        <f t="shared" ca="1" si="84"/>
        <v>0</v>
      </c>
      <c r="JO21" s="140">
        <f t="shared" ca="1" si="84"/>
        <v>0</v>
      </c>
      <c r="JP21" s="140">
        <f t="shared" ca="1" si="84"/>
        <v>0</v>
      </c>
      <c r="JQ21" s="140">
        <f t="shared" ca="1" si="84"/>
        <v>0</v>
      </c>
      <c r="JR21" s="140">
        <f t="shared" ca="1" si="84"/>
        <v>0</v>
      </c>
      <c r="JS21" s="140">
        <f t="shared" ca="1" si="84"/>
        <v>0</v>
      </c>
      <c r="JT21" s="140">
        <f t="shared" ca="1" si="84"/>
        <v>0</v>
      </c>
      <c r="JU21" s="140">
        <f t="shared" ca="1" si="84"/>
        <v>0</v>
      </c>
      <c r="JV21" s="140">
        <f t="shared" ca="1" si="85"/>
        <v>0</v>
      </c>
      <c r="JW21" s="140">
        <f t="shared" ca="1" si="85"/>
        <v>0</v>
      </c>
      <c r="JX21" s="140">
        <f t="shared" ca="1" si="85"/>
        <v>0</v>
      </c>
      <c r="JY21" s="140">
        <f t="shared" ca="1" si="85"/>
        <v>0</v>
      </c>
      <c r="JZ21" s="140">
        <f t="shared" ca="1" si="85"/>
        <v>0</v>
      </c>
      <c r="KA21" s="140">
        <f t="shared" ca="1" si="85"/>
        <v>0</v>
      </c>
      <c r="KB21" s="140">
        <f t="shared" ca="1" si="85"/>
        <v>0</v>
      </c>
      <c r="KC21" s="140">
        <f t="shared" ca="1" si="85"/>
        <v>0</v>
      </c>
      <c r="KD21" s="140">
        <f t="shared" ca="1" si="85"/>
        <v>0</v>
      </c>
      <c r="KE21" s="140">
        <f t="shared" ca="1" si="85"/>
        <v>0</v>
      </c>
      <c r="KF21" s="140">
        <f t="shared" ca="1" si="86"/>
        <v>0</v>
      </c>
      <c r="KG21" s="140">
        <f t="shared" ca="1" si="86"/>
        <v>0</v>
      </c>
      <c r="KH21" s="140">
        <f t="shared" ca="1" si="86"/>
        <v>0</v>
      </c>
      <c r="KI21" s="140">
        <f t="shared" ca="1" si="86"/>
        <v>0</v>
      </c>
      <c r="KJ21" s="140">
        <f t="shared" ca="1" si="86"/>
        <v>0</v>
      </c>
      <c r="KK21" s="140">
        <f t="shared" ca="1" si="86"/>
        <v>0</v>
      </c>
      <c r="KL21" s="140">
        <f t="shared" ca="1" si="86"/>
        <v>0</v>
      </c>
      <c r="KM21" s="140">
        <f t="shared" ca="1" si="86"/>
        <v>0</v>
      </c>
      <c r="KN21" s="140">
        <f t="shared" ca="1" si="86"/>
        <v>0</v>
      </c>
      <c r="KO21" s="140">
        <f t="shared" ca="1" si="86"/>
        <v>0</v>
      </c>
      <c r="KP21" s="140">
        <f t="shared" ca="1" si="86"/>
        <v>0</v>
      </c>
      <c r="KQ21" s="140">
        <f t="shared" ca="1" si="86"/>
        <v>0</v>
      </c>
      <c r="KR21" s="140">
        <f t="shared" ca="1" si="86"/>
        <v>0</v>
      </c>
      <c r="KS21" s="140">
        <f t="shared" ca="1" si="86"/>
        <v>0</v>
      </c>
      <c r="KT21" s="139"/>
      <c r="KU21" s="140">
        <f t="shared" ca="1" si="87"/>
        <v>0</v>
      </c>
      <c r="KV21" s="140">
        <f t="shared" ca="1" si="87"/>
        <v>0</v>
      </c>
      <c r="KW21" s="140">
        <f t="shared" ca="1" si="87"/>
        <v>0</v>
      </c>
      <c r="KX21" s="140">
        <f t="shared" ca="1" si="87"/>
        <v>0</v>
      </c>
      <c r="KY21" s="140">
        <f t="shared" ca="1" si="87"/>
        <v>0</v>
      </c>
      <c r="KZ21" s="140">
        <f t="shared" ca="1" si="87"/>
        <v>0</v>
      </c>
      <c r="LA21" s="140">
        <f t="shared" ca="1" si="87"/>
        <v>0</v>
      </c>
      <c r="LB21" s="140">
        <f t="shared" ca="1" si="87"/>
        <v>0</v>
      </c>
      <c r="LC21" s="140">
        <f t="shared" ca="1" si="87"/>
        <v>0</v>
      </c>
      <c r="LD21" s="140">
        <f t="shared" ca="1" si="87"/>
        <v>0</v>
      </c>
      <c r="LE21" s="140">
        <f t="shared" ca="1" si="88"/>
        <v>0</v>
      </c>
      <c r="LF21" s="140">
        <f t="shared" ca="1" si="88"/>
        <v>0</v>
      </c>
      <c r="LG21" s="140">
        <f t="shared" ca="1" si="88"/>
        <v>0</v>
      </c>
      <c r="LH21" s="140">
        <f t="shared" ca="1" si="88"/>
        <v>0</v>
      </c>
      <c r="LI21" s="140">
        <f t="shared" ca="1" si="88"/>
        <v>0</v>
      </c>
      <c r="LJ21" s="140">
        <f t="shared" ca="1" si="88"/>
        <v>0</v>
      </c>
      <c r="LK21" s="140">
        <f t="shared" ca="1" si="88"/>
        <v>0</v>
      </c>
      <c r="LL21" s="140">
        <f t="shared" ca="1" si="88"/>
        <v>0</v>
      </c>
      <c r="LM21" s="140">
        <f t="shared" ca="1" si="88"/>
        <v>0</v>
      </c>
      <c r="LN21" s="140">
        <f t="shared" ca="1" si="88"/>
        <v>0</v>
      </c>
      <c r="LO21" s="140">
        <f t="shared" ca="1" si="89"/>
        <v>0</v>
      </c>
      <c r="LP21" s="140">
        <f t="shared" ca="1" si="89"/>
        <v>0</v>
      </c>
      <c r="LQ21" s="140">
        <f t="shared" ca="1" si="89"/>
        <v>0</v>
      </c>
      <c r="LR21" s="140">
        <f t="shared" ca="1" si="89"/>
        <v>0</v>
      </c>
      <c r="LS21" s="140">
        <f t="shared" ca="1" si="89"/>
        <v>0</v>
      </c>
      <c r="LT21" s="140">
        <f t="shared" ca="1" si="89"/>
        <v>0</v>
      </c>
      <c r="LU21" s="140">
        <f t="shared" ca="1" si="89"/>
        <v>0</v>
      </c>
      <c r="LV21" s="140">
        <f t="shared" ca="1" si="89"/>
        <v>0</v>
      </c>
      <c r="LW21" s="140">
        <f t="shared" ca="1" si="89"/>
        <v>0</v>
      </c>
      <c r="LX21" s="140">
        <f t="shared" ca="1" si="89"/>
        <v>0</v>
      </c>
      <c r="LY21" s="140">
        <f t="shared" ca="1" si="89"/>
        <v>0</v>
      </c>
      <c r="LZ21" s="140">
        <f t="shared" ca="1" si="89"/>
        <v>0</v>
      </c>
      <c r="MA21" s="140">
        <f t="shared" ca="1" si="89"/>
        <v>0</v>
      </c>
      <c r="MB21" s="140">
        <f t="shared" ca="1" si="89"/>
        <v>0</v>
      </c>
      <c r="MC21" s="139"/>
      <c r="MD21" s="164">
        <f t="shared" ca="1" si="90"/>
        <v>0</v>
      </c>
      <c r="ME21" s="164">
        <f t="shared" ca="1" si="90"/>
        <v>0</v>
      </c>
      <c r="MF21" s="164">
        <f t="shared" ca="1" si="90"/>
        <v>0</v>
      </c>
      <c r="MG21" s="164">
        <f t="shared" ca="1" si="90"/>
        <v>0</v>
      </c>
      <c r="MH21" s="164">
        <f t="shared" ca="1" si="90"/>
        <v>0</v>
      </c>
      <c r="MI21" s="164">
        <f t="shared" ca="1" si="90"/>
        <v>0</v>
      </c>
      <c r="MJ21" s="164">
        <f t="shared" ca="1" si="90"/>
        <v>0</v>
      </c>
      <c r="MK21" s="164">
        <f t="shared" ca="1" si="90"/>
        <v>0</v>
      </c>
      <c r="ML21" s="164">
        <f t="shared" ca="1" si="90"/>
        <v>0</v>
      </c>
      <c r="MM21" s="164">
        <f t="shared" ca="1" si="90"/>
        <v>0</v>
      </c>
      <c r="MN21" s="164">
        <f t="shared" ca="1" si="91"/>
        <v>0</v>
      </c>
      <c r="MO21" s="164">
        <f t="shared" ca="1" si="91"/>
        <v>0</v>
      </c>
      <c r="MP21" s="164">
        <f t="shared" ca="1" si="91"/>
        <v>0</v>
      </c>
      <c r="MQ21" s="164">
        <f t="shared" ca="1" si="91"/>
        <v>0</v>
      </c>
      <c r="MR21" s="164">
        <f t="shared" ca="1" si="91"/>
        <v>0</v>
      </c>
      <c r="MS21" s="164">
        <f t="shared" ca="1" si="91"/>
        <v>0</v>
      </c>
      <c r="MT21" s="164">
        <f t="shared" ca="1" si="91"/>
        <v>0</v>
      </c>
      <c r="MU21" s="164">
        <f t="shared" ca="1" si="91"/>
        <v>0</v>
      </c>
      <c r="MV21" s="164">
        <f t="shared" ca="1" si="91"/>
        <v>0</v>
      </c>
      <c r="MW21" s="164">
        <f t="shared" ca="1" si="91"/>
        <v>0</v>
      </c>
      <c r="MX21" s="164">
        <f t="shared" ca="1" si="92"/>
        <v>0</v>
      </c>
      <c r="MY21" s="164">
        <f t="shared" ca="1" si="92"/>
        <v>0</v>
      </c>
      <c r="MZ21" s="164">
        <f t="shared" ca="1" si="92"/>
        <v>0</v>
      </c>
      <c r="NA21" s="164">
        <f t="shared" ca="1" si="92"/>
        <v>0</v>
      </c>
      <c r="NB21" s="164">
        <f t="shared" ca="1" si="92"/>
        <v>0</v>
      </c>
      <c r="NC21" s="164">
        <f t="shared" ca="1" si="92"/>
        <v>0</v>
      </c>
      <c r="ND21" s="164">
        <f t="shared" ca="1" si="92"/>
        <v>0</v>
      </c>
      <c r="NE21" s="164">
        <f t="shared" ca="1" si="92"/>
        <v>0</v>
      </c>
      <c r="NF21" s="164">
        <f t="shared" ca="1" si="92"/>
        <v>0</v>
      </c>
      <c r="NG21" s="164">
        <f t="shared" ca="1" si="92"/>
        <v>0</v>
      </c>
      <c r="NH21" s="164">
        <f t="shared" ca="1" si="92"/>
        <v>0</v>
      </c>
      <c r="NI21" s="164">
        <f t="shared" ca="1" si="92"/>
        <v>0</v>
      </c>
      <c r="NJ21" s="164">
        <f t="shared" ca="1" si="92"/>
        <v>0</v>
      </c>
      <c r="NK21" s="164">
        <f t="shared" ca="1" si="92"/>
        <v>0</v>
      </c>
      <c r="NL21" s="139"/>
      <c r="NM21" s="164">
        <f t="shared" ca="1" si="93"/>
        <v>0</v>
      </c>
      <c r="NN21" s="164">
        <f t="shared" ca="1" si="93"/>
        <v>0</v>
      </c>
      <c r="NO21" s="164">
        <f t="shared" ca="1" si="93"/>
        <v>0</v>
      </c>
      <c r="NP21" s="164">
        <f t="shared" ca="1" si="93"/>
        <v>0</v>
      </c>
      <c r="NQ21" s="164">
        <f t="shared" ca="1" si="93"/>
        <v>0</v>
      </c>
      <c r="NR21" s="164">
        <f t="shared" ca="1" si="93"/>
        <v>0</v>
      </c>
      <c r="NS21" s="164">
        <f t="shared" ca="1" si="93"/>
        <v>0</v>
      </c>
      <c r="NT21" s="164">
        <f t="shared" ca="1" si="93"/>
        <v>0</v>
      </c>
      <c r="NU21" s="164">
        <f t="shared" ca="1" si="93"/>
        <v>0</v>
      </c>
      <c r="NV21" s="164">
        <f t="shared" ca="1" si="93"/>
        <v>0</v>
      </c>
      <c r="NW21" s="164">
        <f t="shared" ca="1" si="94"/>
        <v>0</v>
      </c>
      <c r="NX21" s="164">
        <f t="shared" ca="1" si="94"/>
        <v>0</v>
      </c>
      <c r="NY21" s="164">
        <f t="shared" ca="1" si="94"/>
        <v>0</v>
      </c>
      <c r="NZ21" s="164">
        <f t="shared" ca="1" si="94"/>
        <v>0</v>
      </c>
      <c r="OA21" s="164">
        <f t="shared" ca="1" si="94"/>
        <v>0</v>
      </c>
      <c r="OB21" s="164">
        <f t="shared" ca="1" si="94"/>
        <v>0</v>
      </c>
      <c r="OC21" s="164">
        <f t="shared" ca="1" si="94"/>
        <v>0</v>
      </c>
      <c r="OD21" s="164">
        <f t="shared" ca="1" si="94"/>
        <v>0</v>
      </c>
      <c r="OE21" s="164">
        <f t="shared" ca="1" si="94"/>
        <v>0</v>
      </c>
      <c r="OF21" s="164">
        <f t="shared" ca="1" si="94"/>
        <v>0</v>
      </c>
      <c r="OG21" s="164">
        <f t="shared" ca="1" si="95"/>
        <v>0</v>
      </c>
      <c r="OH21" s="164">
        <f t="shared" ca="1" si="95"/>
        <v>0</v>
      </c>
      <c r="OI21" s="164">
        <f t="shared" ca="1" si="95"/>
        <v>0</v>
      </c>
      <c r="OJ21" s="164">
        <f t="shared" ca="1" si="95"/>
        <v>0</v>
      </c>
      <c r="OK21" s="164">
        <f t="shared" ca="1" si="95"/>
        <v>0</v>
      </c>
      <c r="OL21" s="164">
        <f t="shared" ca="1" si="95"/>
        <v>0</v>
      </c>
      <c r="OM21" s="164">
        <f t="shared" ca="1" si="95"/>
        <v>0</v>
      </c>
      <c r="ON21" s="164">
        <f t="shared" ca="1" si="95"/>
        <v>0</v>
      </c>
      <c r="OO21" s="164">
        <f t="shared" ca="1" si="95"/>
        <v>0</v>
      </c>
      <c r="OP21" s="164">
        <f t="shared" ca="1" si="95"/>
        <v>0</v>
      </c>
      <c r="OQ21" s="164">
        <f t="shared" ca="1" si="95"/>
        <v>0</v>
      </c>
      <c r="OR21" s="164">
        <f t="shared" ca="1" si="95"/>
        <v>0</v>
      </c>
      <c r="OS21" s="164">
        <f t="shared" ca="1" si="95"/>
        <v>0</v>
      </c>
      <c r="OT21" s="164">
        <f t="shared" ca="1" si="95"/>
        <v>0</v>
      </c>
      <c r="OU21" s="139"/>
      <c r="OV21" s="164">
        <f t="shared" ca="1" si="96"/>
        <v>0</v>
      </c>
      <c r="OW21" s="164">
        <f t="shared" ca="1" si="96"/>
        <v>0</v>
      </c>
      <c r="OX21" s="164">
        <f t="shared" ca="1" si="96"/>
        <v>0</v>
      </c>
      <c r="OY21" s="164">
        <f t="shared" ca="1" si="96"/>
        <v>0</v>
      </c>
      <c r="OZ21" s="164">
        <f t="shared" ca="1" si="96"/>
        <v>0</v>
      </c>
      <c r="PA21" s="164">
        <f t="shared" ca="1" si="96"/>
        <v>0</v>
      </c>
      <c r="PB21" s="164">
        <f t="shared" ca="1" si="96"/>
        <v>0</v>
      </c>
      <c r="PC21" s="164">
        <f t="shared" ca="1" si="96"/>
        <v>0</v>
      </c>
      <c r="PD21" s="164">
        <f t="shared" ca="1" si="96"/>
        <v>0</v>
      </c>
      <c r="PE21" s="164">
        <f t="shared" ca="1" si="96"/>
        <v>0</v>
      </c>
      <c r="PF21" s="164">
        <f t="shared" ca="1" si="97"/>
        <v>0</v>
      </c>
      <c r="PG21" s="164">
        <f t="shared" ca="1" si="97"/>
        <v>0</v>
      </c>
      <c r="PH21" s="164">
        <f t="shared" ca="1" si="97"/>
        <v>0</v>
      </c>
      <c r="PI21" s="164">
        <f t="shared" ca="1" si="97"/>
        <v>0</v>
      </c>
      <c r="PJ21" s="164">
        <f t="shared" ca="1" si="97"/>
        <v>0</v>
      </c>
      <c r="PK21" s="164">
        <f t="shared" ca="1" si="97"/>
        <v>0</v>
      </c>
      <c r="PL21" s="164">
        <f t="shared" ca="1" si="97"/>
        <v>0</v>
      </c>
      <c r="PM21" s="164">
        <f t="shared" ca="1" si="97"/>
        <v>0</v>
      </c>
      <c r="PN21" s="164">
        <f t="shared" ca="1" si="97"/>
        <v>0</v>
      </c>
      <c r="PO21" s="164">
        <f t="shared" ca="1" si="97"/>
        <v>0</v>
      </c>
      <c r="PP21" s="164">
        <f t="shared" ca="1" si="98"/>
        <v>0</v>
      </c>
      <c r="PQ21" s="164">
        <f t="shared" ca="1" si="98"/>
        <v>0</v>
      </c>
      <c r="PR21" s="164">
        <f t="shared" ca="1" si="98"/>
        <v>0</v>
      </c>
      <c r="PS21" s="164">
        <f t="shared" ca="1" si="98"/>
        <v>0</v>
      </c>
      <c r="PT21" s="164">
        <f t="shared" ca="1" si="98"/>
        <v>0</v>
      </c>
      <c r="PU21" s="164">
        <f t="shared" ca="1" si="98"/>
        <v>0</v>
      </c>
      <c r="PV21" s="164">
        <f t="shared" ca="1" si="98"/>
        <v>0</v>
      </c>
      <c r="PW21" s="164">
        <f t="shared" ca="1" si="98"/>
        <v>0</v>
      </c>
      <c r="PX21" s="164">
        <f t="shared" ca="1" si="98"/>
        <v>0</v>
      </c>
      <c r="PY21" s="164">
        <f t="shared" ca="1" si="98"/>
        <v>0</v>
      </c>
      <c r="PZ21" s="164">
        <f t="shared" ca="1" si="98"/>
        <v>0</v>
      </c>
      <c r="QA21" s="164">
        <f t="shared" ca="1" si="98"/>
        <v>0</v>
      </c>
      <c r="QB21" s="164">
        <f t="shared" ca="1" si="98"/>
        <v>0</v>
      </c>
      <c r="QC21" s="164">
        <f t="shared" ca="1" si="98"/>
        <v>0</v>
      </c>
      <c r="QD21" s="131"/>
    </row>
    <row r="22" spans="1:446" s="120" customFormat="1" ht="14.4" customHeight="1">
      <c r="A22" s="157"/>
      <c r="B22" s="141"/>
      <c r="C22" s="142"/>
      <c r="D22" s="142"/>
      <c r="E22" s="142"/>
      <c r="F22" s="143"/>
      <c r="G22" s="143"/>
      <c r="H22" s="131"/>
      <c r="I22" s="144"/>
      <c r="J22" s="144"/>
      <c r="K22" s="144"/>
      <c r="L22" s="144"/>
      <c r="M22" s="144"/>
      <c r="N22" s="144"/>
      <c r="O22" s="144"/>
      <c r="P22" s="144"/>
      <c r="Q22" s="144"/>
      <c r="R22" s="145"/>
      <c r="S22" s="145"/>
      <c r="T22" s="145"/>
      <c r="U22" s="145"/>
      <c r="V22" s="145"/>
      <c r="W22" s="145"/>
      <c r="X22" s="131"/>
      <c r="Y22" s="146"/>
      <c r="Z22" s="146"/>
      <c r="AA22" s="146"/>
      <c r="AB22" s="146"/>
      <c r="AC22" s="146"/>
      <c r="AD22" s="146"/>
      <c r="AE22" s="146"/>
      <c r="AF22" s="131"/>
      <c r="AG22" s="147"/>
      <c r="AH22" s="147"/>
      <c r="AI22" s="147"/>
      <c r="AJ22" s="147"/>
      <c r="AK22" s="147"/>
      <c r="AL22" s="131"/>
      <c r="AM22" s="155"/>
      <c r="AN22" s="155"/>
      <c r="AO22" s="155"/>
      <c r="AP22" s="131"/>
      <c r="AQ22" s="150"/>
      <c r="AR22" s="150"/>
      <c r="AS22" s="131"/>
      <c r="AT22" s="150"/>
      <c r="AU22" s="150"/>
      <c r="AV22" s="131"/>
      <c r="AW22" s="150"/>
      <c r="AX22" s="150"/>
      <c r="AY22" s="150"/>
      <c r="AZ22" s="150"/>
      <c r="BA22" s="150"/>
      <c r="BB22" s="131"/>
      <c r="BC22" s="150"/>
      <c r="BD22" s="150"/>
      <c r="BE22" s="150"/>
      <c r="BF22" s="131"/>
      <c r="BG22" s="150"/>
      <c r="BH22" s="150"/>
      <c r="BI22" s="13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151"/>
      <c r="CE22" s="151"/>
      <c r="CF22" s="151"/>
      <c r="CG22" s="151"/>
      <c r="CH22" s="151"/>
      <c r="CI22" s="151"/>
      <c r="CJ22" s="151"/>
      <c r="CK22" s="151"/>
      <c r="CL22" s="151"/>
      <c r="CM22" s="151"/>
      <c r="CN22" s="151"/>
      <c r="CO22" s="151"/>
      <c r="CP22" s="151"/>
      <c r="CQ22" s="151"/>
      <c r="CR22" s="131"/>
      <c r="CS22" s="151"/>
      <c r="CT22" s="151"/>
      <c r="CU22" s="151"/>
      <c r="CV22" s="151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1"/>
      <c r="DX22" s="151"/>
      <c r="DY22" s="151"/>
      <c r="DZ22" s="151"/>
      <c r="EA22" s="139"/>
      <c r="EB22" s="151"/>
      <c r="EC22" s="151"/>
      <c r="ED22" s="151"/>
      <c r="EE22" s="151"/>
      <c r="EF22" s="151"/>
      <c r="EG22" s="151"/>
      <c r="EH22" s="151"/>
      <c r="EI22" s="151"/>
      <c r="EJ22" s="151"/>
      <c r="EK22" s="151"/>
      <c r="EL22" s="151"/>
      <c r="EM22" s="151"/>
      <c r="EN22" s="151"/>
      <c r="EO22" s="151"/>
      <c r="EP22" s="151"/>
      <c r="EQ22" s="151"/>
      <c r="ER22" s="151"/>
      <c r="ES22" s="151"/>
      <c r="ET22" s="151"/>
      <c r="EU22" s="151"/>
      <c r="EV22" s="151"/>
      <c r="EW22" s="151"/>
      <c r="EX22" s="151"/>
      <c r="EY22" s="151"/>
      <c r="EZ22" s="151"/>
      <c r="FA22" s="151"/>
      <c r="FB22" s="151"/>
      <c r="FC22" s="151"/>
      <c r="FD22" s="151"/>
      <c r="FE22" s="151"/>
      <c r="FF22" s="151"/>
      <c r="FG22" s="151"/>
      <c r="FH22" s="151"/>
      <c r="FI22" s="151"/>
      <c r="FJ22" s="139"/>
      <c r="FK22" s="151"/>
      <c r="FL22" s="151"/>
      <c r="FM22" s="151"/>
      <c r="FN22" s="151"/>
      <c r="FO22" s="151"/>
      <c r="FP22" s="151"/>
      <c r="FQ22" s="151"/>
      <c r="FR22" s="151"/>
      <c r="FS22" s="151"/>
      <c r="FT22" s="151"/>
      <c r="FU22" s="151"/>
      <c r="FV22" s="151"/>
      <c r="FW22" s="151"/>
      <c r="FX22" s="151"/>
      <c r="FY22" s="151"/>
      <c r="FZ22" s="151"/>
      <c r="GA22" s="151"/>
      <c r="GB22" s="151"/>
      <c r="GC22" s="151"/>
      <c r="GD22" s="151"/>
      <c r="GE22" s="151"/>
      <c r="GF22" s="151"/>
      <c r="GG22" s="151"/>
      <c r="GH22" s="151"/>
      <c r="GI22" s="151"/>
      <c r="GJ22" s="151"/>
      <c r="GK22" s="151"/>
      <c r="GL22" s="151"/>
      <c r="GM22" s="151"/>
      <c r="GN22" s="151"/>
      <c r="GO22" s="151"/>
      <c r="GP22" s="151"/>
      <c r="GQ22" s="151"/>
      <c r="GR22" s="151"/>
      <c r="GS22" s="139"/>
      <c r="GT22" s="151"/>
      <c r="GU22" s="151"/>
      <c r="GV22" s="151"/>
      <c r="GW22" s="151"/>
      <c r="GX22" s="151"/>
      <c r="GY22" s="151"/>
      <c r="GZ22" s="151"/>
      <c r="HA22" s="151"/>
      <c r="HB22" s="151"/>
      <c r="HC22" s="151"/>
      <c r="HD22" s="151"/>
      <c r="HE22" s="151"/>
      <c r="HF22" s="151"/>
      <c r="HG22" s="151"/>
      <c r="HH22" s="151"/>
      <c r="HI22" s="151"/>
      <c r="HJ22" s="151"/>
      <c r="HK22" s="151"/>
      <c r="HL22" s="151"/>
      <c r="HM22" s="151"/>
      <c r="HN22" s="151"/>
      <c r="HO22" s="151"/>
      <c r="HP22" s="151"/>
      <c r="HQ22" s="151"/>
      <c r="HR22" s="151"/>
      <c r="HS22" s="151"/>
      <c r="HT22" s="151"/>
      <c r="HU22" s="151"/>
      <c r="HV22" s="151"/>
      <c r="HW22" s="151"/>
      <c r="HX22" s="151"/>
      <c r="HY22" s="151"/>
      <c r="HZ22" s="151"/>
      <c r="IA22" s="151"/>
      <c r="IB22" s="139"/>
      <c r="IC22" s="151"/>
      <c r="ID22" s="151"/>
      <c r="IE22" s="151"/>
      <c r="IF22" s="151"/>
      <c r="IG22" s="151"/>
      <c r="IH22" s="151"/>
      <c r="II22" s="151"/>
      <c r="IJ22" s="151"/>
      <c r="IK22" s="151"/>
      <c r="IL22" s="151"/>
      <c r="IM22" s="151"/>
      <c r="IN22" s="151"/>
      <c r="IO22" s="151"/>
      <c r="IP22" s="151"/>
      <c r="IQ22" s="151"/>
      <c r="IR22" s="151"/>
      <c r="IS22" s="151"/>
      <c r="IT22" s="151"/>
      <c r="IU22" s="151"/>
      <c r="IV22" s="151"/>
      <c r="IW22" s="151"/>
      <c r="IX22" s="151"/>
      <c r="IY22" s="151"/>
      <c r="IZ22" s="151"/>
      <c r="JA22" s="151"/>
      <c r="JB22" s="151"/>
      <c r="JC22" s="151"/>
      <c r="JD22" s="151"/>
      <c r="JE22" s="151"/>
      <c r="JF22" s="151"/>
      <c r="JG22" s="151"/>
      <c r="JH22" s="151"/>
      <c r="JI22" s="151"/>
      <c r="JJ22" s="151"/>
      <c r="JK22" s="139"/>
      <c r="JL22" s="151"/>
      <c r="JM22" s="151"/>
      <c r="JN22" s="151"/>
      <c r="JO22" s="151"/>
      <c r="JP22" s="151"/>
      <c r="JQ22" s="151"/>
      <c r="JR22" s="151"/>
      <c r="JS22" s="151"/>
      <c r="JT22" s="151"/>
      <c r="JU22" s="151"/>
      <c r="JV22" s="151"/>
      <c r="JW22" s="151"/>
      <c r="JX22" s="151"/>
      <c r="JY22" s="151"/>
      <c r="JZ22" s="151"/>
      <c r="KA22" s="151"/>
      <c r="KB22" s="151"/>
      <c r="KC22" s="151"/>
      <c r="KD22" s="151"/>
      <c r="KE22" s="151"/>
      <c r="KF22" s="151"/>
      <c r="KG22" s="151"/>
      <c r="KH22" s="151"/>
      <c r="KI22" s="151"/>
      <c r="KJ22" s="151"/>
      <c r="KK22" s="151"/>
      <c r="KL22" s="151"/>
      <c r="KM22" s="151"/>
      <c r="KN22" s="151"/>
      <c r="KO22" s="151"/>
      <c r="KP22" s="151"/>
      <c r="KQ22" s="151"/>
      <c r="KR22" s="151"/>
      <c r="KS22" s="151"/>
      <c r="KT22" s="139"/>
      <c r="KU22" s="151"/>
      <c r="KV22" s="151"/>
      <c r="KW22" s="151"/>
      <c r="KX22" s="151"/>
      <c r="KY22" s="151"/>
      <c r="KZ22" s="151"/>
      <c r="LA22" s="151"/>
      <c r="LB22" s="151"/>
      <c r="LC22" s="151"/>
      <c r="LD22" s="151"/>
      <c r="LE22" s="151"/>
      <c r="LF22" s="151"/>
      <c r="LG22" s="151"/>
      <c r="LH22" s="151"/>
      <c r="LI22" s="151"/>
      <c r="LJ22" s="151"/>
      <c r="LK22" s="151"/>
      <c r="LL22" s="151"/>
      <c r="LM22" s="151"/>
      <c r="LN22" s="151"/>
      <c r="LO22" s="151"/>
      <c r="LP22" s="151"/>
      <c r="LQ22" s="151"/>
      <c r="LR22" s="151"/>
      <c r="LS22" s="151"/>
      <c r="LT22" s="151"/>
      <c r="LU22" s="151"/>
      <c r="LV22" s="151"/>
      <c r="LW22" s="151"/>
      <c r="LX22" s="151"/>
      <c r="LY22" s="151"/>
      <c r="LZ22" s="151"/>
      <c r="MA22" s="151"/>
      <c r="MB22" s="151"/>
      <c r="MC22" s="139"/>
      <c r="MD22" s="165"/>
      <c r="ME22" s="165"/>
      <c r="MF22" s="165"/>
      <c r="MG22" s="165"/>
      <c r="MH22" s="165"/>
      <c r="MI22" s="165"/>
      <c r="MJ22" s="165"/>
      <c r="MK22" s="165"/>
      <c r="ML22" s="165"/>
      <c r="MM22" s="165"/>
      <c r="MN22" s="165"/>
      <c r="MO22" s="165"/>
      <c r="MP22" s="165"/>
      <c r="MQ22" s="165"/>
      <c r="MR22" s="165"/>
      <c r="MS22" s="165"/>
      <c r="MT22" s="165"/>
      <c r="MU22" s="165"/>
      <c r="MV22" s="165"/>
      <c r="MW22" s="165"/>
      <c r="MX22" s="165"/>
      <c r="MY22" s="165"/>
      <c r="MZ22" s="165"/>
      <c r="NA22" s="165"/>
      <c r="NB22" s="165"/>
      <c r="NC22" s="165"/>
      <c r="ND22" s="165"/>
      <c r="NE22" s="165"/>
      <c r="NF22" s="165"/>
      <c r="NG22" s="165"/>
      <c r="NH22" s="165"/>
      <c r="NI22" s="165"/>
      <c r="NJ22" s="165"/>
      <c r="NK22" s="165"/>
      <c r="NL22" s="139"/>
      <c r="NM22" s="165"/>
      <c r="NN22" s="165"/>
      <c r="NO22" s="165"/>
      <c r="NP22" s="165"/>
      <c r="NQ22" s="165"/>
      <c r="NR22" s="165"/>
      <c r="NS22" s="165"/>
      <c r="NT22" s="165"/>
      <c r="NU22" s="165"/>
      <c r="NV22" s="165"/>
      <c r="NW22" s="165"/>
      <c r="NX22" s="165"/>
      <c r="NY22" s="165"/>
      <c r="NZ22" s="165"/>
      <c r="OA22" s="165"/>
      <c r="OB22" s="165"/>
      <c r="OC22" s="165"/>
      <c r="OD22" s="165"/>
      <c r="OE22" s="165"/>
      <c r="OF22" s="165"/>
      <c r="OG22" s="165"/>
      <c r="OH22" s="165"/>
      <c r="OI22" s="165"/>
      <c r="OJ22" s="165"/>
      <c r="OK22" s="165"/>
      <c r="OL22" s="165"/>
      <c r="OM22" s="165"/>
      <c r="ON22" s="165"/>
      <c r="OO22" s="165"/>
      <c r="OP22" s="165"/>
      <c r="OQ22" s="165"/>
      <c r="OR22" s="165"/>
      <c r="OS22" s="165"/>
      <c r="OT22" s="165"/>
      <c r="OU22" s="139"/>
      <c r="OV22" s="165"/>
      <c r="OW22" s="165"/>
      <c r="OX22" s="165"/>
      <c r="OY22" s="165"/>
      <c r="OZ22" s="165"/>
      <c r="PA22" s="165"/>
      <c r="PB22" s="165"/>
      <c r="PC22" s="165"/>
      <c r="PD22" s="165"/>
      <c r="PE22" s="165"/>
      <c r="PF22" s="165"/>
      <c r="PG22" s="165"/>
      <c r="PH22" s="165"/>
      <c r="PI22" s="165"/>
      <c r="PJ22" s="165"/>
      <c r="PK22" s="165"/>
      <c r="PL22" s="165"/>
      <c r="PM22" s="165"/>
      <c r="PN22" s="165"/>
      <c r="PO22" s="165"/>
      <c r="PP22" s="165"/>
      <c r="PQ22" s="165"/>
      <c r="PR22" s="165"/>
      <c r="PS22" s="165"/>
      <c r="PT22" s="165"/>
      <c r="PU22" s="165"/>
      <c r="PV22" s="165"/>
      <c r="PW22" s="165"/>
      <c r="PX22" s="165"/>
      <c r="PY22" s="165"/>
      <c r="PZ22" s="165"/>
      <c r="QA22" s="165"/>
      <c r="QB22" s="165"/>
      <c r="QC22" s="165"/>
      <c r="QD22" s="131"/>
    </row>
    <row r="23" spans="1:446" s="120" customFormat="1" ht="14.4" customHeight="1">
      <c r="A23" s="157" t="b">
        <f ca="1">ISERROR(C23)</f>
        <v>1</v>
      </c>
      <c r="B23" s="128">
        <f>'Measure Inputs'!B7</f>
        <v>0</v>
      </c>
      <c r="C23" s="129" t="e">
        <f ca="1">INDEX(OFFSET('Measure Inputs'!$D$7,,,TotalMeasures),MATCH($B23,OFFSET('Measure Inputs'!$B$7,,,TotalMeasures),0))</f>
        <v>#N/A</v>
      </c>
      <c r="D23" s="129" t="e">
        <f ca="1">INDEX(OFFSET('Measure Inputs'!$E$7,,,TotalMeasures),MATCH($B23,OFFSET('Measure Inputs'!$B$7,,,TotalMeasures),0))</f>
        <v>#N/A</v>
      </c>
      <c r="E23" s="129" t="e">
        <f ca="1">INDEX(OFFSET('Measure Inputs'!$F$7,,,TotalMeasures),MATCH($B23,OFFSET('Measure Inputs'!$B$7,,,TotalMeasures),0))</f>
        <v>#N/A</v>
      </c>
      <c r="F23" s="130" t="e">
        <f ca="1">INDEX(OFFSET('Measure Inputs'!$G$7,,,TotalMeasures),MATCH($B23,OFFSET('Measure Inputs'!$B$7,,,TotalMeasures),0))</f>
        <v>#N/A</v>
      </c>
      <c r="G23" s="130" t="e">
        <f ca="1">INDEX(OFFSET('Measure Inputs'!$H$7,,,TotalMeasures),MATCH($B23,OFFSET('Measure Inputs'!$B$7,,,TotalMeasures),0))</f>
        <v>#N/A</v>
      </c>
      <c r="H23" s="131"/>
      <c r="I23" s="132" t="e">
        <f ca="1">INDEX(OFFSET('Measure Inputs'!$L$7,,,TotalMeasures),MATCH($B23,OFFSET('Measure Inputs'!$B$7,,,TotalMeasures),0))</f>
        <v>#N/A</v>
      </c>
      <c r="J23" s="132" t="e">
        <f ca="1">IF(L23&lt;&gt;0,L23,K23)</f>
        <v>#N/A</v>
      </c>
      <c r="K23" s="162" t="e">
        <f ca="1">INDEX(OFFSET('Measure Inputs'!$AH$7,,,TotalMeasures),MATCH($B23,OFFSET('Measure Inputs'!$B$7,,,TotalMeasures),0))*$I23</f>
        <v>#N/A</v>
      </c>
      <c r="L23" s="132" t="e">
        <f ca="1">INDEX(OFFSET('Measure Inputs'!$AI$7,,,TotalMeasures),MATCH($B23,OFFSET('Measure Inputs'!$B$7,,,TotalMeasures),0))*$I23</f>
        <v>#N/A</v>
      </c>
      <c r="M23" s="132" t="e">
        <f ca="1">IF(O23&lt;&gt;0,O23,N23)</f>
        <v>#N/A</v>
      </c>
      <c r="N23" s="135" t="e">
        <f ca="1">INDEX(OFFSET('Measure Inputs'!$AJ$7,,,TotalMeasures),MATCH($B23,OFFSET('Measure Inputs'!$B$7,,,TotalMeasures),0))*$I23</f>
        <v>#N/A</v>
      </c>
      <c r="O23" s="132" t="e">
        <f ca="1">INDEX(OFFSET('Measure Inputs'!$AK$7,,,TotalMeasures),MATCH($B23,OFFSET('Measure Inputs'!$B$7,,,TotalMeasures),0))*$I23</f>
        <v>#N/A</v>
      </c>
      <c r="P23" s="135" t="e">
        <f ca="1">INDEX(OFFSET('Measure Inputs'!$AL$7,,,TotalMeasures),MATCH($B23,OFFSET('Measure Inputs'!$B$7,,,TotalMeasures),0))*$I23</f>
        <v>#N/A</v>
      </c>
      <c r="Q23" s="132" t="e">
        <f ca="1">INDEX(OFFSET('Measure Inputs'!$AM$7,,,TotalMeasures),MATCH($B23,OFFSET('Measure Inputs'!$B$7,,,TotalMeasures),0))*$I23</f>
        <v>#N/A</v>
      </c>
      <c r="R23" s="133">
        <v>0</v>
      </c>
      <c r="S23" s="133">
        <v>0</v>
      </c>
      <c r="T23" s="133">
        <v>0</v>
      </c>
      <c r="U23" s="133">
        <v>0</v>
      </c>
      <c r="V23" s="133">
        <v>0</v>
      </c>
      <c r="W23" s="133">
        <v>0</v>
      </c>
      <c r="X23" s="131"/>
      <c r="Y23" s="134" t="e">
        <f ca="1">INDEX(OFFSET('Measure Inputs'!$Q$7,,,TotalMeasures),MATCH($B23,OFFSET('Measure Inputs'!$B$7,,,TotalMeasures),0))*$I23</f>
        <v>#N/A</v>
      </c>
      <c r="Z23" s="134" t="e">
        <f ca="1">INDEX(OFFSET('Measure Inputs'!$R$7,,,TotalMeasures),MATCH($B23,OFFSET('Measure Inputs'!$B$7,,,TotalMeasures),0))*$I23</f>
        <v>#N/A</v>
      </c>
      <c r="AA23" s="163" t="e">
        <f ca="1">INDEX(OFFSET('Measure Inputs'!$N$7,,,TotalMeasures),MATCH($B23,OFFSET('Measure Inputs'!$B$7,,,TotalMeasures),0))</f>
        <v>#N/A</v>
      </c>
      <c r="AB23" s="163" t="e">
        <f ca="1">INDEX(OFFSET('Measure Inputs'!$O$7,,,TotalMeasures),MATCH($B23,OFFSET('Measure Inputs'!$B$7,,,TotalMeasures),0))</f>
        <v>#N/A</v>
      </c>
      <c r="AC23" s="134" t="e">
        <f ca="1">INDEX(OFFSET('Measure Inputs'!$P$7,,,TotalMeasures),MATCH($B23,OFFSET('Measure Inputs'!$B$7,,,TotalMeasures),0))*$I23</f>
        <v>#N/A</v>
      </c>
      <c r="AD23" s="134">
        <v>0</v>
      </c>
      <c r="AE23" s="134"/>
      <c r="AF23" s="131"/>
      <c r="AG23" s="135" t="e">
        <f ca="1">IF(OR(AR23&gt;0,AD23&gt;0),(AQ23)/(AD23+AR23),"n/a")</f>
        <v>#N/A</v>
      </c>
      <c r="AH23" s="135" t="e">
        <f t="shared" ref="AH23" ca="1" si="108">IF(OR(AD23&gt;0,AC23&gt;0),(AT23+AU23)/((AC23+AD23)),"n/a")</f>
        <v>#N/A</v>
      </c>
      <c r="AI23" s="135" t="e">
        <f ca="1">IF(OR(AD23&gt;0,BA23&gt;0),(AW23+AY23+AZ23+AX23)/(AD23+BA23),"n/a")</f>
        <v>#N/A</v>
      </c>
      <c r="AJ23" s="135" t="e">
        <f t="shared" ref="AJ23" ca="1" si="109">IF(BE23&gt;0,(AC23+BC23+BD23)/BE23,"n/a")</f>
        <v>#N/A</v>
      </c>
      <c r="AK23" s="135" t="e">
        <f t="shared" ref="AK23" ca="1" si="110">IF((BH23+AD23+AC23)&gt;0,BG23/(BH23+AD23+AC23),"n/a")</f>
        <v>#N/A</v>
      </c>
      <c r="AL23" s="131"/>
      <c r="AM23" s="156"/>
      <c r="AN23" s="156"/>
      <c r="AO23" s="156"/>
      <c r="AP23" s="131"/>
      <c r="AQ23" s="138" t="e">
        <f t="shared" ref="AQ23:AQ48" ca="1" si="111">$BJ23+NPV(DiscountRateTRC,$BK23:$CQ23)</f>
        <v>#N/A</v>
      </c>
      <c r="AR23" s="138" t="e">
        <f t="shared" ref="AR23:AR48" ca="1" si="112">$IC23+NPV(DiscountRateTRC,$ID23:$JJ23)</f>
        <v>#N/A</v>
      </c>
      <c r="AS23" s="131"/>
      <c r="AT23" s="138" t="e">
        <f t="shared" ref="AT23:AT48" ca="1" si="113">$BJ23+NPV(DiscountRateUCT,$BK23:$CQ23)</f>
        <v>#N/A</v>
      </c>
      <c r="AU23" s="138" t="e">
        <f t="shared" ref="AU23:AU48" ca="1" si="114">$EB23+NPV(DiscountRateUCT,$EC23:$FI23)</f>
        <v>#N/A</v>
      </c>
      <c r="AV23" s="131"/>
      <c r="AW23" s="138" t="e">
        <f t="shared" ref="AW23:AW48" ca="1" si="115">$BJ23+NPV(DiscountRateSCT,$BK23:$CQ23)</f>
        <v>#N/A</v>
      </c>
      <c r="AX23" s="138" t="e">
        <f t="shared" ref="AX23:AX48" ca="1" si="116">$JL23+NPV(DiscountRateSCT,$JM23:$KS23)</f>
        <v>#N/A</v>
      </c>
      <c r="AY23" s="138" t="e">
        <f t="shared" ref="AY23:AY48" ca="1" si="117">$CS23+NPV(DiscountRateSCT,$CT23:$DZ23)</f>
        <v>#N/A</v>
      </c>
      <c r="AZ23" s="138" t="e">
        <f t="shared" ref="AZ23:AZ48" ca="1" si="118">$EB23+NPV(DiscountRateSCT,$EC23:$FI23)</f>
        <v>#N/A</v>
      </c>
      <c r="BA23" s="138" t="e">
        <f t="shared" ref="BA23:BA48" ca="1" si="119">$IC23+NPV(DiscountRateSCT,$ID23:$JJ23)</f>
        <v>#N/A</v>
      </c>
      <c r="BB23" s="131"/>
      <c r="BC23" s="138" t="e">
        <f t="shared" ref="BC23:BC48" ca="1" si="120">$GT23+NPV(DiscountRatePCT,$GU23:$IA23)</f>
        <v>#N/A</v>
      </c>
      <c r="BD23" s="138" t="e">
        <f t="shared" ref="BD23:BD48" ca="1" si="121">$FK23+NPV(DiscountRatePCT,$FL23:$GR23)</f>
        <v>#N/A</v>
      </c>
      <c r="BE23" s="138" t="e">
        <f t="shared" ref="BE23:BE48" ca="1" si="122">$IC23+NPV(DiscountRatePCT,$ID23:$JJ23)</f>
        <v>#N/A</v>
      </c>
      <c r="BF23" s="131"/>
      <c r="BG23" s="138" t="e">
        <f t="shared" ref="BG23:BG48" ca="1" si="123">$BJ23+NPV(DiscountRateRIM,$BK23:$CQ23)</f>
        <v>#N/A</v>
      </c>
      <c r="BH23" s="138" t="e">
        <f t="shared" ref="BH23:BH48" ca="1" si="124">$GT23+NPV(DiscountRateRIM,$GU23:$IA23)</f>
        <v>#N/A</v>
      </c>
      <c r="BI23" s="131"/>
      <c r="BJ23" s="140" t="e">
        <f ca="1">IF(AND(($AB23+$E$2)&gt;BJ$5,BJ$5&gt;=$E$2),'Portfolio Inputs'!F$24*$L23,IF(AND(($AA23+$E$2)&gt;BJ$5,BJ$5&gt;=$E$2),'Portfolio Inputs'!F$24*$K23,0))*Loss_ElectricEnergy+IF(AND(($AB23+$E$2)&gt;BJ$5,BJ$5&gt;=$E$2),'Portfolio Inputs'!F$25*$O23,IF(AND(($AA23+$E$2)&gt;BJ$5,BJ$5&gt;=$E$2),'Portfolio Inputs'!F$25*$N23,0))*Loss_ElectricDemand+IF(AND(($AB23+$E$2)&gt;BJ$5,BJ$5&gt;=$E$2),'Portfolio Inputs'!F$26*$Q23,IF(AND(($AA23+$E$2)&gt;BJ$5,BJ$5&gt;=$E$2),'Portfolio Inputs'!F$26*$P23,0))*Loss_GasEnergy</f>
        <v>#N/A</v>
      </c>
      <c r="BK23" s="140" t="e">
        <f ca="1">IF(AND(($AB23+$E$2)&gt;BK$5,BK$5&gt;=$E$2),'Portfolio Inputs'!G$24*$L23,IF(AND(($AA23+$E$2)&gt;BK$5,BK$5&gt;=$E$2),'Portfolio Inputs'!G$24*$K23,0))*Loss_ElectricEnergy+IF(AND(($AB23+$E$2)&gt;BK$5,BK$5&gt;=$E$2),'Portfolio Inputs'!G$25*$O23,IF(AND(($AA23+$E$2)&gt;BK$5,BK$5&gt;=$E$2),'Portfolio Inputs'!G$25*$N23,0))*Loss_ElectricDemand+IF(AND(($AB23+$E$2)&gt;BK$5,BK$5&gt;=$E$2),'Portfolio Inputs'!G$26*$Q23,IF(AND(($AA23+$E$2)&gt;BK$5,BK$5&gt;=$E$2),'Portfolio Inputs'!G$26*$P23,0))*Loss_GasEnergy</f>
        <v>#N/A</v>
      </c>
      <c r="BL23" s="140" t="e">
        <f ca="1">IF(AND(($AB23+$E$2)&gt;BL$5,BL$5&gt;=$E$2),'Portfolio Inputs'!H$24*$L23,IF(AND(($AA23+$E$2)&gt;BL$5,BL$5&gt;=$E$2),'Portfolio Inputs'!H$24*$K23,0))*Loss_ElectricEnergy+IF(AND(($AB23+$E$2)&gt;BL$5,BL$5&gt;=$E$2),'Portfolio Inputs'!H$25*$O23,IF(AND(($AA23+$E$2)&gt;BL$5,BL$5&gt;=$E$2),'Portfolio Inputs'!H$25*$N23,0))*Loss_ElectricDemand+IF(AND(($AB23+$E$2)&gt;BL$5,BL$5&gt;=$E$2),'Portfolio Inputs'!H$26*$Q23,IF(AND(($AA23+$E$2)&gt;BL$5,BL$5&gt;=$E$2),'Portfolio Inputs'!H$26*$P23,0))*Loss_GasEnergy</f>
        <v>#N/A</v>
      </c>
      <c r="BM23" s="140" t="e">
        <f ca="1">IF(AND(($AB23+$E$2)&gt;BM$5,BM$5&gt;=$E$2),'Portfolio Inputs'!I$24*$L23,IF(AND(($AA23+$E$2)&gt;BM$5,BM$5&gt;=$E$2),'Portfolio Inputs'!I$24*$K23,0))*Loss_ElectricEnergy+IF(AND(($AB23+$E$2)&gt;BM$5,BM$5&gt;=$E$2),'Portfolio Inputs'!I$25*$O23,IF(AND(($AA23+$E$2)&gt;BM$5,BM$5&gt;=$E$2),'Portfolio Inputs'!I$25*$N23,0))*Loss_ElectricDemand+IF(AND(($AB23+$E$2)&gt;BM$5,BM$5&gt;=$E$2),'Portfolio Inputs'!I$26*$Q23,IF(AND(($AA23+$E$2)&gt;BM$5,BM$5&gt;=$E$2),'Portfolio Inputs'!I$26*$P23,0))*Loss_GasEnergy</f>
        <v>#N/A</v>
      </c>
      <c r="BN23" s="140" t="e">
        <f ca="1">IF(AND(($AB23+$E$2)&gt;BN$5,BN$5&gt;=$E$2),'Portfolio Inputs'!J$24*$L23,IF(AND(($AA23+$E$2)&gt;BN$5,BN$5&gt;=$E$2),'Portfolio Inputs'!J$24*$K23,0))*Loss_ElectricEnergy+IF(AND(($AB23+$E$2)&gt;BN$5,BN$5&gt;=$E$2),'Portfolio Inputs'!J$25*$O23,IF(AND(($AA23+$E$2)&gt;BN$5,BN$5&gt;=$E$2),'Portfolio Inputs'!J$25*$N23,0))*Loss_ElectricDemand+IF(AND(($AB23+$E$2)&gt;BN$5,BN$5&gt;=$E$2),'Portfolio Inputs'!J$26*$Q23,IF(AND(($AA23+$E$2)&gt;BN$5,BN$5&gt;=$E$2),'Portfolio Inputs'!J$26*$P23,0))*Loss_GasEnergy</f>
        <v>#N/A</v>
      </c>
      <c r="BO23" s="140" t="e">
        <f ca="1">IF(AND(($AB23+$E$2)&gt;BO$5,BO$5&gt;=$E$2),'Portfolio Inputs'!K$24*$L23,IF(AND(($AA23+$E$2)&gt;BO$5,BO$5&gt;=$E$2),'Portfolio Inputs'!K$24*$K23,0))*Loss_ElectricEnergy+IF(AND(($AB23+$E$2)&gt;BO$5,BO$5&gt;=$E$2),'Portfolio Inputs'!K$25*$O23,IF(AND(($AA23+$E$2)&gt;BO$5,BO$5&gt;=$E$2),'Portfolio Inputs'!K$25*$N23,0))*Loss_ElectricDemand+IF(AND(($AB23+$E$2)&gt;BO$5,BO$5&gt;=$E$2),'Portfolio Inputs'!K$26*$Q23,IF(AND(($AA23+$E$2)&gt;BO$5,BO$5&gt;=$E$2),'Portfolio Inputs'!K$26*$P23,0))*Loss_GasEnergy</f>
        <v>#N/A</v>
      </c>
      <c r="BP23" s="140" t="e">
        <f ca="1">IF(AND(($AB23+$E$2)&gt;BP$5,BP$5&gt;=$E$2),'Portfolio Inputs'!L$24*$L23,IF(AND(($AA23+$E$2)&gt;BP$5,BP$5&gt;=$E$2),'Portfolio Inputs'!L$24*$K23,0))*Loss_ElectricEnergy+IF(AND(($AB23+$E$2)&gt;BP$5,BP$5&gt;=$E$2),'Portfolio Inputs'!L$25*$O23,IF(AND(($AA23+$E$2)&gt;BP$5,BP$5&gt;=$E$2),'Portfolio Inputs'!L$25*$N23,0))*Loss_ElectricDemand+IF(AND(($AB23+$E$2)&gt;BP$5,BP$5&gt;=$E$2),'Portfolio Inputs'!L$26*$Q23,IF(AND(($AA23+$E$2)&gt;BP$5,BP$5&gt;=$E$2),'Portfolio Inputs'!L$26*$P23,0))*Loss_GasEnergy</f>
        <v>#N/A</v>
      </c>
      <c r="BQ23" s="140" t="e">
        <f ca="1">IF(AND(($AB23+$E$2)&gt;BQ$5,BQ$5&gt;=$E$2),'Portfolio Inputs'!M$24*$L23,IF(AND(($AA23+$E$2)&gt;BQ$5,BQ$5&gt;=$E$2),'Portfolio Inputs'!M$24*$K23,0))*Loss_ElectricEnergy+IF(AND(($AB23+$E$2)&gt;BQ$5,BQ$5&gt;=$E$2),'Portfolio Inputs'!M$25*$O23,IF(AND(($AA23+$E$2)&gt;BQ$5,BQ$5&gt;=$E$2),'Portfolio Inputs'!M$25*$N23,0))*Loss_ElectricDemand+IF(AND(($AB23+$E$2)&gt;BQ$5,BQ$5&gt;=$E$2),'Portfolio Inputs'!M$26*$Q23,IF(AND(($AA23+$E$2)&gt;BQ$5,BQ$5&gt;=$E$2),'Portfolio Inputs'!M$26*$P23,0))*Loss_GasEnergy</f>
        <v>#N/A</v>
      </c>
      <c r="BR23" s="140" t="e">
        <f ca="1">IF(AND(($AB23+$E$2)&gt;BR$5,BR$5&gt;=$E$2),'Portfolio Inputs'!N$24*$L23,IF(AND(($AA23+$E$2)&gt;BR$5,BR$5&gt;=$E$2),'Portfolio Inputs'!N$24*$K23,0))*Loss_ElectricEnergy+IF(AND(($AB23+$E$2)&gt;BR$5,BR$5&gt;=$E$2),'Portfolio Inputs'!N$25*$O23,IF(AND(($AA23+$E$2)&gt;BR$5,BR$5&gt;=$E$2),'Portfolio Inputs'!N$25*$N23,0))*Loss_ElectricDemand+IF(AND(($AB23+$E$2)&gt;BR$5,BR$5&gt;=$E$2),'Portfolio Inputs'!N$26*$Q23,IF(AND(($AA23+$E$2)&gt;BR$5,BR$5&gt;=$E$2),'Portfolio Inputs'!N$26*$P23,0))*Loss_GasEnergy</f>
        <v>#N/A</v>
      </c>
      <c r="BS23" s="140" t="e">
        <f ca="1">IF(AND(($AB23+$E$2)&gt;BS$5,BS$5&gt;=$E$2),'Portfolio Inputs'!O$24*$L23,IF(AND(($AA23+$E$2)&gt;BS$5,BS$5&gt;=$E$2),'Portfolio Inputs'!O$24*$K23,0))*Loss_ElectricEnergy+IF(AND(($AB23+$E$2)&gt;BS$5,BS$5&gt;=$E$2),'Portfolio Inputs'!O$25*$O23,IF(AND(($AA23+$E$2)&gt;BS$5,BS$5&gt;=$E$2),'Portfolio Inputs'!O$25*$N23,0))*Loss_ElectricDemand+IF(AND(($AB23+$E$2)&gt;BS$5,BS$5&gt;=$E$2),'Portfolio Inputs'!O$26*$Q23,IF(AND(($AA23+$E$2)&gt;BS$5,BS$5&gt;=$E$2),'Portfolio Inputs'!O$26*$P23,0))*Loss_GasEnergy</f>
        <v>#N/A</v>
      </c>
      <c r="BT23" s="140" t="e">
        <f ca="1">IF(AND(($AB23+$E$2)&gt;BT$5,BT$5&gt;=$E$2),'Portfolio Inputs'!P$24*$L23,IF(AND(($AA23+$E$2)&gt;BT$5,BT$5&gt;=$E$2),'Portfolio Inputs'!P$24*$K23,0))*Loss_ElectricEnergy+IF(AND(($AB23+$E$2)&gt;BT$5,BT$5&gt;=$E$2),'Portfolio Inputs'!P$25*$O23,IF(AND(($AA23+$E$2)&gt;BT$5,BT$5&gt;=$E$2),'Portfolio Inputs'!P$25*$N23,0))*Loss_ElectricDemand+IF(AND(($AB23+$E$2)&gt;BT$5,BT$5&gt;=$E$2),'Portfolio Inputs'!P$26*$Q23,IF(AND(($AA23+$E$2)&gt;BT$5,BT$5&gt;=$E$2),'Portfolio Inputs'!P$26*$P23,0))*Loss_GasEnergy</f>
        <v>#N/A</v>
      </c>
      <c r="BU23" s="140" t="e">
        <f ca="1">IF(AND(($AB23+$E$2)&gt;BU$5,BU$5&gt;=$E$2),'Portfolio Inputs'!Q$24*$L23,IF(AND(($AA23+$E$2)&gt;BU$5,BU$5&gt;=$E$2),'Portfolio Inputs'!Q$24*$K23,0))*Loss_ElectricEnergy+IF(AND(($AB23+$E$2)&gt;BU$5,BU$5&gt;=$E$2),'Portfolio Inputs'!Q$25*$O23,IF(AND(($AA23+$E$2)&gt;BU$5,BU$5&gt;=$E$2),'Portfolio Inputs'!Q$25*$N23,0))*Loss_ElectricDemand+IF(AND(($AB23+$E$2)&gt;BU$5,BU$5&gt;=$E$2),'Portfolio Inputs'!Q$26*$Q23,IF(AND(($AA23+$E$2)&gt;BU$5,BU$5&gt;=$E$2),'Portfolio Inputs'!Q$26*$P23,0))*Loss_GasEnergy</f>
        <v>#N/A</v>
      </c>
      <c r="BV23" s="140" t="e">
        <f ca="1">IF(AND(($AB23+$E$2)&gt;BV$5,BV$5&gt;=$E$2),'Portfolio Inputs'!R$24*$L23,IF(AND(($AA23+$E$2)&gt;BV$5,BV$5&gt;=$E$2),'Portfolio Inputs'!R$24*$K23,0))*Loss_ElectricEnergy+IF(AND(($AB23+$E$2)&gt;BV$5,BV$5&gt;=$E$2),'Portfolio Inputs'!R$25*$O23,IF(AND(($AA23+$E$2)&gt;BV$5,BV$5&gt;=$E$2),'Portfolio Inputs'!R$25*$N23,0))*Loss_ElectricDemand+IF(AND(($AB23+$E$2)&gt;BV$5,BV$5&gt;=$E$2),'Portfolio Inputs'!R$26*$Q23,IF(AND(($AA23+$E$2)&gt;BV$5,BV$5&gt;=$E$2),'Portfolio Inputs'!R$26*$P23,0))*Loss_GasEnergy</f>
        <v>#N/A</v>
      </c>
      <c r="BW23" s="140" t="e">
        <f ca="1">IF(AND(($AB23+$E$2)&gt;BW$5,BW$5&gt;=$E$2),'Portfolio Inputs'!S$24*$L23,IF(AND(($AA23+$E$2)&gt;BW$5,BW$5&gt;=$E$2),'Portfolio Inputs'!S$24*$K23,0))*Loss_ElectricEnergy+IF(AND(($AB23+$E$2)&gt;BW$5,BW$5&gt;=$E$2),'Portfolio Inputs'!S$25*$O23,IF(AND(($AA23+$E$2)&gt;BW$5,BW$5&gt;=$E$2),'Portfolio Inputs'!S$25*$N23,0))*Loss_ElectricDemand+IF(AND(($AB23+$E$2)&gt;BW$5,BW$5&gt;=$E$2),'Portfolio Inputs'!S$26*$Q23,IF(AND(($AA23+$E$2)&gt;BW$5,BW$5&gt;=$E$2),'Portfolio Inputs'!S$26*$P23,0))*Loss_GasEnergy</f>
        <v>#N/A</v>
      </c>
      <c r="BX23" s="140" t="e">
        <f ca="1">IF(AND(($AB23+$E$2)&gt;BX$5,BX$5&gt;=$E$2),'Portfolio Inputs'!T$24*$L23,IF(AND(($AA23+$E$2)&gt;BX$5,BX$5&gt;=$E$2),'Portfolio Inputs'!T$24*$K23,0))*Loss_ElectricEnergy+IF(AND(($AB23+$E$2)&gt;BX$5,BX$5&gt;=$E$2),'Portfolio Inputs'!T$25*$O23,IF(AND(($AA23+$E$2)&gt;BX$5,BX$5&gt;=$E$2),'Portfolio Inputs'!T$25*$N23,0))*Loss_ElectricDemand+IF(AND(($AB23+$E$2)&gt;BX$5,BX$5&gt;=$E$2),'Portfolio Inputs'!T$26*$Q23,IF(AND(($AA23+$E$2)&gt;BX$5,BX$5&gt;=$E$2),'Portfolio Inputs'!T$26*$P23,0))*Loss_GasEnergy</f>
        <v>#N/A</v>
      </c>
      <c r="BY23" s="140" t="e">
        <f ca="1">IF(AND(($AB23+$E$2)&gt;BY$5,BY$5&gt;=$E$2),'Portfolio Inputs'!U$24*$L23,IF(AND(($AA23+$E$2)&gt;BY$5,BY$5&gt;=$E$2),'Portfolio Inputs'!U$24*$K23,0))*Loss_ElectricEnergy+IF(AND(($AB23+$E$2)&gt;BY$5,BY$5&gt;=$E$2),'Portfolio Inputs'!U$25*$O23,IF(AND(($AA23+$E$2)&gt;BY$5,BY$5&gt;=$E$2),'Portfolio Inputs'!U$25*$N23,0))*Loss_ElectricDemand+IF(AND(($AB23+$E$2)&gt;BY$5,BY$5&gt;=$E$2),'Portfolio Inputs'!U$26*$Q23,IF(AND(($AA23+$E$2)&gt;BY$5,BY$5&gt;=$E$2),'Portfolio Inputs'!U$26*$P23,0))*Loss_GasEnergy</f>
        <v>#N/A</v>
      </c>
      <c r="BZ23" s="140" t="e">
        <f ca="1">IF(AND(($AB23+$E$2)&gt;BZ$5,BZ$5&gt;=$E$2),'Portfolio Inputs'!V$24*$L23,IF(AND(($AA23+$E$2)&gt;BZ$5,BZ$5&gt;=$E$2),'Portfolio Inputs'!V$24*$K23,0))*Loss_ElectricEnergy+IF(AND(($AB23+$E$2)&gt;BZ$5,BZ$5&gt;=$E$2),'Portfolio Inputs'!V$25*$O23,IF(AND(($AA23+$E$2)&gt;BZ$5,BZ$5&gt;=$E$2),'Portfolio Inputs'!V$25*$N23,0))*Loss_ElectricDemand+IF(AND(($AB23+$E$2)&gt;BZ$5,BZ$5&gt;=$E$2),'Portfolio Inputs'!V$26*$Q23,IF(AND(($AA23+$E$2)&gt;BZ$5,BZ$5&gt;=$E$2),'Portfolio Inputs'!V$26*$P23,0))*Loss_GasEnergy</f>
        <v>#N/A</v>
      </c>
      <c r="CA23" s="140" t="e">
        <f ca="1">IF(AND(($AB23+$E$2)&gt;CA$5,CA$5&gt;=$E$2),'Portfolio Inputs'!W$24*$L23,IF(AND(($AA23+$E$2)&gt;CA$5,CA$5&gt;=$E$2),'Portfolio Inputs'!W$24*$K23,0))*Loss_ElectricEnergy+IF(AND(($AB23+$E$2)&gt;CA$5,CA$5&gt;=$E$2),'Portfolio Inputs'!W$25*$O23,IF(AND(($AA23+$E$2)&gt;CA$5,CA$5&gt;=$E$2),'Portfolio Inputs'!W$25*$N23,0))*Loss_ElectricDemand+IF(AND(($AB23+$E$2)&gt;CA$5,CA$5&gt;=$E$2),'Portfolio Inputs'!W$26*$Q23,IF(AND(($AA23+$E$2)&gt;CA$5,CA$5&gt;=$E$2),'Portfolio Inputs'!W$26*$P23,0))*Loss_GasEnergy</f>
        <v>#N/A</v>
      </c>
      <c r="CB23" s="140" t="e">
        <f ca="1">IF(AND(($AB23+$E$2)&gt;CB$5,CB$5&gt;=$E$2),'Portfolio Inputs'!X$24*$L23,IF(AND(($AA23+$E$2)&gt;CB$5,CB$5&gt;=$E$2),'Portfolio Inputs'!X$24*$K23,0))*Loss_ElectricEnergy+IF(AND(($AB23+$E$2)&gt;CB$5,CB$5&gt;=$E$2),'Portfolio Inputs'!X$25*$O23,IF(AND(($AA23+$E$2)&gt;CB$5,CB$5&gt;=$E$2),'Portfolio Inputs'!X$25*$N23,0))*Loss_ElectricDemand+IF(AND(($AB23+$E$2)&gt;CB$5,CB$5&gt;=$E$2),'Portfolio Inputs'!X$26*$Q23,IF(AND(($AA23+$E$2)&gt;CB$5,CB$5&gt;=$E$2),'Portfolio Inputs'!X$26*$P23,0))*Loss_GasEnergy</f>
        <v>#N/A</v>
      </c>
      <c r="CC23" s="140" t="e">
        <f ca="1">IF(AND(($AB23+$E$2)&gt;CC$5,CC$5&gt;=$E$2),'Portfolio Inputs'!Y$24*$L23,IF(AND(($AA23+$E$2)&gt;CC$5,CC$5&gt;=$E$2),'Portfolio Inputs'!Y$24*$K23,0))*Loss_ElectricEnergy+IF(AND(($AB23+$E$2)&gt;CC$5,CC$5&gt;=$E$2),'Portfolio Inputs'!Y$25*$O23,IF(AND(($AA23+$E$2)&gt;CC$5,CC$5&gt;=$E$2),'Portfolio Inputs'!Y$25*$N23,0))*Loss_ElectricDemand+IF(AND(($AB23+$E$2)&gt;CC$5,CC$5&gt;=$E$2),'Portfolio Inputs'!Y$26*$Q23,IF(AND(($AA23+$E$2)&gt;CC$5,CC$5&gt;=$E$2),'Portfolio Inputs'!Y$26*$P23,0))*Loss_GasEnergy</f>
        <v>#N/A</v>
      </c>
      <c r="CD23" s="140" t="e">
        <f ca="1">IF(AND(($AB23+$E$2)&gt;CD$5,CD$5&gt;=$E$2),'Portfolio Inputs'!Z$24*$L23,IF(AND(($AA23+$E$2)&gt;CD$5,CD$5&gt;=$E$2),'Portfolio Inputs'!Z$24*$K23,0))*Loss_ElectricEnergy+IF(AND(($AB23+$E$2)&gt;CD$5,CD$5&gt;=$E$2),'Portfolio Inputs'!Z$25*$O23,IF(AND(($AA23+$E$2)&gt;CD$5,CD$5&gt;=$E$2),'Portfolio Inputs'!Z$25*$N23,0))*Loss_ElectricDemand+IF(AND(($AB23+$E$2)&gt;CD$5,CD$5&gt;=$E$2),'Portfolio Inputs'!Z$26*$Q23,IF(AND(($AA23+$E$2)&gt;CD$5,CD$5&gt;=$E$2),'Portfolio Inputs'!Z$26*$P23,0))*Loss_GasEnergy</f>
        <v>#N/A</v>
      </c>
      <c r="CE23" s="140" t="e">
        <f ca="1">IF(AND(($AB23+$E$2)&gt;CE$5,CE$5&gt;=$E$2),'Portfolio Inputs'!AA$24*$L23,IF(AND(($AA23+$E$2)&gt;CE$5,CE$5&gt;=$E$2),'Portfolio Inputs'!AA$24*$K23,0))*Loss_ElectricEnergy+IF(AND(($AB23+$E$2)&gt;CE$5,CE$5&gt;=$E$2),'Portfolio Inputs'!AA$25*$O23,IF(AND(($AA23+$E$2)&gt;CE$5,CE$5&gt;=$E$2),'Portfolio Inputs'!AA$25*$N23,0))*Loss_ElectricDemand+IF(AND(($AB23+$E$2)&gt;CE$5,CE$5&gt;=$E$2),'Portfolio Inputs'!AA$26*$Q23,IF(AND(($AA23+$E$2)&gt;CE$5,CE$5&gt;=$E$2),'Portfolio Inputs'!AA$26*$P23,0))*Loss_GasEnergy</f>
        <v>#N/A</v>
      </c>
      <c r="CF23" s="140" t="e">
        <f ca="1">IF(AND(($AB23+$E$2)&gt;CF$5,CF$5&gt;=$E$2),'Portfolio Inputs'!AB$24*$L23,IF(AND(($AA23+$E$2)&gt;CF$5,CF$5&gt;=$E$2),'Portfolio Inputs'!AB$24*$K23,0))*Loss_ElectricEnergy+IF(AND(($AB23+$E$2)&gt;CF$5,CF$5&gt;=$E$2),'Portfolio Inputs'!AB$25*$O23,IF(AND(($AA23+$E$2)&gt;CF$5,CF$5&gt;=$E$2),'Portfolio Inputs'!AB$25*$N23,0))*Loss_ElectricDemand+IF(AND(($AB23+$E$2)&gt;CF$5,CF$5&gt;=$E$2),'Portfolio Inputs'!AB$26*$Q23,IF(AND(($AA23+$E$2)&gt;CF$5,CF$5&gt;=$E$2),'Portfolio Inputs'!AB$26*$P23,0))*Loss_GasEnergy</f>
        <v>#N/A</v>
      </c>
      <c r="CG23" s="140" t="e">
        <f ca="1">IF(AND(($AB23+$E$2)&gt;CG$5,CG$5&gt;=$E$2),'Portfolio Inputs'!AC$24*$L23,IF(AND(($AA23+$E$2)&gt;CG$5,CG$5&gt;=$E$2),'Portfolio Inputs'!AC$24*$K23,0))*Loss_ElectricEnergy+IF(AND(($AB23+$E$2)&gt;CG$5,CG$5&gt;=$E$2),'Portfolio Inputs'!AC$25*$O23,IF(AND(($AA23+$E$2)&gt;CG$5,CG$5&gt;=$E$2),'Portfolio Inputs'!AC$25*$N23,0))*Loss_ElectricDemand+IF(AND(($AB23+$E$2)&gt;CG$5,CG$5&gt;=$E$2),'Portfolio Inputs'!AC$26*$Q23,IF(AND(($AA23+$E$2)&gt;CG$5,CG$5&gt;=$E$2),'Portfolio Inputs'!AC$26*$P23,0))*Loss_GasEnergy</f>
        <v>#N/A</v>
      </c>
      <c r="CH23" s="140" t="e">
        <f ca="1">IF(AND(($AB23+$E$2)&gt;CH$5,CH$5&gt;=$E$2),'Portfolio Inputs'!AD$24*$L23,IF(AND(($AA23+$E$2)&gt;CH$5,CH$5&gt;=$E$2),'Portfolio Inputs'!AD$24*$K23,0))*Loss_ElectricEnergy+IF(AND(($AB23+$E$2)&gt;CH$5,CH$5&gt;=$E$2),'Portfolio Inputs'!AD$25*$O23,IF(AND(($AA23+$E$2)&gt;CH$5,CH$5&gt;=$E$2),'Portfolio Inputs'!AD$25*$N23,0))*Loss_ElectricDemand+IF(AND(($AB23+$E$2)&gt;CH$5,CH$5&gt;=$E$2),'Portfolio Inputs'!AD$26*$Q23,IF(AND(($AA23+$E$2)&gt;CH$5,CH$5&gt;=$E$2),'Portfolio Inputs'!AD$26*$P23,0))*Loss_GasEnergy</f>
        <v>#N/A</v>
      </c>
      <c r="CI23" s="140" t="e">
        <f ca="1">IF(AND(($AB23+$E$2)&gt;CI$5,CI$5&gt;=$E$2),'Portfolio Inputs'!AE$24*$L23,IF(AND(($AA23+$E$2)&gt;CI$5,CI$5&gt;=$E$2),'Portfolio Inputs'!AE$24*$K23,0))*Loss_ElectricEnergy+IF(AND(($AB23+$E$2)&gt;CI$5,CI$5&gt;=$E$2),'Portfolio Inputs'!AE$25*$O23,IF(AND(($AA23+$E$2)&gt;CI$5,CI$5&gt;=$E$2),'Portfolio Inputs'!AE$25*$N23,0))*Loss_ElectricDemand+IF(AND(($AB23+$E$2)&gt;CI$5,CI$5&gt;=$E$2),'Portfolio Inputs'!AE$26*$Q23,IF(AND(($AA23+$E$2)&gt;CI$5,CI$5&gt;=$E$2),'Portfolio Inputs'!AE$26*$P23,0))*Loss_GasEnergy</f>
        <v>#N/A</v>
      </c>
      <c r="CJ23" s="140" t="e">
        <f ca="1">IF(AND(($AB23+$E$2)&gt;CJ$5,CJ$5&gt;=$E$2),'Portfolio Inputs'!AF$24*$L23,IF(AND(($AA23+$E$2)&gt;CJ$5,CJ$5&gt;=$E$2),'Portfolio Inputs'!AF$24*$K23,0))*Loss_ElectricEnergy+IF(AND(($AB23+$E$2)&gt;CJ$5,CJ$5&gt;=$E$2),'Portfolio Inputs'!AF$25*$O23,IF(AND(($AA23+$E$2)&gt;CJ$5,CJ$5&gt;=$E$2),'Portfolio Inputs'!AF$25*$N23,0))*Loss_ElectricDemand+IF(AND(($AB23+$E$2)&gt;CJ$5,CJ$5&gt;=$E$2),'Portfolio Inputs'!AF$26*$Q23,IF(AND(($AA23+$E$2)&gt;CJ$5,CJ$5&gt;=$E$2),'Portfolio Inputs'!AF$26*$P23,0))*Loss_GasEnergy</f>
        <v>#N/A</v>
      </c>
      <c r="CK23" s="140" t="e">
        <f ca="1">IF(AND(($AB23+$E$2)&gt;CK$5,CK$5&gt;=$E$2),'Portfolio Inputs'!AG$24*$L23,IF(AND(($AA23+$E$2)&gt;CK$5,CK$5&gt;=$E$2),'Portfolio Inputs'!AG$24*$K23,0))*Loss_ElectricEnergy+IF(AND(($AB23+$E$2)&gt;CK$5,CK$5&gt;=$E$2),'Portfolio Inputs'!AG$25*$O23,IF(AND(($AA23+$E$2)&gt;CK$5,CK$5&gt;=$E$2),'Portfolio Inputs'!AG$25*$N23,0))*Loss_ElectricDemand+IF(AND(($AB23+$E$2)&gt;CK$5,CK$5&gt;=$E$2),'Portfolio Inputs'!AG$26*$Q23,IF(AND(($AA23+$E$2)&gt;CK$5,CK$5&gt;=$E$2),'Portfolio Inputs'!AG$26*$P23,0))*Loss_GasEnergy</f>
        <v>#N/A</v>
      </c>
      <c r="CL23" s="140" t="e">
        <f ca="1">IF(AND(($AB23+$E$2)&gt;CL$5,CL$5&gt;=$E$2),'Portfolio Inputs'!AH$24*$L23,IF(AND(($AA23+$E$2)&gt;CL$5,CL$5&gt;=$E$2),'Portfolio Inputs'!AH$24*$K23,0))*Loss_ElectricEnergy+IF(AND(($AB23+$E$2)&gt;CL$5,CL$5&gt;=$E$2),'Portfolio Inputs'!AH$25*$O23,IF(AND(($AA23+$E$2)&gt;CL$5,CL$5&gt;=$E$2),'Portfolio Inputs'!AH$25*$N23,0))*Loss_ElectricDemand+IF(AND(($AB23+$E$2)&gt;CL$5,CL$5&gt;=$E$2),'Portfolio Inputs'!AH$26*$Q23,IF(AND(($AA23+$E$2)&gt;CL$5,CL$5&gt;=$E$2),'Portfolio Inputs'!AH$26*$P23,0))*Loss_GasEnergy</f>
        <v>#N/A</v>
      </c>
      <c r="CM23" s="140" t="e">
        <f ca="1">IF(AND(($AB23+$E$2)&gt;CM$5,CM$5&gt;=$E$2),'Portfolio Inputs'!AI$24*$L23,IF(AND(($AA23+$E$2)&gt;CM$5,CM$5&gt;=$E$2),'Portfolio Inputs'!AI$24*$K23,0))*Loss_ElectricEnergy+IF(AND(($AB23+$E$2)&gt;CM$5,CM$5&gt;=$E$2),'Portfolio Inputs'!AI$25*$O23,IF(AND(($AA23+$E$2)&gt;CM$5,CM$5&gt;=$E$2),'Portfolio Inputs'!AI$25*$N23,0))*Loss_ElectricDemand+IF(AND(($AB23+$E$2)&gt;CM$5,CM$5&gt;=$E$2),'Portfolio Inputs'!AI$26*$Q23,IF(AND(($AA23+$E$2)&gt;CM$5,CM$5&gt;=$E$2),'Portfolio Inputs'!AI$26*$P23,0))*Loss_GasEnergy</f>
        <v>#N/A</v>
      </c>
      <c r="CN23" s="140" t="e">
        <f ca="1">IF(AND(($AB23+$E$2)&gt;CN$5,CN$5&gt;=$E$2),'Portfolio Inputs'!AJ$24*$L23,IF(AND(($AA23+$E$2)&gt;CN$5,CN$5&gt;=$E$2),'Portfolio Inputs'!AJ$24*$K23,0))*Loss_ElectricEnergy+IF(AND(($AB23+$E$2)&gt;CN$5,CN$5&gt;=$E$2),'Portfolio Inputs'!AJ$25*$O23,IF(AND(($AA23+$E$2)&gt;CN$5,CN$5&gt;=$E$2),'Portfolio Inputs'!AJ$25*$N23,0))*Loss_ElectricDemand+IF(AND(($AB23+$E$2)&gt;CN$5,CN$5&gt;=$E$2),'Portfolio Inputs'!AJ$26*$Q23,IF(AND(($AA23+$E$2)&gt;CN$5,CN$5&gt;=$E$2),'Portfolio Inputs'!AJ$26*$P23,0))*Loss_GasEnergy</f>
        <v>#N/A</v>
      </c>
      <c r="CO23" s="140" t="e">
        <f ca="1">IF(AND(($AB23+$E$2)&gt;CO$5,CO$5&gt;=$E$2),'Portfolio Inputs'!AK$24*$L23,IF(AND(($AA23+$E$2)&gt;CO$5,CO$5&gt;=$E$2),'Portfolio Inputs'!AK$24*$K23,0))*Loss_ElectricEnergy+IF(AND(($AB23+$E$2)&gt;CO$5,CO$5&gt;=$E$2),'Portfolio Inputs'!AK$25*$O23,IF(AND(($AA23+$E$2)&gt;CO$5,CO$5&gt;=$E$2),'Portfolio Inputs'!AK$25*$N23,0))*Loss_ElectricDemand+IF(AND(($AB23+$E$2)&gt;CO$5,CO$5&gt;=$E$2),'Portfolio Inputs'!AK$26*$Q23,IF(AND(($AA23+$E$2)&gt;CO$5,CO$5&gt;=$E$2),'Portfolio Inputs'!AK$26*$P23,0))*Loss_GasEnergy</f>
        <v>#N/A</v>
      </c>
      <c r="CP23" s="140" t="e">
        <f ca="1">IF(AND(($AB23+$E$2)&gt;CP$5,CP$5&gt;=$E$2),'Portfolio Inputs'!AL$24*$L23,IF(AND(($AA23+$E$2)&gt;CP$5,CP$5&gt;=$E$2),'Portfolio Inputs'!AL$24*$K23,0))*Loss_ElectricEnergy+IF(AND(($AB23+$E$2)&gt;CP$5,CP$5&gt;=$E$2),'Portfolio Inputs'!AL$25*$O23,IF(AND(($AA23+$E$2)&gt;CP$5,CP$5&gt;=$E$2),'Portfolio Inputs'!AL$25*$N23,0))*Loss_ElectricDemand+IF(AND(($AB23+$E$2)&gt;CP$5,CP$5&gt;=$E$2),'Portfolio Inputs'!AL$26*$Q23,IF(AND(($AA23+$E$2)&gt;CP$5,CP$5&gt;=$E$2),'Portfolio Inputs'!AL$26*$P23,0))*Loss_GasEnergy</f>
        <v>#N/A</v>
      </c>
      <c r="CQ23" s="140" t="e">
        <f ca="1">IF(AND(($AB23+$E$2)&gt;CQ$5,CQ$5&gt;=$E$2),'Portfolio Inputs'!AM$24*$L23,IF(AND(($AA23+$E$2)&gt;CQ$5,CQ$5&gt;=$E$2),'Portfolio Inputs'!AM$24*$K23,0))*Loss_ElectricEnergy+IF(AND(($AB23+$E$2)&gt;CQ$5,CQ$5&gt;=$E$2),'Portfolio Inputs'!AM$25*$O23,IF(AND(($AA23+$E$2)&gt;CQ$5,CQ$5&gt;=$E$2),'Portfolio Inputs'!AM$25*$N23,0))*Loss_ElectricDemand+IF(AND(($AB23+$E$2)&gt;CQ$5,CQ$5&gt;=$E$2),'Portfolio Inputs'!AM$26*$Q23,IF(AND(($AA23+$E$2)&gt;CQ$5,CQ$5&gt;=$E$2),'Portfolio Inputs'!AM$26*$P23,0))*Loss_GasEnergy</f>
        <v>#N/A</v>
      </c>
      <c r="CR23" s="131"/>
      <c r="CS23" s="140" t="e">
        <f ca="1">IF(AND(($AB23+$E$2)&gt;CS$5,CS$5&gt;=$E$2),'Portfolio Inputs'!F$29*$L23,IF(AND(($AA23+$E$2)&gt;CS$5,CS$5&gt;=$E$2),'Portfolio Inputs'!F$29*$K23,0))</f>
        <v>#N/A</v>
      </c>
      <c r="CT23" s="140" t="e">
        <f ca="1">IF(AND(($AB23+$E$2)&gt;CT$5,CT$5&gt;=$E$2),'Portfolio Inputs'!G$29*$L23,IF(AND(($AA23+$E$2)&gt;CT$5,CT$5&gt;=$E$2),'Portfolio Inputs'!G$29*$K23,0))</f>
        <v>#N/A</v>
      </c>
      <c r="CU23" s="140" t="e">
        <f ca="1">IF(AND(($AB23+$E$2)&gt;CU$5,CU$5&gt;=$E$2),'Portfolio Inputs'!H$29*$L23,IF(AND(($AA23+$E$2)&gt;CU$5,CU$5&gt;=$E$2),'Portfolio Inputs'!H$29*$K23,0))</f>
        <v>#N/A</v>
      </c>
      <c r="CV23" s="140" t="e">
        <f ca="1">IF(AND(($AB23+$E$2)&gt;CV$5,CV$5&gt;=$E$2),'Portfolio Inputs'!I$29*$L23,IF(AND(($AA23+$E$2)&gt;CV$5,CV$5&gt;=$E$2),'Portfolio Inputs'!I$29*$K23,0))</f>
        <v>#N/A</v>
      </c>
      <c r="CW23" s="140" t="e">
        <f ca="1">IF(AND(($AB23+$E$2)&gt;CW$5,CW$5&gt;=$E$2),'Portfolio Inputs'!J$29*$L23,IF(AND(($AA23+$E$2)&gt;CW$5,CW$5&gt;=$E$2),'Portfolio Inputs'!J$29*$K23,0))</f>
        <v>#N/A</v>
      </c>
      <c r="CX23" s="140" t="e">
        <f ca="1">IF(AND(($AB23+$E$2)&gt;CX$5,CX$5&gt;=$E$2),'Portfolio Inputs'!K$29*$L23,IF(AND(($AA23+$E$2)&gt;CX$5,CX$5&gt;=$E$2),'Portfolio Inputs'!K$29*$K23,0))</f>
        <v>#N/A</v>
      </c>
      <c r="CY23" s="140" t="e">
        <f ca="1">IF(AND(($AB23+$E$2)&gt;CY$5,CY$5&gt;=$E$2),'Portfolio Inputs'!L$29*$L23,IF(AND(($AA23+$E$2)&gt;CY$5,CY$5&gt;=$E$2),'Portfolio Inputs'!L$29*$K23,0))</f>
        <v>#N/A</v>
      </c>
      <c r="CZ23" s="140" t="e">
        <f ca="1">IF(AND(($AB23+$E$2)&gt;CZ$5,CZ$5&gt;=$E$2),'Portfolio Inputs'!M$29*$L23,IF(AND(($AA23+$E$2)&gt;CZ$5,CZ$5&gt;=$E$2),'Portfolio Inputs'!M$29*$K23,0))</f>
        <v>#N/A</v>
      </c>
      <c r="DA23" s="140" t="e">
        <f ca="1">IF(AND(($AB23+$E$2)&gt;DA$5,DA$5&gt;=$E$2),'Portfolio Inputs'!N$29*$L23,IF(AND(($AA23+$E$2)&gt;DA$5,DA$5&gt;=$E$2),'Portfolio Inputs'!N$29*$K23,0))</f>
        <v>#N/A</v>
      </c>
      <c r="DB23" s="140" t="e">
        <f ca="1">IF(AND(($AB23+$E$2)&gt;DB$5,DB$5&gt;=$E$2),'Portfolio Inputs'!O$29*$L23,IF(AND(($AA23+$E$2)&gt;DB$5,DB$5&gt;=$E$2),'Portfolio Inputs'!O$29*$K23,0))</f>
        <v>#N/A</v>
      </c>
      <c r="DC23" s="140" t="e">
        <f ca="1">IF(AND(($AB23+$E$2)&gt;DC$5,DC$5&gt;=$E$2),'Portfolio Inputs'!P$29*$L23,IF(AND(($AA23+$E$2)&gt;DC$5,DC$5&gt;=$E$2),'Portfolio Inputs'!P$29*$K23,0))</f>
        <v>#N/A</v>
      </c>
      <c r="DD23" s="140" t="e">
        <f ca="1">IF(AND(($AB23+$E$2)&gt;DD$5,DD$5&gt;=$E$2),'Portfolio Inputs'!Q$29*$L23,IF(AND(($AA23+$E$2)&gt;DD$5,DD$5&gt;=$E$2),'Portfolio Inputs'!Q$29*$K23,0))</f>
        <v>#N/A</v>
      </c>
      <c r="DE23" s="140" t="e">
        <f ca="1">IF(AND(($AB23+$E$2)&gt;DE$5,DE$5&gt;=$E$2),'Portfolio Inputs'!R$29*$L23,IF(AND(($AA23+$E$2)&gt;DE$5,DE$5&gt;=$E$2),'Portfolio Inputs'!R$29*$K23,0))</f>
        <v>#N/A</v>
      </c>
      <c r="DF23" s="140" t="e">
        <f ca="1">IF(AND(($AB23+$E$2)&gt;DF$5,DF$5&gt;=$E$2),'Portfolio Inputs'!S$29*$L23,IF(AND(($AA23+$E$2)&gt;DF$5,DF$5&gt;=$E$2),'Portfolio Inputs'!S$29*$K23,0))</f>
        <v>#N/A</v>
      </c>
      <c r="DG23" s="140" t="e">
        <f ca="1">IF(AND(($AB23+$E$2)&gt;DG$5,DG$5&gt;=$E$2),'Portfolio Inputs'!T$29*$L23,IF(AND(($AA23+$E$2)&gt;DG$5,DG$5&gt;=$E$2),'Portfolio Inputs'!T$29*$K23,0))</f>
        <v>#N/A</v>
      </c>
      <c r="DH23" s="140" t="e">
        <f ca="1">IF(AND(($AB23+$E$2)&gt;DH$5,DH$5&gt;=$E$2),'Portfolio Inputs'!U$29*$L23,IF(AND(($AA23+$E$2)&gt;DH$5,DH$5&gt;=$E$2),'Portfolio Inputs'!U$29*$K23,0))</f>
        <v>#N/A</v>
      </c>
      <c r="DI23" s="140" t="e">
        <f ca="1">IF(AND(($AB23+$E$2)&gt;DI$5,DI$5&gt;=$E$2),'Portfolio Inputs'!V$29*$L23,IF(AND(($AA23+$E$2)&gt;DI$5,DI$5&gt;=$E$2),'Portfolio Inputs'!V$29*$K23,0))</f>
        <v>#N/A</v>
      </c>
      <c r="DJ23" s="140" t="e">
        <f ca="1">IF(AND(($AB23+$E$2)&gt;DJ$5,DJ$5&gt;=$E$2),'Portfolio Inputs'!W$29*$L23,IF(AND(($AA23+$E$2)&gt;DJ$5,DJ$5&gt;=$E$2),'Portfolio Inputs'!W$29*$K23,0))</f>
        <v>#N/A</v>
      </c>
      <c r="DK23" s="140" t="e">
        <f ca="1">IF(AND(($AB23+$E$2)&gt;DK$5,DK$5&gt;=$E$2),'Portfolio Inputs'!X$29*$L23,IF(AND(($AA23+$E$2)&gt;DK$5,DK$5&gt;=$E$2),'Portfolio Inputs'!X$29*$K23,0))</f>
        <v>#N/A</v>
      </c>
      <c r="DL23" s="140" t="e">
        <f ca="1">IF(AND(($AB23+$E$2)&gt;DL$5,DL$5&gt;=$E$2),'Portfolio Inputs'!Y$29*$L23,IF(AND(($AA23+$E$2)&gt;DL$5,DL$5&gt;=$E$2),'Portfolio Inputs'!Y$29*$K23,0))</f>
        <v>#N/A</v>
      </c>
      <c r="DM23" s="140" t="e">
        <f ca="1">IF(AND(($AB23+$E$2)&gt;DM$5,DM$5&gt;=$E$2),'Portfolio Inputs'!Z$29*$L23,IF(AND(($AA23+$E$2)&gt;DM$5,DM$5&gt;=$E$2),'Portfolio Inputs'!Z$29*$K23,0))</f>
        <v>#N/A</v>
      </c>
      <c r="DN23" s="140" t="e">
        <f ca="1">IF(AND(($AB23+$E$2)&gt;DN$5,DN$5&gt;=$E$2),'Portfolio Inputs'!AA$29*$L23,IF(AND(($AA23+$E$2)&gt;DN$5,DN$5&gt;=$E$2),'Portfolio Inputs'!AA$29*$K23,0))</f>
        <v>#N/A</v>
      </c>
      <c r="DO23" s="140" t="e">
        <f ca="1">IF(AND(($AB23+$E$2)&gt;DO$5,DO$5&gt;=$E$2),'Portfolio Inputs'!AB$29*$L23,IF(AND(($AA23+$E$2)&gt;DO$5,DO$5&gt;=$E$2),'Portfolio Inputs'!AB$29*$K23,0))</f>
        <v>#N/A</v>
      </c>
      <c r="DP23" s="140" t="e">
        <f ca="1">IF(AND(($AB23+$E$2)&gt;DP$5,DP$5&gt;=$E$2),'Portfolio Inputs'!AC$29*$L23,IF(AND(($AA23+$E$2)&gt;DP$5,DP$5&gt;=$E$2),'Portfolio Inputs'!AC$29*$K23,0))</f>
        <v>#N/A</v>
      </c>
      <c r="DQ23" s="140" t="e">
        <f ca="1">IF(AND(($AB23+$E$2)&gt;DQ$5,DQ$5&gt;=$E$2),'Portfolio Inputs'!AD$29*$L23,IF(AND(($AA23+$E$2)&gt;DQ$5,DQ$5&gt;=$E$2),'Portfolio Inputs'!AD$29*$K23,0))</f>
        <v>#N/A</v>
      </c>
      <c r="DR23" s="140" t="e">
        <f ca="1">IF(AND(($AB23+$E$2)&gt;DR$5,DR$5&gt;=$E$2),'Portfolio Inputs'!AE$29*$L23,IF(AND(($AA23+$E$2)&gt;DR$5,DR$5&gt;=$E$2),'Portfolio Inputs'!AE$29*$K23,0))</f>
        <v>#N/A</v>
      </c>
      <c r="DS23" s="140" t="e">
        <f ca="1">IF(AND(($AB23+$E$2)&gt;DS$5,DS$5&gt;=$E$2),'Portfolio Inputs'!AF$29*$L23,IF(AND(($AA23+$E$2)&gt;DS$5,DS$5&gt;=$E$2),'Portfolio Inputs'!AF$29*$K23,0))</f>
        <v>#N/A</v>
      </c>
      <c r="DT23" s="140" t="e">
        <f ca="1">IF(AND(($AB23+$E$2)&gt;DT$5,DT$5&gt;=$E$2),'Portfolio Inputs'!AG$29*$L23,IF(AND(($AA23+$E$2)&gt;DT$5,DT$5&gt;=$E$2),'Portfolio Inputs'!AG$29*$K23,0))</f>
        <v>#N/A</v>
      </c>
      <c r="DU23" s="140" t="e">
        <f ca="1">IF(AND(($AB23+$E$2)&gt;DU$5,DU$5&gt;=$E$2),'Portfolio Inputs'!AH$29*$L23,IF(AND(($AA23+$E$2)&gt;DU$5,DU$5&gt;=$E$2),'Portfolio Inputs'!AH$29*$K23,0))</f>
        <v>#N/A</v>
      </c>
      <c r="DV23" s="140" t="e">
        <f ca="1">IF(AND(($AB23+$E$2)&gt;DV$5,DV$5&gt;=$E$2),'Portfolio Inputs'!AI$29*$L23,IF(AND(($AA23+$E$2)&gt;DV$5,DV$5&gt;=$E$2),'Portfolio Inputs'!AI$29*$K23,0))</f>
        <v>#N/A</v>
      </c>
      <c r="DW23" s="140" t="e">
        <f ca="1">IF(AND(($AB23+$E$2)&gt;DW$5,DW$5&gt;=$E$2),'Portfolio Inputs'!AJ$29*$L23,IF(AND(($AA23+$E$2)&gt;DW$5,DW$5&gt;=$E$2),'Portfolio Inputs'!AJ$29*$K23,0))</f>
        <v>#N/A</v>
      </c>
      <c r="DX23" s="140" t="e">
        <f ca="1">IF(AND(($AB23+$E$2)&gt;DX$5,DX$5&gt;=$E$2),'Portfolio Inputs'!AK$29*$L23,IF(AND(($AA23+$E$2)&gt;DX$5,DX$5&gt;=$E$2),'Portfolio Inputs'!AK$29*$K23,0))</f>
        <v>#N/A</v>
      </c>
      <c r="DY23" s="140" t="e">
        <f ca="1">IF(AND(($AB23+$E$2)&gt;DY$5,DY$5&gt;=$E$2),'Portfolio Inputs'!AL$29*$L23,IF(AND(($AA23+$E$2)&gt;DY$5,DY$5&gt;=$E$2),'Portfolio Inputs'!AL$29*$K23,0))</f>
        <v>#N/A</v>
      </c>
      <c r="DZ23" s="140" t="e">
        <f ca="1">IF(AND(($AB23+$E$2)&gt;DZ$5,DZ$5&gt;=$E$2),'Portfolio Inputs'!AM$29*$L23,IF(AND(($AA23+$E$2)&gt;DZ$5,DZ$5&gt;=$E$2),'Portfolio Inputs'!AM$29*$K23,0))</f>
        <v>#N/A</v>
      </c>
      <c r="EA23" s="139"/>
      <c r="EB23" s="140" t="e">
        <f ca="1">IF(AND(($AB23+$E$2)&gt;EB$5,EB$5&gt;=$E$2),'Portfolio Inputs'!F$27*$U23,IF(AND(($AA23+$E$2)&gt;EB$5,EB$5&gt;=$E$2),'Portfolio Inputs'!F$27*$T23,0))
+IF(AND(($AB23+$E$2)&gt;EB$5,EB$5&gt;=$E$2),'Portfolio Inputs'!F$28*$W23,IF(AND(($AA23+$E$2)&gt;EB$5,EB$5&gt;=$E$2),'Portfolio Inputs'!F$28*$V23,0))</f>
        <v>#N/A</v>
      </c>
      <c r="EC23" s="140" t="e">
        <f ca="1">IF(AND(($AB23+$E$2)&gt;EC$5,EC$5&gt;=$E$2),'Portfolio Inputs'!G$27*$U23,IF(AND(($AA23+$E$2)&gt;EC$5,EC$5&gt;=$E$2),'Portfolio Inputs'!G$27*$T23,0))
+IF(AND(($AB23+$E$2)&gt;EC$5,EC$5&gt;=$E$2),'Portfolio Inputs'!G$28*$W23,IF(AND(($AA23+$E$2)&gt;EC$5,EC$5&gt;=$E$2),'Portfolio Inputs'!G$28*$V23,0))</f>
        <v>#N/A</v>
      </c>
      <c r="ED23" s="140" t="e">
        <f ca="1">IF(AND(($AB23+$E$2)&gt;ED$5,ED$5&gt;=$E$2),'Portfolio Inputs'!H$27*$U23,IF(AND(($AA23+$E$2)&gt;ED$5,ED$5&gt;=$E$2),'Portfolio Inputs'!H$27*$T23,0))
+IF(AND(($AB23+$E$2)&gt;ED$5,ED$5&gt;=$E$2),'Portfolio Inputs'!H$28*$W23,IF(AND(($AA23+$E$2)&gt;ED$5,ED$5&gt;=$E$2),'Portfolio Inputs'!H$28*$V23,0))</f>
        <v>#N/A</v>
      </c>
      <c r="EE23" s="140" t="e">
        <f ca="1">IF(AND(($AB23+$E$2)&gt;EE$5,EE$5&gt;=$E$2),'Portfolio Inputs'!I$27*$U23,IF(AND(($AA23+$E$2)&gt;EE$5,EE$5&gt;=$E$2),'Portfolio Inputs'!I$27*$T23,0))
+IF(AND(($AB23+$E$2)&gt;EE$5,EE$5&gt;=$E$2),'Portfolio Inputs'!I$28*$W23,IF(AND(($AA23+$E$2)&gt;EE$5,EE$5&gt;=$E$2),'Portfolio Inputs'!I$28*$V23,0))</f>
        <v>#N/A</v>
      </c>
      <c r="EF23" s="140" t="e">
        <f ca="1">IF(AND(($AB23+$E$2)&gt;EF$5,EF$5&gt;=$E$2),'Portfolio Inputs'!J$27*$U23,IF(AND(($AA23+$E$2)&gt;EF$5,EF$5&gt;=$E$2),'Portfolio Inputs'!J$27*$T23,0))
+IF(AND(($AB23+$E$2)&gt;EF$5,EF$5&gt;=$E$2),'Portfolio Inputs'!J$28*$W23,IF(AND(($AA23+$E$2)&gt;EF$5,EF$5&gt;=$E$2),'Portfolio Inputs'!J$28*$V23,0))</f>
        <v>#N/A</v>
      </c>
      <c r="EG23" s="140" t="e">
        <f ca="1">IF(AND(($AB23+$E$2)&gt;EG$5,EG$5&gt;=$E$2),'Portfolio Inputs'!K$27*$U23,IF(AND(($AA23+$E$2)&gt;EG$5,EG$5&gt;=$E$2),'Portfolio Inputs'!K$27*$T23,0))
+IF(AND(($AB23+$E$2)&gt;EG$5,EG$5&gt;=$E$2),'Portfolio Inputs'!K$28*$W23,IF(AND(($AA23+$E$2)&gt;EG$5,EG$5&gt;=$E$2),'Portfolio Inputs'!K$28*$V23,0))</f>
        <v>#N/A</v>
      </c>
      <c r="EH23" s="140" t="e">
        <f ca="1">IF(AND(($AB23+$E$2)&gt;EH$5,EH$5&gt;=$E$2),'Portfolio Inputs'!L$27*$U23,IF(AND(($AA23+$E$2)&gt;EH$5,EH$5&gt;=$E$2),'Portfolio Inputs'!L$27*$T23,0))
+IF(AND(($AB23+$E$2)&gt;EH$5,EH$5&gt;=$E$2),'Portfolio Inputs'!L$28*$W23,IF(AND(($AA23+$E$2)&gt;EH$5,EH$5&gt;=$E$2),'Portfolio Inputs'!L$28*$V23,0))</f>
        <v>#N/A</v>
      </c>
      <c r="EI23" s="140" t="e">
        <f ca="1">IF(AND(($AB23+$E$2)&gt;EI$5,EI$5&gt;=$E$2),'Portfolio Inputs'!M$27*$U23,IF(AND(($AA23+$E$2)&gt;EI$5,EI$5&gt;=$E$2),'Portfolio Inputs'!M$27*$T23,0))
+IF(AND(($AB23+$E$2)&gt;EI$5,EI$5&gt;=$E$2),'Portfolio Inputs'!M$28*$W23,IF(AND(($AA23+$E$2)&gt;EI$5,EI$5&gt;=$E$2),'Portfolio Inputs'!M$28*$V23,0))</f>
        <v>#N/A</v>
      </c>
      <c r="EJ23" s="140" t="e">
        <f ca="1">IF(AND(($AB23+$E$2)&gt;EJ$5,EJ$5&gt;=$E$2),'Portfolio Inputs'!N$27*$U23,IF(AND(($AA23+$E$2)&gt;EJ$5,EJ$5&gt;=$E$2),'Portfolio Inputs'!N$27*$T23,0))
+IF(AND(($AB23+$E$2)&gt;EJ$5,EJ$5&gt;=$E$2),'Portfolio Inputs'!N$28*$W23,IF(AND(($AA23+$E$2)&gt;EJ$5,EJ$5&gt;=$E$2),'Portfolio Inputs'!N$28*$V23,0))</f>
        <v>#N/A</v>
      </c>
      <c r="EK23" s="140" t="e">
        <f ca="1">IF(AND(($AB23+$E$2)&gt;EK$5,EK$5&gt;=$E$2),'Portfolio Inputs'!O$27*$U23,IF(AND(($AA23+$E$2)&gt;EK$5,EK$5&gt;=$E$2),'Portfolio Inputs'!O$27*$T23,0))
+IF(AND(($AB23+$E$2)&gt;EK$5,EK$5&gt;=$E$2),'Portfolio Inputs'!O$28*$W23,IF(AND(($AA23+$E$2)&gt;EK$5,EK$5&gt;=$E$2),'Portfolio Inputs'!O$28*$V23,0))</f>
        <v>#N/A</v>
      </c>
      <c r="EL23" s="140" t="e">
        <f ca="1">IF(AND(($AB23+$E$2)&gt;EL$5,EL$5&gt;=$E$2),'Portfolio Inputs'!P$27*$U23,IF(AND(($AA23+$E$2)&gt;EL$5,EL$5&gt;=$E$2),'Portfolio Inputs'!P$27*$T23,0))
+IF(AND(($AB23+$E$2)&gt;EL$5,EL$5&gt;=$E$2),'Portfolio Inputs'!P$28*$W23,IF(AND(($AA23+$E$2)&gt;EL$5,EL$5&gt;=$E$2),'Portfolio Inputs'!P$28*$V23,0))</f>
        <v>#N/A</v>
      </c>
      <c r="EM23" s="140" t="e">
        <f ca="1">IF(AND(($AB23+$E$2)&gt;EM$5,EM$5&gt;=$E$2),'Portfolio Inputs'!Q$27*$U23,IF(AND(($AA23+$E$2)&gt;EM$5,EM$5&gt;=$E$2),'Portfolio Inputs'!Q$27*$T23,0))
+IF(AND(($AB23+$E$2)&gt;EM$5,EM$5&gt;=$E$2),'Portfolio Inputs'!Q$28*$W23,IF(AND(($AA23+$E$2)&gt;EM$5,EM$5&gt;=$E$2),'Portfolio Inputs'!Q$28*$V23,0))</f>
        <v>#N/A</v>
      </c>
      <c r="EN23" s="140" t="e">
        <f ca="1">IF(AND(($AB23+$E$2)&gt;EN$5,EN$5&gt;=$E$2),'Portfolio Inputs'!R$27*$U23,IF(AND(($AA23+$E$2)&gt;EN$5,EN$5&gt;=$E$2),'Portfolio Inputs'!R$27*$T23,0))
+IF(AND(($AB23+$E$2)&gt;EN$5,EN$5&gt;=$E$2),'Portfolio Inputs'!R$28*$W23,IF(AND(($AA23+$E$2)&gt;EN$5,EN$5&gt;=$E$2),'Portfolio Inputs'!R$28*$V23,0))</f>
        <v>#N/A</v>
      </c>
      <c r="EO23" s="140" t="e">
        <f ca="1">IF(AND(($AB23+$E$2)&gt;EO$5,EO$5&gt;=$E$2),'Portfolio Inputs'!S$27*$U23,IF(AND(($AA23+$E$2)&gt;EO$5,EO$5&gt;=$E$2),'Portfolio Inputs'!S$27*$T23,0))
+IF(AND(($AB23+$E$2)&gt;EO$5,EO$5&gt;=$E$2),'Portfolio Inputs'!S$28*$W23,IF(AND(($AA23+$E$2)&gt;EO$5,EO$5&gt;=$E$2),'Portfolio Inputs'!S$28*$V23,0))</f>
        <v>#N/A</v>
      </c>
      <c r="EP23" s="140" t="e">
        <f ca="1">IF(AND(($AB23+$E$2)&gt;EP$5,EP$5&gt;=$E$2),'Portfolio Inputs'!T$27*$U23,IF(AND(($AA23+$E$2)&gt;EP$5,EP$5&gt;=$E$2),'Portfolio Inputs'!T$27*$T23,0))
+IF(AND(($AB23+$E$2)&gt;EP$5,EP$5&gt;=$E$2),'Portfolio Inputs'!T$28*$W23,IF(AND(($AA23+$E$2)&gt;EP$5,EP$5&gt;=$E$2),'Portfolio Inputs'!T$28*$V23,0))</f>
        <v>#N/A</v>
      </c>
      <c r="EQ23" s="140" t="e">
        <f ca="1">IF(AND(($AB23+$E$2)&gt;EQ$5,EQ$5&gt;=$E$2),'Portfolio Inputs'!U$27*$U23,IF(AND(($AA23+$E$2)&gt;EQ$5,EQ$5&gt;=$E$2),'Portfolio Inputs'!U$27*$T23,0))
+IF(AND(($AB23+$E$2)&gt;EQ$5,EQ$5&gt;=$E$2),'Portfolio Inputs'!U$28*$W23,IF(AND(($AA23+$E$2)&gt;EQ$5,EQ$5&gt;=$E$2),'Portfolio Inputs'!U$28*$V23,0))</f>
        <v>#N/A</v>
      </c>
      <c r="ER23" s="140" t="e">
        <f ca="1">IF(AND(($AB23+$E$2)&gt;ER$5,ER$5&gt;=$E$2),'Portfolio Inputs'!V$27*$U23,IF(AND(($AA23+$E$2)&gt;ER$5,ER$5&gt;=$E$2),'Portfolio Inputs'!V$27*$T23,0))
+IF(AND(($AB23+$E$2)&gt;ER$5,ER$5&gt;=$E$2),'Portfolio Inputs'!V$28*$W23,IF(AND(($AA23+$E$2)&gt;ER$5,ER$5&gt;=$E$2),'Portfolio Inputs'!V$28*$V23,0))</f>
        <v>#N/A</v>
      </c>
      <c r="ES23" s="140" t="e">
        <f ca="1">IF(AND(($AB23+$E$2)&gt;ES$5,ES$5&gt;=$E$2),'Portfolio Inputs'!W$27*$U23,IF(AND(($AA23+$E$2)&gt;ES$5,ES$5&gt;=$E$2),'Portfolio Inputs'!W$27*$T23,0))
+IF(AND(($AB23+$E$2)&gt;ES$5,ES$5&gt;=$E$2),'Portfolio Inputs'!W$28*$W23,IF(AND(($AA23+$E$2)&gt;ES$5,ES$5&gt;=$E$2),'Portfolio Inputs'!W$28*$V23,0))</f>
        <v>#N/A</v>
      </c>
      <c r="ET23" s="140" t="e">
        <f ca="1">IF(AND(($AB23+$E$2)&gt;ET$5,ET$5&gt;=$E$2),'Portfolio Inputs'!X$27*$U23,IF(AND(($AA23+$E$2)&gt;ET$5,ET$5&gt;=$E$2),'Portfolio Inputs'!X$27*$T23,0))
+IF(AND(($AB23+$E$2)&gt;ET$5,ET$5&gt;=$E$2),'Portfolio Inputs'!X$28*$W23,IF(AND(($AA23+$E$2)&gt;ET$5,ET$5&gt;=$E$2),'Portfolio Inputs'!X$28*$V23,0))</f>
        <v>#N/A</v>
      </c>
      <c r="EU23" s="140" t="e">
        <f ca="1">IF(AND(($AB23+$E$2)&gt;EU$5,EU$5&gt;=$E$2),'Portfolio Inputs'!Y$27*$U23,IF(AND(($AA23+$E$2)&gt;EU$5,EU$5&gt;=$E$2),'Portfolio Inputs'!Y$27*$T23,0))
+IF(AND(($AB23+$E$2)&gt;EU$5,EU$5&gt;=$E$2),'Portfolio Inputs'!Y$28*$W23,IF(AND(($AA23+$E$2)&gt;EU$5,EU$5&gt;=$E$2),'Portfolio Inputs'!Y$28*$V23,0))</f>
        <v>#N/A</v>
      </c>
      <c r="EV23" s="140" t="e">
        <f ca="1">IF(AND(($AB23+$E$2)&gt;EV$5,EV$5&gt;=$E$2),'Portfolio Inputs'!Z$27*$U23,IF(AND(($AA23+$E$2)&gt;EV$5,EV$5&gt;=$E$2),'Portfolio Inputs'!Z$27*$T23,0))
+IF(AND(($AB23+$E$2)&gt;EV$5,EV$5&gt;=$E$2),'Portfolio Inputs'!Z$28*$W23,IF(AND(($AA23+$E$2)&gt;EV$5,EV$5&gt;=$E$2),'Portfolio Inputs'!Z$28*$V23,0))</f>
        <v>#N/A</v>
      </c>
      <c r="EW23" s="140" t="e">
        <f ca="1">IF(AND(($AB23+$E$2)&gt;EW$5,EW$5&gt;=$E$2),'Portfolio Inputs'!AA$27*$U23,IF(AND(($AA23+$E$2)&gt;EW$5,EW$5&gt;=$E$2),'Portfolio Inputs'!AA$27*$T23,0))
+IF(AND(($AB23+$E$2)&gt;EW$5,EW$5&gt;=$E$2),'Portfolio Inputs'!AA$28*$W23,IF(AND(($AA23+$E$2)&gt;EW$5,EW$5&gt;=$E$2),'Portfolio Inputs'!AA$28*$V23,0))</f>
        <v>#N/A</v>
      </c>
      <c r="EX23" s="140" t="e">
        <f ca="1">IF(AND(($AB23+$E$2)&gt;EX$5,EX$5&gt;=$E$2),'Portfolio Inputs'!AB$27*$U23,IF(AND(($AA23+$E$2)&gt;EX$5,EX$5&gt;=$E$2),'Portfolio Inputs'!AB$27*$T23,0))
+IF(AND(($AB23+$E$2)&gt;EX$5,EX$5&gt;=$E$2),'Portfolio Inputs'!AB$28*$W23,IF(AND(($AA23+$E$2)&gt;EX$5,EX$5&gt;=$E$2),'Portfolio Inputs'!AB$28*$V23,0))</f>
        <v>#N/A</v>
      </c>
      <c r="EY23" s="140" t="e">
        <f ca="1">IF(AND(($AB23+$E$2)&gt;EY$5,EY$5&gt;=$E$2),'Portfolio Inputs'!AC$27*$U23,IF(AND(($AA23+$E$2)&gt;EY$5,EY$5&gt;=$E$2),'Portfolio Inputs'!AC$27*$T23,0))
+IF(AND(($AB23+$E$2)&gt;EY$5,EY$5&gt;=$E$2),'Portfolio Inputs'!AC$28*$W23,IF(AND(($AA23+$E$2)&gt;EY$5,EY$5&gt;=$E$2),'Portfolio Inputs'!AC$28*$V23,0))</f>
        <v>#N/A</v>
      </c>
      <c r="EZ23" s="140" t="e">
        <f ca="1">IF(AND(($AB23+$E$2)&gt;EZ$5,EZ$5&gt;=$E$2),'Portfolio Inputs'!AD$27*$U23,IF(AND(($AA23+$E$2)&gt;EZ$5,EZ$5&gt;=$E$2),'Portfolio Inputs'!AD$27*$T23,0))
+IF(AND(($AB23+$E$2)&gt;EZ$5,EZ$5&gt;=$E$2),'Portfolio Inputs'!AD$28*$W23,IF(AND(($AA23+$E$2)&gt;EZ$5,EZ$5&gt;=$E$2),'Portfolio Inputs'!AD$28*$V23,0))</f>
        <v>#N/A</v>
      </c>
      <c r="FA23" s="140" t="e">
        <f ca="1">IF(AND(($AB23+$E$2)&gt;FA$5,FA$5&gt;=$E$2),'Portfolio Inputs'!AE$27*$U23,IF(AND(($AA23+$E$2)&gt;FA$5,FA$5&gt;=$E$2),'Portfolio Inputs'!AE$27*$T23,0))
+IF(AND(($AB23+$E$2)&gt;FA$5,FA$5&gt;=$E$2),'Portfolio Inputs'!AE$28*$W23,IF(AND(($AA23+$E$2)&gt;FA$5,FA$5&gt;=$E$2),'Portfolio Inputs'!AE$28*$V23,0))</f>
        <v>#N/A</v>
      </c>
      <c r="FB23" s="140" t="e">
        <f ca="1">IF(AND(($AB23+$E$2)&gt;FB$5,FB$5&gt;=$E$2),'Portfolio Inputs'!AF$27*$U23,IF(AND(($AA23+$E$2)&gt;FB$5,FB$5&gt;=$E$2),'Portfolio Inputs'!AF$27*$T23,0))
+IF(AND(($AB23+$E$2)&gt;FB$5,FB$5&gt;=$E$2),'Portfolio Inputs'!AF$28*$W23,IF(AND(($AA23+$E$2)&gt;FB$5,FB$5&gt;=$E$2),'Portfolio Inputs'!AF$28*$V23,0))</f>
        <v>#N/A</v>
      </c>
      <c r="FC23" s="140" t="e">
        <f ca="1">IF(AND(($AB23+$E$2)&gt;FC$5,FC$5&gt;=$E$2),'Portfolio Inputs'!AG$27*$U23,IF(AND(($AA23+$E$2)&gt;FC$5,FC$5&gt;=$E$2),'Portfolio Inputs'!AG$27*$T23,0))
+IF(AND(($AB23+$E$2)&gt;FC$5,FC$5&gt;=$E$2),'Portfolio Inputs'!AG$28*$W23,IF(AND(($AA23+$E$2)&gt;FC$5,FC$5&gt;=$E$2),'Portfolio Inputs'!AG$28*$V23,0))</f>
        <v>#N/A</v>
      </c>
      <c r="FD23" s="140" t="e">
        <f ca="1">IF(AND(($AB23+$E$2)&gt;FD$5,FD$5&gt;=$E$2),'Portfolio Inputs'!AH$27*$U23,IF(AND(($AA23+$E$2)&gt;FD$5,FD$5&gt;=$E$2),'Portfolio Inputs'!AH$27*$T23,0))
+IF(AND(($AB23+$E$2)&gt;FD$5,FD$5&gt;=$E$2),'Portfolio Inputs'!AH$28*$W23,IF(AND(($AA23+$E$2)&gt;FD$5,FD$5&gt;=$E$2),'Portfolio Inputs'!AH$28*$V23,0))</f>
        <v>#N/A</v>
      </c>
      <c r="FE23" s="140" t="e">
        <f ca="1">IF(AND(($AB23+$E$2)&gt;FE$5,FE$5&gt;=$E$2),'Portfolio Inputs'!AI$27*$U23,IF(AND(($AA23+$E$2)&gt;FE$5,FE$5&gt;=$E$2),'Portfolio Inputs'!AI$27*$T23,0))
+IF(AND(($AB23+$E$2)&gt;FE$5,FE$5&gt;=$E$2),'Portfolio Inputs'!AI$28*$W23,IF(AND(($AA23+$E$2)&gt;FE$5,FE$5&gt;=$E$2),'Portfolio Inputs'!AI$28*$V23,0))</f>
        <v>#N/A</v>
      </c>
      <c r="FF23" s="140" t="e">
        <f ca="1">IF(AND(($AB23+$E$2)&gt;FF$5,FF$5&gt;=$E$2),'Portfolio Inputs'!AJ$27*$U23,IF(AND(($AA23+$E$2)&gt;FF$5,FF$5&gt;=$E$2),'Portfolio Inputs'!AJ$27*$T23,0))
+IF(AND(($AB23+$E$2)&gt;FF$5,FF$5&gt;=$E$2),'Portfolio Inputs'!AJ$28*$W23,IF(AND(($AA23+$E$2)&gt;FF$5,FF$5&gt;=$E$2),'Portfolio Inputs'!AJ$28*$V23,0))</f>
        <v>#N/A</v>
      </c>
      <c r="FG23" s="140" t="e">
        <f ca="1">IF(AND(($AB23+$E$2)&gt;FG$5,FG$5&gt;=$E$2),'Portfolio Inputs'!AK$27*$U23,IF(AND(($AA23+$E$2)&gt;FG$5,FG$5&gt;=$E$2),'Portfolio Inputs'!AK$27*$T23,0))
+IF(AND(($AB23+$E$2)&gt;FG$5,FG$5&gt;=$E$2),'Portfolio Inputs'!AK$28*$W23,IF(AND(($AA23+$E$2)&gt;FG$5,FG$5&gt;=$E$2),'Portfolio Inputs'!AK$28*$V23,0))</f>
        <v>#N/A</v>
      </c>
      <c r="FH23" s="140" t="e">
        <f ca="1">IF(AND(($AB23+$E$2)&gt;FH$5,FH$5&gt;=$E$2),'Portfolio Inputs'!AL$27*$U23,IF(AND(($AA23+$E$2)&gt;FH$5,FH$5&gt;=$E$2),'Portfolio Inputs'!AL$27*$T23,0))
+IF(AND(($AB23+$E$2)&gt;FH$5,FH$5&gt;=$E$2),'Portfolio Inputs'!AL$28*$W23,IF(AND(($AA23+$E$2)&gt;FH$5,FH$5&gt;=$E$2),'Portfolio Inputs'!AL$28*$V23,0))</f>
        <v>#N/A</v>
      </c>
      <c r="FI23" s="140" t="e">
        <f ca="1">IF(AND(($AB23+$E$2)&gt;FI$5,FI$5&gt;=$E$2),'Portfolio Inputs'!AM$27*$U23,IF(AND(($AA23+$E$2)&gt;FI$5,FI$5&gt;=$E$2),'Portfolio Inputs'!AM$27*$T23,0))
+IF(AND(($AB23+$E$2)&gt;FI$5,FI$5&gt;=$E$2),'Portfolio Inputs'!AM$28*$W23,IF(AND(($AA23+$E$2)&gt;FI$5,FI$5&gt;=$E$2),'Portfolio Inputs'!AM$28*$V23,0))</f>
        <v>#N/A</v>
      </c>
      <c r="FJ23" s="139"/>
      <c r="FK23" s="140" t="e">
        <f ca="1">IF(AND(($AB23+$E$2)&gt;GT$5,GT$5&gt;=$E$2),$U23,IF(AND(($AA23+$E$2)&gt;GT$5,GT$5&gt;=$E$2),$T23,0))/Loss_Propane
 *IF($C23="Residential",'Portfolio Inputs'!F$39,'Portfolio Inputs'!F$40)
+IF(AND(($AB23+$E$2)&gt;GT$5,GT$5&gt;=$E$2),$W23,IF(AND(($AA23+$E$2)&gt;GT$5,GT$5&gt;=$E$2),$V23,0))/Loss_OilEnergy
 *IF($C23="Residential",'Portfolio Inputs'!F$41,'Portfolio Inputs'!F$42)</f>
        <v>#N/A</v>
      </c>
      <c r="FL23" s="140" t="e">
        <f ca="1">IF(AND(($AB23+$E$2)&gt;GU$5,GU$5&gt;=$E$2),$U23,IF(AND(($AA23+$E$2)&gt;GU$5,GU$5&gt;=$E$2),$T23,0))/Loss_Propane
 *IF($C23="Residential",'Portfolio Inputs'!G$39,'Portfolio Inputs'!G$40)
+IF(AND(($AB23+$E$2)&gt;GU$5,GU$5&gt;=$E$2),$W23,IF(AND(($AA23+$E$2)&gt;GU$5,GU$5&gt;=$E$2),$V23,0))/Loss_OilEnergy
 *IF($C23="Residential",'Portfolio Inputs'!G$41,'Portfolio Inputs'!G$42)</f>
        <v>#N/A</v>
      </c>
      <c r="FM23" s="140" t="e">
        <f ca="1">IF(AND(($AB23+$E$2)&gt;GV$5,GV$5&gt;=$E$2),$U23,IF(AND(($AA23+$E$2)&gt;GV$5,GV$5&gt;=$E$2),$T23,0))/Loss_Propane
 *IF($C23="Residential",'Portfolio Inputs'!H$39,'Portfolio Inputs'!H$40)
+IF(AND(($AB23+$E$2)&gt;GV$5,GV$5&gt;=$E$2),$W23,IF(AND(($AA23+$E$2)&gt;GV$5,GV$5&gt;=$E$2),$V23,0))/Loss_OilEnergy
 *IF($C23="Residential",'Portfolio Inputs'!H$41,'Portfolio Inputs'!H$42)</f>
        <v>#N/A</v>
      </c>
      <c r="FN23" s="140" t="e">
        <f ca="1">IF(AND(($AB23+$E$2)&gt;GW$5,GW$5&gt;=$E$2),$U23,IF(AND(($AA23+$E$2)&gt;GW$5,GW$5&gt;=$E$2),$T23,0))/Loss_Propane
 *IF($C23="Residential",'Portfolio Inputs'!I$39,'Portfolio Inputs'!I$40)
+IF(AND(($AB23+$E$2)&gt;GW$5,GW$5&gt;=$E$2),$W23,IF(AND(($AA23+$E$2)&gt;GW$5,GW$5&gt;=$E$2),$V23,0))/Loss_OilEnergy
 *IF($C23="Residential",'Portfolio Inputs'!I$41,'Portfolio Inputs'!I$42)</f>
        <v>#N/A</v>
      </c>
      <c r="FO23" s="140" t="e">
        <f ca="1">IF(AND(($AB23+$E$2)&gt;GX$5,GX$5&gt;=$E$2),$U23,IF(AND(($AA23+$E$2)&gt;GX$5,GX$5&gt;=$E$2),$T23,0))/Loss_Propane
 *IF($C23="Residential",'Portfolio Inputs'!J$39,'Portfolio Inputs'!J$40)
+IF(AND(($AB23+$E$2)&gt;GX$5,GX$5&gt;=$E$2),$W23,IF(AND(($AA23+$E$2)&gt;GX$5,GX$5&gt;=$E$2),$V23,0))/Loss_OilEnergy
 *IF($C23="Residential",'Portfolio Inputs'!J$41,'Portfolio Inputs'!J$42)</f>
        <v>#N/A</v>
      </c>
      <c r="FP23" s="140" t="e">
        <f ca="1">IF(AND(($AB23+$E$2)&gt;GY$5,GY$5&gt;=$E$2),$U23,IF(AND(($AA23+$E$2)&gt;GY$5,GY$5&gt;=$E$2),$T23,0))/Loss_Propane
 *IF($C23="Residential",'Portfolio Inputs'!K$39,'Portfolio Inputs'!K$40)
+IF(AND(($AB23+$E$2)&gt;GY$5,GY$5&gt;=$E$2),$W23,IF(AND(($AA23+$E$2)&gt;GY$5,GY$5&gt;=$E$2),$V23,0))/Loss_OilEnergy
 *IF($C23="Residential",'Portfolio Inputs'!K$41,'Portfolio Inputs'!K$42)</f>
        <v>#N/A</v>
      </c>
      <c r="FQ23" s="140" t="e">
        <f ca="1">IF(AND(($AB23+$E$2)&gt;GZ$5,GZ$5&gt;=$E$2),$U23,IF(AND(($AA23+$E$2)&gt;GZ$5,GZ$5&gt;=$E$2),$T23,0))/Loss_Propane
 *IF($C23="Residential",'Portfolio Inputs'!L$39,'Portfolio Inputs'!L$40)
+IF(AND(($AB23+$E$2)&gt;GZ$5,GZ$5&gt;=$E$2),$W23,IF(AND(($AA23+$E$2)&gt;GZ$5,GZ$5&gt;=$E$2),$V23,0))/Loss_OilEnergy
 *IF($C23="Residential",'Portfolio Inputs'!L$41,'Portfolio Inputs'!L$42)</f>
        <v>#N/A</v>
      </c>
      <c r="FR23" s="140" t="e">
        <f ca="1">IF(AND(($AB23+$E$2)&gt;HA$5,HA$5&gt;=$E$2),$U23,IF(AND(($AA23+$E$2)&gt;HA$5,HA$5&gt;=$E$2),$T23,0))/Loss_Propane
 *IF($C23="Residential",'Portfolio Inputs'!M$39,'Portfolio Inputs'!M$40)
+IF(AND(($AB23+$E$2)&gt;HA$5,HA$5&gt;=$E$2),$W23,IF(AND(($AA23+$E$2)&gt;HA$5,HA$5&gt;=$E$2),$V23,0))/Loss_OilEnergy
 *IF($C23="Residential",'Portfolio Inputs'!M$41,'Portfolio Inputs'!M$42)</f>
        <v>#N/A</v>
      </c>
      <c r="FS23" s="140" t="e">
        <f ca="1">IF(AND(($AB23+$E$2)&gt;HB$5,HB$5&gt;=$E$2),$U23,IF(AND(($AA23+$E$2)&gt;HB$5,HB$5&gt;=$E$2),$T23,0))/Loss_Propane
 *IF($C23="Residential",'Portfolio Inputs'!N$39,'Portfolio Inputs'!N$40)
+IF(AND(($AB23+$E$2)&gt;HB$5,HB$5&gt;=$E$2),$W23,IF(AND(($AA23+$E$2)&gt;HB$5,HB$5&gt;=$E$2),$V23,0))/Loss_OilEnergy
 *IF($C23="Residential",'Portfolio Inputs'!N$41,'Portfolio Inputs'!N$42)</f>
        <v>#N/A</v>
      </c>
      <c r="FT23" s="140" t="e">
        <f ca="1">IF(AND(($AB23+$E$2)&gt;HC$5,HC$5&gt;=$E$2),$U23,IF(AND(($AA23+$E$2)&gt;HC$5,HC$5&gt;=$E$2),$T23,0))/Loss_Propane
 *IF($C23="Residential",'Portfolio Inputs'!O$39,'Portfolio Inputs'!O$40)
+IF(AND(($AB23+$E$2)&gt;HC$5,HC$5&gt;=$E$2),$W23,IF(AND(($AA23+$E$2)&gt;HC$5,HC$5&gt;=$E$2),$V23,0))/Loss_OilEnergy
 *IF($C23="Residential",'Portfolio Inputs'!O$41,'Portfolio Inputs'!O$42)</f>
        <v>#N/A</v>
      </c>
      <c r="FU23" s="140" t="e">
        <f ca="1">IF(AND(($AB23+$E$2)&gt;HD$5,HD$5&gt;=$E$2),$U23,IF(AND(($AA23+$E$2)&gt;HD$5,HD$5&gt;=$E$2),$T23,0))/Loss_Propane
 *IF($C23="Residential",'Portfolio Inputs'!P$39,'Portfolio Inputs'!P$40)
+IF(AND(($AB23+$E$2)&gt;HD$5,HD$5&gt;=$E$2),$W23,IF(AND(($AA23+$E$2)&gt;HD$5,HD$5&gt;=$E$2),$V23,0))/Loss_OilEnergy
 *IF($C23="Residential",'Portfolio Inputs'!P$41,'Portfolio Inputs'!P$42)</f>
        <v>#N/A</v>
      </c>
      <c r="FV23" s="140" t="e">
        <f ca="1">IF(AND(($AB23+$E$2)&gt;HE$5,HE$5&gt;=$E$2),$U23,IF(AND(($AA23+$E$2)&gt;HE$5,HE$5&gt;=$E$2),$T23,0))/Loss_Propane
 *IF($C23="Residential",'Portfolio Inputs'!Q$39,'Portfolio Inputs'!Q$40)
+IF(AND(($AB23+$E$2)&gt;HE$5,HE$5&gt;=$E$2),$W23,IF(AND(($AA23+$E$2)&gt;HE$5,HE$5&gt;=$E$2),$V23,0))/Loss_OilEnergy
 *IF($C23="Residential",'Portfolio Inputs'!Q$41,'Portfolio Inputs'!Q$42)</f>
        <v>#N/A</v>
      </c>
      <c r="FW23" s="140" t="e">
        <f ca="1">IF(AND(($AB23+$E$2)&gt;HF$5,HF$5&gt;=$E$2),$U23,IF(AND(($AA23+$E$2)&gt;HF$5,HF$5&gt;=$E$2),$T23,0))/Loss_Propane
 *IF($C23="Residential",'Portfolio Inputs'!R$39,'Portfolio Inputs'!R$40)
+IF(AND(($AB23+$E$2)&gt;HF$5,HF$5&gt;=$E$2),$W23,IF(AND(($AA23+$E$2)&gt;HF$5,HF$5&gt;=$E$2),$V23,0))/Loss_OilEnergy
 *IF($C23="Residential",'Portfolio Inputs'!R$41,'Portfolio Inputs'!R$42)</f>
        <v>#N/A</v>
      </c>
      <c r="FX23" s="140" t="e">
        <f ca="1">IF(AND(($AB23+$E$2)&gt;HG$5,HG$5&gt;=$E$2),$U23,IF(AND(($AA23+$E$2)&gt;HG$5,HG$5&gt;=$E$2),$T23,0))/Loss_Propane
 *IF($C23="Residential",'Portfolio Inputs'!S$39,'Portfolio Inputs'!S$40)
+IF(AND(($AB23+$E$2)&gt;HG$5,HG$5&gt;=$E$2),$W23,IF(AND(($AA23+$E$2)&gt;HG$5,HG$5&gt;=$E$2),$V23,0))/Loss_OilEnergy
 *IF($C23="Residential",'Portfolio Inputs'!S$41,'Portfolio Inputs'!S$42)</f>
        <v>#N/A</v>
      </c>
      <c r="FY23" s="140" t="e">
        <f ca="1">IF(AND(($AB23+$E$2)&gt;HH$5,HH$5&gt;=$E$2),$U23,IF(AND(($AA23+$E$2)&gt;HH$5,HH$5&gt;=$E$2),$T23,0))/Loss_Propane
 *IF($C23="Residential",'Portfolio Inputs'!T$39,'Portfolio Inputs'!T$40)
+IF(AND(($AB23+$E$2)&gt;HH$5,HH$5&gt;=$E$2),$W23,IF(AND(($AA23+$E$2)&gt;HH$5,HH$5&gt;=$E$2),$V23,0))/Loss_OilEnergy
 *IF($C23="Residential",'Portfolio Inputs'!T$41,'Portfolio Inputs'!T$42)</f>
        <v>#N/A</v>
      </c>
      <c r="FZ23" s="140" t="e">
        <f ca="1">IF(AND(($AB23+$E$2)&gt;HI$5,HI$5&gt;=$E$2),$U23,IF(AND(($AA23+$E$2)&gt;HI$5,HI$5&gt;=$E$2),$T23,0))/Loss_Propane
 *IF($C23="Residential",'Portfolio Inputs'!U$39,'Portfolio Inputs'!U$40)
+IF(AND(($AB23+$E$2)&gt;HI$5,HI$5&gt;=$E$2),$W23,IF(AND(($AA23+$E$2)&gt;HI$5,HI$5&gt;=$E$2),$V23,0))/Loss_OilEnergy
 *IF($C23="Residential",'Portfolio Inputs'!U$41,'Portfolio Inputs'!U$42)</f>
        <v>#N/A</v>
      </c>
      <c r="GA23" s="140" t="e">
        <f ca="1">IF(AND(($AB23+$E$2)&gt;HJ$5,HJ$5&gt;=$E$2),$U23,IF(AND(($AA23+$E$2)&gt;HJ$5,HJ$5&gt;=$E$2),$T23,0))/Loss_Propane
 *IF($C23="Residential",'Portfolio Inputs'!V$39,'Portfolio Inputs'!V$40)
+IF(AND(($AB23+$E$2)&gt;HJ$5,HJ$5&gt;=$E$2),$W23,IF(AND(($AA23+$E$2)&gt;HJ$5,HJ$5&gt;=$E$2),$V23,0))/Loss_OilEnergy
 *IF($C23="Residential",'Portfolio Inputs'!V$41,'Portfolio Inputs'!V$42)</f>
        <v>#N/A</v>
      </c>
      <c r="GB23" s="140" t="e">
        <f ca="1">IF(AND(($AB23+$E$2)&gt;HK$5,HK$5&gt;=$E$2),$U23,IF(AND(($AA23+$E$2)&gt;HK$5,HK$5&gt;=$E$2),$T23,0))/Loss_Propane
 *IF($C23="Residential",'Portfolio Inputs'!W$39,'Portfolio Inputs'!W$40)
+IF(AND(($AB23+$E$2)&gt;HK$5,HK$5&gt;=$E$2),$W23,IF(AND(($AA23+$E$2)&gt;HK$5,HK$5&gt;=$E$2),$V23,0))/Loss_OilEnergy
 *IF($C23="Residential",'Portfolio Inputs'!W$41,'Portfolio Inputs'!W$42)</f>
        <v>#N/A</v>
      </c>
      <c r="GC23" s="140" t="e">
        <f ca="1">IF(AND(($AB23+$E$2)&gt;HL$5,HL$5&gt;=$E$2),$U23,IF(AND(($AA23+$E$2)&gt;HL$5,HL$5&gt;=$E$2),$T23,0))/Loss_Propane
 *IF($C23="Residential",'Portfolio Inputs'!X$39,'Portfolio Inputs'!X$40)
+IF(AND(($AB23+$E$2)&gt;HL$5,HL$5&gt;=$E$2),$W23,IF(AND(($AA23+$E$2)&gt;HL$5,HL$5&gt;=$E$2),$V23,0))/Loss_OilEnergy
 *IF($C23="Residential",'Portfolio Inputs'!X$41,'Portfolio Inputs'!X$42)</f>
        <v>#N/A</v>
      </c>
      <c r="GD23" s="140" t="e">
        <f ca="1">IF(AND(($AB23+$E$2)&gt;HM$5,HM$5&gt;=$E$2),$U23,IF(AND(($AA23+$E$2)&gt;HM$5,HM$5&gt;=$E$2),$T23,0))/Loss_Propane
 *IF($C23="Residential",'Portfolio Inputs'!Y$39,'Portfolio Inputs'!Y$40)
+IF(AND(($AB23+$E$2)&gt;HM$5,HM$5&gt;=$E$2),$W23,IF(AND(($AA23+$E$2)&gt;HM$5,HM$5&gt;=$E$2),$V23,0))/Loss_OilEnergy
 *IF($C23="Residential",'Portfolio Inputs'!Y$41,'Portfolio Inputs'!Y$42)</f>
        <v>#N/A</v>
      </c>
      <c r="GE23" s="140" t="e">
        <f ca="1">IF(AND(($AB23+$E$2)&gt;HN$5,HN$5&gt;=$E$2),$U23,IF(AND(($AA23+$E$2)&gt;HN$5,HN$5&gt;=$E$2),$T23,0))/Loss_Propane
 *IF($C23="Residential",'Portfolio Inputs'!Z$39,'Portfolio Inputs'!Z$40)
+IF(AND(($AB23+$E$2)&gt;HN$5,HN$5&gt;=$E$2),$W23,IF(AND(($AA23+$E$2)&gt;HN$5,HN$5&gt;=$E$2),$V23,0))/Loss_OilEnergy
 *IF($C23="Residential",'Portfolio Inputs'!Z$41,'Portfolio Inputs'!Z$42)</f>
        <v>#N/A</v>
      </c>
      <c r="GF23" s="140" t="e">
        <f ca="1">IF(AND(($AB23+$E$2)&gt;HO$5,HO$5&gt;=$E$2),$U23,IF(AND(($AA23+$E$2)&gt;HO$5,HO$5&gt;=$E$2),$T23,0))/Loss_Propane
 *IF($C23="Residential",'Portfolio Inputs'!AA$39,'Portfolio Inputs'!AA$40)
+IF(AND(($AB23+$E$2)&gt;HO$5,HO$5&gt;=$E$2),$W23,IF(AND(($AA23+$E$2)&gt;HO$5,HO$5&gt;=$E$2),$V23,0))/Loss_OilEnergy
 *IF($C23="Residential",'Portfolio Inputs'!AA$41,'Portfolio Inputs'!AA$42)</f>
        <v>#N/A</v>
      </c>
      <c r="GG23" s="140" t="e">
        <f ca="1">IF(AND(($AB23+$E$2)&gt;HP$5,HP$5&gt;=$E$2),$U23,IF(AND(($AA23+$E$2)&gt;HP$5,HP$5&gt;=$E$2),$T23,0))/Loss_Propane
 *IF($C23="Residential",'Portfolio Inputs'!AB$39,'Portfolio Inputs'!AB$40)
+IF(AND(($AB23+$E$2)&gt;HP$5,HP$5&gt;=$E$2),$W23,IF(AND(($AA23+$E$2)&gt;HP$5,HP$5&gt;=$E$2),$V23,0))/Loss_OilEnergy
 *IF($C23="Residential",'Portfolio Inputs'!AB$41,'Portfolio Inputs'!AB$42)</f>
        <v>#N/A</v>
      </c>
      <c r="GH23" s="140" t="e">
        <f ca="1">IF(AND(($AB23+$E$2)&gt;HQ$5,HQ$5&gt;=$E$2),$U23,IF(AND(($AA23+$E$2)&gt;HQ$5,HQ$5&gt;=$E$2),$T23,0))/Loss_Propane
 *IF($C23="Residential",'Portfolio Inputs'!AC$39,'Portfolio Inputs'!AC$40)
+IF(AND(($AB23+$E$2)&gt;HQ$5,HQ$5&gt;=$E$2),$W23,IF(AND(($AA23+$E$2)&gt;HQ$5,HQ$5&gt;=$E$2),$V23,0))/Loss_OilEnergy
 *IF($C23="Residential",'Portfolio Inputs'!AC$41,'Portfolio Inputs'!AC$42)</f>
        <v>#N/A</v>
      </c>
      <c r="GI23" s="140" t="e">
        <f ca="1">IF(AND(($AB23+$E$2)&gt;HR$5,HR$5&gt;=$E$2),$U23,IF(AND(($AA23+$E$2)&gt;HR$5,HR$5&gt;=$E$2),$T23,0))/Loss_Propane
 *IF($C23="Residential",'Portfolio Inputs'!AD$39,'Portfolio Inputs'!AD$40)
+IF(AND(($AB23+$E$2)&gt;HR$5,HR$5&gt;=$E$2),$W23,IF(AND(($AA23+$E$2)&gt;HR$5,HR$5&gt;=$E$2),$V23,0))/Loss_OilEnergy
 *IF($C23="Residential",'Portfolio Inputs'!AD$41,'Portfolio Inputs'!AD$42)</f>
        <v>#N/A</v>
      </c>
      <c r="GJ23" s="140" t="e">
        <f ca="1">IF(AND(($AB23+$E$2)&gt;HS$5,HS$5&gt;=$E$2),$U23,IF(AND(($AA23+$E$2)&gt;HS$5,HS$5&gt;=$E$2),$T23,0))/Loss_Propane
 *IF($C23="Residential",'Portfolio Inputs'!AE$39,'Portfolio Inputs'!AE$40)
+IF(AND(($AB23+$E$2)&gt;HS$5,HS$5&gt;=$E$2),$W23,IF(AND(($AA23+$E$2)&gt;HS$5,HS$5&gt;=$E$2),$V23,0))/Loss_OilEnergy
 *IF($C23="Residential",'Portfolio Inputs'!AE$41,'Portfolio Inputs'!AE$42)</f>
        <v>#N/A</v>
      </c>
      <c r="GK23" s="140" t="e">
        <f ca="1">IF(AND(($AB23+$E$2)&gt;HT$5,HT$5&gt;=$E$2),$U23,IF(AND(($AA23+$E$2)&gt;HT$5,HT$5&gt;=$E$2),$T23,0))/Loss_Propane
 *IF($C23="Residential",'Portfolio Inputs'!AF$39,'Portfolio Inputs'!AF$40)
+IF(AND(($AB23+$E$2)&gt;HT$5,HT$5&gt;=$E$2),$W23,IF(AND(($AA23+$E$2)&gt;HT$5,HT$5&gt;=$E$2),$V23,0))/Loss_OilEnergy
 *IF($C23="Residential",'Portfolio Inputs'!AF$41,'Portfolio Inputs'!AF$42)</f>
        <v>#N/A</v>
      </c>
      <c r="GL23" s="140" t="e">
        <f ca="1">IF(AND(($AB23+$E$2)&gt;HU$5,HU$5&gt;=$E$2),$U23,IF(AND(($AA23+$E$2)&gt;HU$5,HU$5&gt;=$E$2),$T23,0))/Loss_Propane
 *IF($C23="Residential",'Portfolio Inputs'!AG$39,'Portfolio Inputs'!AG$40)
+IF(AND(($AB23+$E$2)&gt;HU$5,HU$5&gt;=$E$2),$W23,IF(AND(($AA23+$E$2)&gt;HU$5,HU$5&gt;=$E$2),$V23,0))/Loss_OilEnergy
 *IF($C23="Residential",'Portfolio Inputs'!AG$41,'Portfolio Inputs'!AG$42)</f>
        <v>#N/A</v>
      </c>
      <c r="GM23" s="140" t="e">
        <f ca="1">IF(AND(($AB23+$E$2)&gt;HV$5,HV$5&gt;=$E$2),$U23,IF(AND(($AA23+$E$2)&gt;HV$5,HV$5&gt;=$E$2),$T23,0))/Loss_Propane
 *IF($C23="Residential",'Portfolio Inputs'!AH$39,'Portfolio Inputs'!AH$40)
+IF(AND(($AB23+$E$2)&gt;HV$5,HV$5&gt;=$E$2),$W23,IF(AND(($AA23+$E$2)&gt;HV$5,HV$5&gt;=$E$2),$V23,0))/Loss_OilEnergy
 *IF($C23="Residential",'Portfolio Inputs'!AH$41,'Portfolio Inputs'!AH$42)</f>
        <v>#N/A</v>
      </c>
      <c r="GN23" s="140" t="e">
        <f ca="1">IF(AND(($AB23+$E$2)&gt;HW$5,HW$5&gt;=$E$2),$U23,IF(AND(($AA23+$E$2)&gt;HW$5,HW$5&gt;=$E$2),$T23,0))/Loss_Propane
 *IF($C23="Residential",'Portfolio Inputs'!AI$39,'Portfolio Inputs'!AI$40)
+IF(AND(($AB23+$E$2)&gt;HW$5,HW$5&gt;=$E$2),$W23,IF(AND(($AA23+$E$2)&gt;HW$5,HW$5&gt;=$E$2),$V23,0))/Loss_OilEnergy
 *IF($C23="Residential",'Portfolio Inputs'!AI$41,'Portfolio Inputs'!AI$42)</f>
        <v>#N/A</v>
      </c>
      <c r="GO23" s="140" t="e">
        <f ca="1">IF(AND(($AB23+$E$2)&gt;HX$5,HX$5&gt;=$E$2),$U23,IF(AND(($AA23+$E$2)&gt;HX$5,HX$5&gt;=$E$2),$T23,0))/Loss_Propane
 *IF($C23="Residential",'Portfolio Inputs'!AJ$39,'Portfolio Inputs'!AJ$40)
+IF(AND(($AB23+$E$2)&gt;HX$5,HX$5&gt;=$E$2),$W23,IF(AND(($AA23+$E$2)&gt;HX$5,HX$5&gt;=$E$2),$V23,0))/Loss_OilEnergy
 *IF($C23="Residential",'Portfolio Inputs'!AJ$41,'Portfolio Inputs'!AJ$42)</f>
        <v>#N/A</v>
      </c>
      <c r="GP23" s="140" t="e">
        <f ca="1">IF(AND(($AB23+$E$2)&gt;HY$5,HY$5&gt;=$E$2),$U23,IF(AND(($AA23+$E$2)&gt;HY$5,HY$5&gt;=$E$2),$T23,0))/Loss_Propane
 *IF($C23="Residential",'Portfolio Inputs'!AK$39,'Portfolio Inputs'!AK$40)
+IF(AND(($AB23+$E$2)&gt;HY$5,HY$5&gt;=$E$2),$W23,IF(AND(($AA23+$E$2)&gt;HY$5,HY$5&gt;=$E$2),$V23,0))/Loss_OilEnergy
 *IF($C23="Residential",'Portfolio Inputs'!AK$41,'Portfolio Inputs'!AK$42)</f>
        <v>#N/A</v>
      </c>
      <c r="GQ23" s="140" t="e">
        <f ca="1">IF(AND(($AB23+$E$2)&gt;HZ$5,HZ$5&gt;=$E$2),$U23,IF(AND(($AA23+$E$2)&gt;HZ$5,HZ$5&gt;=$E$2),$T23,0))/Loss_Propane
 *IF($C23="Residential",'Portfolio Inputs'!AL$39,'Portfolio Inputs'!AL$40)
+IF(AND(($AB23+$E$2)&gt;HZ$5,HZ$5&gt;=$E$2),$W23,IF(AND(($AA23+$E$2)&gt;HZ$5,HZ$5&gt;=$E$2),$V23,0))/Loss_OilEnergy
 *IF($C23="Residential",'Portfolio Inputs'!AL$41,'Portfolio Inputs'!AL$42)</f>
        <v>#N/A</v>
      </c>
      <c r="GR23" s="140" t="e">
        <f ca="1">IF(AND(($AB23+$E$2)&gt;IA$5,IA$5&gt;=$E$2),$U23,IF(AND(($AA23+$E$2)&gt;IA$5,IA$5&gt;=$E$2),$T23,0))/Loss_Propane
 *IF($C23="Residential",'Portfolio Inputs'!AM$39,'Portfolio Inputs'!AM$40)
+IF(AND(($AB23+$E$2)&gt;IA$5,IA$5&gt;=$E$2),$W23,IF(AND(($AA23+$E$2)&gt;IA$5,IA$5&gt;=$E$2),$V23,0))/Loss_OilEnergy
 *IF($C23="Residential",'Portfolio Inputs'!AM$41,'Portfolio Inputs'!AM$42)</f>
        <v>#N/A</v>
      </c>
      <c r="GS23" s="139"/>
      <c r="GT23" s="140" t="e">
        <f ca="1">IF(AND(($AB23+$E$2)&gt;GT$5,GT$5&gt;=$E$2),$L23,IF(AND(($AA23+$E$2)&gt;GT$5,GT$5&gt;=$E$2),$K23,0))/Loss_ElectricEnergy
 *IF($C23="Residential",'Portfolio Inputs'!F$33,'Portfolio Inputs'!F$34)
+IF(AND(($AB23+$E$2)&gt;GT$5,GT$5&gt;=$E$2),$Q23,IF(AND(($AA23+$E$2)&gt;GT$5,GT$5&gt;=$E$2),$P23,0))/Loss_GasEnergy
 *IF($C23="Residential",'Portfolio Inputs'!F$35,'Portfolio Inputs'!F$36)</f>
        <v>#N/A</v>
      </c>
      <c r="GU23" s="140" t="e">
        <f ca="1">IF(AND(($AB23+$E$2)&gt;GU$5,GU$5&gt;=$E$2),$L23,IF(AND(($AA23+$E$2)&gt;GU$5,GU$5&gt;=$E$2),$K23,0))/Loss_ElectricEnergy
 *IF($C23="Residential",'Portfolio Inputs'!G$33,'Portfolio Inputs'!G$34)
+IF(AND(($AB23+$E$2)&gt;GU$5,GU$5&gt;=$E$2),$Q23,IF(AND(($AA23+$E$2)&gt;GU$5,GU$5&gt;=$E$2),$P23,0))/Loss_GasEnergy
 *IF($C23="Residential",'Portfolio Inputs'!G$35,'Portfolio Inputs'!G$36)</f>
        <v>#N/A</v>
      </c>
      <c r="GV23" s="140" t="e">
        <f ca="1">IF(AND(($AB23+$E$2)&gt;GV$5,GV$5&gt;=$E$2),$L23,IF(AND(($AA23+$E$2)&gt;GV$5,GV$5&gt;=$E$2),$K23,0))/Loss_ElectricEnergy
 *IF($C23="Residential",'Portfolio Inputs'!H$33,'Portfolio Inputs'!H$34)
+IF(AND(($AB23+$E$2)&gt;GV$5,GV$5&gt;=$E$2),$Q23,IF(AND(($AA23+$E$2)&gt;GV$5,GV$5&gt;=$E$2),$P23,0))/Loss_GasEnergy
 *IF($C23="Residential",'Portfolio Inputs'!H$35,'Portfolio Inputs'!H$36)</f>
        <v>#N/A</v>
      </c>
      <c r="GW23" s="140" t="e">
        <f ca="1">IF(AND(($AB23+$E$2)&gt;GW$5,GW$5&gt;=$E$2),$L23,IF(AND(($AA23+$E$2)&gt;GW$5,GW$5&gt;=$E$2),$K23,0))/Loss_ElectricEnergy
 *IF($C23="Residential",'Portfolio Inputs'!I$33,'Portfolio Inputs'!I$34)
+IF(AND(($AB23+$E$2)&gt;GW$5,GW$5&gt;=$E$2),$Q23,IF(AND(($AA23+$E$2)&gt;GW$5,GW$5&gt;=$E$2),$P23,0))/Loss_GasEnergy
 *IF($C23="Residential",'Portfolio Inputs'!I$35,'Portfolio Inputs'!I$36)</f>
        <v>#N/A</v>
      </c>
      <c r="GX23" s="140" t="e">
        <f ca="1">IF(AND(($AB23+$E$2)&gt;GX$5,GX$5&gt;=$E$2),$L23,IF(AND(($AA23+$E$2)&gt;GX$5,GX$5&gt;=$E$2),$K23,0))/Loss_ElectricEnergy
 *IF($C23="Residential",'Portfolio Inputs'!J$33,'Portfolio Inputs'!J$34)
+IF(AND(($AB23+$E$2)&gt;GX$5,GX$5&gt;=$E$2),$Q23,IF(AND(($AA23+$E$2)&gt;GX$5,GX$5&gt;=$E$2),$P23,0))/Loss_GasEnergy
 *IF($C23="Residential",'Portfolio Inputs'!J$35,'Portfolio Inputs'!J$36)</f>
        <v>#N/A</v>
      </c>
      <c r="GY23" s="140" t="e">
        <f ca="1">IF(AND(($AB23+$E$2)&gt;GY$5,GY$5&gt;=$E$2),$L23,IF(AND(($AA23+$E$2)&gt;GY$5,GY$5&gt;=$E$2),$K23,0))/Loss_ElectricEnergy
 *IF($C23="Residential",'Portfolio Inputs'!K$33,'Portfolio Inputs'!K$34)
+IF(AND(($AB23+$E$2)&gt;GY$5,GY$5&gt;=$E$2),$Q23,IF(AND(($AA23+$E$2)&gt;GY$5,GY$5&gt;=$E$2),$P23,0))/Loss_GasEnergy
 *IF($C23="Residential",'Portfolio Inputs'!K$35,'Portfolio Inputs'!K$36)</f>
        <v>#N/A</v>
      </c>
      <c r="GZ23" s="140" t="e">
        <f ca="1">IF(AND(($AB23+$E$2)&gt;GZ$5,GZ$5&gt;=$E$2),$L23,IF(AND(($AA23+$E$2)&gt;GZ$5,GZ$5&gt;=$E$2),$K23,0))/Loss_ElectricEnergy
 *IF($C23="Residential",'Portfolio Inputs'!L$33,'Portfolio Inputs'!L$34)
+IF(AND(($AB23+$E$2)&gt;GZ$5,GZ$5&gt;=$E$2),$Q23,IF(AND(($AA23+$E$2)&gt;GZ$5,GZ$5&gt;=$E$2),$P23,0))/Loss_GasEnergy
 *IF($C23="Residential",'Portfolio Inputs'!L$35,'Portfolio Inputs'!L$36)</f>
        <v>#N/A</v>
      </c>
      <c r="HA23" s="140" t="e">
        <f ca="1">IF(AND(($AB23+$E$2)&gt;HA$5,HA$5&gt;=$E$2),$L23,IF(AND(($AA23+$E$2)&gt;HA$5,HA$5&gt;=$E$2),$K23,0))/Loss_ElectricEnergy
 *IF($C23="Residential",'Portfolio Inputs'!M$33,'Portfolio Inputs'!M$34)
+IF(AND(($AB23+$E$2)&gt;HA$5,HA$5&gt;=$E$2),$Q23,IF(AND(($AA23+$E$2)&gt;HA$5,HA$5&gt;=$E$2),$P23,0))/Loss_GasEnergy
 *IF($C23="Residential",'Portfolio Inputs'!M$35,'Portfolio Inputs'!M$36)</f>
        <v>#N/A</v>
      </c>
      <c r="HB23" s="140" t="e">
        <f ca="1">IF(AND(($AB23+$E$2)&gt;HB$5,HB$5&gt;=$E$2),$L23,IF(AND(($AA23+$E$2)&gt;HB$5,HB$5&gt;=$E$2),$K23,0))/Loss_ElectricEnergy
 *IF($C23="Residential",'Portfolio Inputs'!N$33,'Portfolio Inputs'!N$34)
+IF(AND(($AB23+$E$2)&gt;HB$5,HB$5&gt;=$E$2),$Q23,IF(AND(($AA23+$E$2)&gt;HB$5,HB$5&gt;=$E$2),$P23,0))/Loss_GasEnergy
 *IF($C23="Residential",'Portfolio Inputs'!N$35,'Portfolio Inputs'!N$36)</f>
        <v>#N/A</v>
      </c>
      <c r="HC23" s="140" t="e">
        <f ca="1">IF(AND(($AB23+$E$2)&gt;HC$5,HC$5&gt;=$E$2),$L23,IF(AND(($AA23+$E$2)&gt;HC$5,HC$5&gt;=$E$2),$K23,0))/Loss_ElectricEnergy
 *IF($C23="Residential",'Portfolio Inputs'!O$33,'Portfolio Inputs'!O$34)
+IF(AND(($AB23+$E$2)&gt;HC$5,HC$5&gt;=$E$2),$Q23,IF(AND(($AA23+$E$2)&gt;HC$5,HC$5&gt;=$E$2),$P23,0))/Loss_GasEnergy
 *IF($C23="Residential",'Portfolio Inputs'!O$35,'Portfolio Inputs'!O$36)</f>
        <v>#N/A</v>
      </c>
      <c r="HD23" s="140" t="e">
        <f ca="1">IF(AND(($AB23+$E$2)&gt;HD$5,HD$5&gt;=$E$2),$L23,IF(AND(($AA23+$E$2)&gt;HD$5,HD$5&gt;=$E$2),$K23,0))/Loss_ElectricEnergy
 *IF($C23="Residential",'Portfolio Inputs'!P$33,'Portfolio Inputs'!P$34)
+IF(AND(($AB23+$E$2)&gt;HD$5,HD$5&gt;=$E$2),$Q23,IF(AND(($AA23+$E$2)&gt;HD$5,HD$5&gt;=$E$2),$P23,0))/Loss_GasEnergy
 *IF($C23="Residential",'Portfolio Inputs'!P$35,'Portfolio Inputs'!P$36)</f>
        <v>#N/A</v>
      </c>
      <c r="HE23" s="140" t="e">
        <f ca="1">IF(AND(($AB23+$E$2)&gt;HE$5,HE$5&gt;=$E$2),$L23,IF(AND(($AA23+$E$2)&gt;HE$5,HE$5&gt;=$E$2),$K23,0))/Loss_ElectricEnergy
 *IF($C23="Residential",'Portfolio Inputs'!Q$33,'Portfolio Inputs'!Q$34)
+IF(AND(($AB23+$E$2)&gt;HE$5,HE$5&gt;=$E$2),$Q23,IF(AND(($AA23+$E$2)&gt;HE$5,HE$5&gt;=$E$2),$P23,0))/Loss_GasEnergy
 *IF($C23="Residential",'Portfolio Inputs'!Q$35,'Portfolio Inputs'!Q$36)</f>
        <v>#N/A</v>
      </c>
      <c r="HF23" s="140" t="e">
        <f ca="1">IF(AND(($AB23+$E$2)&gt;HF$5,HF$5&gt;=$E$2),$L23,IF(AND(($AA23+$E$2)&gt;HF$5,HF$5&gt;=$E$2),$K23,0))/Loss_ElectricEnergy
 *IF($C23="Residential",'Portfolio Inputs'!R$33,'Portfolio Inputs'!R$34)
+IF(AND(($AB23+$E$2)&gt;HF$5,HF$5&gt;=$E$2),$Q23,IF(AND(($AA23+$E$2)&gt;HF$5,HF$5&gt;=$E$2),$P23,0))/Loss_GasEnergy
 *IF($C23="Residential",'Portfolio Inputs'!R$35,'Portfolio Inputs'!R$36)</f>
        <v>#N/A</v>
      </c>
      <c r="HG23" s="140" t="e">
        <f ca="1">IF(AND(($AB23+$E$2)&gt;HG$5,HG$5&gt;=$E$2),$L23,IF(AND(($AA23+$E$2)&gt;HG$5,HG$5&gt;=$E$2),$K23,0))/Loss_ElectricEnergy
 *IF($C23="Residential",'Portfolio Inputs'!S$33,'Portfolio Inputs'!S$34)
+IF(AND(($AB23+$E$2)&gt;HG$5,HG$5&gt;=$E$2),$Q23,IF(AND(($AA23+$E$2)&gt;HG$5,HG$5&gt;=$E$2),$P23,0))/Loss_GasEnergy
 *IF($C23="Residential",'Portfolio Inputs'!S$35,'Portfolio Inputs'!S$36)</f>
        <v>#N/A</v>
      </c>
      <c r="HH23" s="140" t="e">
        <f ca="1">IF(AND(($AB23+$E$2)&gt;HH$5,HH$5&gt;=$E$2),$L23,IF(AND(($AA23+$E$2)&gt;HH$5,HH$5&gt;=$E$2),$K23,0))/Loss_ElectricEnergy
 *IF($C23="Residential",'Portfolio Inputs'!T$33,'Portfolio Inputs'!T$34)
+IF(AND(($AB23+$E$2)&gt;HH$5,HH$5&gt;=$E$2),$Q23,IF(AND(($AA23+$E$2)&gt;HH$5,HH$5&gt;=$E$2),$P23,0))/Loss_GasEnergy
 *IF($C23="Residential",'Portfolio Inputs'!T$35,'Portfolio Inputs'!T$36)</f>
        <v>#N/A</v>
      </c>
      <c r="HI23" s="140" t="e">
        <f ca="1">IF(AND(($AB23+$E$2)&gt;HI$5,HI$5&gt;=$E$2),$L23,IF(AND(($AA23+$E$2)&gt;HI$5,HI$5&gt;=$E$2),$K23,0))/Loss_ElectricEnergy
 *IF($C23="Residential",'Portfolio Inputs'!U$33,'Portfolio Inputs'!U$34)
+IF(AND(($AB23+$E$2)&gt;HI$5,HI$5&gt;=$E$2),$Q23,IF(AND(($AA23+$E$2)&gt;HI$5,HI$5&gt;=$E$2),$P23,0))/Loss_GasEnergy
 *IF($C23="Residential",'Portfolio Inputs'!U$35,'Portfolio Inputs'!U$36)</f>
        <v>#N/A</v>
      </c>
      <c r="HJ23" s="140" t="e">
        <f ca="1">IF(AND(($AB23+$E$2)&gt;HJ$5,HJ$5&gt;=$E$2),$L23,IF(AND(($AA23+$E$2)&gt;HJ$5,HJ$5&gt;=$E$2),$K23,0))/Loss_ElectricEnergy
 *IF($C23="Residential",'Portfolio Inputs'!V$33,'Portfolio Inputs'!V$34)
+IF(AND(($AB23+$E$2)&gt;HJ$5,HJ$5&gt;=$E$2),$Q23,IF(AND(($AA23+$E$2)&gt;HJ$5,HJ$5&gt;=$E$2),$P23,0))/Loss_GasEnergy
 *IF($C23="Residential",'Portfolio Inputs'!V$35,'Portfolio Inputs'!V$36)</f>
        <v>#N/A</v>
      </c>
      <c r="HK23" s="140" t="e">
        <f ca="1">IF(AND(($AB23+$E$2)&gt;HK$5,HK$5&gt;=$E$2),$L23,IF(AND(($AA23+$E$2)&gt;HK$5,HK$5&gt;=$E$2),$K23,0))/Loss_ElectricEnergy
 *IF($C23="Residential",'Portfolio Inputs'!W$33,'Portfolio Inputs'!W$34)
+IF(AND(($AB23+$E$2)&gt;HK$5,HK$5&gt;=$E$2),$Q23,IF(AND(($AA23+$E$2)&gt;HK$5,HK$5&gt;=$E$2),$P23,0))/Loss_GasEnergy
 *IF($C23="Residential",'Portfolio Inputs'!W$35,'Portfolio Inputs'!W$36)</f>
        <v>#N/A</v>
      </c>
      <c r="HL23" s="140" t="e">
        <f ca="1">IF(AND(($AB23+$E$2)&gt;HL$5,HL$5&gt;=$E$2),$L23,IF(AND(($AA23+$E$2)&gt;HL$5,HL$5&gt;=$E$2),$K23,0))/Loss_ElectricEnergy
 *IF($C23="Residential",'Portfolio Inputs'!X$33,'Portfolio Inputs'!X$34)
+IF(AND(($AB23+$E$2)&gt;HL$5,HL$5&gt;=$E$2),$Q23,IF(AND(($AA23+$E$2)&gt;HL$5,HL$5&gt;=$E$2),$P23,0))/Loss_GasEnergy
 *IF($C23="Residential",'Portfolio Inputs'!X$35,'Portfolio Inputs'!X$36)</f>
        <v>#N/A</v>
      </c>
      <c r="HM23" s="140" t="e">
        <f ca="1">IF(AND(($AB23+$E$2)&gt;HM$5,HM$5&gt;=$E$2),$L23,IF(AND(($AA23+$E$2)&gt;HM$5,HM$5&gt;=$E$2),$K23,0))/Loss_ElectricEnergy
 *IF($C23="Residential",'Portfolio Inputs'!Y$33,'Portfolio Inputs'!Y$34)
+IF(AND(($AB23+$E$2)&gt;HM$5,HM$5&gt;=$E$2),$Q23,IF(AND(($AA23+$E$2)&gt;HM$5,HM$5&gt;=$E$2),$P23,0))/Loss_GasEnergy
 *IF($C23="Residential",'Portfolio Inputs'!Y$35,'Portfolio Inputs'!Y$36)</f>
        <v>#N/A</v>
      </c>
      <c r="HN23" s="140" t="e">
        <f ca="1">IF(AND(($AB23+$E$2)&gt;HN$5,HN$5&gt;=$E$2),$L23,IF(AND(($AA23+$E$2)&gt;HN$5,HN$5&gt;=$E$2),$K23,0))/Loss_ElectricEnergy
 *IF($C23="Residential",'Portfolio Inputs'!Z$33,'Portfolio Inputs'!Z$34)
+IF(AND(($AB23+$E$2)&gt;HN$5,HN$5&gt;=$E$2),$Q23,IF(AND(($AA23+$E$2)&gt;HN$5,HN$5&gt;=$E$2),$P23,0))/Loss_GasEnergy
 *IF($C23="Residential",'Portfolio Inputs'!Z$35,'Portfolio Inputs'!Z$36)</f>
        <v>#N/A</v>
      </c>
      <c r="HO23" s="140" t="e">
        <f ca="1">IF(AND(($AB23+$E$2)&gt;HO$5,HO$5&gt;=$E$2),$L23,IF(AND(($AA23+$E$2)&gt;HO$5,HO$5&gt;=$E$2),$K23,0))/Loss_ElectricEnergy
 *IF($C23="Residential",'Portfolio Inputs'!AA$33,'Portfolio Inputs'!AA$34)
+IF(AND(($AB23+$E$2)&gt;HO$5,HO$5&gt;=$E$2),$Q23,IF(AND(($AA23+$E$2)&gt;HO$5,HO$5&gt;=$E$2),$P23,0))/Loss_GasEnergy
 *IF($C23="Residential",'Portfolio Inputs'!AA$35,'Portfolio Inputs'!AA$36)</f>
        <v>#N/A</v>
      </c>
      <c r="HP23" s="140" t="e">
        <f ca="1">IF(AND(($AB23+$E$2)&gt;HP$5,HP$5&gt;=$E$2),$L23,IF(AND(($AA23+$E$2)&gt;HP$5,HP$5&gt;=$E$2),$K23,0))/Loss_ElectricEnergy
 *IF($C23="Residential",'Portfolio Inputs'!AB$33,'Portfolio Inputs'!AB$34)
+IF(AND(($AB23+$E$2)&gt;HP$5,HP$5&gt;=$E$2),$Q23,IF(AND(($AA23+$E$2)&gt;HP$5,HP$5&gt;=$E$2),$P23,0))/Loss_GasEnergy
 *IF($C23="Residential",'Portfolio Inputs'!AB$35,'Portfolio Inputs'!AB$36)</f>
        <v>#N/A</v>
      </c>
      <c r="HQ23" s="140" t="e">
        <f ca="1">IF(AND(($AB23+$E$2)&gt;HQ$5,HQ$5&gt;=$E$2),$L23,IF(AND(($AA23+$E$2)&gt;HQ$5,HQ$5&gt;=$E$2),$K23,0))/Loss_ElectricEnergy
 *IF($C23="Residential",'Portfolio Inputs'!AC$33,'Portfolio Inputs'!AC$34)
+IF(AND(($AB23+$E$2)&gt;HQ$5,HQ$5&gt;=$E$2),$Q23,IF(AND(($AA23+$E$2)&gt;HQ$5,HQ$5&gt;=$E$2),$P23,0))/Loss_GasEnergy
 *IF($C23="Residential",'Portfolio Inputs'!AC$35,'Portfolio Inputs'!AC$36)</f>
        <v>#N/A</v>
      </c>
      <c r="HR23" s="140" t="e">
        <f ca="1">IF(AND(($AB23+$E$2)&gt;HR$5,HR$5&gt;=$E$2),$L23,IF(AND(($AA23+$E$2)&gt;HR$5,HR$5&gt;=$E$2),$K23,0))/Loss_ElectricEnergy
 *IF($C23="Residential",'Portfolio Inputs'!AD$33,'Portfolio Inputs'!AD$34)
+IF(AND(($AB23+$E$2)&gt;HR$5,HR$5&gt;=$E$2),$Q23,IF(AND(($AA23+$E$2)&gt;HR$5,HR$5&gt;=$E$2),$P23,0))/Loss_GasEnergy
 *IF($C23="Residential",'Portfolio Inputs'!AD$35,'Portfolio Inputs'!AD$36)</f>
        <v>#N/A</v>
      </c>
      <c r="HS23" s="140" t="e">
        <f ca="1">IF(AND(($AB23+$E$2)&gt;HS$5,HS$5&gt;=$E$2),$L23,IF(AND(($AA23+$E$2)&gt;HS$5,HS$5&gt;=$E$2),$K23,0))/Loss_ElectricEnergy
 *IF($C23="Residential",'Portfolio Inputs'!AE$33,'Portfolio Inputs'!AE$34)
+IF(AND(($AB23+$E$2)&gt;HS$5,HS$5&gt;=$E$2),$Q23,IF(AND(($AA23+$E$2)&gt;HS$5,HS$5&gt;=$E$2),$P23,0))/Loss_GasEnergy
 *IF($C23="Residential",'Portfolio Inputs'!AE$35,'Portfolio Inputs'!AE$36)</f>
        <v>#N/A</v>
      </c>
      <c r="HT23" s="140" t="e">
        <f ca="1">IF(AND(($AB23+$E$2)&gt;HT$5,HT$5&gt;=$E$2),$L23,IF(AND(($AA23+$E$2)&gt;HT$5,HT$5&gt;=$E$2),$K23,0))/Loss_ElectricEnergy
 *IF($C23="Residential",'Portfolio Inputs'!AF$33,'Portfolio Inputs'!AF$34)
+IF(AND(($AB23+$E$2)&gt;HT$5,HT$5&gt;=$E$2),$Q23,IF(AND(($AA23+$E$2)&gt;HT$5,HT$5&gt;=$E$2),$P23,0))/Loss_GasEnergy
 *IF($C23="Residential",'Portfolio Inputs'!AF$35,'Portfolio Inputs'!AF$36)</f>
        <v>#N/A</v>
      </c>
      <c r="HU23" s="140" t="e">
        <f ca="1">IF(AND(($AB23+$E$2)&gt;HU$5,HU$5&gt;=$E$2),$L23,IF(AND(($AA23+$E$2)&gt;HU$5,HU$5&gt;=$E$2),$K23,0))/Loss_ElectricEnergy
 *IF($C23="Residential",'Portfolio Inputs'!AG$33,'Portfolio Inputs'!AG$34)
+IF(AND(($AB23+$E$2)&gt;HU$5,HU$5&gt;=$E$2),$Q23,IF(AND(($AA23+$E$2)&gt;HU$5,HU$5&gt;=$E$2),$P23,0))/Loss_GasEnergy
 *IF($C23="Residential",'Portfolio Inputs'!AG$35,'Portfolio Inputs'!AG$36)</f>
        <v>#N/A</v>
      </c>
      <c r="HV23" s="140" t="e">
        <f ca="1">IF(AND(($AB23+$E$2)&gt;HV$5,HV$5&gt;=$E$2),$L23,IF(AND(($AA23+$E$2)&gt;HV$5,HV$5&gt;=$E$2),$K23,0))/Loss_ElectricEnergy
 *IF($C23="Residential",'Portfolio Inputs'!AH$33,'Portfolio Inputs'!AH$34)
+IF(AND(($AB23+$E$2)&gt;HV$5,HV$5&gt;=$E$2),$Q23,IF(AND(($AA23+$E$2)&gt;HV$5,HV$5&gt;=$E$2),$P23,0))/Loss_GasEnergy
 *IF($C23="Residential",'Portfolio Inputs'!AH$35,'Portfolio Inputs'!AH$36)</f>
        <v>#N/A</v>
      </c>
      <c r="HW23" s="140" t="e">
        <f ca="1">IF(AND(($AB23+$E$2)&gt;HW$5,HW$5&gt;=$E$2),$L23,IF(AND(($AA23+$E$2)&gt;HW$5,HW$5&gt;=$E$2),$K23,0))/Loss_ElectricEnergy
 *IF($C23="Residential",'Portfolio Inputs'!AI$33,'Portfolio Inputs'!AI$34)
+IF(AND(($AB23+$E$2)&gt;HW$5,HW$5&gt;=$E$2),$Q23,IF(AND(($AA23+$E$2)&gt;HW$5,HW$5&gt;=$E$2),$P23,0))/Loss_GasEnergy
 *IF($C23="Residential",'Portfolio Inputs'!AI$35,'Portfolio Inputs'!AI$36)</f>
        <v>#N/A</v>
      </c>
      <c r="HX23" s="140" t="e">
        <f ca="1">IF(AND(($AB23+$E$2)&gt;HX$5,HX$5&gt;=$E$2),$L23,IF(AND(($AA23+$E$2)&gt;HX$5,HX$5&gt;=$E$2),$K23,0))/Loss_ElectricEnergy
 *IF($C23="Residential",'Portfolio Inputs'!AJ$33,'Portfolio Inputs'!AJ$34)
+IF(AND(($AB23+$E$2)&gt;HX$5,HX$5&gt;=$E$2),$Q23,IF(AND(($AA23+$E$2)&gt;HX$5,HX$5&gt;=$E$2),$P23,0))/Loss_GasEnergy
 *IF($C23="Residential",'Portfolio Inputs'!AJ$35,'Portfolio Inputs'!AJ$36)</f>
        <v>#N/A</v>
      </c>
      <c r="HY23" s="140" t="e">
        <f ca="1">IF(AND(($AB23+$E$2)&gt;HY$5,HY$5&gt;=$E$2),$L23,IF(AND(($AA23+$E$2)&gt;HY$5,HY$5&gt;=$E$2),$K23,0))/Loss_ElectricEnergy
 *IF($C23="Residential",'Portfolio Inputs'!AK$33,'Portfolio Inputs'!AK$34)
+IF(AND(($AB23+$E$2)&gt;HY$5,HY$5&gt;=$E$2),$Q23,IF(AND(($AA23+$E$2)&gt;HY$5,HY$5&gt;=$E$2),$P23,0))/Loss_GasEnergy
 *IF($C23="Residential",'Portfolio Inputs'!AK$35,'Portfolio Inputs'!AK$36)</f>
        <v>#N/A</v>
      </c>
      <c r="HZ23" s="140" t="e">
        <f ca="1">IF(AND(($AB23+$E$2)&gt;HZ$5,HZ$5&gt;=$E$2),$L23,IF(AND(($AA23+$E$2)&gt;HZ$5,HZ$5&gt;=$E$2),$K23,0))/Loss_ElectricEnergy
 *IF($C23="Residential",'Portfolio Inputs'!AL$33,'Portfolio Inputs'!AL$34)
+IF(AND(($AB23+$E$2)&gt;HZ$5,HZ$5&gt;=$E$2),$Q23,IF(AND(($AA23+$E$2)&gt;HZ$5,HZ$5&gt;=$E$2),$P23,0))/Loss_GasEnergy
 *IF($C23="Residential",'Portfolio Inputs'!AL$35,'Portfolio Inputs'!AL$36)</f>
        <v>#N/A</v>
      </c>
      <c r="IA23" s="140" t="e">
        <f ca="1">IF(AND(($AB23+$E$2)&gt;IA$5,IA$5&gt;=$E$2),$L23,IF(AND(($AA23+$E$2)&gt;IA$5,IA$5&gt;=$E$2),$K23,0))/Loss_ElectricEnergy
 *IF($C23="Residential",'Portfolio Inputs'!AM$33,'Portfolio Inputs'!AM$34)
+IF(AND(($AB23+$E$2)&gt;IA$5,IA$5&gt;=$E$2),$Q23,IF(AND(($AA23+$E$2)&gt;IA$5,IA$5&gt;=$E$2),$P23,0))/Loss_GasEnergy
 *IF($C23="Residential",'Portfolio Inputs'!AM$35,'Portfolio Inputs'!AM$36)</f>
        <v>#N/A</v>
      </c>
      <c r="IB23" s="139"/>
      <c r="IC23" s="140" t="e">
        <f t="shared" ref="IC23:IL31" ca="1" si="125">IF($E$2=IC$5,$Y23,IF($AB23+$E$2=IC$5,-$Z23,0))</f>
        <v>#N/A</v>
      </c>
      <c r="ID23" s="140" t="e">
        <f t="shared" ca="1" si="125"/>
        <v>#N/A</v>
      </c>
      <c r="IE23" s="140" t="e">
        <f t="shared" ca="1" si="125"/>
        <v>#N/A</v>
      </c>
      <c r="IF23" s="140" t="e">
        <f t="shared" ca="1" si="125"/>
        <v>#N/A</v>
      </c>
      <c r="IG23" s="140" t="e">
        <f t="shared" ca="1" si="125"/>
        <v>#N/A</v>
      </c>
      <c r="IH23" s="140" t="e">
        <f t="shared" ca="1" si="125"/>
        <v>#N/A</v>
      </c>
      <c r="II23" s="140" t="e">
        <f t="shared" ca="1" si="125"/>
        <v>#N/A</v>
      </c>
      <c r="IJ23" s="140" t="e">
        <f t="shared" ca="1" si="125"/>
        <v>#N/A</v>
      </c>
      <c r="IK23" s="140" t="e">
        <f t="shared" ca="1" si="125"/>
        <v>#N/A</v>
      </c>
      <c r="IL23" s="140" t="e">
        <f t="shared" ca="1" si="125"/>
        <v>#N/A</v>
      </c>
      <c r="IM23" s="140" t="e">
        <f t="shared" ref="IM23:IV31" ca="1" si="126">IF($E$2=IM$5,$Y23,IF($AB23+$E$2=IM$5,-$Z23,0))</f>
        <v>#N/A</v>
      </c>
      <c r="IN23" s="140" t="e">
        <f t="shared" ca="1" si="126"/>
        <v>#N/A</v>
      </c>
      <c r="IO23" s="140" t="e">
        <f t="shared" ca="1" si="126"/>
        <v>#N/A</v>
      </c>
      <c r="IP23" s="140" t="e">
        <f t="shared" ca="1" si="126"/>
        <v>#N/A</v>
      </c>
      <c r="IQ23" s="140" t="e">
        <f t="shared" ca="1" si="126"/>
        <v>#N/A</v>
      </c>
      <c r="IR23" s="140" t="e">
        <f t="shared" ca="1" si="126"/>
        <v>#N/A</v>
      </c>
      <c r="IS23" s="140" t="e">
        <f t="shared" ca="1" si="126"/>
        <v>#N/A</v>
      </c>
      <c r="IT23" s="140" t="e">
        <f t="shared" ca="1" si="126"/>
        <v>#N/A</v>
      </c>
      <c r="IU23" s="140" t="e">
        <f t="shared" ca="1" si="126"/>
        <v>#N/A</v>
      </c>
      <c r="IV23" s="140" t="e">
        <f t="shared" ca="1" si="126"/>
        <v>#N/A</v>
      </c>
      <c r="IW23" s="140" t="e">
        <f t="shared" ref="IW23:JJ30" ca="1" si="127">IF($E$2=IW$5,$Y23,IF($AB23+$E$2=IW$5,-$Z23,0))</f>
        <v>#N/A</v>
      </c>
      <c r="IX23" s="140" t="e">
        <f t="shared" ca="1" si="127"/>
        <v>#N/A</v>
      </c>
      <c r="IY23" s="140" t="e">
        <f t="shared" ca="1" si="127"/>
        <v>#N/A</v>
      </c>
      <c r="IZ23" s="140" t="e">
        <f t="shared" ca="1" si="127"/>
        <v>#N/A</v>
      </c>
      <c r="JA23" s="140" t="e">
        <f t="shared" ca="1" si="127"/>
        <v>#N/A</v>
      </c>
      <c r="JB23" s="140" t="e">
        <f t="shared" ca="1" si="127"/>
        <v>#N/A</v>
      </c>
      <c r="JC23" s="140" t="e">
        <f t="shared" ca="1" si="127"/>
        <v>#N/A</v>
      </c>
      <c r="JD23" s="140" t="e">
        <f t="shared" ca="1" si="127"/>
        <v>#N/A</v>
      </c>
      <c r="JE23" s="140" t="e">
        <f t="shared" ca="1" si="127"/>
        <v>#N/A</v>
      </c>
      <c r="JF23" s="140" t="e">
        <f t="shared" ca="1" si="127"/>
        <v>#N/A</v>
      </c>
      <c r="JG23" s="140" t="e">
        <f t="shared" ca="1" si="127"/>
        <v>#N/A</v>
      </c>
      <c r="JH23" s="140" t="e">
        <f t="shared" ca="1" si="127"/>
        <v>#N/A</v>
      </c>
      <c r="JI23" s="140" t="e">
        <f t="shared" ca="1" si="127"/>
        <v>#N/A</v>
      </c>
      <c r="JJ23" s="140" t="e">
        <f t="shared" ca="1" si="127"/>
        <v>#N/A</v>
      </c>
      <c r="JK23" s="139"/>
      <c r="JL23" s="140" t="e">
        <f ca="1">IF(AND(($AB23+$E$2)&gt;JL$5,JL$5&gt;=$E$2),'Portfolio Inputs'!F$30*$S23,IF(AND(($AA23+$E$2)&gt;JL$5,JL$5&gt;=$E$2),'Portfolio Inputs'!F$30*$R23,0))</f>
        <v>#N/A</v>
      </c>
      <c r="JM23" s="140" t="e">
        <f ca="1">IF(AND(($AB23+$E$2)&gt;JM$5,JM$5&gt;=$E$2),'Portfolio Inputs'!G$30*$S23,IF(AND(($AA23+$E$2)&gt;JM$5,JM$5&gt;=$E$2),'Portfolio Inputs'!G$30*$R23,0))</f>
        <v>#N/A</v>
      </c>
      <c r="JN23" s="140" t="e">
        <f ca="1">IF(AND(($AB23+$E$2)&gt;JN$5,JN$5&gt;=$E$2),'Portfolio Inputs'!H$30*$S23,IF(AND(($AA23+$E$2)&gt;JN$5,JN$5&gt;=$E$2),'Portfolio Inputs'!H$30*$R23,0))</f>
        <v>#N/A</v>
      </c>
      <c r="JO23" s="140" t="e">
        <f ca="1">IF(AND(($AB23+$E$2)&gt;JO$5,JO$5&gt;=$E$2),'Portfolio Inputs'!I$30*$S23,IF(AND(($AA23+$E$2)&gt;JO$5,JO$5&gt;=$E$2),'Portfolio Inputs'!I$30*$R23,0))</f>
        <v>#N/A</v>
      </c>
      <c r="JP23" s="140" t="e">
        <f ca="1">IF(AND(($AB23+$E$2)&gt;JP$5,JP$5&gt;=$E$2),'Portfolio Inputs'!J$30*$S23,IF(AND(($AA23+$E$2)&gt;JP$5,JP$5&gt;=$E$2),'Portfolio Inputs'!J$30*$R23,0))</f>
        <v>#N/A</v>
      </c>
      <c r="JQ23" s="140" t="e">
        <f ca="1">IF(AND(($AB23+$E$2)&gt;JQ$5,JQ$5&gt;=$E$2),'Portfolio Inputs'!K$30*$S23,IF(AND(($AA23+$E$2)&gt;JQ$5,JQ$5&gt;=$E$2),'Portfolio Inputs'!K$30*$R23,0))</f>
        <v>#N/A</v>
      </c>
      <c r="JR23" s="140" t="e">
        <f ca="1">IF(AND(($AB23+$E$2)&gt;JR$5,JR$5&gt;=$E$2),'Portfolio Inputs'!L$30*$S23,IF(AND(($AA23+$E$2)&gt;JR$5,JR$5&gt;=$E$2),'Portfolio Inputs'!L$30*$R23,0))</f>
        <v>#N/A</v>
      </c>
      <c r="JS23" s="140" t="e">
        <f ca="1">IF(AND(($AB23+$E$2)&gt;JS$5,JS$5&gt;=$E$2),'Portfolio Inputs'!M$30*$S23,IF(AND(($AA23+$E$2)&gt;JS$5,JS$5&gt;=$E$2),'Portfolio Inputs'!M$30*$R23,0))</f>
        <v>#N/A</v>
      </c>
      <c r="JT23" s="140" t="e">
        <f ca="1">IF(AND(($AB23+$E$2)&gt;JT$5,JT$5&gt;=$E$2),'Portfolio Inputs'!N$30*$S23,IF(AND(($AA23+$E$2)&gt;JT$5,JT$5&gt;=$E$2),'Portfolio Inputs'!N$30*$R23,0))</f>
        <v>#N/A</v>
      </c>
      <c r="JU23" s="140" t="e">
        <f ca="1">IF(AND(($AB23+$E$2)&gt;JU$5,JU$5&gt;=$E$2),'Portfolio Inputs'!O$30*$S23,IF(AND(($AA23+$E$2)&gt;JU$5,JU$5&gt;=$E$2),'Portfolio Inputs'!O$30*$R23,0))</f>
        <v>#N/A</v>
      </c>
      <c r="JV23" s="140" t="e">
        <f ca="1">IF(AND(($AB23+$E$2)&gt;JV$5,JV$5&gt;=$E$2),'Portfolio Inputs'!P$30*$S23,IF(AND(($AA23+$E$2)&gt;JV$5,JV$5&gt;=$E$2),'Portfolio Inputs'!P$30*$R23,0))</f>
        <v>#N/A</v>
      </c>
      <c r="JW23" s="140" t="e">
        <f ca="1">IF(AND(($AB23+$E$2)&gt;JW$5,JW$5&gt;=$E$2),'Portfolio Inputs'!Q$30*$S23,IF(AND(($AA23+$E$2)&gt;JW$5,JW$5&gt;=$E$2),'Portfolio Inputs'!Q$30*$R23,0))</f>
        <v>#N/A</v>
      </c>
      <c r="JX23" s="140" t="e">
        <f ca="1">IF(AND(($AB23+$E$2)&gt;JX$5,JX$5&gt;=$E$2),'Portfolio Inputs'!R$30*$S23,IF(AND(($AA23+$E$2)&gt;JX$5,JX$5&gt;=$E$2),'Portfolio Inputs'!R$30*$R23,0))</f>
        <v>#N/A</v>
      </c>
      <c r="JY23" s="140" t="e">
        <f ca="1">IF(AND(($AB23+$E$2)&gt;JY$5,JY$5&gt;=$E$2),'Portfolio Inputs'!S$30*$S23,IF(AND(($AA23+$E$2)&gt;JY$5,JY$5&gt;=$E$2),'Portfolio Inputs'!S$30*$R23,0))</f>
        <v>#N/A</v>
      </c>
      <c r="JZ23" s="140" t="e">
        <f ca="1">IF(AND(($AB23+$E$2)&gt;JZ$5,JZ$5&gt;=$E$2),'Portfolio Inputs'!T$30*$S23,IF(AND(($AA23+$E$2)&gt;JZ$5,JZ$5&gt;=$E$2),'Portfolio Inputs'!T$30*$R23,0))</f>
        <v>#N/A</v>
      </c>
      <c r="KA23" s="140" t="e">
        <f ca="1">IF(AND(($AB23+$E$2)&gt;KA$5,KA$5&gt;=$E$2),'Portfolio Inputs'!U$30*$S23,IF(AND(($AA23+$E$2)&gt;KA$5,KA$5&gt;=$E$2),'Portfolio Inputs'!U$30*$R23,0))</f>
        <v>#N/A</v>
      </c>
      <c r="KB23" s="140" t="e">
        <f ca="1">IF(AND(($AB23+$E$2)&gt;KB$5,KB$5&gt;=$E$2),'Portfolio Inputs'!V$30*$S23,IF(AND(($AA23+$E$2)&gt;KB$5,KB$5&gt;=$E$2),'Portfolio Inputs'!V$30*$R23,0))</f>
        <v>#N/A</v>
      </c>
      <c r="KC23" s="140" t="e">
        <f ca="1">IF(AND(($AB23+$E$2)&gt;KC$5,KC$5&gt;=$E$2),'Portfolio Inputs'!W$30*$S23,IF(AND(($AA23+$E$2)&gt;KC$5,KC$5&gt;=$E$2),'Portfolio Inputs'!W$30*$R23,0))</f>
        <v>#N/A</v>
      </c>
      <c r="KD23" s="140" t="e">
        <f ca="1">IF(AND(($AB23+$E$2)&gt;KD$5,KD$5&gt;=$E$2),'Portfolio Inputs'!X$30*$S23,IF(AND(($AA23+$E$2)&gt;KD$5,KD$5&gt;=$E$2),'Portfolio Inputs'!X$30*$R23,0))</f>
        <v>#N/A</v>
      </c>
      <c r="KE23" s="140" t="e">
        <f ca="1">IF(AND(($AB23+$E$2)&gt;KE$5,KE$5&gt;=$E$2),'Portfolio Inputs'!Y$30*$S23,IF(AND(($AA23+$E$2)&gt;KE$5,KE$5&gt;=$E$2),'Portfolio Inputs'!Y$30*$R23,0))</f>
        <v>#N/A</v>
      </c>
      <c r="KF23" s="140" t="e">
        <f ca="1">IF(AND(($AB23+$E$2)&gt;KF$5,KF$5&gt;=$E$2),'Portfolio Inputs'!Z$30*$S23,IF(AND(($AA23+$E$2)&gt;KF$5,KF$5&gt;=$E$2),'Portfolio Inputs'!Z$30*$R23,0))</f>
        <v>#N/A</v>
      </c>
      <c r="KG23" s="140" t="e">
        <f ca="1">IF(AND(($AB23+$E$2)&gt;KG$5,KG$5&gt;=$E$2),'Portfolio Inputs'!AA$30*$S23,IF(AND(($AA23+$E$2)&gt;KG$5,KG$5&gt;=$E$2),'Portfolio Inputs'!AA$30*$R23,0))</f>
        <v>#N/A</v>
      </c>
      <c r="KH23" s="140" t="e">
        <f ca="1">IF(AND(($AB23+$E$2)&gt;KH$5,KH$5&gt;=$E$2),'Portfolio Inputs'!AB$30*$S23,IF(AND(($AA23+$E$2)&gt;KH$5,KH$5&gt;=$E$2),'Portfolio Inputs'!AB$30*$R23,0))</f>
        <v>#N/A</v>
      </c>
      <c r="KI23" s="140" t="e">
        <f ca="1">IF(AND(($AB23+$E$2)&gt;KI$5,KI$5&gt;=$E$2),'Portfolio Inputs'!AC$30*$S23,IF(AND(($AA23+$E$2)&gt;KI$5,KI$5&gt;=$E$2),'Portfolio Inputs'!AC$30*$R23,0))</f>
        <v>#N/A</v>
      </c>
      <c r="KJ23" s="140" t="e">
        <f ca="1">IF(AND(($AB23+$E$2)&gt;KJ$5,KJ$5&gt;=$E$2),'Portfolio Inputs'!AD$30*$S23,IF(AND(($AA23+$E$2)&gt;KJ$5,KJ$5&gt;=$E$2),'Portfolio Inputs'!AD$30*$R23,0))</f>
        <v>#N/A</v>
      </c>
      <c r="KK23" s="140" t="e">
        <f ca="1">IF(AND(($AB23+$E$2)&gt;KK$5,KK$5&gt;=$E$2),'Portfolio Inputs'!AE$30*$S23,IF(AND(($AA23+$E$2)&gt;KK$5,KK$5&gt;=$E$2),'Portfolio Inputs'!AE$30*$R23,0))</f>
        <v>#N/A</v>
      </c>
      <c r="KL23" s="140" t="e">
        <f ca="1">IF(AND(($AB23+$E$2)&gt;KL$5,KL$5&gt;=$E$2),'Portfolio Inputs'!AF$30*$S23,IF(AND(($AA23+$E$2)&gt;KL$5,KL$5&gt;=$E$2),'Portfolio Inputs'!AF$30*$R23,0))</f>
        <v>#N/A</v>
      </c>
      <c r="KM23" s="140" t="e">
        <f ca="1">IF(AND(($AB23+$E$2)&gt;KM$5,KM$5&gt;=$E$2),'Portfolio Inputs'!AG$30*$S23,IF(AND(($AA23+$E$2)&gt;KM$5,KM$5&gt;=$E$2),'Portfolio Inputs'!AG$30*$R23,0))</f>
        <v>#N/A</v>
      </c>
      <c r="KN23" s="140" t="e">
        <f ca="1">IF(AND(($AB23+$E$2)&gt;KN$5,KN$5&gt;=$E$2),'Portfolio Inputs'!AH$30*$S23,IF(AND(($AA23+$E$2)&gt;KN$5,KN$5&gt;=$E$2),'Portfolio Inputs'!AH$30*$R23,0))</f>
        <v>#N/A</v>
      </c>
      <c r="KO23" s="140" t="e">
        <f ca="1">IF(AND(($AB23+$E$2)&gt;KO$5,KO$5&gt;=$E$2),'Portfolio Inputs'!AI$30*$S23,IF(AND(($AA23+$E$2)&gt;KO$5,KO$5&gt;=$E$2),'Portfolio Inputs'!AI$30*$R23,0))</f>
        <v>#N/A</v>
      </c>
      <c r="KP23" s="140" t="e">
        <f ca="1">IF(AND(($AB23+$E$2)&gt;KP$5,KP$5&gt;=$E$2),'Portfolio Inputs'!AJ$30*$S23,IF(AND(($AA23+$E$2)&gt;KP$5,KP$5&gt;=$E$2),'Portfolio Inputs'!AJ$30*$R23,0))</f>
        <v>#N/A</v>
      </c>
      <c r="KQ23" s="140" t="e">
        <f ca="1">IF(AND(($AB23+$E$2)&gt;KQ$5,KQ$5&gt;=$E$2),'Portfolio Inputs'!AK$30*$S23,IF(AND(($AA23+$E$2)&gt;KQ$5,KQ$5&gt;=$E$2),'Portfolio Inputs'!AK$30*$R23,0))</f>
        <v>#N/A</v>
      </c>
      <c r="KR23" s="140" t="e">
        <f ca="1">IF(AND(($AB23+$E$2)&gt;KR$5,KR$5&gt;=$E$2),'Portfolio Inputs'!AL$30*$S23,IF(AND(($AA23+$E$2)&gt;KR$5,KR$5&gt;=$E$2),'Portfolio Inputs'!AL$30*$R23,0))</f>
        <v>#N/A</v>
      </c>
      <c r="KS23" s="140" t="e">
        <f ca="1">IF(AND(($AB23+$E$2)&gt;KS$5,KS$5&gt;=$E$2),'Portfolio Inputs'!AM$30*$S23,IF(AND(($AA23+$E$2)&gt;KS$5,KS$5&gt;=$E$2),'Portfolio Inputs'!AM$30*$R23,0))</f>
        <v>#N/A</v>
      </c>
      <c r="KT23" s="139"/>
      <c r="KU23" s="140" t="e">
        <f ca="1">IF(AND(($AB23+$E$2)&gt;KU$5,KU$5&gt;=$E$2),$S23,IF(AND(($AA23+$E$2)&gt;KU$5,KU$5&gt;=$E$2),$R23,0))*IF($C23="Residential",'Portfolio Inputs'!F$37,'Portfolio Inputs'!F$38)</f>
        <v>#N/A</v>
      </c>
      <c r="KV23" s="140" t="e">
        <f ca="1">IF(AND(($AB23+$E$2)&gt;KV$5,KV$5&gt;=$E$2),$S23,IF(AND(($AA23+$E$2)&gt;KV$5,KV$5&gt;=$E$2),$R23,0))*IF($C23="Residential",'Portfolio Inputs'!G$37,'Portfolio Inputs'!G$38)</f>
        <v>#N/A</v>
      </c>
      <c r="KW23" s="140" t="e">
        <f ca="1">IF(AND(($AB23+$E$2)&gt;KW$5,KW$5&gt;=$E$2),$S23,IF(AND(($AA23+$E$2)&gt;KW$5,KW$5&gt;=$E$2),$R23,0))*IF($C23="Residential",'Portfolio Inputs'!H$37,'Portfolio Inputs'!H$38)</f>
        <v>#N/A</v>
      </c>
      <c r="KX23" s="140" t="e">
        <f ca="1">IF(AND(($AB23+$E$2)&gt;KX$5,KX$5&gt;=$E$2),$S23,IF(AND(($AA23+$E$2)&gt;KX$5,KX$5&gt;=$E$2),$R23,0))*IF($C23="Residential",'Portfolio Inputs'!I$37,'Portfolio Inputs'!I$38)</f>
        <v>#N/A</v>
      </c>
      <c r="KY23" s="140" t="e">
        <f ca="1">IF(AND(($AB23+$E$2)&gt;KY$5,KY$5&gt;=$E$2),$S23,IF(AND(($AA23+$E$2)&gt;KY$5,KY$5&gt;=$E$2),$R23,0))*IF($C23="Residential",'Portfolio Inputs'!J$37,'Portfolio Inputs'!J$38)</f>
        <v>#N/A</v>
      </c>
      <c r="KZ23" s="140" t="e">
        <f ca="1">IF(AND(($AB23+$E$2)&gt;KZ$5,KZ$5&gt;=$E$2),$S23,IF(AND(($AA23+$E$2)&gt;KZ$5,KZ$5&gt;=$E$2),$R23,0))*IF($C23="Residential",'Portfolio Inputs'!K$37,'Portfolio Inputs'!K$38)</f>
        <v>#N/A</v>
      </c>
      <c r="LA23" s="140" t="e">
        <f ca="1">IF(AND(($AB23+$E$2)&gt;LA$5,LA$5&gt;=$E$2),$S23,IF(AND(($AA23+$E$2)&gt;LA$5,LA$5&gt;=$E$2),$R23,0))*IF($C23="Residential",'Portfolio Inputs'!L$37,'Portfolio Inputs'!L$38)</f>
        <v>#N/A</v>
      </c>
      <c r="LB23" s="140" t="e">
        <f ca="1">IF(AND(($AB23+$E$2)&gt;LB$5,LB$5&gt;=$E$2),$S23,IF(AND(($AA23+$E$2)&gt;LB$5,LB$5&gt;=$E$2),$R23,0))*IF($C23="Residential",'Portfolio Inputs'!M$37,'Portfolio Inputs'!M$38)</f>
        <v>#N/A</v>
      </c>
      <c r="LC23" s="140" t="e">
        <f ca="1">IF(AND(($AB23+$E$2)&gt;LC$5,LC$5&gt;=$E$2),$S23,IF(AND(($AA23+$E$2)&gt;LC$5,LC$5&gt;=$E$2),$R23,0))*IF($C23="Residential",'Portfolio Inputs'!N$37,'Portfolio Inputs'!N$38)</f>
        <v>#N/A</v>
      </c>
      <c r="LD23" s="140" t="e">
        <f ca="1">IF(AND(($AB23+$E$2)&gt;LD$5,LD$5&gt;=$E$2),$S23,IF(AND(($AA23+$E$2)&gt;LD$5,LD$5&gt;=$E$2),$R23,0))*IF($C23="Residential",'Portfolio Inputs'!O$37,'Portfolio Inputs'!O$38)</f>
        <v>#N/A</v>
      </c>
      <c r="LE23" s="140" t="e">
        <f ca="1">IF(AND(($AB23+$E$2)&gt;LE$5,LE$5&gt;=$E$2),$S23,IF(AND(($AA23+$E$2)&gt;LE$5,LE$5&gt;=$E$2),$R23,0))*IF($C23="Residential",'Portfolio Inputs'!P$37,'Portfolio Inputs'!P$38)</f>
        <v>#N/A</v>
      </c>
      <c r="LF23" s="140" t="e">
        <f ca="1">IF(AND(($AB23+$E$2)&gt;LF$5,LF$5&gt;=$E$2),$S23,IF(AND(($AA23+$E$2)&gt;LF$5,LF$5&gt;=$E$2),$R23,0))*IF($C23="Residential",'Portfolio Inputs'!Q$37,'Portfolio Inputs'!Q$38)</f>
        <v>#N/A</v>
      </c>
      <c r="LG23" s="140" t="e">
        <f ca="1">IF(AND(($AB23+$E$2)&gt;LG$5,LG$5&gt;=$E$2),$S23,IF(AND(($AA23+$E$2)&gt;LG$5,LG$5&gt;=$E$2),$R23,0))*IF($C23="Residential",'Portfolio Inputs'!R$37,'Portfolio Inputs'!R$38)</f>
        <v>#N/A</v>
      </c>
      <c r="LH23" s="140" t="e">
        <f ca="1">IF(AND(($AB23+$E$2)&gt;LH$5,LH$5&gt;=$E$2),$S23,IF(AND(($AA23+$E$2)&gt;LH$5,LH$5&gt;=$E$2),$R23,0))*IF($C23="Residential",'Portfolio Inputs'!S$37,'Portfolio Inputs'!S$38)</f>
        <v>#N/A</v>
      </c>
      <c r="LI23" s="140" t="e">
        <f ca="1">IF(AND(($AB23+$E$2)&gt;LI$5,LI$5&gt;=$E$2),$S23,IF(AND(($AA23+$E$2)&gt;LI$5,LI$5&gt;=$E$2),$R23,0))*IF($C23="Residential",'Portfolio Inputs'!T$37,'Portfolio Inputs'!T$38)</f>
        <v>#N/A</v>
      </c>
      <c r="LJ23" s="140" t="e">
        <f ca="1">IF(AND(($AB23+$E$2)&gt;LJ$5,LJ$5&gt;=$E$2),$S23,IF(AND(($AA23+$E$2)&gt;LJ$5,LJ$5&gt;=$E$2),$R23,0))*IF($C23="Residential",'Portfolio Inputs'!U$37,'Portfolio Inputs'!U$38)</f>
        <v>#N/A</v>
      </c>
      <c r="LK23" s="140" t="e">
        <f ca="1">IF(AND(($AB23+$E$2)&gt;LK$5,LK$5&gt;=$E$2),$S23,IF(AND(($AA23+$E$2)&gt;LK$5,LK$5&gt;=$E$2),$R23,0))*IF($C23="Residential",'Portfolio Inputs'!V$37,'Portfolio Inputs'!V$38)</f>
        <v>#N/A</v>
      </c>
      <c r="LL23" s="140" t="e">
        <f ca="1">IF(AND(($AB23+$E$2)&gt;LL$5,LL$5&gt;=$E$2),$S23,IF(AND(($AA23+$E$2)&gt;LL$5,LL$5&gt;=$E$2),$R23,0))*IF($C23="Residential",'Portfolio Inputs'!W$37,'Portfolio Inputs'!W$38)</f>
        <v>#N/A</v>
      </c>
      <c r="LM23" s="140" t="e">
        <f ca="1">IF(AND(($AB23+$E$2)&gt;LM$5,LM$5&gt;=$E$2),$S23,IF(AND(($AA23+$E$2)&gt;LM$5,LM$5&gt;=$E$2),$R23,0))*IF($C23="Residential",'Portfolio Inputs'!X$37,'Portfolio Inputs'!X$38)</f>
        <v>#N/A</v>
      </c>
      <c r="LN23" s="140" t="e">
        <f ca="1">IF(AND(($AB23+$E$2)&gt;LN$5,LN$5&gt;=$E$2),$S23,IF(AND(($AA23+$E$2)&gt;LN$5,LN$5&gt;=$E$2),$R23,0))*IF($C23="Residential",'Portfolio Inputs'!Y$37,'Portfolio Inputs'!Y$38)</f>
        <v>#N/A</v>
      </c>
      <c r="LO23" s="140" t="e">
        <f ca="1">IF(AND(($AB23+$E$2)&gt;LO$5,LO$5&gt;=$E$2),$S23,IF(AND(($AA23+$E$2)&gt;LO$5,LO$5&gt;=$E$2),$R23,0))*IF($C23="Residential",'Portfolio Inputs'!Z$37,'Portfolio Inputs'!Z$38)</f>
        <v>#N/A</v>
      </c>
      <c r="LP23" s="140" t="e">
        <f ca="1">IF(AND(($AB23+$E$2)&gt;LP$5,LP$5&gt;=$E$2),$S23,IF(AND(($AA23+$E$2)&gt;LP$5,LP$5&gt;=$E$2),$R23,0))*IF($C23="Residential",'Portfolio Inputs'!AA$37,'Portfolio Inputs'!AA$38)</f>
        <v>#N/A</v>
      </c>
      <c r="LQ23" s="140" t="e">
        <f ca="1">IF(AND(($AB23+$E$2)&gt;LQ$5,LQ$5&gt;=$E$2),$S23,IF(AND(($AA23+$E$2)&gt;LQ$5,LQ$5&gt;=$E$2),$R23,0))*IF($C23="Residential",'Portfolio Inputs'!AB$37,'Portfolio Inputs'!AB$38)</f>
        <v>#N/A</v>
      </c>
      <c r="LR23" s="140" t="e">
        <f ca="1">IF(AND(($AB23+$E$2)&gt;LR$5,LR$5&gt;=$E$2),$S23,IF(AND(($AA23+$E$2)&gt;LR$5,LR$5&gt;=$E$2),$R23,0))*IF($C23="Residential",'Portfolio Inputs'!AC$37,'Portfolio Inputs'!AC$38)</f>
        <v>#N/A</v>
      </c>
      <c r="LS23" s="140" t="e">
        <f ca="1">IF(AND(($AB23+$E$2)&gt;LS$5,LS$5&gt;=$E$2),$S23,IF(AND(($AA23+$E$2)&gt;LS$5,LS$5&gt;=$E$2),$R23,0))*IF($C23="Residential",'Portfolio Inputs'!AD$37,'Portfolio Inputs'!AD$38)</f>
        <v>#N/A</v>
      </c>
      <c r="LT23" s="140" t="e">
        <f ca="1">IF(AND(($AB23+$E$2)&gt;LT$5,LT$5&gt;=$E$2),$S23,IF(AND(($AA23+$E$2)&gt;LT$5,LT$5&gt;=$E$2),$R23,0))*IF($C23="Residential",'Portfolio Inputs'!AE$37,'Portfolio Inputs'!AE$38)</f>
        <v>#N/A</v>
      </c>
      <c r="LU23" s="140" t="e">
        <f ca="1">IF(AND(($AB23+$E$2)&gt;LU$5,LU$5&gt;=$E$2),$S23,IF(AND(($AA23+$E$2)&gt;LU$5,LU$5&gt;=$E$2),$R23,0))*IF($C23="Residential",'Portfolio Inputs'!AF$37,'Portfolio Inputs'!AF$38)</f>
        <v>#N/A</v>
      </c>
      <c r="LV23" s="140" t="e">
        <f ca="1">IF(AND(($AB23+$E$2)&gt;LV$5,LV$5&gt;=$E$2),$S23,IF(AND(($AA23+$E$2)&gt;LV$5,LV$5&gt;=$E$2),$R23,0))*IF($C23="Residential",'Portfolio Inputs'!AG$37,'Portfolio Inputs'!AG$38)</f>
        <v>#N/A</v>
      </c>
      <c r="LW23" s="140" t="e">
        <f ca="1">IF(AND(($AB23+$E$2)&gt;LW$5,LW$5&gt;=$E$2),$S23,IF(AND(($AA23+$E$2)&gt;LW$5,LW$5&gt;=$E$2),$R23,0))*IF($C23="Residential",'Portfolio Inputs'!AH$37,'Portfolio Inputs'!AH$38)</f>
        <v>#N/A</v>
      </c>
      <c r="LX23" s="140" t="e">
        <f ca="1">IF(AND(($AB23+$E$2)&gt;LX$5,LX$5&gt;=$E$2),$S23,IF(AND(($AA23+$E$2)&gt;LX$5,LX$5&gt;=$E$2),$R23,0))*IF($C23="Residential",'Portfolio Inputs'!AI$37,'Portfolio Inputs'!AI$38)</f>
        <v>#N/A</v>
      </c>
      <c r="LY23" s="140" t="e">
        <f ca="1">IF(AND(($AB23+$E$2)&gt;LY$5,LY$5&gt;=$E$2),$S23,IF(AND(($AA23+$E$2)&gt;LY$5,LY$5&gt;=$E$2),$R23,0))*IF($C23="Residential",'Portfolio Inputs'!AJ$37,'Portfolio Inputs'!AJ$38)</f>
        <v>#N/A</v>
      </c>
      <c r="LZ23" s="140" t="e">
        <f ca="1">IF(AND(($AB23+$E$2)&gt;LZ$5,LZ$5&gt;=$E$2),$S23,IF(AND(($AA23+$E$2)&gt;LZ$5,LZ$5&gt;=$E$2),$R23,0))*IF($C23="Residential",'Portfolio Inputs'!AK$37,'Portfolio Inputs'!AK$38)</f>
        <v>#N/A</v>
      </c>
      <c r="MA23" s="140" t="e">
        <f ca="1">IF(AND(($AB23+$E$2)&gt;MA$5,MA$5&gt;=$E$2),$S23,IF(AND(($AA23+$E$2)&gt;MA$5,MA$5&gt;=$E$2),$R23,0))*IF($C23="Residential",'Portfolio Inputs'!AL$37,'Portfolio Inputs'!AL$38)</f>
        <v>#N/A</v>
      </c>
      <c r="MB23" s="140" t="e">
        <f ca="1">IF(AND(($AB23+$E$2)&gt;MB$5,MB$5&gt;=$E$2),$S23,IF(AND(($AA23+$E$2)&gt;MB$5,MB$5&gt;=$E$2),$R23,0))*IF($C23="Residential",'Portfolio Inputs'!AM$37,'Portfolio Inputs'!AM$38)</f>
        <v>#N/A</v>
      </c>
      <c r="MC23" s="139"/>
      <c r="MD23" s="164" t="e">
        <f t="shared" ref="MD23" ca="1" si="128">IF(AND(($AB23+$E$2)&gt;BJ$5,BJ$5&gt;=$E$2),$L23,IF(AND(($AA23+$E$2)&gt;BJ$5,BJ$5&gt;=$E$2),$K23,0))*Loss_ElectricEnergy</f>
        <v>#N/A</v>
      </c>
      <c r="ME23" s="164" t="e">
        <f t="shared" ref="ME23" ca="1" si="129">IF(AND(($AB23+$E$2)&gt;BK$5,BK$5&gt;=$E$2),$L23,IF(AND(($AA23+$E$2)&gt;BK$5,BK$5&gt;=$E$2),$K23,0))*Loss_ElectricEnergy</f>
        <v>#N/A</v>
      </c>
      <c r="MF23" s="164" t="e">
        <f t="shared" ref="MF23" ca="1" si="130">IF(AND(($AB23+$E$2)&gt;BL$5,BL$5&gt;=$E$2),$L23,IF(AND(($AA23+$E$2)&gt;BL$5,BL$5&gt;=$E$2),$K23,0))*Loss_ElectricEnergy</f>
        <v>#N/A</v>
      </c>
      <c r="MG23" s="164" t="e">
        <f t="shared" ref="MG23" ca="1" si="131">IF(AND(($AB23+$E$2)&gt;BM$5,BM$5&gt;=$E$2),$L23,IF(AND(($AA23+$E$2)&gt;BM$5,BM$5&gt;=$E$2),$K23,0))*Loss_ElectricEnergy</f>
        <v>#N/A</v>
      </c>
      <c r="MH23" s="164" t="e">
        <f t="shared" ref="MH23" ca="1" si="132">IF(AND(($AB23+$E$2)&gt;BN$5,BN$5&gt;=$E$2),$L23,IF(AND(($AA23+$E$2)&gt;BN$5,BN$5&gt;=$E$2),$K23,0))*Loss_ElectricEnergy</f>
        <v>#N/A</v>
      </c>
      <c r="MI23" s="164" t="e">
        <f t="shared" ref="MI23" ca="1" si="133">IF(AND(($AB23+$E$2)&gt;BO$5,BO$5&gt;=$E$2),$L23,IF(AND(($AA23+$E$2)&gt;BO$5,BO$5&gt;=$E$2),$K23,0))*Loss_ElectricEnergy</f>
        <v>#N/A</v>
      </c>
      <c r="MJ23" s="164" t="e">
        <f t="shared" ref="MJ23" ca="1" si="134">IF(AND(($AB23+$E$2)&gt;BP$5,BP$5&gt;=$E$2),$L23,IF(AND(($AA23+$E$2)&gt;BP$5,BP$5&gt;=$E$2),$K23,0))*Loss_ElectricEnergy</f>
        <v>#N/A</v>
      </c>
      <c r="MK23" s="164" t="e">
        <f t="shared" ref="MK23" ca="1" si="135">IF(AND(($AB23+$E$2)&gt;BQ$5,BQ$5&gt;=$E$2),$L23,IF(AND(($AA23+$E$2)&gt;BQ$5,BQ$5&gt;=$E$2),$K23,0))*Loss_ElectricEnergy</f>
        <v>#N/A</v>
      </c>
      <c r="ML23" s="164" t="e">
        <f t="shared" ref="ML23" ca="1" si="136">IF(AND(($AB23+$E$2)&gt;BR$5,BR$5&gt;=$E$2),$L23,IF(AND(($AA23+$E$2)&gt;BR$5,BR$5&gt;=$E$2),$K23,0))*Loss_ElectricEnergy</f>
        <v>#N/A</v>
      </c>
      <c r="MM23" s="164" t="e">
        <f t="shared" ref="MM23" ca="1" si="137">IF(AND(($AB23+$E$2)&gt;BS$5,BS$5&gt;=$E$2),$L23,IF(AND(($AA23+$E$2)&gt;BS$5,BS$5&gt;=$E$2),$K23,0))*Loss_ElectricEnergy</f>
        <v>#N/A</v>
      </c>
      <c r="MN23" s="164" t="e">
        <f t="shared" ref="MN23" ca="1" si="138">IF(AND(($AB23+$E$2)&gt;BT$5,BT$5&gt;=$E$2),$L23,IF(AND(($AA23+$E$2)&gt;BT$5,BT$5&gt;=$E$2),$K23,0))*Loss_ElectricEnergy</f>
        <v>#N/A</v>
      </c>
      <c r="MO23" s="164" t="e">
        <f t="shared" ref="MO23" ca="1" si="139">IF(AND(($AB23+$E$2)&gt;BU$5,BU$5&gt;=$E$2),$L23,IF(AND(($AA23+$E$2)&gt;BU$5,BU$5&gt;=$E$2),$K23,0))*Loss_ElectricEnergy</f>
        <v>#N/A</v>
      </c>
      <c r="MP23" s="164" t="e">
        <f t="shared" ref="MP23" ca="1" si="140">IF(AND(($AB23+$E$2)&gt;BV$5,BV$5&gt;=$E$2),$L23,IF(AND(($AA23+$E$2)&gt;BV$5,BV$5&gt;=$E$2),$K23,0))*Loss_ElectricEnergy</f>
        <v>#N/A</v>
      </c>
      <c r="MQ23" s="164" t="e">
        <f t="shared" ref="MQ23" ca="1" si="141">IF(AND(($AB23+$E$2)&gt;BW$5,BW$5&gt;=$E$2),$L23,IF(AND(($AA23+$E$2)&gt;BW$5,BW$5&gt;=$E$2),$K23,0))*Loss_ElectricEnergy</f>
        <v>#N/A</v>
      </c>
      <c r="MR23" s="164" t="e">
        <f t="shared" ref="MR23" ca="1" si="142">IF(AND(($AB23+$E$2)&gt;BX$5,BX$5&gt;=$E$2),$L23,IF(AND(($AA23+$E$2)&gt;BX$5,BX$5&gt;=$E$2),$K23,0))*Loss_ElectricEnergy</f>
        <v>#N/A</v>
      </c>
      <c r="MS23" s="164" t="e">
        <f t="shared" ref="MS23" ca="1" si="143">IF(AND(($AB23+$E$2)&gt;BY$5,BY$5&gt;=$E$2),$L23,IF(AND(($AA23+$E$2)&gt;BY$5,BY$5&gt;=$E$2),$K23,0))*Loss_ElectricEnergy</f>
        <v>#N/A</v>
      </c>
      <c r="MT23" s="164" t="e">
        <f t="shared" ref="MT23" ca="1" si="144">IF(AND(($AB23+$E$2)&gt;BZ$5,BZ$5&gt;=$E$2),$L23,IF(AND(($AA23+$E$2)&gt;BZ$5,BZ$5&gt;=$E$2),$K23,0))*Loss_ElectricEnergy</f>
        <v>#N/A</v>
      </c>
      <c r="MU23" s="164" t="e">
        <f t="shared" ref="MU23" ca="1" si="145">IF(AND(($AB23+$E$2)&gt;CA$5,CA$5&gt;=$E$2),$L23,IF(AND(($AA23+$E$2)&gt;CA$5,CA$5&gt;=$E$2),$K23,0))*Loss_ElectricEnergy</f>
        <v>#N/A</v>
      </c>
      <c r="MV23" s="164" t="e">
        <f t="shared" ref="MV23" ca="1" si="146">IF(AND(($AB23+$E$2)&gt;CB$5,CB$5&gt;=$E$2),$L23,IF(AND(($AA23+$E$2)&gt;CB$5,CB$5&gt;=$E$2),$K23,0))*Loss_ElectricEnergy</f>
        <v>#N/A</v>
      </c>
      <c r="MW23" s="164" t="e">
        <f t="shared" ref="MW23" ca="1" si="147">IF(AND(($AB23+$E$2)&gt;CC$5,CC$5&gt;=$E$2),$L23,IF(AND(($AA23+$E$2)&gt;CC$5,CC$5&gt;=$E$2),$K23,0))*Loss_ElectricEnergy</f>
        <v>#N/A</v>
      </c>
      <c r="MX23" s="164" t="e">
        <f t="shared" ref="MX23" ca="1" si="148">IF(AND(($AB23+$E$2)&gt;CD$5,CD$5&gt;=$E$2),$L23,IF(AND(($AA23+$E$2)&gt;CD$5,CD$5&gt;=$E$2),$K23,0))*Loss_ElectricEnergy</f>
        <v>#N/A</v>
      </c>
      <c r="MY23" s="164" t="e">
        <f t="shared" ref="MY23" ca="1" si="149">IF(AND(($AB23+$E$2)&gt;CE$5,CE$5&gt;=$E$2),$L23,IF(AND(($AA23+$E$2)&gt;CE$5,CE$5&gt;=$E$2),$K23,0))*Loss_ElectricEnergy</f>
        <v>#N/A</v>
      </c>
      <c r="MZ23" s="164" t="e">
        <f t="shared" ref="MZ23" ca="1" si="150">IF(AND(($AB23+$E$2)&gt;CF$5,CF$5&gt;=$E$2),$L23,IF(AND(($AA23+$E$2)&gt;CF$5,CF$5&gt;=$E$2),$K23,0))*Loss_ElectricEnergy</f>
        <v>#N/A</v>
      </c>
      <c r="NA23" s="164" t="e">
        <f t="shared" ref="NA23" ca="1" si="151">IF(AND(($AB23+$E$2)&gt;CG$5,CG$5&gt;=$E$2),$L23,IF(AND(($AA23+$E$2)&gt;CG$5,CG$5&gt;=$E$2),$K23,0))*Loss_ElectricEnergy</f>
        <v>#N/A</v>
      </c>
      <c r="NB23" s="164" t="e">
        <f t="shared" ref="NB23" ca="1" si="152">IF(AND(($AB23+$E$2)&gt;CH$5,CH$5&gt;=$E$2),$L23,IF(AND(($AA23+$E$2)&gt;CH$5,CH$5&gt;=$E$2),$K23,0))*Loss_ElectricEnergy</f>
        <v>#N/A</v>
      </c>
      <c r="NC23" s="164" t="e">
        <f t="shared" ref="NC23" ca="1" si="153">IF(AND(($AB23+$E$2)&gt;CI$5,CI$5&gt;=$E$2),$L23,IF(AND(($AA23+$E$2)&gt;CI$5,CI$5&gt;=$E$2),$K23,0))*Loss_ElectricEnergy</f>
        <v>#N/A</v>
      </c>
      <c r="ND23" s="164" t="e">
        <f t="shared" ref="ND23" ca="1" si="154">IF(AND(($AB23+$E$2)&gt;CJ$5,CJ$5&gt;=$E$2),$L23,IF(AND(($AA23+$E$2)&gt;CJ$5,CJ$5&gt;=$E$2),$K23,0))*Loss_ElectricEnergy</f>
        <v>#N/A</v>
      </c>
      <c r="NE23" s="164" t="e">
        <f t="shared" ref="NE23" ca="1" si="155">IF(AND(($AB23+$E$2)&gt;CK$5,CK$5&gt;=$E$2),$L23,IF(AND(($AA23+$E$2)&gt;CK$5,CK$5&gt;=$E$2),$K23,0))*Loss_ElectricEnergy</f>
        <v>#N/A</v>
      </c>
      <c r="NF23" s="164" t="e">
        <f t="shared" ref="NF23" ca="1" si="156">IF(AND(($AB23+$E$2)&gt;CL$5,CL$5&gt;=$E$2),$L23,IF(AND(($AA23+$E$2)&gt;CL$5,CL$5&gt;=$E$2),$K23,0))*Loss_ElectricEnergy</f>
        <v>#N/A</v>
      </c>
      <c r="NG23" s="164" t="e">
        <f t="shared" ref="NG23" ca="1" si="157">IF(AND(($AB23+$E$2)&gt;CM$5,CM$5&gt;=$E$2),$L23,IF(AND(($AA23+$E$2)&gt;CM$5,CM$5&gt;=$E$2),$K23,0))*Loss_ElectricEnergy</f>
        <v>#N/A</v>
      </c>
      <c r="NH23" s="164" t="e">
        <f t="shared" ref="NH23" ca="1" si="158">IF(AND(($AB23+$E$2)&gt;CN$5,CN$5&gt;=$E$2),$L23,IF(AND(($AA23+$E$2)&gt;CN$5,CN$5&gt;=$E$2),$K23,0))*Loss_ElectricEnergy</f>
        <v>#N/A</v>
      </c>
      <c r="NI23" s="164" t="e">
        <f t="shared" ref="NI23" ca="1" si="159">IF(AND(($AB23+$E$2)&gt;CO$5,CO$5&gt;=$E$2),$L23,IF(AND(($AA23+$E$2)&gt;CO$5,CO$5&gt;=$E$2),$K23,0))*Loss_ElectricEnergy</f>
        <v>#N/A</v>
      </c>
      <c r="NJ23" s="164" t="e">
        <f t="shared" ref="NJ23" ca="1" si="160">IF(AND(($AB23+$E$2)&gt;CP$5,CP$5&gt;=$E$2),$L23,IF(AND(($AA23+$E$2)&gt;CP$5,CP$5&gt;=$E$2),$K23,0))*Loss_ElectricEnergy</f>
        <v>#N/A</v>
      </c>
      <c r="NK23" s="164" t="e">
        <f t="shared" ref="NK23" ca="1" si="161">IF(AND(($AB23+$E$2)&gt;CQ$5,CQ$5&gt;=$E$2),$L23,IF(AND(($AA23+$E$2)&gt;CQ$5,CQ$5&gt;=$E$2),$K23,0))*Loss_ElectricEnergy</f>
        <v>#N/A</v>
      </c>
      <c r="NL23" s="139"/>
      <c r="NM23" s="164" t="e">
        <f t="shared" ref="NM23" ca="1" si="162">IF(AND(($AB23+$E$2)&gt;BJ$5,BJ$5&gt;=$E$2),$O23,IF(AND(($AA23+$E$2)&gt;BJ$5,BJ$5&gt;=$E$2),$N23,0))*Loss_ElectricDemand</f>
        <v>#N/A</v>
      </c>
      <c r="NN23" s="164" t="e">
        <f t="shared" ref="NN23" ca="1" si="163">IF(AND(($AB23+$E$2)&gt;BK$5,BK$5&gt;=$E$2),$O23,IF(AND(($AA23+$E$2)&gt;BK$5,BK$5&gt;=$E$2),$N23,0))*Loss_ElectricDemand</f>
        <v>#N/A</v>
      </c>
      <c r="NO23" s="164" t="e">
        <f t="shared" ref="NO23" ca="1" si="164">IF(AND(($AB23+$E$2)&gt;BL$5,BL$5&gt;=$E$2),$O23,IF(AND(($AA23+$E$2)&gt;BL$5,BL$5&gt;=$E$2),$N23,0))*Loss_ElectricDemand</f>
        <v>#N/A</v>
      </c>
      <c r="NP23" s="164" t="e">
        <f t="shared" ref="NP23" ca="1" si="165">IF(AND(($AB23+$E$2)&gt;BM$5,BM$5&gt;=$E$2),$O23,IF(AND(($AA23+$E$2)&gt;BM$5,BM$5&gt;=$E$2),$N23,0))*Loss_ElectricDemand</f>
        <v>#N/A</v>
      </c>
      <c r="NQ23" s="164" t="e">
        <f t="shared" ref="NQ23" ca="1" si="166">IF(AND(($AB23+$E$2)&gt;BN$5,BN$5&gt;=$E$2),$O23,IF(AND(($AA23+$E$2)&gt;BN$5,BN$5&gt;=$E$2),$N23,0))*Loss_ElectricDemand</f>
        <v>#N/A</v>
      </c>
      <c r="NR23" s="164" t="e">
        <f t="shared" ref="NR23" ca="1" si="167">IF(AND(($AB23+$E$2)&gt;BO$5,BO$5&gt;=$E$2),$O23,IF(AND(($AA23+$E$2)&gt;BO$5,BO$5&gt;=$E$2),$N23,0))*Loss_ElectricDemand</f>
        <v>#N/A</v>
      </c>
      <c r="NS23" s="164" t="e">
        <f t="shared" ref="NS23" ca="1" si="168">IF(AND(($AB23+$E$2)&gt;BP$5,BP$5&gt;=$E$2),$O23,IF(AND(($AA23+$E$2)&gt;BP$5,BP$5&gt;=$E$2),$N23,0))*Loss_ElectricDemand</f>
        <v>#N/A</v>
      </c>
      <c r="NT23" s="164" t="e">
        <f t="shared" ref="NT23" ca="1" si="169">IF(AND(($AB23+$E$2)&gt;BQ$5,BQ$5&gt;=$E$2),$O23,IF(AND(($AA23+$E$2)&gt;BQ$5,BQ$5&gt;=$E$2),$N23,0))*Loss_ElectricDemand</f>
        <v>#N/A</v>
      </c>
      <c r="NU23" s="164" t="e">
        <f t="shared" ref="NU23" ca="1" si="170">IF(AND(($AB23+$E$2)&gt;BR$5,BR$5&gt;=$E$2),$O23,IF(AND(($AA23+$E$2)&gt;BR$5,BR$5&gt;=$E$2),$N23,0))*Loss_ElectricDemand</f>
        <v>#N/A</v>
      </c>
      <c r="NV23" s="164" t="e">
        <f t="shared" ref="NV23" ca="1" si="171">IF(AND(($AB23+$E$2)&gt;BS$5,BS$5&gt;=$E$2),$O23,IF(AND(($AA23+$E$2)&gt;BS$5,BS$5&gt;=$E$2),$N23,0))*Loss_ElectricDemand</f>
        <v>#N/A</v>
      </c>
      <c r="NW23" s="164" t="e">
        <f t="shared" ref="NW23" ca="1" si="172">IF(AND(($AB23+$E$2)&gt;BT$5,BT$5&gt;=$E$2),$O23,IF(AND(($AA23+$E$2)&gt;BT$5,BT$5&gt;=$E$2),$N23,0))*Loss_ElectricDemand</f>
        <v>#N/A</v>
      </c>
      <c r="NX23" s="164" t="e">
        <f t="shared" ref="NX23" ca="1" si="173">IF(AND(($AB23+$E$2)&gt;BU$5,BU$5&gt;=$E$2),$O23,IF(AND(($AA23+$E$2)&gt;BU$5,BU$5&gt;=$E$2),$N23,0))*Loss_ElectricDemand</f>
        <v>#N/A</v>
      </c>
      <c r="NY23" s="164" t="e">
        <f t="shared" ref="NY23" ca="1" si="174">IF(AND(($AB23+$E$2)&gt;BV$5,BV$5&gt;=$E$2),$O23,IF(AND(($AA23+$E$2)&gt;BV$5,BV$5&gt;=$E$2),$N23,0))*Loss_ElectricDemand</f>
        <v>#N/A</v>
      </c>
      <c r="NZ23" s="164" t="e">
        <f t="shared" ref="NZ23" ca="1" si="175">IF(AND(($AB23+$E$2)&gt;BW$5,BW$5&gt;=$E$2),$O23,IF(AND(($AA23+$E$2)&gt;BW$5,BW$5&gt;=$E$2),$N23,0))*Loss_ElectricDemand</f>
        <v>#N/A</v>
      </c>
      <c r="OA23" s="164" t="e">
        <f t="shared" ref="OA23" ca="1" si="176">IF(AND(($AB23+$E$2)&gt;BX$5,BX$5&gt;=$E$2),$O23,IF(AND(($AA23+$E$2)&gt;BX$5,BX$5&gt;=$E$2),$N23,0))*Loss_ElectricDemand</f>
        <v>#N/A</v>
      </c>
      <c r="OB23" s="164" t="e">
        <f t="shared" ref="OB23" ca="1" si="177">IF(AND(($AB23+$E$2)&gt;BY$5,BY$5&gt;=$E$2),$O23,IF(AND(($AA23+$E$2)&gt;BY$5,BY$5&gt;=$E$2),$N23,0))*Loss_ElectricDemand</f>
        <v>#N/A</v>
      </c>
      <c r="OC23" s="164" t="e">
        <f t="shared" ref="OC23" ca="1" si="178">IF(AND(($AB23+$E$2)&gt;BZ$5,BZ$5&gt;=$E$2),$O23,IF(AND(($AA23+$E$2)&gt;BZ$5,BZ$5&gt;=$E$2),$N23,0))*Loss_ElectricDemand</f>
        <v>#N/A</v>
      </c>
      <c r="OD23" s="164" t="e">
        <f t="shared" ref="OD23" ca="1" si="179">IF(AND(($AB23+$E$2)&gt;CA$5,CA$5&gt;=$E$2),$O23,IF(AND(($AA23+$E$2)&gt;CA$5,CA$5&gt;=$E$2),$N23,0))*Loss_ElectricDemand</f>
        <v>#N/A</v>
      </c>
      <c r="OE23" s="164" t="e">
        <f t="shared" ref="OE23" ca="1" si="180">IF(AND(($AB23+$E$2)&gt;CB$5,CB$5&gt;=$E$2),$O23,IF(AND(($AA23+$E$2)&gt;CB$5,CB$5&gt;=$E$2),$N23,0))*Loss_ElectricDemand</f>
        <v>#N/A</v>
      </c>
      <c r="OF23" s="164" t="e">
        <f t="shared" ref="OF23" ca="1" si="181">IF(AND(($AB23+$E$2)&gt;CC$5,CC$5&gt;=$E$2),$O23,IF(AND(($AA23+$E$2)&gt;CC$5,CC$5&gt;=$E$2),$N23,0))*Loss_ElectricDemand</f>
        <v>#N/A</v>
      </c>
      <c r="OG23" s="164" t="e">
        <f t="shared" ref="OG23" ca="1" si="182">IF(AND(($AB23+$E$2)&gt;CD$5,CD$5&gt;=$E$2),$O23,IF(AND(($AA23+$E$2)&gt;CD$5,CD$5&gt;=$E$2),$N23,0))*Loss_ElectricDemand</f>
        <v>#N/A</v>
      </c>
      <c r="OH23" s="164" t="e">
        <f t="shared" ref="OH23" ca="1" si="183">IF(AND(($AB23+$E$2)&gt;CE$5,CE$5&gt;=$E$2),$O23,IF(AND(($AA23+$E$2)&gt;CE$5,CE$5&gt;=$E$2),$N23,0))*Loss_ElectricDemand</f>
        <v>#N/A</v>
      </c>
      <c r="OI23" s="164" t="e">
        <f t="shared" ref="OI23" ca="1" si="184">IF(AND(($AB23+$E$2)&gt;CF$5,CF$5&gt;=$E$2),$O23,IF(AND(($AA23+$E$2)&gt;CF$5,CF$5&gt;=$E$2),$N23,0))*Loss_ElectricDemand</f>
        <v>#N/A</v>
      </c>
      <c r="OJ23" s="164" t="e">
        <f t="shared" ref="OJ23" ca="1" si="185">IF(AND(($AB23+$E$2)&gt;CG$5,CG$5&gt;=$E$2),$O23,IF(AND(($AA23+$E$2)&gt;CG$5,CG$5&gt;=$E$2),$N23,0))*Loss_ElectricDemand</f>
        <v>#N/A</v>
      </c>
      <c r="OK23" s="164" t="e">
        <f t="shared" ref="OK23" ca="1" si="186">IF(AND(($AB23+$E$2)&gt;CH$5,CH$5&gt;=$E$2),$O23,IF(AND(($AA23+$E$2)&gt;CH$5,CH$5&gt;=$E$2),$N23,0))*Loss_ElectricDemand</f>
        <v>#N/A</v>
      </c>
      <c r="OL23" s="164" t="e">
        <f t="shared" ref="OL23" ca="1" si="187">IF(AND(($AB23+$E$2)&gt;CI$5,CI$5&gt;=$E$2),$O23,IF(AND(($AA23+$E$2)&gt;CI$5,CI$5&gt;=$E$2),$N23,0))*Loss_ElectricDemand</f>
        <v>#N/A</v>
      </c>
      <c r="OM23" s="164" t="e">
        <f t="shared" ref="OM23" ca="1" si="188">IF(AND(($AB23+$E$2)&gt;CJ$5,CJ$5&gt;=$E$2),$O23,IF(AND(($AA23+$E$2)&gt;CJ$5,CJ$5&gt;=$E$2),$N23,0))*Loss_ElectricDemand</f>
        <v>#N/A</v>
      </c>
      <c r="ON23" s="164" t="e">
        <f t="shared" ref="ON23" ca="1" si="189">IF(AND(($AB23+$E$2)&gt;CK$5,CK$5&gt;=$E$2),$O23,IF(AND(($AA23+$E$2)&gt;CK$5,CK$5&gt;=$E$2),$N23,0))*Loss_ElectricDemand</f>
        <v>#N/A</v>
      </c>
      <c r="OO23" s="164" t="e">
        <f t="shared" ref="OO23" ca="1" si="190">IF(AND(($AB23+$E$2)&gt;CL$5,CL$5&gt;=$E$2),$O23,IF(AND(($AA23+$E$2)&gt;CL$5,CL$5&gt;=$E$2),$N23,0))*Loss_ElectricDemand</f>
        <v>#N/A</v>
      </c>
      <c r="OP23" s="164" t="e">
        <f t="shared" ref="OP23" ca="1" si="191">IF(AND(($AB23+$E$2)&gt;CM$5,CM$5&gt;=$E$2),$O23,IF(AND(($AA23+$E$2)&gt;CM$5,CM$5&gt;=$E$2),$N23,0))*Loss_ElectricDemand</f>
        <v>#N/A</v>
      </c>
      <c r="OQ23" s="164" t="e">
        <f t="shared" ref="OQ23" ca="1" si="192">IF(AND(($AB23+$E$2)&gt;CN$5,CN$5&gt;=$E$2),$O23,IF(AND(($AA23+$E$2)&gt;CN$5,CN$5&gt;=$E$2),$N23,0))*Loss_ElectricDemand</f>
        <v>#N/A</v>
      </c>
      <c r="OR23" s="164" t="e">
        <f t="shared" ref="OR23" ca="1" si="193">IF(AND(($AB23+$E$2)&gt;CO$5,CO$5&gt;=$E$2),$O23,IF(AND(($AA23+$E$2)&gt;CO$5,CO$5&gt;=$E$2),$N23,0))*Loss_ElectricDemand</f>
        <v>#N/A</v>
      </c>
      <c r="OS23" s="164" t="e">
        <f t="shared" ref="OS23" ca="1" si="194">IF(AND(($AB23+$E$2)&gt;CP$5,CP$5&gt;=$E$2),$O23,IF(AND(($AA23+$E$2)&gt;CP$5,CP$5&gt;=$E$2),$N23,0))*Loss_ElectricDemand</f>
        <v>#N/A</v>
      </c>
      <c r="OT23" s="164" t="e">
        <f t="shared" ref="OT23" ca="1" si="195">IF(AND(($AB23+$E$2)&gt;CQ$5,CQ$5&gt;=$E$2),$O23,IF(AND(($AA23+$E$2)&gt;CQ$5,CQ$5&gt;=$E$2),$N23,0))*Loss_ElectricDemand</f>
        <v>#N/A</v>
      </c>
      <c r="OU23" s="139"/>
      <c r="OV23" s="164" t="e">
        <f t="shared" ref="OV23" ca="1" si="196">IF(AND(($AB23+$E$2)&gt;BJ$5,BJ$5&gt;=$E$2),$Q23,IF(AND(($AA23+$E$2)&gt;BJ$5,BJ$5&gt;=$E$2),$P23,0))*Loss_GasEnergy</f>
        <v>#N/A</v>
      </c>
      <c r="OW23" s="164" t="e">
        <f t="shared" ref="OW23" ca="1" si="197">IF(AND(($AB23+$E$2)&gt;BK$5,BK$5&gt;=$E$2),$Q23,IF(AND(($AA23+$E$2)&gt;BK$5,BK$5&gt;=$E$2),$P23,0))*Loss_GasEnergy</f>
        <v>#N/A</v>
      </c>
      <c r="OX23" s="164" t="e">
        <f t="shared" ref="OX23" ca="1" si="198">IF(AND(($AB23+$E$2)&gt;BL$5,BL$5&gt;=$E$2),$Q23,IF(AND(($AA23+$E$2)&gt;BL$5,BL$5&gt;=$E$2),$P23,0))*Loss_GasEnergy</f>
        <v>#N/A</v>
      </c>
      <c r="OY23" s="164" t="e">
        <f t="shared" ref="OY23" ca="1" si="199">IF(AND(($AB23+$E$2)&gt;BM$5,BM$5&gt;=$E$2),$Q23,IF(AND(($AA23+$E$2)&gt;BM$5,BM$5&gt;=$E$2),$P23,0))*Loss_GasEnergy</f>
        <v>#N/A</v>
      </c>
      <c r="OZ23" s="164" t="e">
        <f t="shared" ref="OZ23" ca="1" si="200">IF(AND(($AB23+$E$2)&gt;BN$5,BN$5&gt;=$E$2),$Q23,IF(AND(($AA23+$E$2)&gt;BN$5,BN$5&gt;=$E$2),$P23,0))*Loss_GasEnergy</f>
        <v>#N/A</v>
      </c>
      <c r="PA23" s="164" t="e">
        <f t="shared" ref="PA23" ca="1" si="201">IF(AND(($AB23+$E$2)&gt;BO$5,BO$5&gt;=$E$2),$Q23,IF(AND(($AA23+$E$2)&gt;BO$5,BO$5&gt;=$E$2),$P23,0))*Loss_GasEnergy</f>
        <v>#N/A</v>
      </c>
      <c r="PB23" s="164" t="e">
        <f t="shared" ref="PB23" ca="1" si="202">IF(AND(($AB23+$E$2)&gt;BP$5,BP$5&gt;=$E$2),$Q23,IF(AND(($AA23+$E$2)&gt;BP$5,BP$5&gt;=$E$2),$P23,0))*Loss_GasEnergy</f>
        <v>#N/A</v>
      </c>
      <c r="PC23" s="164" t="e">
        <f t="shared" ref="PC23" ca="1" si="203">IF(AND(($AB23+$E$2)&gt;BQ$5,BQ$5&gt;=$E$2),$Q23,IF(AND(($AA23+$E$2)&gt;BQ$5,BQ$5&gt;=$E$2),$P23,0))*Loss_GasEnergy</f>
        <v>#N/A</v>
      </c>
      <c r="PD23" s="164" t="e">
        <f t="shared" ref="PD23" ca="1" si="204">IF(AND(($AB23+$E$2)&gt;BR$5,BR$5&gt;=$E$2),$Q23,IF(AND(($AA23+$E$2)&gt;BR$5,BR$5&gt;=$E$2),$P23,0))*Loss_GasEnergy</f>
        <v>#N/A</v>
      </c>
      <c r="PE23" s="164" t="e">
        <f t="shared" ref="PE23" ca="1" si="205">IF(AND(($AB23+$E$2)&gt;BS$5,BS$5&gt;=$E$2),$Q23,IF(AND(($AA23+$E$2)&gt;BS$5,BS$5&gt;=$E$2),$P23,0))*Loss_GasEnergy</f>
        <v>#N/A</v>
      </c>
      <c r="PF23" s="164" t="e">
        <f t="shared" ref="PF23" ca="1" si="206">IF(AND(($AB23+$E$2)&gt;BT$5,BT$5&gt;=$E$2),$Q23,IF(AND(($AA23+$E$2)&gt;BT$5,BT$5&gt;=$E$2),$P23,0))*Loss_GasEnergy</f>
        <v>#N/A</v>
      </c>
      <c r="PG23" s="164" t="e">
        <f t="shared" ref="PG23" ca="1" si="207">IF(AND(($AB23+$E$2)&gt;BU$5,BU$5&gt;=$E$2),$Q23,IF(AND(($AA23+$E$2)&gt;BU$5,BU$5&gt;=$E$2),$P23,0))*Loss_GasEnergy</f>
        <v>#N/A</v>
      </c>
      <c r="PH23" s="164" t="e">
        <f t="shared" ref="PH23" ca="1" si="208">IF(AND(($AB23+$E$2)&gt;BV$5,BV$5&gt;=$E$2),$Q23,IF(AND(($AA23+$E$2)&gt;BV$5,BV$5&gt;=$E$2),$P23,0))*Loss_GasEnergy</f>
        <v>#N/A</v>
      </c>
      <c r="PI23" s="164" t="e">
        <f t="shared" ref="PI23" ca="1" si="209">IF(AND(($AB23+$E$2)&gt;BW$5,BW$5&gt;=$E$2),$Q23,IF(AND(($AA23+$E$2)&gt;BW$5,BW$5&gt;=$E$2),$P23,0))*Loss_GasEnergy</f>
        <v>#N/A</v>
      </c>
      <c r="PJ23" s="164" t="e">
        <f t="shared" ref="PJ23" ca="1" si="210">IF(AND(($AB23+$E$2)&gt;BX$5,BX$5&gt;=$E$2),$Q23,IF(AND(($AA23+$E$2)&gt;BX$5,BX$5&gt;=$E$2),$P23,0))*Loss_GasEnergy</f>
        <v>#N/A</v>
      </c>
      <c r="PK23" s="164" t="e">
        <f t="shared" ref="PK23" ca="1" si="211">IF(AND(($AB23+$E$2)&gt;BY$5,BY$5&gt;=$E$2),$Q23,IF(AND(($AA23+$E$2)&gt;BY$5,BY$5&gt;=$E$2),$P23,0))*Loss_GasEnergy</f>
        <v>#N/A</v>
      </c>
      <c r="PL23" s="164" t="e">
        <f t="shared" ref="PL23" ca="1" si="212">IF(AND(($AB23+$E$2)&gt;BZ$5,BZ$5&gt;=$E$2),$Q23,IF(AND(($AA23+$E$2)&gt;BZ$5,BZ$5&gt;=$E$2),$P23,0))*Loss_GasEnergy</f>
        <v>#N/A</v>
      </c>
      <c r="PM23" s="164" t="e">
        <f t="shared" ref="PM23" ca="1" si="213">IF(AND(($AB23+$E$2)&gt;CA$5,CA$5&gt;=$E$2),$Q23,IF(AND(($AA23+$E$2)&gt;CA$5,CA$5&gt;=$E$2),$P23,0))*Loss_GasEnergy</f>
        <v>#N/A</v>
      </c>
      <c r="PN23" s="164" t="e">
        <f t="shared" ref="PN23" ca="1" si="214">IF(AND(($AB23+$E$2)&gt;CB$5,CB$5&gt;=$E$2),$Q23,IF(AND(($AA23+$E$2)&gt;CB$5,CB$5&gt;=$E$2),$P23,0))*Loss_GasEnergy</f>
        <v>#N/A</v>
      </c>
      <c r="PO23" s="164" t="e">
        <f t="shared" ref="PO23" ca="1" si="215">IF(AND(($AB23+$E$2)&gt;CC$5,CC$5&gt;=$E$2),$Q23,IF(AND(($AA23+$E$2)&gt;CC$5,CC$5&gt;=$E$2),$P23,0))*Loss_GasEnergy</f>
        <v>#N/A</v>
      </c>
      <c r="PP23" s="164" t="e">
        <f t="shared" ref="PP23" ca="1" si="216">IF(AND(($AB23+$E$2)&gt;CD$5,CD$5&gt;=$E$2),$Q23,IF(AND(($AA23+$E$2)&gt;CD$5,CD$5&gt;=$E$2),$P23,0))*Loss_GasEnergy</f>
        <v>#N/A</v>
      </c>
      <c r="PQ23" s="164" t="e">
        <f t="shared" ref="PQ23" ca="1" si="217">IF(AND(($AB23+$E$2)&gt;CE$5,CE$5&gt;=$E$2),$Q23,IF(AND(($AA23+$E$2)&gt;CE$5,CE$5&gt;=$E$2),$P23,0))*Loss_GasEnergy</f>
        <v>#N/A</v>
      </c>
      <c r="PR23" s="164" t="e">
        <f t="shared" ref="PR23" ca="1" si="218">IF(AND(($AB23+$E$2)&gt;CF$5,CF$5&gt;=$E$2),$Q23,IF(AND(($AA23+$E$2)&gt;CF$5,CF$5&gt;=$E$2),$P23,0))*Loss_GasEnergy</f>
        <v>#N/A</v>
      </c>
      <c r="PS23" s="164" t="e">
        <f t="shared" ref="PS23" ca="1" si="219">IF(AND(($AB23+$E$2)&gt;CG$5,CG$5&gt;=$E$2),$Q23,IF(AND(($AA23+$E$2)&gt;CG$5,CG$5&gt;=$E$2),$P23,0))*Loss_GasEnergy</f>
        <v>#N/A</v>
      </c>
      <c r="PT23" s="164" t="e">
        <f t="shared" ref="PT23" ca="1" si="220">IF(AND(($AB23+$E$2)&gt;CH$5,CH$5&gt;=$E$2),$Q23,IF(AND(($AA23+$E$2)&gt;CH$5,CH$5&gt;=$E$2),$P23,0))*Loss_GasEnergy</f>
        <v>#N/A</v>
      </c>
      <c r="PU23" s="164" t="e">
        <f t="shared" ref="PU23" ca="1" si="221">IF(AND(($AB23+$E$2)&gt;CI$5,CI$5&gt;=$E$2),$Q23,IF(AND(($AA23+$E$2)&gt;CI$5,CI$5&gt;=$E$2),$P23,0))*Loss_GasEnergy</f>
        <v>#N/A</v>
      </c>
      <c r="PV23" s="164" t="e">
        <f t="shared" ref="PV23" ca="1" si="222">IF(AND(($AB23+$E$2)&gt;CJ$5,CJ$5&gt;=$E$2),$Q23,IF(AND(($AA23+$E$2)&gt;CJ$5,CJ$5&gt;=$E$2),$P23,0))*Loss_GasEnergy</f>
        <v>#N/A</v>
      </c>
      <c r="PW23" s="164" t="e">
        <f t="shared" ref="PW23" ca="1" si="223">IF(AND(($AB23+$E$2)&gt;CK$5,CK$5&gt;=$E$2),$Q23,IF(AND(($AA23+$E$2)&gt;CK$5,CK$5&gt;=$E$2),$P23,0))*Loss_GasEnergy</f>
        <v>#N/A</v>
      </c>
      <c r="PX23" s="164" t="e">
        <f t="shared" ref="PX23" ca="1" si="224">IF(AND(($AB23+$E$2)&gt;CL$5,CL$5&gt;=$E$2),$Q23,IF(AND(($AA23+$E$2)&gt;CL$5,CL$5&gt;=$E$2),$P23,0))*Loss_GasEnergy</f>
        <v>#N/A</v>
      </c>
      <c r="PY23" s="164" t="e">
        <f t="shared" ref="PY23" ca="1" si="225">IF(AND(($AB23+$E$2)&gt;CM$5,CM$5&gt;=$E$2),$Q23,IF(AND(($AA23+$E$2)&gt;CM$5,CM$5&gt;=$E$2),$P23,0))*Loss_GasEnergy</f>
        <v>#N/A</v>
      </c>
      <c r="PZ23" s="164" t="e">
        <f t="shared" ref="PZ23" ca="1" si="226">IF(AND(($AB23+$E$2)&gt;CN$5,CN$5&gt;=$E$2),$Q23,IF(AND(($AA23+$E$2)&gt;CN$5,CN$5&gt;=$E$2),$P23,0))*Loss_GasEnergy</f>
        <v>#N/A</v>
      </c>
      <c r="QA23" s="164" t="e">
        <f t="shared" ref="QA23" ca="1" si="227">IF(AND(($AB23+$E$2)&gt;CO$5,CO$5&gt;=$E$2),$Q23,IF(AND(($AA23+$E$2)&gt;CO$5,CO$5&gt;=$E$2),$P23,0))*Loss_GasEnergy</f>
        <v>#N/A</v>
      </c>
      <c r="QB23" s="164" t="e">
        <f t="shared" ref="QB23" ca="1" si="228">IF(AND(($AB23+$E$2)&gt;CP$5,CP$5&gt;=$E$2),$Q23,IF(AND(($AA23+$E$2)&gt;CP$5,CP$5&gt;=$E$2),$P23,0))*Loss_GasEnergy</f>
        <v>#N/A</v>
      </c>
      <c r="QC23" s="164" t="e">
        <f t="shared" ref="QC23" ca="1" si="229">IF(AND(($AB23+$E$2)&gt;CQ$5,CQ$5&gt;=$E$2),$Q23,IF(AND(($AA23+$E$2)&gt;CQ$5,CQ$5&gt;=$E$2),$P23,0))*Loss_GasEnergy</f>
        <v>#N/A</v>
      </c>
      <c r="QD23" s="131"/>
    </row>
    <row r="24" spans="1:446" s="120" customFormat="1" ht="14.4" customHeight="1">
      <c r="A24" s="157" t="b">
        <f t="shared" ref="A24:A48" ca="1" si="230">ISERROR(C24)</f>
        <v>0</v>
      </c>
      <c r="B24" s="128" t="str">
        <f>'Measure Inputs'!B8</f>
        <v>Residential_Residential Lighting_Lighting_LED_Actual</v>
      </c>
      <c r="C24" s="129" t="str">
        <f ca="1">INDEX(OFFSET('Measure Inputs'!$D$7,,,TotalMeasures),MATCH($B24,OFFSET('Measure Inputs'!$B$7,,,TotalMeasures),0))</f>
        <v>Residential</v>
      </c>
      <c r="D24" s="129" t="str">
        <f ca="1">INDEX(OFFSET('Measure Inputs'!$E$7,,,TotalMeasures),MATCH($B24,OFFSET('Measure Inputs'!$B$7,,,TotalMeasures),0))</f>
        <v>Residential Lighting</v>
      </c>
      <c r="E24" s="129" t="str">
        <f ca="1">INDEX(OFFSET('Measure Inputs'!$F$7,,,TotalMeasures),MATCH($B24,OFFSET('Measure Inputs'!$B$7,,,TotalMeasures),0))</f>
        <v>Lighting</v>
      </c>
      <c r="F24" s="130" t="str">
        <f ca="1">INDEX(OFFSET('Measure Inputs'!$G$7,,,TotalMeasures),MATCH($B24,OFFSET('Measure Inputs'!$B$7,,,TotalMeasures),0))</f>
        <v>LED</v>
      </c>
      <c r="G24" s="130" t="str">
        <f ca="1">INDEX(OFFSET('Measure Inputs'!$H$7,,,TotalMeasures),MATCH($B24,OFFSET('Measure Inputs'!$B$7,,,TotalMeasures),0))</f>
        <v>Actual</v>
      </c>
      <c r="H24" s="131"/>
      <c r="I24" s="132">
        <f ca="1">INDEX(OFFSET('Measure Inputs'!$L$7,,,TotalMeasures),MATCH($B24,OFFSET('Measure Inputs'!$B$7,,,TotalMeasures),0))</f>
        <v>1835</v>
      </c>
      <c r="J24" s="132">
        <f t="shared" ref="J24:J48" ca="1" si="231">IF(L24&lt;&gt;0,L24,K24)</f>
        <v>58290.165940904546</v>
      </c>
      <c r="K24" s="162">
        <f ca="1">INDEX(OFFSET('Measure Inputs'!$AH$7,,,TotalMeasures),MATCH($B24,OFFSET('Measure Inputs'!$B$7,,,TotalMeasures),0))*$I24</f>
        <v>58290.165940904546</v>
      </c>
      <c r="L24" s="132">
        <f ca="1">INDEX(OFFSET('Measure Inputs'!$AI$7,,,TotalMeasures),MATCH($B24,OFFSET('Measure Inputs'!$B$7,,,TotalMeasures),0))*$I24</f>
        <v>0</v>
      </c>
      <c r="M24" s="132">
        <f t="shared" ref="M24:M48" ca="1" si="232">IF(O24&lt;&gt;0,O24,N24)</f>
        <v>6.8654080554638472</v>
      </c>
      <c r="N24" s="135">
        <f ca="1">INDEX(OFFSET('Measure Inputs'!$AJ$7,,,TotalMeasures),MATCH($B24,OFFSET('Measure Inputs'!$B$7,,,TotalMeasures),0))*$I24</f>
        <v>6.8654080554638472</v>
      </c>
      <c r="O24" s="132">
        <f ca="1">INDEX(OFFSET('Measure Inputs'!$AK$7,,,TotalMeasures),MATCH($B24,OFFSET('Measure Inputs'!$B$7,,,TotalMeasures),0))*$I24</f>
        <v>0</v>
      </c>
      <c r="P24" s="135">
        <f ca="1">INDEX(OFFSET('Measure Inputs'!$AL$7,,,TotalMeasures),MATCH($B24,OFFSET('Measure Inputs'!$B$7,,,TotalMeasures),0))*$I24</f>
        <v>0</v>
      </c>
      <c r="Q24" s="132">
        <f ca="1">INDEX(OFFSET('Measure Inputs'!$AM$7,,,TotalMeasures),MATCH($B24,OFFSET('Measure Inputs'!$B$7,,,TotalMeasures),0))*$I24</f>
        <v>0</v>
      </c>
      <c r="R24" s="133">
        <v>0</v>
      </c>
      <c r="S24" s="133">
        <v>0</v>
      </c>
      <c r="T24" s="133">
        <v>0</v>
      </c>
      <c r="U24" s="133">
        <v>0</v>
      </c>
      <c r="V24" s="133">
        <v>0</v>
      </c>
      <c r="W24" s="133">
        <v>0</v>
      </c>
      <c r="X24" s="131"/>
      <c r="Y24" s="134">
        <f ca="1">INDEX(OFFSET('Measure Inputs'!$Q$7,,,TotalMeasures),MATCH($B24,OFFSET('Measure Inputs'!$B$7,,,TotalMeasures),0))*$I24</f>
        <v>15781</v>
      </c>
      <c r="Z24" s="134">
        <f ca="1">INDEX(OFFSET('Measure Inputs'!$R$7,,,TotalMeasures),MATCH($B24,OFFSET('Measure Inputs'!$B$7,,,TotalMeasures),0))*$I24</f>
        <v>0</v>
      </c>
      <c r="AA24" s="163">
        <f ca="1">INDEX(OFFSET('Measure Inputs'!$N$7,,,TotalMeasures),MATCH($B24,OFFSET('Measure Inputs'!$B$7,,,TotalMeasures),0))</f>
        <v>10</v>
      </c>
      <c r="AB24" s="163">
        <f ca="1">INDEX(OFFSET('Measure Inputs'!$O$7,,,TotalMeasures),MATCH($B24,OFFSET('Measure Inputs'!$B$7,,,TotalMeasures),0))</f>
        <v>0</v>
      </c>
      <c r="AC24" s="134">
        <f ca="1">INDEX(OFFSET('Measure Inputs'!$P$7,,,TotalMeasures),MATCH($B24,OFFSET('Measure Inputs'!$B$7,,,TotalMeasures),0))*$I24</f>
        <v>9175</v>
      </c>
      <c r="AD24" s="134">
        <v>0</v>
      </c>
      <c r="AE24" s="134"/>
      <c r="AF24" s="131"/>
      <c r="AG24" s="135">
        <f t="shared" ref="AG24:AG48" ca="1" si="233">IF(OR(AR24&gt;0,AD24&gt;0),(AQ24)/(AD24+AR24),"n/a")</f>
        <v>1.2343196824711427</v>
      </c>
      <c r="AH24" s="135">
        <f t="shared" ref="AH24:AH48" ca="1" si="234">IF(OR(AD24&gt;0,AC24&gt;0),(AT24+AU24)/((AC24+AD24)),"n/a")</f>
        <v>2.1230298538503654</v>
      </c>
      <c r="AI24" s="135">
        <f t="shared" ref="AI24:AI48" ca="1" si="235">IF(OR(AD24&gt;0,BA24&gt;0),(AW24+AY24+AZ24+AX24)/(AD24+BA24),"n/a")</f>
        <v>1.5305266290515438</v>
      </c>
      <c r="AJ24" s="135">
        <f t="shared" ref="AJ24:AJ48" ca="1" si="236">IF(BE24&gt;0,(AC24+BC24+BD24)/BE24,"n/a")</f>
        <v>4.2167206947984726</v>
      </c>
      <c r="AK24" s="135">
        <f t="shared" ref="AK24:AK48" ca="1" si="237">IF((BH24+AD24+AC24)&gt;0,BG24/(BH24+AD24+AC24),"n/a")</f>
        <v>0.29272028474490497</v>
      </c>
      <c r="AL24" s="131"/>
      <c r="AM24" s="156"/>
      <c r="AN24" s="156"/>
      <c r="AO24" s="156"/>
      <c r="AP24" s="131"/>
      <c r="AQ24" s="138">
        <f t="shared" ca="1" si="111"/>
        <v>19478.798909077101</v>
      </c>
      <c r="AR24" s="138">
        <f t="shared" ca="1" si="112"/>
        <v>15781</v>
      </c>
      <c r="AS24" s="131"/>
      <c r="AT24" s="138">
        <f t="shared" ca="1" si="113"/>
        <v>19478.798909077101</v>
      </c>
      <c r="AU24" s="138">
        <f t="shared" ca="1" si="114"/>
        <v>0</v>
      </c>
      <c r="AV24" s="131"/>
      <c r="AW24" s="138">
        <f t="shared" ca="1" si="115"/>
        <v>19478.798909077101</v>
      </c>
      <c r="AX24" s="138">
        <f t="shared" ca="1" si="116"/>
        <v>0</v>
      </c>
      <c r="AY24" s="138">
        <f t="shared" ca="1" si="117"/>
        <v>4674.4418239853103</v>
      </c>
      <c r="AZ24" s="138">
        <f t="shared" ca="1" si="118"/>
        <v>0</v>
      </c>
      <c r="BA24" s="138">
        <f t="shared" ca="1" si="119"/>
        <v>15781</v>
      </c>
      <c r="BB24" s="131"/>
      <c r="BC24" s="138">
        <f t="shared" ca="1" si="120"/>
        <v>57369.069284614699</v>
      </c>
      <c r="BD24" s="138">
        <f t="shared" ca="1" si="121"/>
        <v>0</v>
      </c>
      <c r="BE24" s="138">
        <f t="shared" ca="1" si="122"/>
        <v>15781</v>
      </c>
      <c r="BF24" s="131"/>
      <c r="BG24" s="138">
        <f t="shared" ca="1" si="123"/>
        <v>19478.798909077101</v>
      </c>
      <c r="BH24" s="138">
        <f t="shared" ca="1" si="124"/>
        <v>57369.069284614699</v>
      </c>
      <c r="BI24" s="131"/>
      <c r="BJ24" s="140">
        <f ca="1">IF(AND(($AB24+$E$2)&gt;BJ$5,BJ$5&gt;=$E$2),'Portfolio Inputs'!F$24*$L24,IF(AND(($AA24+$E$2)&gt;BJ$5,BJ$5&gt;=$E$2),'Portfolio Inputs'!F$24*$K24,0))*Loss_ElectricEnergy+IF(AND(($AB24+$E$2)&gt;BJ$5,BJ$5&gt;=$E$2),'Portfolio Inputs'!F$25*$O24,IF(AND(($AA24+$E$2)&gt;BJ$5,BJ$5&gt;=$E$2),'Portfolio Inputs'!F$25*$N24,0))*Loss_ElectricDemand+IF(AND(($AB24+$E$2)&gt;BJ$5,BJ$5&gt;=$E$2),'Portfolio Inputs'!F$26*$Q24,IF(AND(($AA24+$E$2)&gt;BJ$5,BJ$5&gt;=$E$2),'Portfolio Inputs'!F$26*$P24,0))*Loss_GasEnergy</f>
        <v>2614.0616211429096</v>
      </c>
      <c r="BK24" s="140">
        <f ca="1">IF(AND(($AB24+$E$2)&gt;BK$5,BK$5&gt;=$E$2),'Portfolio Inputs'!G$24*$L24,IF(AND(($AA24+$E$2)&gt;BK$5,BK$5&gt;=$E$2),'Portfolio Inputs'!G$24*$K24,0))*Loss_ElectricEnergy+IF(AND(($AB24+$E$2)&gt;BK$5,BK$5&gt;=$E$2),'Portfolio Inputs'!G$25*$O24,IF(AND(($AA24+$E$2)&gt;BK$5,BK$5&gt;=$E$2),'Portfolio Inputs'!G$25*$N24,0))*Loss_ElectricDemand+IF(AND(($AB24+$E$2)&gt;BK$5,BK$5&gt;=$E$2),'Portfolio Inputs'!G$26*$Q24,IF(AND(($AA24+$E$2)&gt;BK$5,BK$5&gt;=$E$2),'Portfolio Inputs'!G$26*$P24,0))*Loss_GasEnergy</f>
        <v>2653.2725454600536</v>
      </c>
      <c r="BL24" s="140">
        <f ca="1">IF(AND(($AB24+$E$2)&gt;BL$5,BL$5&gt;=$E$2),'Portfolio Inputs'!H$24*$L24,IF(AND(($AA24+$E$2)&gt;BL$5,BL$5&gt;=$E$2),'Portfolio Inputs'!H$24*$K24,0))*Loss_ElectricEnergy+IF(AND(($AB24+$E$2)&gt;BL$5,BL$5&gt;=$E$2),'Portfolio Inputs'!H$25*$O24,IF(AND(($AA24+$E$2)&gt;BL$5,BL$5&gt;=$E$2),'Portfolio Inputs'!H$25*$N24,0))*Loss_ElectricDemand+IF(AND(($AB24+$E$2)&gt;BL$5,BL$5&gt;=$E$2),'Portfolio Inputs'!H$26*$Q24,IF(AND(($AA24+$E$2)&gt;BL$5,BL$5&gt;=$E$2),'Portfolio Inputs'!H$26*$P24,0))*Loss_GasEnergy</f>
        <v>2693.0716336419541</v>
      </c>
      <c r="BM24" s="140">
        <f ca="1">IF(AND(($AB24+$E$2)&gt;BM$5,BM$5&gt;=$E$2),'Portfolio Inputs'!I$24*$L24,IF(AND(($AA24+$E$2)&gt;BM$5,BM$5&gt;=$E$2),'Portfolio Inputs'!I$24*$K24,0))*Loss_ElectricEnergy+IF(AND(($AB24+$E$2)&gt;BM$5,BM$5&gt;=$E$2),'Portfolio Inputs'!I$25*$O24,IF(AND(($AA24+$E$2)&gt;BM$5,BM$5&gt;=$E$2),'Portfolio Inputs'!I$25*$N24,0))*Loss_ElectricDemand+IF(AND(($AB24+$E$2)&gt;BM$5,BM$5&gt;=$E$2),'Portfolio Inputs'!I$26*$Q24,IF(AND(($AA24+$E$2)&gt;BM$5,BM$5&gt;=$E$2),'Portfolio Inputs'!I$26*$P24,0))*Loss_GasEnergy</f>
        <v>2733.4677081465825</v>
      </c>
      <c r="BN24" s="140">
        <f ca="1">IF(AND(($AB24+$E$2)&gt;BN$5,BN$5&gt;=$E$2),'Portfolio Inputs'!J$24*$L24,IF(AND(($AA24+$E$2)&gt;BN$5,BN$5&gt;=$E$2),'Portfolio Inputs'!J$24*$K24,0))*Loss_ElectricEnergy+IF(AND(($AB24+$E$2)&gt;BN$5,BN$5&gt;=$E$2),'Portfolio Inputs'!J$25*$O24,IF(AND(($AA24+$E$2)&gt;BN$5,BN$5&gt;=$E$2),'Portfolio Inputs'!J$25*$N24,0))*Loss_ElectricDemand+IF(AND(($AB24+$E$2)&gt;BN$5,BN$5&gt;=$E$2),'Portfolio Inputs'!J$26*$Q24,IF(AND(($AA24+$E$2)&gt;BN$5,BN$5&gt;=$E$2),'Portfolio Inputs'!J$26*$P24,0))*Loss_GasEnergy</f>
        <v>2774.4697237687815</v>
      </c>
      <c r="BO24" s="140">
        <f ca="1">IF(AND(($AB24+$E$2)&gt;BO$5,BO$5&gt;=$E$2),'Portfolio Inputs'!K$24*$L24,IF(AND(($AA24+$E$2)&gt;BO$5,BO$5&gt;=$E$2),'Portfolio Inputs'!K$24*$K24,0))*Loss_ElectricEnergy+IF(AND(($AB24+$E$2)&gt;BO$5,BO$5&gt;=$E$2),'Portfolio Inputs'!K$25*$O24,IF(AND(($AA24+$E$2)&gt;BO$5,BO$5&gt;=$E$2),'Portfolio Inputs'!K$25*$N24,0))*Loss_ElectricDemand+IF(AND(($AB24+$E$2)&gt;BO$5,BO$5&gt;=$E$2),'Portfolio Inputs'!K$26*$Q24,IF(AND(($AA24+$E$2)&gt;BO$5,BO$5&gt;=$E$2),'Portfolio Inputs'!K$26*$P24,0))*Loss_GasEnergy</f>
        <v>2816.0867696253122</v>
      </c>
      <c r="BP24" s="140">
        <f ca="1">IF(AND(($AB24+$E$2)&gt;BP$5,BP$5&gt;=$E$2),'Portfolio Inputs'!L$24*$L24,IF(AND(($AA24+$E$2)&gt;BP$5,BP$5&gt;=$E$2),'Portfolio Inputs'!L$24*$K24,0))*Loss_ElectricEnergy+IF(AND(($AB24+$E$2)&gt;BP$5,BP$5&gt;=$E$2),'Portfolio Inputs'!L$25*$O24,IF(AND(($AA24+$E$2)&gt;BP$5,BP$5&gt;=$E$2),'Portfolio Inputs'!L$25*$N24,0))*Loss_ElectricDemand+IF(AND(($AB24+$E$2)&gt;BP$5,BP$5&gt;=$E$2),'Portfolio Inputs'!L$26*$Q24,IF(AND(($AA24+$E$2)&gt;BP$5,BP$5&gt;=$E$2),'Portfolio Inputs'!L$26*$P24,0))*Loss_GasEnergy</f>
        <v>2858.3280711696921</v>
      </c>
      <c r="BQ24" s="140">
        <f ca="1">IF(AND(($AB24+$E$2)&gt;BQ$5,BQ$5&gt;=$E$2),'Portfolio Inputs'!M$24*$L24,IF(AND(($AA24+$E$2)&gt;BQ$5,BQ$5&gt;=$E$2),'Portfolio Inputs'!M$24*$K24,0))*Loss_ElectricEnergy+IF(AND(($AB24+$E$2)&gt;BQ$5,BQ$5&gt;=$E$2),'Portfolio Inputs'!M$25*$O24,IF(AND(($AA24+$E$2)&gt;BQ$5,BQ$5&gt;=$E$2),'Portfolio Inputs'!M$25*$N24,0))*Loss_ElectricDemand+IF(AND(($AB24+$E$2)&gt;BQ$5,BQ$5&gt;=$E$2),'Portfolio Inputs'!M$26*$Q24,IF(AND(($AA24+$E$2)&gt;BQ$5,BQ$5&gt;=$E$2),'Portfolio Inputs'!M$26*$P24,0))*Loss_GasEnergy</f>
        <v>2901.2029922372362</v>
      </c>
      <c r="BR24" s="140">
        <f ca="1">IF(AND(($AB24+$E$2)&gt;BR$5,BR$5&gt;=$E$2),'Portfolio Inputs'!N$24*$L24,IF(AND(($AA24+$E$2)&gt;BR$5,BR$5&gt;=$E$2),'Portfolio Inputs'!N$24*$K24,0))*Loss_ElectricEnergy+IF(AND(($AB24+$E$2)&gt;BR$5,BR$5&gt;=$E$2),'Portfolio Inputs'!N$25*$O24,IF(AND(($AA24+$E$2)&gt;BR$5,BR$5&gt;=$E$2),'Portfolio Inputs'!N$25*$N24,0))*Loss_ElectricDemand+IF(AND(($AB24+$E$2)&gt;BR$5,BR$5&gt;=$E$2),'Portfolio Inputs'!N$26*$Q24,IF(AND(($AA24+$E$2)&gt;BR$5,BR$5&gt;=$E$2),'Portfolio Inputs'!N$26*$P24,0))*Loss_GasEnergy</f>
        <v>2944.7210371207952</v>
      </c>
      <c r="BS24" s="140">
        <f ca="1">IF(AND(($AB24+$E$2)&gt;BS$5,BS$5&gt;=$E$2),'Portfolio Inputs'!O$24*$L24,IF(AND(($AA24+$E$2)&gt;BS$5,BS$5&gt;=$E$2),'Portfolio Inputs'!O$24*$K24,0))*Loss_ElectricEnergy+IF(AND(($AB24+$E$2)&gt;BS$5,BS$5&gt;=$E$2),'Portfolio Inputs'!O$25*$O24,IF(AND(($AA24+$E$2)&gt;BS$5,BS$5&gt;=$E$2),'Portfolio Inputs'!O$25*$N24,0))*Loss_ElectricDemand+IF(AND(($AB24+$E$2)&gt;BS$5,BS$5&gt;=$E$2),'Portfolio Inputs'!O$26*$Q24,IF(AND(($AA24+$E$2)&gt;BS$5,BS$5&gt;=$E$2),'Portfolio Inputs'!O$26*$P24,0))*Loss_GasEnergy</f>
        <v>2988.8918526776069</v>
      </c>
      <c r="BT24" s="140">
        <f ca="1">IF(AND(($AB24+$E$2)&gt;BT$5,BT$5&gt;=$E$2),'Portfolio Inputs'!P$24*$L24,IF(AND(($AA24+$E$2)&gt;BT$5,BT$5&gt;=$E$2),'Portfolio Inputs'!P$24*$K24,0))*Loss_ElectricEnergy+IF(AND(($AB24+$E$2)&gt;BT$5,BT$5&gt;=$E$2),'Portfolio Inputs'!P$25*$O24,IF(AND(($AA24+$E$2)&gt;BT$5,BT$5&gt;=$E$2),'Portfolio Inputs'!P$25*$N24,0))*Loss_ElectricDemand+IF(AND(($AB24+$E$2)&gt;BT$5,BT$5&gt;=$E$2),'Portfolio Inputs'!P$26*$Q24,IF(AND(($AA24+$E$2)&gt;BT$5,BT$5&gt;=$E$2),'Portfolio Inputs'!P$26*$P24,0))*Loss_GasEnergy</f>
        <v>0</v>
      </c>
      <c r="BU24" s="140">
        <f ca="1">IF(AND(($AB24+$E$2)&gt;BU$5,BU$5&gt;=$E$2),'Portfolio Inputs'!Q$24*$L24,IF(AND(($AA24+$E$2)&gt;BU$5,BU$5&gt;=$E$2),'Portfolio Inputs'!Q$24*$K24,0))*Loss_ElectricEnergy+IF(AND(($AB24+$E$2)&gt;BU$5,BU$5&gt;=$E$2),'Portfolio Inputs'!Q$25*$O24,IF(AND(($AA24+$E$2)&gt;BU$5,BU$5&gt;=$E$2),'Portfolio Inputs'!Q$25*$N24,0))*Loss_ElectricDemand+IF(AND(($AB24+$E$2)&gt;BU$5,BU$5&gt;=$E$2),'Portfolio Inputs'!Q$26*$Q24,IF(AND(($AA24+$E$2)&gt;BU$5,BU$5&gt;=$E$2),'Portfolio Inputs'!Q$26*$P24,0))*Loss_GasEnergy</f>
        <v>0</v>
      </c>
      <c r="BV24" s="140">
        <f ca="1">IF(AND(($AB24+$E$2)&gt;BV$5,BV$5&gt;=$E$2),'Portfolio Inputs'!R$24*$L24,IF(AND(($AA24+$E$2)&gt;BV$5,BV$5&gt;=$E$2),'Portfolio Inputs'!R$24*$K24,0))*Loss_ElectricEnergy+IF(AND(($AB24+$E$2)&gt;BV$5,BV$5&gt;=$E$2),'Portfolio Inputs'!R$25*$O24,IF(AND(($AA24+$E$2)&gt;BV$5,BV$5&gt;=$E$2),'Portfolio Inputs'!R$25*$N24,0))*Loss_ElectricDemand+IF(AND(($AB24+$E$2)&gt;BV$5,BV$5&gt;=$E$2),'Portfolio Inputs'!R$26*$Q24,IF(AND(($AA24+$E$2)&gt;BV$5,BV$5&gt;=$E$2),'Portfolio Inputs'!R$26*$P24,0))*Loss_GasEnergy</f>
        <v>0</v>
      </c>
      <c r="BW24" s="140">
        <f ca="1">IF(AND(($AB24+$E$2)&gt;BW$5,BW$5&gt;=$E$2),'Portfolio Inputs'!S$24*$L24,IF(AND(($AA24+$E$2)&gt;BW$5,BW$5&gt;=$E$2),'Portfolio Inputs'!S$24*$K24,0))*Loss_ElectricEnergy+IF(AND(($AB24+$E$2)&gt;BW$5,BW$5&gt;=$E$2),'Portfolio Inputs'!S$25*$O24,IF(AND(($AA24+$E$2)&gt;BW$5,BW$5&gt;=$E$2),'Portfolio Inputs'!S$25*$N24,0))*Loss_ElectricDemand+IF(AND(($AB24+$E$2)&gt;BW$5,BW$5&gt;=$E$2),'Portfolio Inputs'!S$26*$Q24,IF(AND(($AA24+$E$2)&gt;BW$5,BW$5&gt;=$E$2),'Portfolio Inputs'!S$26*$P24,0))*Loss_GasEnergy</f>
        <v>0</v>
      </c>
      <c r="BX24" s="140">
        <f ca="1">IF(AND(($AB24+$E$2)&gt;BX$5,BX$5&gt;=$E$2),'Portfolio Inputs'!T$24*$L24,IF(AND(($AA24+$E$2)&gt;BX$5,BX$5&gt;=$E$2),'Portfolio Inputs'!T$24*$K24,0))*Loss_ElectricEnergy+IF(AND(($AB24+$E$2)&gt;BX$5,BX$5&gt;=$E$2),'Portfolio Inputs'!T$25*$O24,IF(AND(($AA24+$E$2)&gt;BX$5,BX$5&gt;=$E$2),'Portfolio Inputs'!T$25*$N24,0))*Loss_ElectricDemand+IF(AND(($AB24+$E$2)&gt;BX$5,BX$5&gt;=$E$2),'Portfolio Inputs'!T$26*$Q24,IF(AND(($AA24+$E$2)&gt;BX$5,BX$5&gt;=$E$2),'Portfolio Inputs'!T$26*$P24,0))*Loss_GasEnergy</f>
        <v>0</v>
      </c>
      <c r="BY24" s="140">
        <f ca="1">IF(AND(($AB24+$E$2)&gt;BY$5,BY$5&gt;=$E$2),'Portfolio Inputs'!U$24*$L24,IF(AND(($AA24+$E$2)&gt;BY$5,BY$5&gt;=$E$2),'Portfolio Inputs'!U$24*$K24,0))*Loss_ElectricEnergy+IF(AND(($AB24+$E$2)&gt;BY$5,BY$5&gt;=$E$2),'Portfolio Inputs'!U$25*$O24,IF(AND(($AA24+$E$2)&gt;BY$5,BY$5&gt;=$E$2),'Portfolio Inputs'!U$25*$N24,0))*Loss_ElectricDemand+IF(AND(($AB24+$E$2)&gt;BY$5,BY$5&gt;=$E$2),'Portfolio Inputs'!U$26*$Q24,IF(AND(($AA24+$E$2)&gt;BY$5,BY$5&gt;=$E$2),'Portfolio Inputs'!U$26*$P24,0))*Loss_GasEnergy</f>
        <v>0</v>
      </c>
      <c r="BZ24" s="140">
        <f ca="1">IF(AND(($AB24+$E$2)&gt;BZ$5,BZ$5&gt;=$E$2),'Portfolio Inputs'!V$24*$L24,IF(AND(($AA24+$E$2)&gt;BZ$5,BZ$5&gt;=$E$2),'Portfolio Inputs'!V$24*$K24,0))*Loss_ElectricEnergy+IF(AND(($AB24+$E$2)&gt;BZ$5,BZ$5&gt;=$E$2),'Portfolio Inputs'!V$25*$O24,IF(AND(($AA24+$E$2)&gt;BZ$5,BZ$5&gt;=$E$2),'Portfolio Inputs'!V$25*$N24,0))*Loss_ElectricDemand+IF(AND(($AB24+$E$2)&gt;BZ$5,BZ$5&gt;=$E$2),'Portfolio Inputs'!V$26*$Q24,IF(AND(($AA24+$E$2)&gt;BZ$5,BZ$5&gt;=$E$2),'Portfolio Inputs'!V$26*$P24,0))*Loss_GasEnergy</f>
        <v>0</v>
      </c>
      <c r="CA24" s="140">
        <f ca="1">IF(AND(($AB24+$E$2)&gt;CA$5,CA$5&gt;=$E$2),'Portfolio Inputs'!W$24*$L24,IF(AND(($AA24+$E$2)&gt;CA$5,CA$5&gt;=$E$2),'Portfolio Inputs'!W$24*$K24,0))*Loss_ElectricEnergy+IF(AND(($AB24+$E$2)&gt;CA$5,CA$5&gt;=$E$2),'Portfolio Inputs'!W$25*$O24,IF(AND(($AA24+$E$2)&gt;CA$5,CA$5&gt;=$E$2),'Portfolio Inputs'!W$25*$N24,0))*Loss_ElectricDemand+IF(AND(($AB24+$E$2)&gt;CA$5,CA$5&gt;=$E$2),'Portfolio Inputs'!W$26*$Q24,IF(AND(($AA24+$E$2)&gt;CA$5,CA$5&gt;=$E$2),'Portfolio Inputs'!W$26*$P24,0))*Loss_GasEnergy</f>
        <v>0</v>
      </c>
      <c r="CB24" s="140">
        <f ca="1">IF(AND(($AB24+$E$2)&gt;CB$5,CB$5&gt;=$E$2),'Portfolio Inputs'!X$24*$L24,IF(AND(($AA24+$E$2)&gt;CB$5,CB$5&gt;=$E$2),'Portfolio Inputs'!X$24*$K24,0))*Loss_ElectricEnergy+IF(AND(($AB24+$E$2)&gt;CB$5,CB$5&gt;=$E$2),'Portfolio Inputs'!X$25*$O24,IF(AND(($AA24+$E$2)&gt;CB$5,CB$5&gt;=$E$2),'Portfolio Inputs'!X$25*$N24,0))*Loss_ElectricDemand+IF(AND(($AB24+$E$2)&gt;CB$5,CB$5&gt;=$E$2),'Portfolio Inputs'!X$26*$Q24,IF(AND(($AA24+$E$2)&gt;CB$5,CB$5&gt;=$E$2),'Portfolio Inputs'!X$26*$P24,0))*Loss_GasEnergy</f>
        <v>0</v>
      </c>
      <c r="CC24" s="140">
        <f ca="1">IF(AND(($AB24+$E$2)&gt;CC$5,CC$5&gt;=$E$2),'Portfolio Inputs'!Y$24*$L24,IF(AND(($AA24+$E$2)&gt;CC$5,CC$5&gt;=$E$2),'Portfolio Inputs'!Y$24*$K24,0))*Loss_ElectricEnergy+IF(AND(($AB24+$E$2)&gt;CC$5,CC$5&gt;=$E$2),'Portfolio Inputs'!Y$25*$O24,IF(AND(($AA24+$E$2)&gt;CC$5,CC$5&gt;=$E$2),'Portfolio Inputs'!Y$25*$N24,0))*Loss_ElectricDemand+IF(AND(($AB24+$E$2)&gt;CC$5,CC$5&gt;=$E$2),'Portfolio Inputs'!Y$26*$Q24,IF(AND(($AA24+$E$2)&gt;CC$5,CC$5&gt;=$E$2),'Portfolio Inputs'!Y$26*$P24,0))*Loss_GasEnergy</f>
        <v>0</v>
      </c>
      <c r="CD24" s="140">
        <f ca="1">IF(AND(($AB24+$E$2)&gt;CD$5,CD$5&gt;=$E$2),'Portfolio Inputs'!Z$24*$L24,IF(AND(($AA24+$E$2)&gt;CD$5,CD$5&gt;=$E$2),'Portfolio Inputs'!Z$24*$K24,0))*Loss_ElectricEnergy+IF(AND(($AB24+$E$2)&gt;CD$5,CD$5&gt;=$E$2),'Portfolio Inputs'!Z$25*$O24,IF(AND(($AA24+$E$2)&gt;CD$5,CD$5&gt;=$E$2),'Portfolio Inputs'!Z$25*$N24,0))*Loss_ElectricDemand+IF(AND(($AB24+$E$2)&gt;CD$5,CD$5&gt;=$E$2),'Portfolio Inputs'!Z$26*$Q24,IF(AND(($AA24+$E$2)&gt;CD$5,CD$5&gt;=$E$2),'Portfolio Inputs'!Z$26*$P24,0))*Loss_GasEnergy</f>
        <v>0</v>
      </c>
      <c r="CE24" s="140">
        <f ca="1">IF(AND(($AB24+$E$2)&gt;CE$5,CE$5&gt;=$E$2),'Portfolio Inputs'!AA$24*$L24,IF(AND(($AA24+$E$2)&gt;CE$5,CE$5&gt;=$E$2),'Portfolio Inputs'!AA$24*$K24,0))*Loss_ElectricEnergy+IF(AND(($AB24+$E$2)&gt;CE$5,CE$5&gt;=$E$2),'Portfolio Inputs'!AA$25*$O24,IF(AND(($AA24+$E$2)&gt;CE$5,CE$5&gt;=$E$2),'Portfolio Inputs'!AA$25*$N24,0))*Loss_ElectricDemand+IF(AND(($AB24+$E$2)&gt;CE$5,CE$5&gt;=$E$2),'Portfolio Inputs'!AA$26*$Q24,IF(AND(($AA24+$E$2)&gt;CE$5,CE$5&gt;=$E$2),'Portfolio Inputs'!AA$26*$P24,0))*Loss_GasEnergy</f>
        <v>0</v>
      </c>
      <c r="CF24" s="140">
        <f ca="1">IF(AND(($AB24+$E$2)&gt;CF$5,CF$5&gt;=$E$2),'Portfolio Inputs'!AB$24*$L24,IF(AND(($AA24+$E$2)&gt;CF$5,CF$5&gt;=$E$2),'Portfolio Inputs'!AB$24*$K24,0))*Loss_ElectricEnergy+IF(AND(($AB24+$E$2)&gt;CF$5,CF$5&gt;=$E$2),'Portfolio Inputs'!AB$25*$O24,IF(AND(($AA24+$E$2)&gt;CF$5,CF$5&gt;=$E$2),'Portfolio Inputs'!AB$25*$N24,0))*Loss_ElectricDemand+IF(AND(($AB24+$E$2)&gt;CF$5,CF$5&gt;=$E$2),'Portfolio Inputs'!AB$26*$Q24,IF(AND(($AA24+$E$2)&gt;CF$5,CF$5&gt;=$E$2),'Portfolio Inputs'!AB$26*$P24,0))*Loss_GasEnergy</f>
        <v>0</v>
      </c>
      <c r="CG24" s="140">
        <f ca="1">IF(AND(($AB24+$E$2)&gt;CG$5,CG$5&gt;=$E$2),'Portfolio Inputs'!AC$24*$L24,IF(AND(($AA24+$E$2)&gt;CG$5,CG$5&gt;=$E$2),'Portfolio Inputs'!AC$24*$K24,0))*Loss_ElectricEnergy+IF(AND(($AB24+$E$2)&gt;CG$5,CG$5&gt;=$E$2),'Portfolio Inputs'!AC$25*$O24,IF(AND(($AA24+$E$2)&gt;CG$5,CG$5&gt;=$E$2),'Portfolio Inputs'!AC$25*$N24,0))*Loss_ElectricDemand+IF(AND(($AB24+$E$2)&gt;CG$5,CG$5&gt;=$E$2),'Portfolio Inputs'!AC$26*$Q24,IF(AND(($AA24+$E$2)&gt;CG$5,CG$5&gt;=$E$2),'Portfolio Inputs'!AC$26*$P24,0))*Loss_GasEnergy</f>
        <v>0</v>
      </c>
      <c r="CH24" s="140">
        <f ca="1">IF(AND(($AB24+$E$2)&gt;CH$5,CH$5&gt;=$E$2),'Portfolio Inputs'!AD$24*$L24,IF(AND(($AA24+$E$2)&gt;CH$5,CH$5&gt;=$E$2),'Portfolio Inputs'!AD$24*$K24,0))*Loss_ElectricEnergy+IF(AND(($AB24+$E$2)&gt;CH$5,CH$5&gt;=$E$2),'Portfolio Inputs'!AD$25*$O24,IF(AND(($AA24+$E$2)&gt;CH$5,CH$5&gt;=$E$2),'Portfolio Inputs'!AD$25*$N24,0))*Loss_ElectricDemand+IF(AND(($AB24+$E$2)&gt;CH$5,CH$5&gt;=$E$2),'Portfolio Inputs'!AD$26*$Q24,IF(AND(($AA24+$E$2)&gt;CH$5,CH$5&gt;=$E$2),'Portfolio Inputs'!AD$26*$P24,0))*Loss_GasEnergy</f>
        <v>0</v>
      </c>
      <c r="CI24" s="140">
        <f ca="1">IF(AND(($AB24+$E$2)&gt;CI$5,CI$5&gt;=$E$2),'Portfolio Inputs'!AE$24*$L24,IF(AND(($AA24+$E$2)&gt;CI$5,CI$5&gt;=$E$2),'Portfolio Inputs'!AE$24*$K24,0))*Loss_ElectricEnergy+IF(AND(($AB24+$E$2)&gt;CI$5,CI$5&gt;=$E$2),'Portfolio Inputs'!AE$25*$O24,IF(AND(($AA24+$E$2)&gt;CI$5,CI$5&gt;=$E$2),'Portfolio Inputs'!AE$25*$N24,0))*Loss_ElectricDemand+IF(AND(($AB24+$E$2)&gt;CI$5,CI$5&gt;=$E$2),'Portfolio Inputs'!AE$26*$Q24,IF(AND(($AA24+$E$2)&gt;CI$5,CI$5&gt;=$E$2),'Portfolio Inputs'!AE$26*$P24,0))*Loss_GasEnergy</f>
        <v>0</v>
      </c>
      <c r="CJ24" s="140">
        <f ca="1">IF(AND(($AB24+$E$2)&gt;CJ$5,CJ$5&gt;=$E$2),'Portfolio Inputs'!AF$24*$L24,IF(AND(($AA24+$E$2)&gt;CJ$5,CJ$5&gt;=$E$2),'Portfolio Inputs'!AF$24*$K24,0))*Loss_ElectricEnergy+IF(AND(($AB24+$E$2)&gt;CJ$5,CJ$5&gt;=$E$2),'Portfolio Inputs'!AF$25*$O24,IF(AND(($AA24+$E$2)&gt;CJ$5,CJ$5&gt;=$E$2),'Portfolio Inputs'!AF$25*$N24,0))*Loss_ElectricDemand+IF(AND(($AB24+$E$2)&gt;CJ$5,CJ$5&gt;=$E$2),'Portfolio Inputs'!AF$26*$Q24,IF(AND(($AA24+$E$2)&gt;CJ$5,CJ$5&gt;=$E$2),'Portfolio Inputs'!AF$26*$P24,0))*Loss_GasEnergy</f>
        <v>0</v>
      </c>
      <c r="CK24" s="140">
        <f ca="1">IF(AND(($AB24+$E$2)&gt;CK$5,CK$5&gt;=$E$2),'Portfolio Inputs'!AG$24*$L24,IF(AND(($AA24+$E$2)&gt;CK$5,CK$5&gt;=$E$2),'Portfolio Inputs'!AG$24*$K24,0))*Loss_ElectricEnergy+IF(AND(($AB24+$E$2)&gt;CK$5,CK$5&gt;=$E$2),'Portfolio Inputs'!AG$25*$O24,IF(AND(($AA24+$E$2)&gt;CK$5,CK$5&gt;=$E$2),'Portfolio Inputs'!AG$25*$N24,0))*Loss_ElectricDemand+IF(AND(($AB24+$E$2)&gt;CK$5,CK$5&gt;=$E$2),'Portfolio Inputs'!AG$26*$Q24,IF(AND(($AA24+$E$2)&gt;CK$5,CK$5&gt;=$E$2),'Portfolio Inputs'!AG$26*$P24,0))*Loss_GasEnergy</f>
        <v>0</v>
      </c>
      <c r="CL24" s="140">
        <f ca="1">IF(AND(($AB24+$E$2)&gt;CL$5,CL$5&gt;=$E$2),'Portfolio Inputs'!AH$24*$L24,IF(AND(($AA24+$E$2)&gt;CL$5,CL$5&gt;=$E$2),'Portfolio Inputs'!AH$24*$K24,0))*Loss_ElectricEnergy+IF(AND(($AB24+$E$2)&gt;CL$5,CL$5&gt;=$E$2),'Portfolio Inputs'!AH$25*$O24,IF(AND(($AA24+$E$2)&gt;CL$5,CL$5&gt;=$E$2),'Portfolio Inputs'!AH$25*$N24,0))*Loss_ElectricDemand+IF(AND(($AB24+$E$2)&gt;CL$5,CL$5&gt;=$E$2),'Portfolio Inputs'!AH$26*$Q24,IF(AND(($AA24+$E$2)&gt;CL$5,CL$5&gt;=$E$2),'Portfolio Inputs'!AH$26*$P24,0))*Loss_GasEnergy</f>
        <v>0</v>
      </c>
      <c r="CM24" s="140">
        <f ca="1">IF(AND(($AB24+$E$2)&gt;CM$5,CM$5&gt;=$E$2),'Portfolio Inputs'!AI$24*$L24,IF(AND(($AA24+$E$2)&gt;CM$5,CM$5&gt;=$E$2),'Portfolio Inputs'!AI$24*$K24,0))*Loss_ElectricEnergy+IF(AND(($AB24+$E$2)&gt;CM$5,CM$5&gt;=$E$2),'Portfolio Inputs'!AI$25*$O24,IF(AND(($AA24+$E$2)&gt;CM$5,CM$5&gt;=$E$2),'Portfolio Inputs'!AI$25*$N24,0))*Loss_ElectricDemand+IF(AND(($AB24+$E$2)&gt;CM$5,CM$5&gt;=$E$2),'Portfolio Inputs'!AI$26*$Q24,IF(AND(($AA24+$E$2)&gt;CM$5,CM$5&gt;=$E$2),'Portfolio Inputs'!AI$26*$P24,0))*Loss_GasEnergy</f>
        <v>0</v>
      </c>
      <c r="CN24" s="140">
        <f ca="1">IF(AND(($AB24+$E$2)&gt;CN$5,CN$5&gt;=$E$2),'Portfolio Inputs'!AJ$24*$L24,IF(AND(($AA24+$E$2)&gt;CN$5,CN$5&gt;=$E$2),'Portfolio Inputs'!AJ$24*$K24,0))*Loss_ElectricEnergy+IF(AND(($AB24+$E$2)&gt;CN$5,CN$5&gt;=$E$2),'Portfolio Inputs'!AJ$25*$O24,IF(AND(($AA24+$E$2)&gt;CN$5,CN$5&gt;=$E$2),'Portfolio Inputs'!AJ$25*$N24,0))*Loss_ElectricDemand+IF(AND(($AB24+$E$2)&gt;CN$5,CN$5&gt;=$E$2),'Portfolio Inputs'!AJ$26*$Q24,IF(AND(($AA24+$E$2)&gt;CN$5,CN$5&gt;=$E$2),'Portfolio Inputs'!AJ$26*$P24,0))*Loss_GasEnergy</f>
        <v>0</v>
      </c>
      <c r="CO24" s="140">
        <f ca="1">IF(AND(($AB24+$E$2)&gt;CO$5,CO$5&gt;=$E$2),'Portfolio Inputs'!AK$24*$L24,IF(AND(($AA24+$E$2)&gt;CO$5,CO$5&gt;=$E$2),'Portfolio Inputs'!AK$24*$K24,0))*Loss_ElectricEnergy+IF(AND(($AB24+$E$2)&gt;CO$5,CO$5&gt;=$E$2),'Portfolio Inputs'!AK$25*$O24,IF(AND(($AA24+$E$2)&gt;CO$5,CO$5&gt;=$E$2),'Portfolio Inputs'!AK$25*$N24,0))*Loss_ElectricDemand+IF(AND(($AB24+$E$2)&gt;CO$5,CO$5&gt;=$E$2),'Portfolio Inputs'!AK$26*$Q24,IF(AND(($AA24+$E$2)&gt;CO$5,CO$5&gt;=$E$2),'Portfolio Inputs'!AK$26*$P24,0))*Loss_GasEnergy</f>
        <v>0</v>
      </c>
      <c r="CP24" s="140">
        <f ca="1">IF(AND(($AB24+$E$2)&gt;CP$5,CP$5&gt;=$E$2),'Portfolio Inputs'!AL$24*$L24,IF(AND(($AA24+$E$2)&gt;CP$5,CP$5&gt;=$E$2),'Portfolio Inputs'!AL$24*$K24,0))*Loss_ElectricEnergy+IF(AND(($AB24+$E$2)&gt;CP$5,CP$5&gt;=$E$2),'Portfolio Inputs'!AL$25*$O24,IF(AND(($AA24+$E$2)&gt;CP$5,CP$5&gt;=$E$2),'Portfolio Inputs'!AL$25*$N24,0))*Loss_ElectricDemand+IF(AND(($AB24+$E$2)&gt;CP$5,CP$5&gt;=$E$2),'Portfolio Inputs'!AL$26*$Q24,IF(AND(($AA24+$E$2)&gt;CP$5,CP$5&gt;=$E$2),'Portfolio Inputs'!AL$26*$P24,0))*Loss_GasEnergy</f>
        <v>0</v>
      </c>
      <c r="CQ24" s="140">
        <f ca="1">IF(AND(($AB24+$E$2)&gt;CQ$5,CQ$5&gt;=$E$2),'Portfolio Inputs'!AM$24*$L24,IF(AND(($AA24+$E$2)&gt;CQ$5,CQ$5&gt;=$E$2),'Portfolio Inputs'!AM$24*$K24,0))*Loss_ElectricEnergy+IF(AND(($AB24+$E$2)&gt;CQ$5,CQ$5&gt;=$E$2),'Portfolio Inputs'!AM$25*$O24,IF(AND(($AA24+$E$2)&gt;CQ$5,CQ$5&gt;=$E$2),'Portfolio Inputs'!AM$25*$N24,0))*Loss_ElectricDemand+IF(AND(($AB24+$E$2)&gt;CQ$5,CQ$5&gt;=$E$2),'Portfolio Inputs'!AM$26*$Q24,IF(AND(($AA24+$E$2)&gt;CQ$5,CQ$5&gt;=$E$2),'Portfolio Inputs'!AM$26*$P24,0))*Loss_GasEnergy</f>
        <v>0</v>
      </c>
      <c r="CR24" s="131"/>
      <c r="CS24" s="140">
        <f ca="1">IF(AND(($AB24+$E$2)&gt;CS$5,CS$5&gt;=$E$2),'Portfolio Inputs'!F$29*$L24,IF(AND(($AA24+$E$2)&gt;CS$5,CS$5&gt;=$E$2),'Portfolio Inputs'!F$29*$K24,0))</f>
        <v>664.50789172631187</v>
      </c>
      <c r="CT24" s="140">
        <f ca="1">IF(AND(($AB24+$E$2)&gt;CT$5,CT$5&gt;=$E$2),'Portfolio Inputs'!G$29*$L24,IF(AND(($AA24+$E$2)&gt;CT$5,CT$5&gt;=$E$2),'Portfolio Inputs'!G$29*$K24,0))</f>
        <v>664.50789172631187</v>
      </c>
      <c r="CU24" s="140">
        <f ca="1">IF(AND(($AB24+$E$2)&gt;CU$5,CU$5&gt;=$E$2),'Portfolio Inputs'!H$29*$L24,IF(AND(($AA24+$E$2)&gt;CU$5,CU$5&gt;=$E$2),'Portfolio Inputs'!H$29*$K24,0))</f>
        <v>664.50789172631187</v>
      </c>
      <c r="CV24" s="140">
        <f ca="1">IF(AND(($AB24+$E$2)&gt;CV$5,CV$5&gt;=$E$2),'Portfolio Inputs'!I$29*$L24,IF(AND(($AA24+$E$2)&gt;CV$5,CV$5&gt;=$E$2),'Portfolio Inputs'!I$29*$K24,0))</f>
        <v>664.50789172631187</v>
      </c>
      <c r="CW24" s="140">
        <f ca="1">IF(AND(($AB24+$E$2)&gt;CW$5,CW$5&gt;=$E$2),'Portfolio Inputs'!J$29*$L24,IF(AND(($AA24+$E$2)&gt;CW$5,CW$5&gt;=$E$2),'Portfolio Inputs'!J$29*$K24,0))</f>
        <v>664.50789172631187</v>
      </c>
      <c r="CX24" s="140">
        <f ca="1">IF(AND(($AB24+$E$2)&gt;CX$5,CX$5&gt;=$E$2),'Portfolio Inputs'!K$29*$L24,IF(AND(($AA24+$E$2)&gt;CX$5,CX$5&gt;=$E$2),'Portfolio Inputs'!K$29*$K24,0))</f>
        <v>664.50789172631187</v>
      </c>
      <c r="CY24" s="140">
        <f ca="1">IF(AND(($AB24+$E$2)&gt;CY$5,CY$5&gt;=$E$2),'Portfolio Inputs'!L$29*$L24,IF(AND(($AA24+$E$2)&gt;CY$5,CY$5&gt;=$E$2),'Portfolio Inputs'!L$29*$K24,0))</f>
        <v>664.50789172631187</v>
      </c>
      <c r="CZ24" s="140">
        <f ca="1">IF(AND(($AB24+$E$2)&gt;CZ$5,CZ$5&gt;=$E$2),'Portfolio Inputs'!M$29*$L24,IF(AND(($AA24+$E$2)&gt;CZ$5,CZ$5&gt;=$E$2),'Portfolio Inputs'!M$29*$K24,0))</f>
        <v>664.50789172631187</v>
      </c>
      <c r="DA24" s="140">
        <f ca="1">IF(AND(($AB24+$E$2)&gt;DA$5,DA$5&gt;=$E$2),'Portfolio Inputs'!N$29*$L24,IF(AND(($AA24+$E$2)&gt;DA$5,DA$5&gt;=$E$2),'Portfolio Inputs'!N$29*$K24,0))</f>
        <v>664.50789172631187</v>
      </c>
      <c r="DB24" s="140">
        <f ca="1">IF(AND(($AB24+$E$2)&gt;DB$5,DB$5&gt;=$E$2),'Portfolio Inputs'!O$29*$L24,IF(AND(($AA24+$E$2)&gt;DB$5,DB$5&gt;=$E$2),'Portfolio Inputs'!O$29*$K24,0))</f>
        <v>664.50789172631187</v>
      </c>
      <c r="DC24" s="140">
        <f ca="1">IF(AND(($AB24+$E$2)&gt;DC$5,DC$5&gt;=$E$2),'Portfolio Inputs'!P$29*$L24,IF(AND(($AA24+$E$2)&gt;DC$5,DC$5&gt;=$E$2),'Portfolio Inputs'!P$29*$K24,0))</f>
        <v>0</v>
      </c>
      <c r="DD24" s="140">
        <f ca="1">IF(AND(($AB24+$E$2)&gt;DD$5,DD$5&gt;=$E$2),'Portfolio Inputs'!Q$29*$L24,IF(AND(($AA24+$E$2)&gt;DD$5,DD$5&gt;=$E$2),'Portfolio Inputs'!Q$29*$K24,0))</f>
        <v>0</v>
      </c>
      <c r="DE24" s="140">
        <f ca="1">IF(AND(($AB24+$E$2)&gt;DE$5,DE$5&gt;=$E$2),'Portfolio Inputs'!R$29*$L24,IF(AND(($AA24+$E$2)&gt;DE$5,DE$5&gt;=$E$2),'Portfolio Inputs'!R$29*$K24,0))</f>
        <v>0</v>
      </c>
      <c r="DF24" s="140">
        <f ca="1">IF(AND(($AB24+$E$2)&gt;DF$5,DF$5&gt;=$E$2),'Portfolio Inputs'!S$29*$L24,IF(AND(($AA24+$E$2)&gt;DF$5,DF$5&gt;=$E$2),'Portfolio Inputs'!S$29*$K24,0))</f>
        <v>0</v>
      </c>
      <c r="DG24" s="140">
        <f ca="1">IF(AND(($AB24+$E$2)&gt;DG$5,DG$5&gt;=$E$2),'Portfolio Inputs'!T$29*$L24,IF(AND(($AA24+$E$2)&gt;DG$5,DG$5&gt;=$E$2),'Portfolio Inputs'!T$29*$K24,0))</f>
        <v>0</v>
      </c>
      <c r="DH24" s="140">
        <f ca="1">IF(AND(($AB24+$E$2)&gt;DH$5,DH$5&gt;=$E$2),'Portfolio Inputs'!U$29*$L24,IF(AND(($AA24+$E$2)&gt;DH$5,DH$5&gt;=$E$2),'Portfolio Inputs'!U$29*$K24,0))</f>
        <v>0</v>
      </c>
      <c r="DI24" s="140">
        <f ca="1">IF(AND(($AB24+$E$2)&gt;DI$5,DI$5&gt;=$E$2),'Portfolio Inputs'!V$29*$L24,IF(AND(($AA24+$E$2)&gt;DI$5,DI$5&gt;=$E$2),'Portfolio Inputs'!V$29*$K24,0))</f>
        <v>0</v>
      </c>
      <c r="DJ24" s="140">
        <f ca="1">IF(AND(($AB24+$E$2)&gt;DJ$5,DJ$5&gt;=$E$2),'Portfolio Inputs'!W$29*$L24,IF(AND(($AA24+$E$2)&gt;DJ$5,DJ$5&gt;=$E$2),'Portfolio Inputs'!W$29*$K24,0))</f>
        <v>0</v>
      </c>
      <c r="DK24" s="140">
        <f ca="1">IF(AND(($AB24+$E$2)&gt;DK$5,DK$5&gt;=$E$2),'Portfolio Inputs'!X$29*$L24,IF(AND(($AA24+$E$2)&gt;DK$5,DK$5&gt;=$E$2),'Portfolio Inputs'!X$29*$K24,0))</f>
        <v>0</v>
      </c>
      <c r="DL24" s="140">
        <f ca="1">IF(AND(($AB24+$E$2)&gt;DL$5,DL$5&gt;=$E$2),'Portfolio Inputs'!Y$29*$L24,IF(AND(($AA24+$E$2)&gt;DL$5,DL$5&gt;=$E$2),'Portfolio Inputs'!Y$29*$K24,0))</f>
        <v>0</v>
      </c>
      <c r="DM24" s="140">
        <f ca="1">IF(AND(($AB24+$E$2)&gt;DM$5,DM$5&gt;=$E$2),'Portfolio Inputs'!Z$29*$L24,IF(AND(($AA24+$E$2)&gt;DM$5,DM$5&gt;=$E$2),'Portfolio Inputs'!Z$29*$K24,0))</f>
        <v>0</v>
      </c>
      <c r="DN24" s="140">
        <f ca="1">IF(AND(($AB24+$E$2)&gt;DN$5,DN$5&gt;=$E$2),'Portfolio Inputs'!AA$29*$L24,IF(AND(($AA24+$E$2)&gt;DN$5,DN$5&gt;=$E$2),'Portfolio Inputs'!AA$29*$K24,0))</f>
        <v>0</v>
      </c>
      <c r="DO24" s="140">
        <f ca="1">IF(AND(($AB24+$E$2)&gt;DO$5,DO$5&gt;=$E$2),'Portfolio Inputs'!AB$29*$L24,IF(AND(($AA24+$E$2)&gt;DO$5,DO$5&gt;=$E$2),'Portfolio Inputs'!AB$29*$K24,0))</f>
        <v>0</v>
      </c>
      <c r="DP24" s="140">
        <f ca="1">IF(AND(($AB24+$E$2)&gt;DP$5,DP$5&gt;=$E$2),'Portfolio Inputs'!AC$29*$L24,IF(AND(($AA24+$E$2)&gt;DP$5,DP$5&gt;=$E$2),'Portfolio Inputs'!AC$29*$K24,0))</f>
        <v>0</v>
      </c>
      <c r="DQ24" s="140">
        <f ca="1">IF(AND(($AB24+$E$2)&gt;DQ$5,DQ$5&gt;=$E$2),'Portfolio Inputs'!AD$29*$L24,IF(AND(($AA24+$E$2)&gt;DQ$5,DQ$5&gt;=$E$2),'Portfolio Inputs'!AD$29*$K24,0))</f>
        <v>0</v>
      </c>
      <c r="DR24" s="140">
        <f ca="1">IF(AND(($AB24+$E$2)&gt;DR$5,DR$5&gt;=$E$2),'Portfolio Inputs'!AE$29*$L24,IF(AND(($AA24+$E$2)&gt;DR$5,DR$5&gt;=$E$2),'Portfolio Inputs'!AE$29*$K24,0))</f>
        <v>0</v>
      </c>
      <c r="DS24" s="140">
        <f ca="1">IF(AND(($AB24+$E$2)&gt;DS$5,DS$5&gt;=$E$2),'Portfolio Inputs'!AF$29*$L24,IF(AND(($AA24+$E$2)&gt;DS$5,DS$5&gt;=$E$2),'Portfolio Inputs'!AF$29*$K24,0))</f>
        <v>0</v>
      </c>
      <c r="DT24" s="140">
        <f ca="1">IF(AND(($AB24+$E$2)&gt;DT$5,DT$5&gt;=$E$2),'Portfolio Inputs'!AG$29*$L24,IF(AND(($AA24+$E$2)&gt;DT$5,DT$5&gt;=$E$2),'Portfolio Inputs'!AG$29*$K24,0))</f>
        <v>0</v>
      </c>
      <c r="DU24" s="140">
        <f ca="1">IF(AND(($AB24+$E$2)&gt;DU$5,DU$5&gt;=$E$2),'Portfolio Inputs'!AH$29*$L24,IF(AND(($AA24+$E$2)&gt;DU$5,DU$5&gt;=$E$2),'Portfolio Inputs'!AH$29*$K24,0))</f>
        <v>0</v>
      </c>
      <c r="DV24" s="140">
        <f ca="1">IF(AND(($AB24+$E$2)&gt;DV$5,DV$5&gt;=$E$2),'Portfolio Inputs'!AI$29*$L24,IF(AND(($AA24+$E$2)&gt;DV$5,DV$5&gt;=$E$2),'Portfolio Inputs'!AI$29*$K24,0))</f>
        <v>0</v>
      </c>
      <c r="DW24" s="140">
        <f ca="1">IF(AND(($AB24+$E$2)&gt;DW$5,DW$5&gt;=$E$2),'Portfolio Inputs'!AJ$29*$L24,IF(AND(($AA24+$E$2)&gt;DW$5,DW$5&gt;=$E$2),'Portfolio Inputs'!AJ$29*$K24,0))</f>
        <v>0</v>
      </c>
      <c r="DX24" s="140">
        <f ca="1">IF(AND(($AB24+$E$2)&gt;DX$5,DX$5&gt;=$E$2),'Portfolio Inputs'!AK$29*$L24,IF(AND(($AA24+$E$2)&gt;DX$5,DX$5&gt;=$E$2),'Portfolio Inputs'!AK$29*$K24,0))</f>
        <v>0</v>
      </c>
      <c r="DY24" s="140">
        <f ca="1">IF(AND(($AB24+$E$2)&gt;DY$5,DY$5&gt;=$E$2),'Portfolio Inputs'!AL$29*$L24,IF(AND(($AA24+$E$2)&gt;DY$5,DY$5&gt;=$E$2),'Portfolio Inputs'!AL$29*$K24,0))</f>
        <v>0</v>
      </c>
      <c r="DZ24" s="140">
        <f ca="1">IF(AND(($AB24+$E$2)&gt;DZ$5,DZ$5&gt;=$E$2),'Portfolio Inputs'!AM$29*$L24,IF(AND(($AA24+$E$2)&gt;DZ$5,DZ$5&gt;=$E$2),'Portfolio Inputs'!AM$29*$K24,0))</f>
        <v>0</v>
      </c>
      <c r="EA24" s="139"/>
      <c r="EB24" s="140">
        <f ca="1">IF(AND(($AB24+$E$2)&gt;EB$5,EB$5&gt;=$E$2),'Portfolio Inputs'!F$27*$U24,IF(AND(($AA24+$E$2)&gt;EB$5,EB$5&gt;=$E$2),'Portfolio Inputs'!F$27*$T24,0))
+IF(AND(($AB24+$E$2)&gt;EB$5,EB$5&gt;=$E$2),'Portfolio Inputs'!F$28*$W24,IF(AND(($AA24+$E$2)&gt;EB$5,EB$5&gt;=$E$2),'Portfolio Inputs'!F$28*$V24,0))</f>
        <v>0</v>
      </c>
      <c r="EC24" s="140">
        <f ca="1">IF(AND(($AB24+$E$2)&gt;EC$5,EC$5&gt;=$E$2),'Portfolio Inputs'!G$27*$U24,IF(AND(($AA24+$E$2)&gt;EC$5,EC$5&gt;=$E$2),'Portfolio Inputs'!G$27*$T24,0))
+IF(AND(($AB24+$E$2)&gt;EC$5,EC$5&gt;=$E$2),'Portfolio Inputs'!G$28*$W24,IF(AND(($AA24+$E$2)&gt;EC$5,EC$5&gt;=$E$2),'Portfolio Inputs'!G$28*$V24,0))</f>
        <v>0</v>
      </c>
      <c r="ED24" s="140">
        <f ca="1">IF(AND(($AB24+$E$2)&gt;ED$5,ED$5&gt;=$E$2),'Portfolio Inputs'!H$27*$U24,IF(AND(($AA24+$E$2)&gt;ED$5,ED$5&gt;=$E$2),'Portfolio Inputs'!H$27*$T24,0))
+IF(AND(($AB24+$E$2)&gt;ED$5,ED$5&gt;=$E$2),'Portfolio Inputs'!H$28*$W24,IF(AND(($AA24+$E$2)&gt;ED$5,ED$5&gt;=$E$2),'Portfolio Inputs'!H$28*$V24,0))</f>
        <v>0</v>
      </c>
      <c r="EE24" s="140">
        <f ca="1">IF(AND(($AB24+$E$2)&gt;EE$5,EE$5&gt;=$E$2),'Portfolio Inputs'!I$27*$U24,IF(AND(($AA24+$E$2)&gt;EE$5,EE$5&gt;=$E$2),'Portfolio Inputs'!I$27*$T24,0))
+IF(AND(($AB24+$E$2)&gt;EE$5,EE$5&gt;=$E$2),'Portfolio Inputs'!I$28*$W24,IF(AND(($AA24+$E$2)&gt;EE$5,EE$5&gt;=$E$2),'Portfolio Inputs'!I$28*$V24,0))</f>
        <v>0</v>
      </c>
      <c r="EF24" s="140">
        <f ca="1">IF(AND(($AB24+$E$2)&gt;EF$5,EF$5&gt;=$E$2),'Portfolio Inputs'!J$27*$U24,IF(AND(($AA24+$E$2)&gt;EF$5,EF$5&gt;=$E$2),'Portfolio Inputs'!J$27*$T24,0))
+IF(AND(($AB24+$E$2)&gt;EF$5,EF$5&gt;=$E$2),'Portfolio Inputs'!J$28*$W24,IF(AND(($AA24+$E$2)&gt;EF$5,EF$5&gt;=$E$2),'Portfolio Inputs'!J$28*$V24,0))</f>
        <v>0</v>
      </c>
      <c r="EG24" s="140">
        <f ca="1">IF(AND(($AB24+$E$2)&gt;EG$5,EG$5&gt;=$E$2),'Portfolio Inputs'!K$27*$U24,IF(AND(($AA24+$E$2)&gt;EG$5,EG$5&gt;=$E$2),'Portfolio Inputs'!K$27*$T24,0))
+IF(AND(($AB24+$E$2)&gt;EG$5,EG$5&gt;=$E$2),'Portfolio Inputs'!K$28*$W24,IF(AND(($AA24+$E$2)&gt;EG$5,EG$5&gt;=$E$2),'Portfolio Inputs'!K$28*$V24,0))</f>
        <v>0</v>
      </c>
      <c r="EH24" s="140">
        <f ca="1">IF(AND(($AB24+$E$2)&gt;EH$5,EH$5&gt;=$E$2),'Portfolio Inputs'!L$27*$U24,IF(AND(($AA24+$E$2)&gt;EH$5,EH$5&gt;=$E$2),'Portfolio Inputs'!L$27*$T24,0))
+IF(AND(($AB24+$E$2)&gt;EH$5,EH$5&gt;=$E$2),'Portfolio Inputs'!L$28*$W24,IF(AND(($AA24+$E$2)&gt;EH$5,EH$5&gt;=$E$2),'Portfolio Inputs'!L$28*$V24,0))</f>
        <v>0</v>
      </c>
      <c r="EI24" s="140">
        <f ca="1">IF(AND(($AB24+$E$2)&gt;EI$5,EI$5&gt;=$E$2),'Portfolio Inputs'!M$27*$U24,IF(AND(($AA24+$E$2)&gt;EI$5,EI$5&gt;=$E$2),'Portfolio Inputs'!M$27*$T24,0))
+IF(AND(($AB24+$E$2)&gt;EI$5,EI$5&gt;=$E$2),'Portfolio Inputs'!M$28*$W24,IF(AND(($AA24+$E$2)&gt;EI$5,EI$5&gt;=$E$2),'Portfolio Inputs'!M$28*$V24,0))</f>
        <v>0</v>
      </c>
      <c r="EJ24" s="140">
        <f ca="1">IF(AND(($AB24+$E$2)&gt;EJ$5,EJ$5&gt;=$E$2),'Portfolio Inputs'!N$27*$U24,IF(AND(($AA24+$E$2)&gt;EJ$5,EJ$5&gt;=$E$2),'Portfolio Inputs'!N$27*$T24,0))
+IF(AND(($AB24+$E$2)&gt;EJ$5,EJ$5&gt;=$E$2),'Portfolio Inputs'!N$28*$W24,IF(AND(($AA24+$E$2)&gt;EJ$5,EJ$5&gt;=$E$2),'Portfolio Inputs'!N$28*$V24,0))</f>
        <v>0</v>
      </c>
      <c r="EK24" s="140">
        <f ca="1">IF(AND(($AB24+$E$2)&gt;EK$5,EK$5&gt;=$E$2),'Portfolio Inputs'!O$27*$U24,IF(AND(($AA24+$E$2)&gt;EK$5,EK$5&gt;=$E$2),'Portfolio Inputs'!O$27*$T24,0))
+IF(AND(($AB24+$E$2)&gt;EK$5,EK$5&gt;=$E$2),'Portfolio Inputs'!O$28*$W24,IF(AND(($AA24+$E$2)&gt;EK$5,EK$5&gt;=$E$2),'Portfolio Inputs'!O$28*$V24,0))</f>
        <v>0</v>
      </c>
      <c r="EL24" s="140">
        <f ca="1">IF(AND(($AB24+$E$2)&gt;EL$5,EL$5&gt;=$E$2),'Portfolio Inputs'!P$27*$U24,IF(AND(($AA24+$E$2)&gt;EL$5,EL$5&gt;=$E$2),'Portfolio Inputs'!P$27*$T24,0))
+IF(AND(($AB24+$E$2)&gt;EL$5,EL$5&gt;=$E$2),'Portfolio Inputs'!P$28*$W24,IF(AND(($AA24+$E$2)&gt;EL$5,EL$5&gt;=$E$2),'Portfolio Inputs'!P$28*$V24,0))</f>
        <v>0</v>
      </c>
      <c r="EM24" s="140">
        <f ca="1">IF(AND(($AB24+$E$2)&gt;EM$5,EM$5&gt;=$E$2),'Portfolio Inputs'!Q$27*$U24,IF(AND(($AA24+$E$2)&gt;EM$5,EM$5&gt;=$E$2),'Portfolio Inputs'!Q$27*$T24,0))
+IF(AND(($AB24+$E$2)&gt;EM$5,EM$5&gt;=$E$2),'Portfolio Inputs'!Q$28*$W24,IF(AND(($AA24+$E$2)&gt;EM$5,EM$5&gt;=$E$2),'Portfolio Inputs'!Q$28*$V24,0))</f>
        <v>0</v>
      </c>
      <c r="EN24" s="140">
        <f ca="1">IF(AND(($AB24+$E$2)&gt;EN$5,EN$5&gt;=$E$2),'Portfolio Inputs'!R$27*$U24,IF(AND(($AA24+$E$2)&gt;EN$5,EN$5&gt;=$E$2),'Portfolio Inputs'!R$27*$T24,0))
+IF(AND(($AB24+$E$2)&gt;EN$5,EN$5&gt;=$E$2),'Portfolio Inputs'!R$28*$W24,IF(AND(($AA24+$E$2)&gt;EN$5,EN$5&gt;=$E$2),'Portfolio Inputs'!R$28*$V24,0))</f>
        <v>0</v>
      </c>
      <c r="EO24" s="140">
        <f ca="1">IF(AND(($AB24+$E$2)&gt;EO$5,EO$5&gt;=$E$2),'Portfolio Inputs'!S$27*$U24,IF(AND(($AA24+$E$2)&gt;EO$5,EO$5&gt;=$E$2),'Portfolio Inputs'!S$27*$T24,0))
+IF(AND(($AB24+$E$2)&gt;EO$5,EO$5&gt;=$E$2),'Portfolio Inputs'!S$28*$W24,IF(AND(($AA24+$E$2)&gt;EO$5,EO$5&gt;=$E$2),'Portfolio Inputs'!S$28*$V24,0))</f>
        <v>0</v>
      </c>
      <c r="EP24" s="140">
        <f ca="1">IF(AND(($AB24+$E$2)&gt;EP$5,EP$5&gt;=$E$2),'Portfolio Inputs'!T$27*$U24,IF(AND(($AA24+$E$2)&gt;EP$5,EP$5&gt;=$E$2),'Portfolio Inputs'!T$27*$T24,0))
+IF(AND(($AB24+$E$2)&gt;EP$5,EP$5&gt;=$E$2),'Portfolio Inputs'!T$28*$W24,IF(AND(($AA24+$E$2)&gt;EP$5,EP$5&gt;=$E$2),'Portfolio Inputs'!T$28*$V24,0))</f>
        <v>0</v>
      </c>
      <c r="EQ24" s="140">
        <f ca="1">IF(AND(($AB24+$E$2)&gt;EQ$5,EQ$5&gt;=$E$2),'Portfolio Inputs'!U$27*$U24,IF(AND(($AA24+$E$2)&gt;EQ$5,EQ$5&gt;=$E$2),'Portfolio Inputs'!U$27*$T24,0))
+IF(AND(($AB24+$E$2)&gt;EQ$5,EQ$5&gt;=$E$2),'Portfolio Inputs'!U$28*$W24,IF(AND(($AA24+$E$2)&gt;EQ$5,EQ$5&gt;=$E$2),'Portfolio Inputs'!U$28*$V24,0))</f>
        <v>0</v>
      </c>
      <c r="ER24" s="140">
        <f ca="1">IF(AND(($AB24+$E$2)&gt;ER$5,ER$5&gt;=$E$2),'Portfolio Inputs'!V$27*$U24,IF(AND(($AA24+$E$2)&gt;ER$5,ER$5&gt;=$E$2),'Portfolio Inputs'!V$27*$T24,0))
+IF(AND(($AB24+$E$2)&gt;ER$5,ER$5&gt;=$E$2),'Portfolio Inputs'!V$28*$W24,IF(AND(($AA24+$E$2)&gt;ER$5,ER$5&gt;=$E$2),'Portfolio Inputs'!V$28*$V24,0))</f>
        <v>0</v>
      </c>
      <c r="ES24" s="140">
        <f ca="1">IF(AND(($AB24+$E$2)&gt;ES$5,ES$5&gt;=$E$2),'Portfolio Inputs'!W$27*$U24,IF(AND(($AA24+$E$2)&gt;ES$5,ES$5&gt;=$E$2),'Portfolio Inputs'!W$27*$T24,0))
+IF(AND(($AB24+$E$2)&gt;ES$5,ES$5&gt;=$E$2),'Portfolio Inputs'!W$28*$W24,IF(AND(($AA24+$E$2)&gt;ES$5,ES$5&gt;=$E$2),'Portfolio Inputs'!W$28*$V24,0))</f>
        <v>0</v>
      </c>
      <c r="ET24" s="140">
        <f ca="1">IF(AND(($AB24+$E$2)&gt;ET$5,ET$5&gt;=$E$2),'Portfolio Inputs'!X$27*$U24,IF(AND(($AA24+$E$2)&gt;ET$5,ET$5&gt;=$E$2),'Portfolio Inputs'!X$27*$T24,0))
+IF(AND(($AB24+$E$2)&gt;ET$5,ET$5&gt;=$E$2),'Portfolio Inputs'!X$28*$W24,IF(AND(($AA24+$E$2)&gt;ET$5,ET$5&gt;=$E$2),'Portfolio Inputs'!X$28*$V24,0))</f>
        <v>0</v>
      </c>
      <c r="EU24" s="140">
        <f ca="1">IF(AND(($AB24+$E$2)&gt;EU$5,EU$5&gt;=$E$2),'Portfolio Inputs'!Y$27*$U24,IF(AND(($AA24+$E$2)&gt;EU$5,EU$5&gt;=$E$2),'Portfolio Inputs'!Y$27*$T24,0))
+IF(AND(($AB24+$E$2)&gt;EU$5,EU$5&gt;=$E$2),'Portfolio Inputs'!Y$28*$W24,IF(AND(($AA24+$E$2)&gt;EU$5,EU$5&gt;=$E$2),'Portfolio Inputs'!Y$28*$V24,0))</f>
        <v>0</v>
      </c>
      <c r="EV24" s="140">
        <f ca="1">IF(AND(($AB24+$E$2)&gt;EV$5,EV$5&gt;=$E$2),'Portfolio Inputs'!Z$27*$U24,IF(AND(($AA24+$E$2)&gt;EV$5,EV$5&gt;=$E$2),'Portfolio Inputs'!Z$27*$T24,0))
+IF(AND(($AB24+$E$2)&gt;EV$5,EV$5&gt;=$E$2),'Portfolio Inputs'!Z$28*$W24,IF(AND(($AA24+$E$2)&gt;EV$5,EV$5&gt;=$E$2),'Portfolio Inputs'!Z$28*$V24,0))</f>
        <v>0</v>
      </c>
      <c r="EW24" s="140">
        <f ca="1">IF(AND(($AB24+$E$2)&gt;EW$5,EW$5&gt;=$E$2),'Portfolio Inputs'!AA$27*$U24,IF(AND(($AA24+$E$2)&gt;EW$5,EW$5&gt;=$E$2),'Portfolio Inputs'!AA$27*$T24,0))
+IF(AND(($AB24+$E$2)&gt;EW$5,EW$5&gt;=$E$2),'Portfolio Inputs'!AA$28*$W24,IF(AND(($AA24+$E$2)&gt;EW$5,EW$5&gt;=$E$2),'Portfolio Inputs'!AA$28*$V24,0))</f>
        <v>0</v>
      </c>
      <c r="EX24" s="140">
        <f ca="1">IF(AND(($AB24+$E$2)&gt;EX$5,EX$5&gt;=$E$2),'Portfolio Inputs'!AB$27*$U24,IF(AND(($AA24+$E$2)&gt;EX$5,EX$5&gt;=$E$2),'Portfolio Inputs'!AB$27*$T24,0))
+IF(AND(($AB24+$E$2)&gt;EX$5,EX$5&gt;=$E$2),'Portfolio Inputs'!AB$28*$W24,IF(AND(($AA24+$E$2)&gt;EX$5,EX$5&gt;=$E$2),'Portfolio Inputs'!AB$28*$V24,0))</f>
        <v>0</v>
      </c>
      <c r="EY24" s="140">
        <f ca="1">IF(AND(($AB24+$E$2)&gt;EY$5,EY$5&gt;=$E$2),'Portfolio Inputs'!AC$27*$U24,IF(AND(($AA24+$E$2)&gt;EY$5,EY$5&gt;=$E$2),'Portfolio Inputs'!AC$27*$T24,0))
+IF(AND(($AB24+$E$2)&gt;EY$5,EY$5&gt;=$E$2),'Portfolio Inputs'!AC$28*$W24,IF(AND(($AA24+$E$2)&gt;EY$5,EY$5&gt;=$E$2),'Portfolio Inputs'!AC$28*$V24,0))</f>
        <v>0</v>
      </c>
      <c r="EZ24" s="140">
        <f ca="1">IF(AND(($AB24+$E$2)&gt;EZ$5,EZ$5&gt;=$E$2),'Portfolio Inputs'!AD$27*$U24,IF(AND(($AA24+$E$2)&gt;EZ$5,EZ$5&gt;=$E$2),'Portfolio Inputs'!AD$27*$T24,0))
+IF(AND(($AB24+$E$2)&gt;EZ$5,EZ$5&gt;=$E$2),'Portfolio Inputs'!AD$28*$W24,IF(AND(($AA24+$E$2)&gt;EZ$5,EZ$5&gt;=$E$2),'Portfolio Inputs'!AD$28*$V24,0))</f>
        <v>0</v>
      </c>
      <c r="FA24" s="140">
        <f ca="1">IF(AND(($AB24+$E$2)&gt;FA$5,FA$5&gt;=$E$2),'Portfolio Inputs'!AE$27*$U24,IF(AND(($AA24+$E$2)&gt;FA$5,FA$5&gt;=$E$2),'Portfolio Inputs'!AE$27*$T24,0))
+IF(AND(($AB24+$E$2)&gt;FA$5,FA$5&gt;=$E$2),'Portfolio Inputs'!AE$28*$W24,IF(AND(($AA24+$E$2)&gt;FA$5,FA$5&gt;=$E$2),'Portfolio Inputs'!AE$28*$V24,0))</f>
        <v>0</v>
      </c>
      <c r="FB24" s="140">
        <f ca="1">IF(AND(($AB24+$E$2)&gt;FB$5,FB$5&gt;=$E$2),'Portfolio Inputs'!AF$27*$U24,IF(AND(($AA24+$E$2)&gt;FB$5,FB$5&gt;=$E$2),'Portfolio Inputs'!AF$27*$T24,0))
+IF(AND(($AB24+$E$2)&gt;FB$5,FB$5&gt;=$E$2),'Portfolio Inputs'!AF$28*$W24,IF(AND(($AA24+$E$2)&gt;FB$5,FB$5&gt;=$E$2),'Portfolio Inputs'!AF$28*$V24,0))</f>
        <v>0</v>
      </c>
      <c r="FC24" s="140">
        <f ca="1">IF(AND(($AB24+$E$2)&gt;FC$5,FC$5&gt;=$E$2),'Portfolio Inputs'!AG$27*$U24,IF(AND(($AA24+$E$2)&gt;FC$5,FC$5&gt;=$E$2),'Portfolio Inputs'!AG$27*$T24,0))
+IF(AND(($AB24+$E$2)&gt;FC$5,FC$5&gt;=$E$2),'Portfolio Inputs'!AG$28*$W24,IF(AND(($AA24+$E$2)&gt;FC$5,FC$5&gt;=$E$2),'Portfolio Inputs'!AG$28*$V24,0))</f>
        <v>0</v>
      </c>
      <c r="FD24" s="140">
        <f ca="1">IF(AND(($AB24+$E$2)&gt;FD$5,FD$5&gt;=$E$2),'Portfolio Inputs'!AH$27*$U24,IF(AND(($AA24+$E$2)&gt;FD$5,FD$5&gt;=$E$2),'Portfolio Inputs'!AH$27*$T24,0))
+IF(AND(($AB24+$E$2)&gt;FD$5,FD$5&gt;=$E$2),'Portfolio Inputs'!AH$28*$W24,IF(AND(($AA24+$E$2)&gt;FD$5,FD$5&gt;=$E$2),'Portfolio Inputs'!AH$28*$V24,0))</f>
        <v>0</v>
      </c>
      <c r="FE24" s="140">
        <f ca="1">IF(AND(($AB24+$E$2)&gt;FE$5,FE$5&gt;=$E$2),'Portfolio Inputs'!AI$27*$U24,IF(AND(($AA24+$E$2)&gt;FE$5,FE$5&gt;=$E$2),'Portfolio Inputs'!AI$27*$T24,0))
+IF(AND(($AB24+$E$2)&gt;FE$5,FE$5&gt;=$E$2),'Portfolio Inputs'!AI$28*$W24,IF(AND(($AA24+$E$2)&gt;FE$5,FE$5&gt;=$E$2),'Portfolio Inputs'!AI$28*$V24,0))</f>
        <v>0</v>
      </c>
      <c r="FF24" s="140">
        <f ca="1">IF(AND(($AB24+$E$2)&gt;FF$5,FF$5&gt;=$E$2),'Portfolio Inputs'!AJ$27*$U24,IF(AND(($AA24+$E$2)&gt;FF$5,FF$5&gt;=$E$2),'Portfolio Inputs'!AJ$27*$T24,0))
+IF(AND(($AB24+$E$2)&gt;FF$5,FF$5&gt;=$E$2),'Portfolio Inputs'!AJ$28*$W24,IF(AND(($AA24+$E$2)&gt;FF$5,FF$5&gt;=$E$2),'Portfolio Inputs'!AJ$28*$V24,0))</f>
        <v>0</v>
      </c>
      <c r="FG24" s="140">
        <f ca="1">IF(AND(($AB24+$E$2)&gt;FG$5,FG$5&gt;=$E$2),'Portfolio Inputs'!AK$27*$U24,IF(AND(($AA24+$E$2)&gt;FG$5,FG$5&gt;=$E$2),'Portfolio Inputs'!AK$27*$T24,0))
+IF(AND(($AB24+$E$2)&gt;FG$5,FG$5&gt;=$E$2),'Portfolio Inputs'!AK$28*$W24,IF(AND(($AA24+$E$2)&gt;FG$5,FG$5&gt;=$E$2),'Portfolio Inputs'!AK$28*$V24,0))</f>
        <v>0</v>
      </c>
      <c r="FH24" s="140">
        <f ca="1">IF(AND(($AB24+$E$2)&gt;FH$5,FH$5&gt;=$E$2),'Portfolio Inputs'!AL$27*$U24,IF(AND(($AA24+$E$2)&gt;FH$5,FH$5&gt;=$E$2),'Portfolio Inputs'!AL$27*$T24,0))
+IF(AND(($AB24+$E$2)&gt;FH$5,FH$5&gt;=$E$2),'Portfolio Inputs'!AL$28*$W24,IF(AND(($AA24+$E$2)&gt;FH$5,FH$5&gt;=$E$2),'Portfolio Inputs'!AL$28*$V24,0))</f>
        <v>0</v>
      </c>
      <c r="FI24" s="140">
        <f ca="1">IF(AND(($AB24+$E$2)&gt;FI$5,FI$5&gt;=$E$2),'Portfolio Inputs'!AM$27*$U24,IF(AND(($AA24+$E$2)&gt;FI$5,FI$5&gt;=$E$2),'Portfolio Inputs'!AM$27*$T24,0))
+IF(AND(($AB24+$E$2)&gt;FI$5,FI$5&gt;=$E$2),'Portfolio Inputs'!AM$28*$W24,IF(AND(($AA24+$E$2)&gt;FI$5,FI$5&gt;=$E$2),'Portfolio Inputs'!AM$28*$V24,0))</f>
        <v>0</v>
      </c>
      <c r="FJ24" s="139"/>
      <c r="FK24" s="140">
        <f ca="1">IF(AND(($AB24+$E$2)&gt;GT$5,GT$5&gt;=$E$2),$U24,IF(AND(($AA24+$E$2)&gt;GT$5,GT$5&gt;=$E$2),$T24,0))/Loss_Propane
 *IF($C24="Residential",'Portfolio Inputs'!F$39,'Portfolio Inputs'!F$40)
+IF(AND(($AB24+$E$2)&gt;GT$5,GT$5&gt;=$E$2),$W24,IF(AND(($AA24+$E$2)&gt;GT$5,GT$5&gt;=$E$2),$V24,0))/Loss_OilEnergy
 *IF($C24="Residential",'Portfolio Inputs'!F$41,'Portfolio Inputs'!F$42)</f>
        <v>0</v>
      </c>
      <c r="FL24" s="140">
        <f ca="1">IF(AND(($AB24+$E$2)&gt;GU$5,GU$5&gt;=$E$2),$U24,IF(AND(($AA24+$E$2)&gt;GU$5,GU$5&gt;=$E$2),$T24,0))/Loss_Propane
 *IF($C24="Residential",'Portfolio Inputs'!G$39,'Portfolio Inputs'!G$40)
+IF(AND(($AB24+$E$2)&gt;GU$5,GU$5&gt;=$E$2),$W24,IF(AND(($AA24+$E$2)&gt;GU$5,GU$5&gt;=$E$2),$V24,0))/Loss_OilEnergy
 *IF($C24="Residential",'Portfolio Inputs'!G$41,'Portfolio Inputs'!G$42)</f>
        <v>0</v>
      </c>
      <c r="FM24" s="140">
        <f ca="1">IF(AND(($AB24+$E$2)&gt;GV$5,GV$5&gt;=$E$2),$U24,IF(AND(($AA24+$E$2)&gt;GV$5,GV$5&gt;=$E$2),$T24,0))/Loss_Propane
 *IF($C24="Residential",'Portfolio Inputs'!H$39,'Portfolio Inputs'!H$40)
+IF(AND(($AB24+$E$2)&gt;GV$5,GV$5&gt;=$E$2),$W24,IF(AND(($AA24+$E$2)&gt;GV$5,GV$5&gt;=$E$2),$V24,0))/Loss_OilEnergy
 *IF($C24="Residential",'Portfolio Inputs'!H$41,'Portfolio Inputs'!H$42)</f>
        <v>0</v>
      </c>
      <c r="FN24" s="140">
        <f ca="1">IF(AND(($AB24+$E$2)&gt;GW$5,GW$5&gt;=$E$2),$U24,IF(AND(($AA24+$E$2)&gt;GW$5,GW$5&gt;=$E$2),$T24,0))/Loss_Propane
 *IF($C24="Residential",'Portfolio Inputs'!I$39,'Portfolio Inputs'!I$40)
+IF(AND(($AB24+$E$2)&gt;GW$5,GW$5&gt;=$E$2),$W24,IF(AND(($AA24+$E$2)&gt;GW$5,GW$5&gt;=$E$2),$V24,0))/Loss_OilEnergy
 *IF($C24="Residential",'Portfolio Inputs'!I$41,'Portfolio Inputs'!I$42)</f>
        <v>0</v>
      </c>
      <c r="FO24" s="140">
        <f ca="1">IF(AND(($AB24+$E$2)&gt;GX$5,GX$5&gt;=$E$2),$U24,IF(AND(($AA24+$E$2)&gt;GX$5,GX$5&gt;=$E$2),$T24,0))/Loss_Propane
 *IF($C24="Residential",'Portfolio Inputs'!J$39,'Portfolio Inputs'!J$40)
+IF(AND(($AB24+$E$2)&gt;GX$5,GX$5&gt;=$E$2),$W24,IF(AND(($AA24+$E$2)&gt;GX$5,GX$5&gt;=$E$2),$V24,0))/Loss_OilEnergy
 *IF($C24="Residential",'Portfolio Inputs'!J$41,'Portfolio Inputs'!J$42)</f>
        <v>0</v>
      </c>
      <c r="FP24" s="140">
        <f ca="1">IF(AND(($AB24+$E$2)&gt;GY$5,GY$5&gt;=$E$2),$U24,IF(AND(($AA24+$E$2)&gt;GY$5,GY$5&gt;=$E$2),$T24,0))/Loss_Propane
 *IF($C24="Residential",'Portfolio Inputs'!K$39,'Portfolio Inputs'!K$40)
+IF(AND(($AB24+$E$2)&gt;GY$5,GY$5&gt;=$E$2),$W24,IF(AND(($AA24+$E$2)&gt;GY$5,GY$5&gt;=$E$2),$V24,0))/Loss_OilEnergy
 *IF($C24="Residential",'Portfolio Inputs'!K$41,'Portfolio Inputs'!K$42)</f>
        <v>0</v>
      </c>
      <c r="FQ24" s="140">
        <f ca="1">IF(AND(($AB24+$E$2)&gt;GZ$5,GZ$5&gt;=$E$2),$U24,IF(AND(($AA24+$E$2)&gt;GZ$5,GZ$5&gt;=$E$2),$T24,0))/Loss_Propane
 *IF($C24="Residential",'Portfolio Inputs'!L$39,'Portfolio Inputs'!L$40)
+IF(AND(($AB24+$E$2)&gt;GZ$5,GZ$5&gt;=$E$2),$W24,IF(AND(($AA24+$E$2)&gt;GZ$5,GZ$5&gt;=$E$2),$V24,0))/Loss_OilEnergy
 *IF($C24="Residential",'Portfolio Inputs'!L$41,'Portfolio Inputs'!L$42)</f>
        <v>0</v>
      </c>
      <c r="FR24" s="140">
        <f ca="1">IF(AND(($AB24+$E$2)&gt;HA$5,HA$5&gt;=$E$2),$U24,IF(AND(($AA24+$E$2)&gt;HA$5,HA$5&gt;=$E$2),$T24,0))/Loss_Propane
 *IF($C24="Residential",'Portfolio Inputs'!M$39,'Portfolio Inputs'!M$40)
+IF(AND(($AB24+$E$2)&gt;HA$5,HA$5&gt;=$E$2),$W24,IF(AND(($AA24+$E$2)&gt;HA$5,HA$5&gt;=$E$2),$V24,0))/Loss_OilEnergy
 *IF($C24="Residential",'Portfolio Inputs'!M$41,'Portfolio Inputs'!M$42)</f>
        <v>0</v>
      </c>
      <c r="FS24" s="140">
        <f ca="1">IF(AND(($AB24+$E$2)&gt;HB$5,HB$5&gt;=$E$2),$U24,IF(AND(($AA24+$E$2)&gt;HB$5,HB$5&gt;=$E$2),$T24,0))/Loss_Propane
 *IF($C24="Residential",'Portfolio Inputs'!N$39,'Portfolio Inputs'!N$40)
+IF(AND(($AB24+$E$2)&gt;HB$5,HB$5&gt;=$E$2),$W24,IF(AND(($AA24+$E$2)&gt;HB$5,HB$5&gt;=$E$2),$V24,0))/Loss_OilEnergy
 *IF($C24="Residential",'Portfolio Inputs'!N$41,'Portfolio Inputs'!N$42)</f>
        <v>0</v>
      </c>
      <c r="FT24" s="140">
        <f ca="1">IF(AND(($AB24+$E$2)&gt;HC$5,HC$5&gt;=$E$2),$U24,IF(AND(($AA24+$E$2)&gt;HC$5,HC$5&gt;=$E$2),$T24,0))/Loss_Propane
 *IF($C24="Residential",'Portfolio Inputs'!O$39,'Portfolio Inputs'!O$40)
+IF(AND(($AB24+$E$2)&gt;HC$5,HC$5&gt;=$E$2),$W24,IF(AND(($AA24+$E$2)&gt;HC$5,HC$5&gt;=$E$2),$V24,0))/Loss_OilEnergy
 *IF($C24="Residential",'Portfolio Inputs'!O$41,'Portfolio Inputs'!O$42)</f>
        <v>0</v>
      </c>
      <c r="FU24" s="140">
        <f ca="1">IF(AND(($AB24+$E$2)&gt;HD$5,HD$5&gt;=$E$2),$U24,IF(AND(($AA24+$E$2)&gt;HD$5,HD$5&gt;=$E$2),$T24,0))/Loss_Propane
 *IF($C24="Residential",'Portfolio Inputs'!P$39,'Portfolio Inputs'!P$40)
+IF(AND(($AB24+$E$2)&gt;HD$5,HD$5&gt;=$E$2),$W24,IF(AND(($AA24+$E$2)&gt;HD$5,HD$5&gt;=$E$2),$V24,0))/Loss_OilEnergy
 *IF($C24="Residential",'Portfolio Inputs'!P$41,'Portfolio Inputs'!P$42)</f>
        <v>0</v>
      </c>
      <c r="FV24" s="140">
        <f ca="1">IF(AND(($AB24+$E$2)&gt;HE$5,HE$5&gt;=$E$2),$U24,IF(AND(($AA24+$E$2)&gt;HE$5,HE$5&gt;=$E$2),$T24,0))/Loss_Propane
 *IF($C24="Residential",'Portfolio Inputs'!Q$39,'Portfolio Inputs'!Q$40)
+IF(AND(($AB24+$E$2)&gt;HE$5,HE$5&gt;=$E$2),$W24,IF(AND(($AA24+$E$2)&gt;HE$5,HE$5&gt;=$E$2),$V24,0))/Loss_OilEnergy
 *IF($C24="Residential",'Portfolio Inputs'!Q$41,'Portfolio Inputs'!Q$42)</f>
        <v>0</v>
      </c>
      <c r="FW24" s="140">
        <f ca="1">IF(AND(($AB24+$E$2)&gt;HF$5,HF$5&gt;=$E$2),$U24,IF(AND(($AA24+$E$2)&gt;HF$5,HF$5&gt;=$E$2),$T24,0))/Loss_Propane
 *IF($C24="Residential",'Portfolio Inputs'!R$39,'Portfolio Inputs'!R$40)
+IF(AND(($AB24+$E$2)&gt;HF$5,HF$5&gt;=$E$2),$W24,IF(AND(($AA24+$E$2)&gt;HF$5,HF$5&gt;=$E$2),$V24,0))/Loss_OilEnergy
 *IF($C24="Residential",'Portfolio Inputs'!R$41,'Portfolio Inputs'!R$42)</f>
        <v>0</v>
      </c>
      <c r="FX24" s="140">
        <f ca="1">IF(AND(($AB24+$E$2)&gt;HG$5,HG$5&gt;=$E$2),$U24,IF(AND(($AA24+$E$2)&gt;HG$5,HG$5&gt;=$E$2),$T24,0))/Loss_Propane
 *IF($C24="Residential",'Portfolio Inputs'!S$39,'Portfolio Inputs'!S$40)
+IF(AND(($AB24+$E$2)&gt;HG$5,HG$5&gt;=$E$2),$W24,IF(AND(($AA24+$E$2)&gt;HG$5,HG$5&gt;=$E$2),$V24,0))/Loss_OilEnergy
 *IF($C24="Residential",'Portfolio Inputs'!S$41,'Portfolio Inputs'!S$42)</f>
        <v>0</v>
      </c>
      <c r="FY24" s="140">
        <f ca="1">IF(AND(($AB24+$E$2)&gt;HH$5,HH$5&gt;=$E$2),$U24,IF(AND(($AA24+$E$2)&gt;HH$5,HH$5&gt;=$E$2),$T24,0))/Loss_Propane
 *IF($C24="Residential",'Portfolio Inputs'!T$39,'Portfolio Inputs'!T$40)
+IF(AND(($AB24+$E$2)&gt;HH$5,HH$5&gt;=$E$2),$W24,IF(AND(($AA24+$E$2)&gt;HH$5,HH$5&gt;=$E$2),$V24,0))/Loss_OilEnergy
 *IF($C24="Residential",'Portfolio Inputs'!T$41,'Portfolio Inputs'!T$42)</f>
        <v>0</v>
      </c>
      <c r="FZ24" s="140">
        <f ca="1">IF(AND(($AB24+$E$2)&gt;HI$5,HI$5&gt;=$E$2),$U24,IF(AND(($AA24+$E$2)&gt;HI$5,HI$5&gt;=$E$2),$T24,0))/Loss_Propane
 *IF($C24="Residential",'Portfolio Inputs'!U$39,'Portfolio Inputs'!U$40)
+IF(AND(($AB24+$E$2)&gt;HI$5,HI$5&gt;=$E$2),$W24,IF(AND(($AA24+$E$2)&gt;HI$5,HI$5&gt;=$E$2),$V24,0))/Loss_OilEnergy
 *IF($C24="Residential",'Portfolio Inputs'!U$41,'Portfolio Inputs'!U$42)</f>
        <v>0</v>
      </c>
      <c r="GA24" s="140">
        <f ca="1">IF(AND(($AB24+$E$2)&gt;HJ$5,HJ$5&gt;=$E$2),$U24,IF(AND(($AA24+$E$2)&gt;HJ$5,HJ$5&gt;=$E$2),$T24,0))/Loss_Propane
 *IF($C24="Residential",'Portfolio Inputs'!V$39,'Portfolio Inputs'!V$40)
+IF(AND(($AB24+$E$2)&gt;HJ$5,HJ$5&gt;=$E$2),$W24,IF(AND(($AA24+$E$2)&gt;HJ$5,HJ$5&gt;=$E$2),$V24,0))/Loss_OilEnergy
 *IF($C24="Residential",'Portfolio Inputs'!V$41,'Portfolio Inputs'!V$42)</f>
        <v>0</v>
      </c>
      <c r="GB24" s="140">
        <f ca="1">IF(AND(($AB24+$E$2)&gt;HK$5,HK$5&gt;=$E$2),$U24,IF(AND(($AA24+$E$2)&gt;HK$5,HK$5&gt;=$E$2),$T24,0))/Loss_Propane
 *IF($C24="Residential",'Portfolio Inputs'!W$39,'Portfolio Inputs'!W$40)
+IF(AND(($AB24+$E$2)&gt;HK$5,HK$5&gt;=$E$2),$W24,IF(AND(($AA24+$E$2)&gt;HK$5,HK$5&gt;=$E$2),$V24,0))/Loss_OilEnergy
 *IF($C24="Residential",'Portfolio Inputs'!W$41,'Portfolio Inputs'!W$42)</f>
        <v>0</v>
      </c>
      <c r="GC24" s="140">
        <f ca="1">IF(AND(($AB24+$E$2)&gt;HL$5,HL$5&gt;=$E$2),$U24,IF(AND(($AA24+$E$2)&gt;HL$5,HL$5&gt;=$E$2),$T24,0))/Loss_Propane
 *IF($C24="Residential",'Portfolio Inputs'!X$39,'Portfolio Inputs'!X$40)
+IF(AND(($AB24+$E$2)&gt;HL$5,HL$5&gt;=$E$2),$W24,IF(AND(($AA24+$E$2)&gt;HL$5,HL$5&gt;=$E$2),$V24,0))/Loss_OilEnergy
 *IF($C24="Residential",'Portfolio Inputs'!X$41,'Portfolio Inputs'!X$42)</f>
        <v>0</v>
      </c>
      <c r="GD24" s="140">
        <f ca="1">IF(AND(($AB24+$E$2)&gt;HM$5,HM$5&gt;=$E$2),$U24,IF(AND(($AA24+$E$2)&gt;HM$5,HM$5&gt;=$E$2),$T24,0))/Loss_Propane
 *IF($C24="Residential",'Portfolio Inputs'!Y$39,'Portfolio Inputs'!Y$40)
+IF(AND(($AB24+$E$2)&gt;HM$5,HM$5&gt;=$E$2),$W24,IF(AND(($AA24+$E$2)&gt;HM$5,HM$5&gt;=$E$2),$V24,0))/Loss_OilEnergy
 *IF($C24="Residential",'Portfolio Inputs'!Y$41,'Portfolio Inputs'!Y$42)</f>
        <v>0</v>
      </c>
      <c r="GE24" s="140">
        <f ca="1">IF(AND(($AB24+$E$2)&gt;HN$5,HN$5&gt;=$E$2),$U24,IF(AND(($AA24+$E$2)&gt;HN$5,HN$5&gt;=$E$2),$T24,0))/Loss_Propane
 *IF($C24="Residential",'Portfolio Inputs'!Z$39,'Portfolio Inputs'!Z$40)
+IF(AND(($AB24+$E$2)&gt;HN$5,HN$5&gt;=$E$2),$W24,IF(AND(($AA24+$E$2)&gt;HN$5,HN$5&gt;=$E$2),$V24,0))/Loss_OilEnergy
 *IF($C24="Residential",'Portfolio Inputs'!Z$41,'Portfolio Inputs'!Z$42)</f>
        <v>0</v>
      </c>
      <c r="GF24" s="140">
        <f ca="1">IF(AND(($AB24+$E$2)&gt;HO$5,HO$5&gt;=$E$2),$U24,IF(AND(($AA24+$E$2)&gt;HO$5,HO$5&gt;=$E$2),$T24,0))/Loss_Propane
 *IF($C24="Residential",'Portfolio Inputs'!AA$39,'Portfolio Inputs'!AA$40)
+IF(AND(($AB24+$E$2)&gt;HO$5,HO$5&gt;=$E$2),$W24,IF(AND(($AA24+$E$2)&gt;HO$5,HO$5&gt;=$E$2),$V24,0))/Loss_OilEnergy
 *IF($C24="Residential",'Portfolio Inputs'!AA$41,'Portfolio Inputs'!AA$42)</f>
        <v>0</v>
      </c>
      <c r="GG24" s="140">
        <f ca="1">IF(AND(($AB24+$E$2)&gt;HP$5,HP$5&gt;=$E$2),$U24,IF(AND(($AA24+$E$2)&gt;HP$5,HP$5&gt;=$E$2),$T24,0))/Loss_Propane
 *IF($C24="Residential",'Portfolio Inputs'!AB$39,'Portfolio Inputs'!AB$40)
+IF(AND(($AB24+$E$2)&gt;HP$5,HP$5&gt;=$E$2),$W24,IF(AND(($AA24+$E$2)&gt;HP$5,HP$5&gt;=$E$2),$V24,0))/Loss_OilEnergy
 *IF($C24="Residential",'Portfolio Inputs'!AB$41,'Portfolio Inputs'!AB$42)</f>
        <v>0</v>
      </c>
      <c r="GH24" s="140">
        <f ca="1">IF(AND(($AB24+$E$2)&gt;HQ$5,HQ$5&gt;=$E$2),$U24,IF(AND(($AA24+$E$2)&gt;HQ$5,HQ$5&gt;=$E$2),$T24,0))/Loss_Propane
 *IF($C24="Residential",'Portfolio Inputs'!AC$39,'Portfolio Inputs'!AC$40)
+IF(AND(($AB24+$E$2)&gt;HQ$5,HQ$5&gt;=$E$2),$W24,IF(AND(($AA24+$E$2)&gt;HQ$5,HQ$5&gt;=$E$2),$V24,0))/Loss_OilEnergy
 *IF($C24="Residential",'Portfolio Inputs'!AC$41,'Portfolio Inputs'!AC$42)</f>
        <v>0</v>
      </c>
      <c r="GI24" s="140">
        <f ca="1">IF(AND(($AB24+$E$2)&gt;HR$5,HR$5&gt;=$E$2),$U24,IF(AND(($AA24+$E$2)&gt;HR$5,HR$5&gt;=$E$2),$T24,0))/Loss_Propane
 *IF($C24="Residential",'Portfolio Inputs'!AD$39,'Portfolio Inputs'!AD$40)
+IF(AND(($AB24+$E$2)&gt;HR$5,HR$5&gt;=$E$2),$W24,IF(AND(($AA24+$E$2)&gt;HR$5,HR$5&gt;=$E$2),$V24,0))/Loss_OilEnergy
 *IF($C24="Residential",'Portfolio Inputs'!AD$41,'Portfolio Inputs'!AD$42)</f>
        <v>0</v>
      </c>
      <c r="GJ24" s="140">
        <f ca="1">IF(AND(($AB24+$E$2)&gt;HS$5,HS$5&gt;=$E$2),$U24,IF(AND(($AA24+$E$2)&gt;HS$5,HS$5&gt;=$E$2),$T24,0))/Loss_Propane
 *IF($C24="Residential",'Portfolio Inputs'!AE$39,'Portfolio Inputs'!AE$40)
+IF(AND(($AB24+$E$2)&gt;HS$5,HS$5&gt;=$E$2),$W24,IF(AND(($AA24+$E$2)&gt;HS$5,HS$5&gt;=$E$2),$V24,0))/Loss_OilEnergy
 *IF($C24="Residential",'Portfolio Inputs'!AE$41,'Portfolio Inputs'!AE$42)</f>
        <v>0</v>
      </c>
      <c r="GK24" s="140">
        <f ca="1">IF(AND(($AB24+$E$2)&gt;HT$5,HT$5&gt;=$E$2),$U24,IF(AND(($AA24+$E$2)&gt;HT$5,HT$5&gt;=$E$2),$T24,0))/Loss_Propane
 *IF($C24="Residential",'Portfolio Inputs'!AF$39,'Portfolio Inputs'!AF$40)
+IF(AND(($AB24+$E$2)&gt;HT$5,HT$5&gt;=$E$2),$W24,IF(AND(($AA24+$E$2)&gt;HT$5,HT$5&gt;=$E$2),$V24,0))/Loss_OilEnergy
 *IF($C24="Residential",'Portfolio Inputs'!AF$41,'Portfolio Inputs'!AF$42)</f>
        <v>0</v>
      </c>
      <c r="GL24" s="140">
        <f ca="1">IF(AND(($AB24+$E$2)&gt;HU$5,HU$5&gt;=$E$2),$U24,IF(AND(($AA24+$E$2)&gt;HU$5,HU$5&gt;=$E$2),$T24,0))/Loss_Propane
 *IF($C24="Residential",'Portfolio Inputs'!AG$39,'Portfolio Inputs'!AG$40)
+IF(AND(($AB24+$E$2)&gt;HU$5,HU$5&gt;=$E$2),$W24,IF(AND(($AA24+$E$2)&gt;HU$5,HU$5&gt;=$E$2),$V24,0))/Loss_OilEnergy
 *IF($C24="Residential",'Portfolio Inputs'!AG$41,'Portfolio Inputs'!AG$42)</f>
        <v>0</v>
      </c>
      <c r="GM24" s="140">
        <f ca="1">IF(AND(($AB24+$E$2)&gt;HV$5,HV$5&gt;=$E$2),$U24,IF(AND(($AA24+$E$2)&gt;HV$5,HV$5&gt;=$E$2),$T24,0))/Loss_Propane
 *IF($C24="Residential",'Portfolio Inputs'!AH$39,'Portfolio Inputs'!AH$40)
+IF(AND(($AB24+$E$2)&gt;HV$5,HV$5&gt;=$E$2),$W24,IF(AND(($AA24+$E$2)&gt;HV$5,HV$5&gt;=$E$2),$V24,0))/Loss_OilEnergy
 *IF($C24="Residential",'Portfolio Inputs'!AH$41,'Portfolio Inputs'!AH$42)</f>
        <v>0</v>
      </c>
      <c r="GN24" s="140">
        <f ca="1">IF(AND(($AB24+$E$2)&gt;HW$5,HW$5&gt;=$E$2),$U24,IF(AND(($AA24+$E$2)&gt;HW$5,HW$5&gt;=$E$2),$T24,0))/Loss_Propane
 *IF($C24="Residential",'Portfolio Inputs'!AI$39,'Portfolio Inputs'!AI$40)
+IF(AND(($AB24+$E$2)&gt;HW$5,HW$5&gt;=$E$2),$W24,IF(AND(($AA24+$E$2)&gt;HW$5,HW$5&gt;=$E$2),$V24,0))/Loss_OilEnergy
 *IF($C24="Residential",'Portfolio Inputs'!AI$41,'Portfolio Inputs'!AI$42)</f>
        <v>0</v>
      </c>
      <c r="GO24" s="140">
        <f ca="1">IF(AND(($AB24+$E$2)&gt;HX$5,HX$5&gt;=$E$2),$U24,IF(AND(($AA24+$E$2)&gt;HX$5,HX$5&gt;=$E$2),$T24,0))/Loss_Propane
 *IF($C24="Residential",'Portfolio Inputs'!AJ$39,'Portfolio Inputs'!AJ$40)
+IF(AND(($AB24+$E$2)&gt;HX$5,HX$5&gt;=$E$2),$W24,IF(AND(($AA24+$E$2)&gt;HX$5,HX$5&gt;=$E$2),$V24,0))/Loss_OilEnergy
 *IF($C24="Residential",'Portfolio Inputs'!AJ$41,'Portfolio Inputs'!AJ$42)</f>
        <v>0</v>
      </c>
      <c r="GP24" s="140">
        <f ca="1">IF(AND(($AB24+$E$2)&gt;HY$5,HY$5&gt;=$E$2),$U24,IF(AND(($AA24+$E$2)&gt;HY$5,HY$5&gt;=$E$2),$T24,0))/Loss_Propane
 *IF($C24="Residential",'Portfolio Inputs'!AK$39,'Portfolio Inputs'!AK$40)
+IF(AND(($AB24+$E$2)&gt;HY$5,HY$5&gt;=$E$2),$W24,IF(AND(($AA24+$E$2)&gt;HY$5,HY$5&gt;=$E$2),$V24,0))/Loss_OilEnergy
 *IF($C24="Residential",'Portfolio Inputs'!AK$41,'Portfolio Inputs'!AK$42)</f>
        <v>0</v>
      </c>
      <c r="GQ24" s="140">
        <f ca="1">IF(AND(($AB24+$E$2)&gt;HZ$5,HZ$5&gt;=$E$2),$U24,IF(AND(($AA24+$E$2)&gt;HZ$5,HZ$5&gt;=$E$2),$T24,0))/Loss_Propane
 *IF($C24="Residential",'Portfolio Inputs'!AL$39,'Portfolio Inputs'!AL$40)
+IF(AND(($AB24+$E$2)&gt;HZ$5,HZ$5&gt;=$E$2),$W24,IF(AND(($AA24+$E$2)&gt;HZ$5,HZ$5&gt;=$E$2),$V24,0))/Loss_OilEnergy
 *IF($C24="Residential",'Portfolio Inputs'!AL$41,'Portfolio Inputs'!AL$42)</f>
        <v>0</v>
      </c>
      <c r="GR24" s="140">
        <f ca="1">IF(AND(($AB24+$E$2)&gt;IA$5,IA$5&gt;=$E$2),$U24,IF(AND(($AA24+$E$2)&gt;IA$5,IA$5&gt;=$E$2),$T24,0))/Loss_Propane
 *IF($C24="Residential",'Portfolio Inputs'!AM$39,'Portfolio Inputs'!AM$40)
+IF(AND(($AB24+$E$2)&gt;IA$5,IA$5&gt;=$E$2),$W24,IF(AND(($AA24+$E$2)&gt;IA$5,IA$5&gt;=$E$2),$V24,0))/Loss_OilEnergy
 *IF($C24="Residential",'Portfolio Inputs'!AM$41,'Portfolio Inputs'!AM$42)</f>
        <v>0</v>
      </c>
      <c r="GS24" s="139"/>
      <c r="GT24" s="140">
        <f ca="1">IF(AND(($AB24+$E$2)&gt;GT$5,GT$5&gt;=$E$2),$L24,IF(AND(($AA24+$E$2)&gt;GT$5,GT$5&gt;=$E$2),$K24,0))/Loss_ElectricEnergy
 *IF($C24="Residential",'Portfolio Inputs'!F$33,'Portfolio Inputs'!F$34)
+IF(AND(($AB24+$E$2)&gt;GT$5,GT$5&gt;=$E$2),$Q24,IF(AND(($AA24+$E$2)&gt;GT$5,GT$5&gt;=$E$2),$P24,0))/Loss_GasEnergy
 *IF($C24="Residential",'Portfolio Inputs'!F$35,'Portfolio Inputs'!F$36)</f>
        <v>7698.9491476148296</v>
      </c>
      <c r="GU24" s="140">
        <f ca="1">IF(AND(($AB24+$E$2)&gt;GU$5,GU$5&gt;=$E$2),$L24,IF(AND(($AA24+$E$2)&gt;GU$5,GU$5&gt;=$E$2),$K24,0))/Loss_ElectricEnergy
 *IF($C24="Residential",'Portfolio Inputs'!G$33,'Portfolio Inputs'!G$34)
+IF(AND(($AB24+$E$2)&gt;GU$5,GU$5&gt;=$E$2),$Q24,IF(AND(($AA24+$E$2)&gt;GU$5,GU$5&gt;=$E$2),$P24,0))/Loss_GasEnergy
 *IF($C24="Residential",'Portfolio Inputs'!G$35,'Portfolio Inputs'!G$36)</f>
        <v>7814.4333848290507</v>
      </c>
      <c r="GV24" s="140">
        <f ca="1">IF(AND(($AB24+$E$2)&gt;GV$5,GV$5&gt;=$E$2),$L24,IF(AND(($AA24+$E$2)&gt;GV$5,GV$5&gt;=$E$2),$K24,0))/Loss_ElectricEnergy
 *IF($C24="Residential",'Portfolio Inputs'!H$33,'Portfolio Inputs'!H$34)
+IF(AND(($AB24+$E$2)&gt;GV$5,GV$5&gt;=$E$2),$Q24,IF(AND(($AA24+$E$2)&gt;GV$5,GV$5&gt;=$E$2),$P24,0))/Loss_GasEnergy
 *IF($C24="Residential",'Portfolio Inputs'!H$35,'Portfolio Inputs'!H$36)</f>
        <v>7931.649885601485</v>
      </c>
      <c r="GW24" s="140">
        <f ca="1">IF(AND(($AB24+$E$2)&gt;GW$5,GW$5&gt;=$E$2),$L24,IF(AND(($AA24+$E$2)&gt;GW$5,GW$5&gt;=$E$2),$K24,0))/Loss_ElectricEnergy
 *IF($C24="Residential",'Portfolio Inputs'!I$33,'Portfolio Inputs'!I$34)
+IF(AND(($AB24+$E$2)&gt;GW$5,GW$5&gt;=$E$2),$Q24,IF(AND(($AA24+$E$2)&gt;GW$5,GW$5&gt;=$E$2),$P24,0))/Loss_GasEnergy
 *IF($C24="Residential",'Portfolio Inputs'!I$35,'Portfolio Inputs'!I$36)</f>
        <v>8050.6246338855071</v>
      </c>
      <c r="GX24" s="140">
        <f ca="1">IF(AND(($AB24+$E$2)&gt;GX$5,GX$5&gt;=$E$2),$L24,IF(AND(($AA24+$E$2)&gt;GX$5,GX$5&gt;=$E$2),$K24,0))/Loss_ElectricEnergy
 *IF($C24="Residential",'Portfolio Inputs'!J$33,'Portfolio Inputs'!J$34)
+IF(AND(($AB24+$E$2)&gt;GX$5,GX$5&gt;=$E$2),$Q24,IF(AND(($AA24+$E$2)&gt;GX$5,GX$5&gt;=$E$2),$P24,0))/Loss_GasEnergy
 *IF($C24="Residential",'Portfolio Inputs'!J$35,'Portfolio Inputs'!J$36)</f>
        <v>8171.3840033937886</v>
      </c>
      <c r="GY24" s="140">
        <f ca="1">IF(AND(($AB24+$E$2)&gt;GY$5,GY$5&gt;=$E$2),$L24,IF(AND(($AA24+$E$2)&gt;GY$5,GY$5&gt;=$E$2),$K24,0))/Loss_ElectricEnergy
 *IF($C24="Residential",'Portfolio Inputs'!K$33,'Portfolio Inputs'!K$34)
+IF(AND(($AB24+$E$2)&gt;GY$5,GY$5&gt;=$E$2),$Q24,IF(AND(($AA24+$E$2)&gt;GY$5,GY$5&gt;=$E$2),$P24,0))/Loss_GasEnergy
 *IF($C24="Residential",'Portfolio Inputs'!K$35,'Portfolio Inputs'!K$36)</f>
        <v>8293.9547634446935</v>
      </c>
      <c r="GZ24" s="140">
        <f ca="1">IF(AND(($AB24+$E$2)&gt;GZ$5,GZ$5&gt;=$E$2),$L24,IF(AND(($AA24+$E$2)&gt;GZ$5,GZ$5&gt;=$E$2),$K24,0))/Loss_ElectricEnergy
 *IF($C24="Residential",'Portfolio Inputs'!L$33,'Portfolio Inputs'!L$34)
+IF(AND(($AB24+$E$2)&gt;GZ$5,GZ$5&gt;=$E$2),$Q24,IF(AND(($AA24+$E$2)&gt;GZ$5,GZ$5&gt;=$E$2),$P24,0))/Loss_GasEnergy
 *IF($C24="Residential",'Portfolio Inputs'!L$35,'Portfolio Inputs'!L$36)</f>
        <v>8418.3640848963623</v>
      </c>
      <c r="HA24" s="140">
        <f ca="1">IF(AND(($AB24+$E$2)&gt;HA$5,HA$5&gt;=$E$2),$L24,IF(AND(($AA24+$E$2)&gt;HA$5,HA$5&gt;=$E$2),$K24,0))/Loss_ElectricEnergy
 *IF($C24="Residential",'Portfolio Inputs'!M$33,'Portfolio Inputs'!M$34)
+IF(AND(($AB24+$E$2)&gt;HA$5,HA$5&gt;=$E$2),$Q24,IF(AND(($AA24+$E$2)&gt;HA$5,HA$5&gt;=$E$2),$P24,0))/Loss_GasEnergy
 *IF($C24="Residential",'Portfolio Inputs'!M$35,'Portfolio Inputs'!M$36)</f>
        <v>8544.6395461698085</v>
      </c>
      <c r="HB24" s="140">
        <f ca="1">IF(AND(($AB24+$E$2)&gt;HB$5,HB$5&gt;=$E$2),$L24,IF(AND(($AA24+$E$2)&gt;HB$5,HB$5&gt;=$E$2),$K24,0))/Loss_ElectricEnergy
 *IF($C24="Residential",'Portfolio Inputs'!N$33,'Portfolio Inputs'!N$34)
+IF(AND(($AB24+$E$2)&gt;HB$5,HB$5&gt;=$E$2),$Q24,IF(AND(($AA24+$E$2)&gt;HB$5,HB$5&gt;=$E$2),$P24,0))/Loss_GasEnergy
 *IF($C24="Residential",'Portfolio Inputs'!N$35,'Portfolio Inputs'!N$36)</f>
        <v>8672.8091393623545</v>
      </c>
      <c r="HC24" s="140">
        <f ca="1">IF(AND(($AB24+$E$2)&gt;HC$5,HC$5&gt;=$E$2),$L24,IF(AND(($AA24+$E$2)&gt;HC$5,HC$5&gt;=$E$2),$K24,0))/Loss_ElectricEnergy
 *IF($C24="Residential",'Portfolio Inputs'!O$33,'Portfolio Inputs'!O$34)
+IF(AND(($AB24+$E$2)&gt;HC$5,HC$5&gt;=$E$2),$Q24,IF(AND(($AA24+$E$2)&gt;HC$5,HC$5&gt;=$E$2),$P24,0))/Loss_GasEnergy
 *IF($C24="Residential",'Portfolio Inputs'!O$35,'Portfolio Inputs'!O$36)</f>
        <v>8802.9012764527888</v>
      </c>
      <c r="HD24" s="140">
        <f ca="1">IF(AND(($AB24+$E$2)&gt;HD$5,HD$5&gt;=$E$2),$L24,IF(AND(($AA24+$E$2)&gt;HD$5,HD$5&gt;=$E$2),$K24,0))/Loss_ElectricEnergy
 *IF($C24="Residential",'Portfolio Inputs'!P$33,'Portfolio Inputs'!P$34)
+IF(AND(($AB24+$E$2)&gt;HD$5,HD$5&gt;=$E$2),$Q24,IF(AND(($AA24+$E$2)&gt;HD$5,HD$5&gt;=$E$2),$P24,0))/Loss_GasEnergy
 *IF($C24="Residential",'Portfolio Inputs'!P$35,'Portfolio Inputs'!P$36)</f>
        <v>0</v>
      </c>
      <c r="HE24" s="140">
        <f ca="1">IF(AND(($AB24+$E$2)&gt;HE$5,HE$5&gt;=$E$2),$L24,IF(AND(($AA24+$E$2)&gt;HE$5,HE$5&gt;=$E$2),$K24,0))/Loss_ElectricEnergy
 *IF($C24="Residential",'Portfolio Inputs'!Q$33,'Portfolio Inputs'!Q$34)
+IF(AND(($AB24+$E$2)&gt;HE$5,HE$5&gt;=$E$2),$Q24,IF(AND(($AA24+$E$2)&gt;HE$5,HE$5&gt;=$E$2),$P24,0))/Loss_GasEnergy
 *IF($C24="Residential",'Portfolio Inputs'!Q$35,'Portfolio Inputs'!Q$36)</f>
        <v>0</v>
      </c>
      <c r="HF24" s="140">
        <f ca="1">IF(AND(($AB24+$E$2)&gt;HF$5,HF$5&gt;=$E$2),$L24,IF(AND(($AA24+$E$2)&gt;HF$5,HF$5&gt;=$E$2),$K24,0))/Loss_ElectricEnergy
 *IF($C24="Residential",'Portfolio Inputs'!R$33,'Portfolio Inputs'!R$34)
+IF(AND(($AB24+$E$2)&gt;HF$5,HF$5&gt;=$E$2),$Q24,IF(AND(($AA24+$E$2)&gt;HF$5,HF$5&gt;=$E$2),$P24,0))/Loss_GasEnergy
 *IF($C24="Residential",'Portfolio Inputs'!R$35,'Portfolio Inputs'!R$36)</f>
        <v>0</v>
      </c>
      <c r="HG24" s="140">
        <f ca="1">IF(AND(($AB24+$E$2)&gt;HG$5,HG$5&gt;=$E$2),$L24,IF(AND(($AA24+$E$2)&gt;HG$5,HG$5&gt;=$E$2),$K24,0))/Loss_ElectricEnergy
 *IF($C24="Residential",'Portfolio Inputs'!S$33,'Portfolio Inputs'!S$34)
+IF(AND(($AB24+$E$2)&gt;HG$5,HG$5&gt;=$E$2),$Q24,IF(AND(($AA24+$E$2)&gt;HG$5,HG$5&gt;=$E$2),$P24,0))/Loss_GasEnergy
 *IF($C24="Residential",'Portfolio Inputs'!S$35,'Portfolio Inputs'!S$36)</f>
        <v>0</v>
      </c>
      <c r="HH24" s="140">
        <f ca="1">IF(AND(($AB24+$E$2)&gt;HH$5,HH$5&gt;=$E$2),$L24,IF(AND(($AA24+$E$2)&gt;HH$5,HH$5&gt;=$E$2),$K24,0))/Loss_ElectricEnergy
 *IF($C24="Residential",'Portfolio Inputs'!T$33,'Portfolio Inputs'!T$34)
+IF(AND(($AB24+$E$2)&gt;HH$5,HH$5&gt;=$E$2),$Q24,IF(AND(($AA24+$E$2)&gt;HH$5,HH$5&gt;=$E$2),$P24,0))/Loss_GasEnergy
 *IF($C24="Residential",'Portfolio Inputs'!T$35,'Portfolio Inputs'!T$36)</f>
        <v>0</v>
      </c>
      <c r="HI24" s="140">
        <f ca="1">IF(AND(($AB24+$E$2)&gt;HI$5,HI$5&gt;=$E$2),$L24,IF(AND(($AA24+$E$2)&gt;HI$5,HI$5&gt;=$E$2),$K24,0))/Loss_ElectricEnergy
 *IF($C24="Residential",'Portfolio Inputs'!U$33,'Portfolio Inputs'!U$34)
+IF(AND(($AB24+$E$2)&gt;HI$5,HI$5&gt;=$E$2),$Q24,IF(AND(($AA24+$E$2)&gt;HI$5,HI$5&gt;=$E$2),$P24,0))/Loss_GasEnergy
 *IF($C24="Residential",'Portfolio Inputs'!U$35,'Portfolio Inputs'!U$36)</f>
        <v>0</v>
      </c>
      <c r="HJ24" s="140">
        <f ca="1">IF(AND(($AB24+$E$2)&gt;HJ$5,HJ$5&gt;=$E$2),$L24,IF(AND(($AA24+$E$2)&gt;HJ$5,HJ$5&gt;=$E$2),$K24,0))/Loss_ElectricEnergy
 *IF($C24="Residential",'Portfolio Inputs'!V$33,'Portfolio Inputs'!V$34)
+IF(AND(($AB24+$E$2)&gt;HJ$5,HJ$5&gt;=$E$2),$Q24,IF(AND(($AA24+$E$2)&gt;HJ$5,HJ$5&gt;=$E$2),$P24,0))/Loss_GasEnergy
 *IF($C24="Residential",'Portfolio Inputs'!V$35,'Portfolio Inputs'!V$36)</f>
        <v>0</v>
      </c>
      <c r="HK24" s="140">
        <f ca="1">IF(AND(($AB24+$E$2)&gt;HK$5,HK$5&gt;=$E$2),$L24,IF(AND(($AA24+$E$2)&gt;HK$5,HK$5&gt;=$E$2),$K24,0))/Loss_ElectricEnergy
 *IF($C24="Residential",'Portfolio Inputs'!W$33,'Portfolio Inputs'!W$34)
+IF(AND(($AB24+$E$2)&gt;HK$5,HK$5&gt;=$E$2),$Q24,IF(AND(($AA24+$E$2)&gt;HK$5,HK$5&gt;=$E$2),$P24,0))/Loss_GasEnergy
 *IF($C24="Residential",'Portfolio Inputs'!W$35,'Portfolio Inputs'!W$36)</f>
        <v>0</v>
      </c>
      <c r="HL24" s="140">
        <f ca="1">IF(AND(($AB24+$E$2)&gt;HL$5,HL$5&gt;=$E$2),$L24,IF(AND(($AA24+$E$2)&gt;HL$5,HL$5&gt;=$E$2),$K24,0))/Loss_ElectricEnergy
 *IF($C24="Residential",'Portfolio Inputs'!X$33,'Portfolio Inputs'!X$34)
+IF(AND(($AB24+$E$2)&gt;HL$5,HL$5&gt;=$E$2),$Q24,IF(AND(($AA24+$E$2)&gt;HL$5,HL$5&gt;=$E$2),$P24,0))/Loss_GasEnergy
 *IF($C24="Residential",'Portfolio Inputs'!X$35,'Portfolio Inputs'!X$36)</f>
        <v>0</v>
      </c>
      <c r="HM24" s="140">
        <f ca="1">IF(AND(($AB24+$E$2)&gt;HM$5,HM$5&gt;=$E$2),$L24,IF(AND(($AA24+$E$2)&gt;HM$5,HM$5&gt;=$E$2),$K24,0))/Loss_ElectricEnergy
 *IF($C24="Residential",'Portfolio Inputs'!Y$33,'Portfolio Inputs'!Y$34)
+IF(AND(($AB24+$E$2)&gt;HM$5,HM$5&gt;=$E$2),$Q24,IF(AND(($AA24+$E$2)&gt;HM$5,HM$5&gt;=$E$2),$P24,0))/Loss_GasEnergy
 *IF($C24="Residential",'Portfolio Inputs'!Y$35,'Portfolio Inputs'!Y$36)</f>
        <v>0</v>
      </c>
      <c r="HN24" s="140">
        <f ca="1">IF(AND(($AB24+$E$2)&gt;HN$5,HN$5&gt;=$E$2),$L24,IF(AND(($AA24+$E$2)&gt;HN$5,HN$5&gt;=$E$2),$K24,0))/Loss_ElectricEnergy
 *IF($C24="Residential",'Portfolio Inputs'!Z$33,'Portfolio Inputs'!Z$34)
+IF(AND(($AB24+$E$2)&gt;HN$5,HN$5&gt;=$E$2),$Q24,IF(AND(($AA24+$E$2)&gt;HN$5,HN$5&gt;=$E$2),$P24,0))/Loss_GasEnergy
 *IF($C24="Residential",'Portfolio Inputs'!Z$35,'Portfolio Inputs'!Z$36)</f>
        <v>0</v>
      </c>
      <c r="HO24" s="140">
        <f ca="1">IF(AND(($AB24+$E$2)&gt;HO$5,HO$5&gt;=$E$2),$L24,IF(AND(($AA24+$E$2)&gt;HO$5,HO$5&gt;=$E$2),$K24,0))/Loss_ElectricEnergy
 *IF($C24="Residential",'Portfolio Inputs'!AA$33,'Portfolio Inputs'!AA$34)
+IF(AND(($AB24+$E$2)&gt;HO$5,HO$5&gt;=$E$2),$Q24,IF(AND(($AA24+$E$2)&gt;HO$5,HO$5&gt;=$E$2),$P24,0))/Loss_GasEnergy
 *IF($C24="Residential",'Portfolio Inputs'!AA$35,'Portfolio Inputs'!AA$36)</f>
        <v>0</v>
      </c>
      <c r="HP24" s="140">
        <f ca="1">IF(AND(($AB24+$E$2)&gt;HP$5,HP$5&gt;=$E$2),$L24,IF(AND(($AA24+$E$2)&gt;HP$5,HP$5&gt;=$E$2),$K24,0))/Loss_ElectricEnergy
 *IF($C24="Residential",'Portfolio Inputs'!AB$33,'Portfolio Inputs'!AB$34)
+IF(AND(($AB24+$E$2)&gt;HP$5,HP$5&gt;=$E$2),$Q24,IF(AND(($AA24+$E$2)&gt;HP$5,HP$5&gt;=$E$2),$P24,0))/Loss_GasEnergy
 *IF($C24="Residential",'Portfolio Inputs'!AB$35,'Portfolio Inputs'!AB$36)</f>
        <v>0</v>
      </c>
      <c r="HQ24" s="140">
        <f ca="1">IF(AND(($AB24+$E$2)&gt;HQ$5,HQ$5&gt;=$E$2),$L24,IF(AND(($AA24+$E$2)&gt;HQ$5,HQ$5&gt;=$E$2),$K24,0))/Loss_ElectricEnergy
 *IF($C24="Residential",'Portfolio Inputs'!AC$33,'Portfolio Inputs'!AC$34)
+IF(AND(($AB24+$E$2)&gt;HQ$5,HQ$5&gt;=$E$2),$Q24,IF(AND(($AA24+$E$2)&gt;HQ$5,HQ$5&gt;=$E$2),$P24,0))/Loss_GasEnergy
 *IF($C24="Residential",'Portfolio Inputs'!AC$35,'Portfolio Inputs'!AC$36)</f>
        <v>0</v>
      </c>
      <c r="HR24" s="140">
        <f ca="1">IF(AND(($AB24+$E$2)&gt;HR$5,HR$5&gt;=$E$2),$L24,IF(AND(($AA24+$E$2)&gt;HR$5,HR$5&gt;=$E$2),$K24,0))/Loss_ElectricEnergy
 *IF($C24="Residential",'Portfolio Inputs'!AD$33,'Portfolio Inputs'!AD$34)
+IF(AND(($AB24+$E$2)&gt;HR$5,HR$5&gt;=$E$2),$Q24,IF(AND(($AA24+$E$2)&gt;HR$5,HR$5&gt;=$E$2),$P24,0))/Loss_GasEnergy
 *IF($C24="Residential",'Portfolio Inputs'!AD$35,'Portfolio Inputs'!AD$36)</f>
        <v>0</v>
      </c>
      <c r="HS24" s="140">
        <f ca="1">IF(AND(($AB24+$E$2)&gt;HS$5,HS$5&gt;=$E$2),$L24,IF(AND(($AA24+$E$2)&gt;HS$5,HS$5&gt;=$E$2),$K24,0))/Loss_ElectricEnergy
 *IF($C24="Residential",'Portfolio Inputs'!AE$33,'Portfolio Inputs'!AE$34)
+IF(AND(($AB24+$E$2)&gt;HS$5,HS$5&gt;=$E$2),$Q24,IF(AND(($AA24+$E$2)&gt;HS$5,HS$5&gt;=$E$2),$P24,0))/Loss_GasEnergy
 *IF($C24="Residential",'Portfolio Inputs'!AE$35,'Portfolio Inputs'!AE$36)</f>
        <v>0</v>
      </c>
      <c r="HT24" s="140">
        <f ca="1">IF(AND(($AB24+$E$2)&gt;HT$5,HT$5&gt;=$E$2),$L24,IF(AND(($AA24+$E$2)&gt;HT$5,HT$5&gt;=$E$2),$K24,0))/Loss_ElectricEnergy
 *IF($C24="Residential",'Portfolio Inputs'!AF$33,'Portfolio Inputs'!AF$34)
+IF(AND(($AB24+$E$2)&gt;HT$5,HT$5&gt;=$E$2),$Q24,IF(AND(($AA24+$E$2)&gt;HT$5,HT$5&gt;=$E$2),$P24,0))/Loss_GasEnergy
 *IF($C24="Residential",'Portfolio Inputs'!AF$35,'Portfolio Inputs'!AF$36)</f>
        <v>0</v>
      </c>
      <c r="HU24" s="140">
        <f ca="1">IF(AND(($AB24+$E$2)&gt;HU$5,HU$5&gt;=$E$2),$L24,IF(AND(($AA24+$E$2)&gt;HU$5,HU$5&gt;=$E$2),$K24,0))/Loss_ElectricEnergy
 *IF($C24="Residential",'Portfolio Inputs'!AG$33,'Portfolio Inputs'!AG$34)
+IF(AND(($AB24+$E$2)&gt;HU$5,HU$5&gt;=$E$2),$Q24,IF(AND(($AA24+$E$2)&gt;HU$5,HU$5&gt;=$E$2),$P24,0))/Loss_GasEnergy
 *IF($C24="Residential",'Portfolio Inputs'!AG$35,'Portfolio Inputs'!AG$36)</f>
        <v>0</v>
      </c>
      <c r="HV24" s="140">
        <f ca="1">IF(AND(($AB24+$E$2)&gt;HV$5,HV$5&gt;=$E$2),$L24,IF(AND(($AA24+$E$2)&gt;HV$5,HV$5&gt;=$E$2),$K24,0))/Loss_ElectricEnergy
 *IF($C24="Residential",'Portfolio Inputs'!AH$33,'Portfolio Inputs'!AH$34)
+IF(AND(($AB24+$E$2)&gt;HV$5,HV$5&gt;=$E$2),$Q24,IF(AND(($AA24+$E$2)&gt;HV$5,HV$5&gt;=$E$2),$P24,0))/Loss_GasEnergy
 *IF($C24="Residential",'Portfolio Inputs'!AH$35,'Portfolio Inputs'!AH$36)</f>
        <v>0</v>
      </c>
      <c r="HW24" s="140">
        <f ca="1">IF(AND(($AB24+$E$2)&gt;HW$5,HW$5&gt;=$E$2),$L24,IF(AND(($AA24+$E$2)&gt;HW$5,HW$5&gt;=$E$2),$K24,0))/Loss_ElectricEnergy
 *IF($C24="Residential",'Portfolio Inputs'!AI$33,'Portfolio Inputs'!AI$34)
+IF(AND(($AB24+$E$2)&gt;HW$5,HW$5&gt;=$E$2),$Q24,IF(AND(($AA24+$E$2)&gt;HW$5,HW$5&gt;=$E$2),$P24,0))/Loss_GasEnergy
 *IF($C24="Residential",'Portfolio Inputs'!AI$35,'Portfolio Inputs'!AI$36)</f>
        <v>0</v>
      </c>
      <c r="HX24" s="140">
        <f ca="1">IF(AND(($AB24+$E$2)&gt;HX$5,HX$5&gt;=$E$2),$L24,IF(AND(($AA24+$E$2)&gt;HX$5,HX$5&gt;=$E$2),$K24,0))/Loss_ElectricEnergy
 *IF($C24="Residential",'Portfolio Inputs'!AJ$33,'Portfolio Inputs'!AJ$34)
+IF(AND(($AB24+$E$2)&gt;HX$5,HX$5&gt;=$E$2),$Q24,IF(AND(($AA24+$E$2)&gt;HX$5,HX$5&gt;=$E$2),$P24,0))/Loss_GasEnergy
 *IF($C24="Residential",'Portfolio Inputs'!AJ$35,'Portfolio Inputs'!AJ$36)</f>
        <v>0</v>
      </c>
      <c r="HY24" s="140">
        <f ca="1">IF(AND(($AB24+$E$2)&gt;HY$5,HY$5&gt;=$E$2),$L24,IF(AND(($AA24+$E$2)&gt;HY$5,HY$5&gt;=$E$2),$K24,0))/Loss_ElectricEnergy
 *IF($C24="Residential",'Portfolio Inputs'!AK$33,'Portfolio Inputs'!AK$34)
+IF(AND(($AB24+$E$2)&gt;HY$5,HY$5&gt;=$E$2),$Q24,IF(AND(($AA24+$E$2)&gt;HY$5,HY$5&gt;=$E$2),$P24,0))/Loss_GasEnergy
 *IF($C24="Residential",'Portfolio Inputs'!AK$35,'Portfolio Inputs'!AK$36)</f>
        <v>0</v>
      </c>
      <c r="HZ24" s="140">
        <f ca="1">IF(AND(($AB24+$E$2)&gt;HZ$5,HZ$5&gt;=$E$2),$L24,IF(AND(($AA24+$E$2)&gt;HZ$5,HZ$5&gt;=$E$2),$K24,0))/Loss_ElectricEnergy
 *IF($C24="Residential",'Portfolio Inputs'!AL$33,'Portfolio Inputs'!AL$34)
+IF(AND(($AB24+$E$2)&gt;HZ$5,HZ$5&gt;=$E$2),$Q24,IF(AND(($AA24+$E$2)&gt;HZ$5,HZ$5&gt;=$E$2),$P24,0))/Loss_GasEnergy
 *IF($C24="Residential",'Portfolio Inputs'!AL$35,'Portfolio Inputs'!AL$36)</f>
        <v>0</v>
      </c>
      <c r="IA24" s="140">
        <f ca="1">IF(AND(($AB24+$E$2)&gt;IA$5,IA$5&gt;=$E$2),$L24,IF(AND(($AA24+$E$2)&gt;IA$5,IA$5&gt;=$E$2),$K24,0))/Loss_ElectricEnergy
 *IF($C24="Residential",'Portfolio Inputs'!AM$33,'Portfolio Inputs'!AM$34)
+IF(AND(($AB24+$E$2)&gt;IA$5,IA$5&gt;=$E$2),$Q24,IF(AND(($AA24+$E$2)&gt;IA$5,IA$5&gt;=$E$2),$P24,0))/Loss_GasEnergy
 *IF($C24="Residential",'Portfolio Inputs'!AM$35,'Portfolio Inputs'!AM$36)</f>
        <v>0</v>
      </c>
      <c r="IB24" s="139"/>
      <c r="IC24" s="140">
        <f t="shared" ca="1" si="125"/>
        <v>15781</v>
      </c>
      <c r="ID24" s="140">
        <f t="shared" ca="1" si="125"/>
        <v>0</v>
      </c>
      <c r="IE24" s="140">
        <f t="shared" ca="1" si="125"/>
        <v>0</v>
      </c>
      <c r="IF24" s="140">
        <f t="shared" ca="1" si="125"/>
        <v>0</v>
      </c>
      <c r="IG24" s="140">
        <f t="shared" ca="1" si="125"/>
        <v>0</v>
      </c>
      <c r="IH24" s="140">
        <f t="shared" ca="1" si="125"/>
        <v>0</v>
      </c>
      <c r="II24" s="140">
        <f t="shared" ca="1" si="125"/>
        <v>0</v>
      </c>
      <c r="IJ24" s="140">
        <f t="shared" ca="1" si="125"/>
        <v>0</v>
      </c>
      <c r="IK24" s="140">
        <f t="shared" ca="1" si="125"/>
        <v>0</v>
      </c>
      <c r="IL24" s="140">
        <f t="shared" ca="1" si="125"/>
        <v>0</v>
      </c>
      <c r="IM24" s="140">
        <f t="shared" ca="1" si="126"/>
        <v>0</v>
      </c>
      <c r="IN24" s="140">
        <f t="shared" ca="1" si="126"/>
        <v>0</v>
      </c>
      <c r="IO24" s="140">
        <f t="shared" ca="1" si="126"/>
        <v>0</v>
      </c>
      <c r="IP24" s="140">
        <f t="shared" ca="1" si="126"/>
        <v>0</v>
      </c>
      <c r="IQ24" s="140">
        <f t="shared" ca="1" si="126"/>
        <v>0</v>
      </c>
      <c r="IR24" s="140">
        <f t="shared" ca="1" si="126"/>
        <v>0</v>
      </c>
      <c r="IS24" s="140">
        <f t="shared" ca="1" si="126"/>
        <v>0</v>
      </c>
      <c r="IT24" s="140">
        <f t="shared" ca="1" si="126"/>
        <v>0</v>
      </c>
      <c r="IU24" s="140">
        <f t="shared" ca="1" si="126"/>
        <v>0</v>
      </c>
      <c r="IV24" s="140">
        <f t="shared" ca="1" si="126"/>
        <v>0</v>
      </c>
      <c r="IW24" s="140">
        <f t="shared" ca="1" si="127"/>
        <v>0</v>
      </c>
      <c r="IX24" s="140">
        <f t="shared" ca="1" si="127"/>
        <v>0</v>
      </c>
      <c r="IY24" s="140">
        <f t="shared" ca="1" si="127"/>
        <v>0</v>
      </c>
      <c r="IZ24" s="140">
        <f t="shared" ca="1" si="127"/>
        <v>0</v>
      </c>
      <c r="JA24" s="140">
        <f t="shared" ca="1" si="127"/>
        <v>0</v>
      </c>
      <c r="JB24" s="140">
        <f t="shared" ca="1" si="127"/>
        <v>0</v>
      </c>
      <c r="JC24" s="140">
        <f t="shared" ca="1" si="127"/>
        <v>0</v>
      </c>
      <c r="JD24" s="140">
        <f t="shared" ca="1" si="127"/>
        <v>0</v>
      </c>
      <c r="JE24" s="140">
        <f t="shared" ca="1" si="127"/>
        <v>0</v>
      </c>
      <c r="JF24" s="140">
        <f t="shared" ca="1" si="127"/>
        <v>0</v>
      </c>
      <c r="JG24" s="140">
        <f t="shared" ca="1" si="127"/>
        <v>0</v>
      </c>
      <c r="JH24" s="140">
        <f t="shared" ca="1" si="127"/>
        <v>0</v>
      </c>
      <c r="JI24" s="140">
        <f t="shared" ca="1" si="127"/>
        <v>0</v>
      </c>
      <c r="JJ24" s="140">
        <f t="shared" ca="1" si="127"/>
        <v>0</v>
      </c>
      <c r="JK24" s="139"/>
      <c r="JL24" s="140">
        <f ca="1">IF(AND(($AB24+$E$2)&gt;JL$5,JL$5&gt;=$E$2),'Portfolio Inputs'!F$30*$S24,IF(AND(($AA24+$E$2)&gt;JL$5,JL$5&gt;=$E$2),'Portfolio Inputs'!F$30*$R24,0))</f>
        <v>0</v>
      </c>
      <c r="JM24" s="140">
        <f ca="1">IF(AND(($AB24+$E$2)&gt;JM$5,JM$5&gt;=$E$2),'Portfolio Inputs'!G$30*$S24,IF(AND(($AA24+$E$2)&gt;JM$5,JM$5&gt;=$E$2),'Portfolio Inputs'!G$30*$R24,0))</f>
        <v>0</v>
      </c>
      <c r="JN24" s="140">
        <f ca="1">IF(AND(($AB24+$E$2)&gt;JN$5,JN$5&gt;=$E$2),'Portfolio Inputs'!H$30*$S24,IF(AND(($AA24+$E$2)&gt;JN$5,JN$5&gt;=$E$2),'Portfolio Inputs'!H$30*$R24,0))</f>
        <v>0</v>
      </c>
      <c r="JO24" s="140">
        <f ca="1">IF(AND(($AB24+$E$2)&gt;JO$5,JO$5&gt;=$E$2),'Portfolio Inputs'!I$30*$S24,IF(AND(($AA24+$E$2)&gt;JO$5,JO$5&gt;=$E$2),'Portfolio Inputs'!I$30*$R24,0))</f>
        <v>0</v>
      </c>
      <c r="JP24" s="140">
        <f ca="1">IF(AND(($AB24+$E$2)&gt;JP$5,JP$5&gt;=$E$2),'Portfolio Inputs'!J$30*$S24,IF(AND(($AA24+$E$2)&gt;JP$5,JP$5&gt;=$E$2),'Portfolio Inputs'!J$30*$R24,0))</f>
        <v>0</v>
      </c>
      <c r="JQ24" s="140">
        <f ca="1">IF(AND(($AB24+$E$2)&gt;JQ$5,JQ$5&gt;=$E$2),'Portfolio Inputs'!K$30*$S24,IF(AND(($AA24+$E$2)&gt;JQ$5,JQ$5&gt;=$E$2),'Portfolio Inputs'!K$30*$R24,0))</f>
        <v>0</v>
      </c>
      <c r="JR24" s="140">
        <f ca="1">IF(AND(($AB24+$E$2)&gt;JR$5,JR$5&gt;=$E$2),'Portfolio Inputs'!L$30*$S24,IF(AND(($AA24+$E$2)&gt;JR$5,JR$5&gt;=$E$2),'Portfolio Inputs'!L$30*$R24,0))</f>
        <v>0</v>
      </c>
      <c r="JS24" s="140">
        <f ca="1">IF(AND(($AB24+$E$2)&gt;JS$5,JS$5&gt;=$E$2),'Portfolio Inputs'!M$30*$S24,IF(AND(($AA24+$E$2)&gt;JS$5,JS$5&gt;=$E$2),'Portfolio Inputs'!M$30*$R24,0))</f>
        <v>0</v>
      </c>
      <c r="JT24" s="140">
        <f ca="1">IF(AND(($AB24+$E$2)&gt;JT$5,JT$5&gt;=$E$2),'Portfolio Inputs'!N$30*$S24,IF(AND(($AA24+$E$2)&gt;JT$5,JT$5&gt;=$E$2),'Portfolio Inputs'!N$30*$R24,0))</f>
        <v>0</v>
      </c>
      <c r="JU24" s="140">
        <f ca="1">IF(AND(($AB24+$E$2)&gt;JU$5,JU$5&gt;=$E$2),'Portfolio Inputs'!O$30*$S24,IF(AND(($AA24+$E$2)&gt;JU$5,JU$5&gt;=$E$2),'Portfolio Inputs'!O$30*$R24,0))</f>
        <v>0</v>
      </c>
      <c r="JV24" s="140">
        <f ca="1">IF(AND(($AB24+$E$2)&gt;JV$5,JV$5&gt;=$E$2),'Portfolio Inputs'!P$30*$S24,IF(AND(($AA24+$E$2)&gt;JV$5,JV$5&gt;=$E$2),'Portfolio Inputs'!P$30*$R24,0))</f>
        <v>0</v>
      </c>
      <c r="JW24" s="140">
        <f ca="1">IF(AND(($AB24+$E$2)&gt;JW$5,JW$5&gt;=$E$2),'Portfolio Inputs'!Q$30*$S24,IF(AND(($AA24+$E$2)&gt;JW$5,JW$5&gt;=$E$2),'Portfolio Inputs'!Q$30*$R24,0))</f>
        <v>0</v>
      </c>
      <c r="JX24" s="140">
        <f ca="1">IF(AND(($AB24+$E$2)&gt;JX$5,JX$5&gt;=$E$2),'Portfolio Inputs'!R$30*$S24,IF(AND(($AA24+$E$2)&gt;JX$5,JX$5&gt;=$E$2),'Portfolio Inputs'!R$30*$R24,0))</f>
        <v>0</v>
      </c>
      <c r="JY24" s="140">
        <f ca="1">IF(AND(($AB24+$E$2)&gt;JY$5,JY$5&gt;=$E$2),'Portfolio Inputs'!S$30*$S24,IF(AND(($AA24+$E$2)&gt;JY$5,JY$5&gt;=$E$2),'Portfolio Inputs'!S$30*$R24,0))</f>
        <v>0</v>
      </c>
      <c r="JZ24" s="140">
        <f ca="1">IF(AND(($AB24+$E$2)&gt;JZ$5,JZ$5&gt;=$E$2),'Portfolio Inputs'!T$30*$S24,IF(AND(($AA24+$E$2)&gt;JZ$5,JZ$5&gt;=$E$2),'Portfolio Inputs'!T$30*$R24,0))</f>
        <v>0</v>
      </c>
      <c r="KA24" s="140">
        <f ca="1">IF(AND(($AB24+$E$2)&gt;KA$5,KA$5&gt;=$E$2),'Portfolio Inputs'!U$30*$S24,IF(AND(($AA24+$E$2)&gt;KA$5,KA$5&gt;=$E$2),'Portfolio Inputs'!U$30*$R24,0))</f>
        <v>0</v>
      </c>
      <c r="KB24" s="140">
        <f ca="1">IF(AND(($AB24+$E$2)&gt;KB$5,KB$5&gt;=$E$2),'Portfolio Inputs'!V$30*$S24,IF(AND(($AA24+$E$2)&gt;KB$5,KB$5&gt;=$E$2),'Portfolio Inputs'!V$30*$R24,0))</f>
        <v>0</v>
      </c>
      <c r="KC24" s="140">
        <f ca="1">IF(AND(($AB24+$E$2)&gt;KC$5,KC$5&gt;=$E$2),'Portfolio Inputs'!W$30*$S24,IF(AND(($AA24+$E$2)&gt;KC$5,KC$5&gt;=$E$2),'Portfolio Inputs'!W$30*$R24,0))</f>
        <v>0</v>
      </c>
      <c r="KD24" s="140">
        <f ca="1">IF(AND(($AB24+$E$2)&gt;KD$5,KD$5&gt;=$E$2),'Portfolio Inputs'!X$30*$S24,IF(AND(($AA24+$E$2)&gt;KD$5,KD$5&gt;=$E$2),'Portfolio Inputs'!X$30*$R24,0))</f>
        <v>0</v>
      </c>
      <c r="KE24" s="140">
        <f ca="1">IF(AND(($AB24+$E$2)&gt;KE$5,KE$5&gt;=$E$2),'Portfolio Inputs'!Y$30*$S24,IF(AND(($AA24+$E$2)&gt;KE$5,KE$5&gt;=$E$2),'Portfolio Inputs'!Y$30*$R24,0))</f>
        <v>0</v>
      </c>
      <c r="KF24" s="140">
        <f ca="1">IF(AND(($AB24+$E$2)&gt;KF$5,KF$5&gt;=$E$2),'Portfolio Inputs'!Z$30*$S24,IF(AND(($AA24+$E$2)&gt;KF$5,KF$5&gt;=$E$2),'Portfolio Inputs'!Z$30*$R24,0))</f>
        <v>0</v>
      </c>
      <c r="KG24" s="140">
        <f ca="1">IF(AND(($AB24+$E$2)&gt;KG$5,KG$5&gt;=$E$2),'Portfolio Inputs'!AA$30*$S24,IF(AND(($AA24+$E$2)&gt;KG$5,KG$5&gt;=$E$2),'Portfolio Inputs'!AA$30*$R24,0))</f>
        <v>0</v>
      </c>
      <c r="KH24" s="140">
        <f ca="1">IF(AND(($AB24+$E$2)&gt;KH$5,KH$5&gt;=$E$2),'Portfolio Inputs'!AB$30*$S24,IF(AND(($AA24+$E$2)&gt;KH$5,KH$5&gt;=$E$2),'Portfolio Inputs'!AB$30*$R24,0))</f>
        <v>0</v>
      </c>
      <c r="KI24" s="140">
        <f ca="1">IF(AND(($AB24+$E$2)&gt;KI$5,KI$5&gt;=$E$2),'Portfolio Inputs'!AC$30*$S24,IF(AND(($AA24+$E$2)&gt;KI$5,KI$5&gt;=$E$2),'Portfolio Inputs'!AC$30*$R24,0))</f>
        <v>0</v>
      </c>
      <c r="KJ24" s="140">
        <f ca="1">IF(AND(($AB24+$E$2)&gt;KJ$5,KJ$5&gt;=$E$2),'Portfolio Inputs'!AD$30*$S24,IF(AND(($AA24+$E$2)&gt;KJ$5,KJ$5&gt;=$E$2),'Portfolio Inputs'!AD$30*$R24,0))</f>
        <v>0</v>
      </c>
      <c r="KK24" s="140">
        <f ca="1">IF(AND(($AB24+$E$2)&gt;KK$5,KK$5&gt;=$E$2),'Portfolio Inputs'!AE$30*$S24,IF(AND(($AA24+$E$2)&gt;KK$5,KK$5&gt;=$E$2),'Portfolio Inputs'!AE$30*$R24,0))</f>
        <v>0</v>
      </c>
      <c r="KL24" s="140">
        <f ca="1">IF(AND(($AB24+$E$2)&gt;KL$5,KL$5&gt;=$E$2),'Portfolio Inputs'!AF$30*$S24,IF(AND(($AA24+$E$2)&gt;KL$5,KL$5&gt;=$E$2),'Portfolio Inputs'!AF$30*$R24,0))</f>
        <v>0</v>
      </c>
      <c r="KM24" s="140">
        <f ca="1">IF(AND(($AB24+$E$2)&gt;KM$5,KM$5&gt;=$E$2),'Portfolio Inputs'!AG$30*$S24,IF(AND(($AA24+$E$2)&gt;KM$5,KM$5&gt;=$E$2),'Portfolio Inputs'!AG$30*$R24,0))</f>
        <v>0</v>
      </c>
      <c r="KN24" s="140">
        <f ca="1">IF(AND(($AB24+$E$2)&gt;KN$5,KN$5&gt;=$E$2),'Portfolio Inputs'!AH$30*$S24,IF(AND(($AA24+$E$2)&gt;KN$5,KN$5&gt;=$E$2),'Portfolio Inputs'!AH$30*$R24,0))</f>
        <v>0</v>
      </c>
      <c r="KO24" s="140">
        <f ca="1">IF(AND(($AB24+$E$2)&gt;KO$5,KO$5&gt;=$E$2),'Portfolio Inputs'!AI$30*$S24,IF(AND(($AA24+$E$2)&gt;KO$5,KO$5&gt;=$E$2),'Portfolio Inputs'!AI$30*$R24,0))</f>
        <v>0</v>
      </c>
      <c r="KP24" s="140">
        <f ca="1">IF(AND(($AB24+$E$2)&gt;KP$5,KP$5&gt;=$E$2),'Portfolio Inputs'!AJ$30*$S24,IF(AND(($AA24+$E$2)&gt;KP$5,KP$5&gt;=$E$2),'Portfolio Inputs'!AJ$30*$R24,0))</f>
        <v>0</v>
      </c>
      <c r="KQ24" s="140">
        <f ca="1">IF(AND(($AB24+$E$2)&gt;KQ$5,KQ$5&gt;=$E$2),'Portfolio Inputs'!AK$30*$S24,IF(AND(($AA24+$E$2)&gt;KQ$5,KQ$5&gt;=$E$2),'Portfolio Inputs'!AK$30*$R24,0))</f>
        <v>0</v>
      </c>
      <c r="KR24" s="140">
        <f ca="1">IF(AND(($AB24+$E$2)&gt;KR$5,KR$5&gt;=$E$2),'Portfolio Inputs'!AL$30*$S24,IF(AND(($AA24+$E$2)&gt;KR$5,KR$5&gt;=$E$2),'Portfolio Inputs'!AL$30*$R24,0))</f>
        <v>0</v>
      </c>
      <c r="KS24" s="140">
        <f ca="1">IF(AND(($AB24+$E$2)&gt;KS$5,KS$5&gt;=$E$2),'Portfolio Inputs'!AM$30*$S24,IF(AND(($AA24+$E$2)&gt;KS$5,KS$5&gt;=$E$2),'Portfolio Inputs'!AM$30*$R24,0))</f>
        <v>0</v>
      </c>
      <c r="KT24" s="139"/>
      <c r="KU24" s="140">
        <f ca="1">IF(AND(($AB24+$E$2)&gt;KU$5,KU$5&gt;=$E$2),$S24,IF(AND(($AA24+$E$2)&gt;KU$5,KU$5&gt;=$E$2),$R24,0))*IF($C24="Residential",'Portfolio Inputs'!F$37,'Portfolio Inputs'!F$38)</f>
        <v>0</v>
      </c>
      <c r="KV24" s="140">
        <f ca="1">IF(AND(($AB24+$E$2)&gt;KV$5,KV$5&gt;=$E$2),$S24,IF(AND(($AA24+$E$2)&gt;KV$5,KV$5&gt;=$E$2),$R24,0))*IF($C24="Residential",'Portfolio Inputs'!G$37,'Portfolio Inputs'!G$38)</f>
        <v>0</v>
      </c>
      <c r="KW24" s="140">
        <f ca="1">IF(AND(($AB24+$E$2)&gt;KW$5,KW$5&gt;=$E$2),$S24,IF(AND(($AA24+$E$2)&gt;KW$5,KW$5&gt;=$E$2),$R24,0))*IF($C24="Residential",'Portfolio Inputs'!H$37,'Portfolio Inputs'!H$38)</f>
        <v>0</v>
      </c>
      <c r="KX24" s="140">
        <f ca="1">IF(AND(($AB24+$E$2)&gt;KX$5,KX$5&gt;=$E$2),$S24,IF(AND(($AA24+$E$2)&gt;KX$5,KX$5&gt;=$E$2),$R24,0))*IF($C24="Residential",'Portfolio Inputs'!I$37,'Portfolio Inputs'!I$38)</f>
        <v>0</v>
      </c>
      <c r="KY24" s="140">
        <f ca="1">IF(AND(($AB24+$E$2)&gt;KY$5,KY$5&gt;=$E$2),$S24,IF(AND(($AA24+$E$2)&gt;KY$5,KY$5&gt;=$E$2),$R24,0))*IF($C24="Residential",'Portfolio Inputs'!J$37,'Portfolio Inputs'!J$38)</f>
        <v>0</v>
      </c>
      <c r="KZ24" s="140">
        <f ca="1">IF(AND(($AB24+$E$2)&gt;KZ$5,KZ$5&gt;=$E$2),$S24,IF(AND(($AA24+$E$2)&gt;KZ$5,KZ$5&gt;=$E$2),$R24,0))*IF($C24="Residential",'Portfolio Inputs'!K$37,'Portfolio Inputs'!K$38)</f>
        <v>0</v>
      </c>
      <c r="LA24" s="140">
        <f ca="1">IF(AND(($AB24+$E$2)&gt;LA$5,LA$5&gt;=$E$2),$S24,IF(AND(($AA24+$E$2)&gt;LA$5,LA$5&gt;=$E$2),$R24,0))*IF($C24="Residential",'Portfolio Inputs'!L$37,'Portfolio Inputs'!L$38)</f>
        <v>0</v>
      </c>
      <c r="LB24" s="140">
        <f ca="1">IF(AND(($AB24+$E$2)&gt;LB$5,LB$5&gt;=$E$2),$S24,IF(AND(($AA24+$E$2)&gt;LB$5,LB$5&gt;=$E$2),$R24,0))*IF($C24="Residential",'Portfolio Inputs'!M$37,'Portfolio Inputs'!M$38)</f>
        <v>0</v>
      </c>
      <c r="LC24" s="140">
        <f ca="1">IF(AND(($AB24+$E$2)&gt;LC$5,LC$5&gt;=$E$2),$S24,IF(AND(($AA24+$E$2)&gt;LC$5,LC$5&gt;=$E$2),$R24,0))*IF($C24="Residential",'Portfolio Inputs'!N$37,'Portfolio Inputs'!N$38)</f>
        <v>0</v>
      </c>
      <c r="LD24" s="140">
        <f ca="1">IF(AND(($AB24+$E$2)&gt;LD$5,LD$5&gt;=$E$2),$S24,IF(AND(($AA24+$E$2)&gt;LD$5,LD$5&gt;=$E$2),$R24,0))*IF($C24="Residential",'Portfolio Inputs'!O$37,'Portfolio Inputs'!O$38)</f>
        <v>0</v>
      </c>
      <c r="LE24" s="140">
        <f ca="1">IF(AND(($AB24+$E$2)&gt;LE$5,LE$5&gt;=$E$2),$S24,IF(AND(($AA24+$E$2)&gt;LE$5,LE$5&gt;=$E$2),$R24,0))*IF($C24="Residential",'Portfolio Inputs'!P$37,'Portfolio Inputs'!P$38)</f>
        <v>0</v>
      </c>
      <c r="LF24" s="140">
        <f ca="1">IF(AND(($AB24+$E$2)&gt;LF$5,LF$5&gt;=$E$2),$S24,IF(AND(($AA24+$E$2)&gt;LF$5,LF$5&gt;=$E$2),$R24,0))*IF($C24="Residential",'Portfolio Inputs'!Q$37,'Portfolio Inputs'!Q$38)</f>
        <v>0</v>
      </c>
      <c r="LG24" s="140">
        <f ca="1">IF(AND(($AB24+$E$2)&gt;LG$5,LG$5&gt;=$E$2),$S24,IF(AND(($AA24+$E$2)&gt;LG$5,LG$5&gt;=$E$2),$R24,0))*IF($C24="Residential",'Portfolio Inputs'!R$37,'Portfolio Inputs'!R$38)</f>
        <v>0</v>
      </c>
      <c r="LH24" s="140">
        <f ca="1">IF(AND(($AB24+$E$2)&gt;LH$5,LH$5&gt;=$E$2),$S24,IF(AND(($AA24+$E$2)&gt;LH$5,LH$5&gt;=$E$2),$R24,0))*IF($C24="Residential",'Portfolio Inputs'!S$37,'Portfolio Inputs'!S$38)</f>
        <v>0</v>
      </c>
      <c r="LI24" s="140">
        <f ca="1">IF(AND(($AB24+$E$2)&gt;LI$5,LI$5&gt;=$E$2),$S24,IF(AND(($AA24+$E$2)&gt;LI$5,LI$5&gt;=$E$2),$R24,0))*IF($C24="Residential",'Portfolio Inputs'!T$37,'Portfolio Inputs'!T$38)</f>
        <v>0</v>
      </c>
      <c r="LJ24" s="140">
        <f ca="1">IF(AND(($AB24+$E$2)&gt;LJ$5,LJ$5&gt;=$E$2),$S24,IF(AND(($AA24+$E$2)&gt;LJ$5,LJ$5&gt;=$E$2),$R24,0))*IF($C24="Residential",'Portfolio Inputs'!U$37,'Portfolio Inputs'!U$38)</f>
        <v>0</v>
      </c>
      <c r="LK24" s="140">
        <f ca="1">IF(AND(($AB24+$E$2)&gt;LK$5,LK$5&gt;=$E$2),$S24,IF(AND(($AA24+$E$2)&gt;LK$5,LK$5&gt;=$E$2),$R24,0))*IF($C24="Residential",'Portfolio Inputs'!V$37,'Portfolio Inputs'!V$38)</f>
        <v>0</v>
      </c>
      <c r="LL24" s="140">
        <f ca="1">IF(AND(($AB24+$E$2)&gt;LL$5,LL$5&gt;=$E$2),$S24,IF(AND(($AA24+$E$2)&gt;LL$5,LL$5&gt;=$E$2),$R24,0))*IF($C24="Residential",'Portfolio Inputs'!W$37,'Portfolio Inputs'!W$38)</f>
        <v>0</v>
      </c>
      <c r="LM24" s="140">
        <f ca="1">IF(AND(($AB24+$E$2)&gt;LM$5,LM$5&gt;=$E$2),$S24,IF(AND(($AA24+$E$2)&gt;LM$5,LM$5&gt;=$E$2),$R24,0))*IF($C24="Residential",'Portfolio Inputs'!X$37,'Portfolio Inputs'!X$38)</f>
        <v>0</v>
      </c>
      <c r="LN24" s="140">
        <f ca="1">IF(AND(($AB24+$E$2)&gt;LN$5,LN$5&gt;=$E$2),$S24,IF(AND(($AA24+$E$2)&gt;LN$5,LN$5&gt;=$E$2),$R24,0))*IF($C24="Residential",'Portfolio Inputs'!Y$37,'Portfolio Inputs'!Y$38)</f>
        <v>0</v>
      </c>
      <c r="LO24" s="140">
        <f ca="1">IF(AND(($AB24+$E$2)&gt;LO$5,LO$5&gt;=$E$2),$S24,IF(AND(($AA24+$E$2)&gt;LO$5,LO$5&gt;=$E$2),$R24,0))*IF($C24="Residential",'Portfolio Inputs'!Z$37,'Portfolio Inputs'!Z$38)</f>
        <v>0</v>
      </c>
      <c r="LP24" s="140">
        <f ca="1">IF(AND(($AB24+$E$2)&gt;LP$5,LP$5&gt;=$E$2),$S24,IF(AND(($AA24+$E$2)&gt;LP$5,LP$5&gt;=$E$2),$R24,0))*IF($C24="Residential",'Portfolio Inputs'!AA$37,'Portfolio Inputs'!AA$38)</f>
        <v>0</v>
      </c>
      <c r="LQ24" s="140">
        <f ca="1">IF(AND(($AB24+$E$2)&gt;LQ$5,LQ$5&gt;=$E$2),$S24,IF(AND(($AA24+$E$2)&gt;LQ$5,LQ$5&gt;=$E$2),$R24,0))*IF($C24="Residential",'Portfolio Inputs'!AB$37,'Portfolio Inputs'!AB$38)</f>
        <v>0</v>
      </c>
      <c r="LR24" s="140">
        <f ca="1">IF(AND(($AB24+$E$2)&gt;LR$5,LR$5&gt;=$E$2),$S24,IF(AND(($AA24+$E$2)&gt;LR$5,LR$5&gt;=$E$2),$R24,0))*IF($C24="Residential",'Portfolio Inputs'!AC$37,'Portfolio Inputs'!AC$38)</f>
        <v>0</v>
      </c>
      <c r="LS24" s="140">
        <f ca="1">IF(AND(($AB24+$E$2)&gt;LS$5,LS$5&gt;=$E$2),$S24,IF(AND(($AA24+$E$2)&gt;LS$5,LS$5&gt;=$E$2),$R24,0))*IF($C24="Residential",'Portfolio Inputs'!AD$37,'Portfolio Inputs'!AD$38)</f>
        <v>0</v>
      </c>
      <c r="LT24" s="140">
        <f ca="1">IF(AND(($AB24+$E$2)&gt;LT$5,LT$5&gt;=$E$2),$S24,IF(AND(($AA24+$E$2)&gt;LT$5,LT$5&gt;=$E$2),$R24,0))*IF($C24="Residential",'Portfolio Inputs'!AE$37,'Portfolio Inputs'!AE$38)</f>
        <v>0</v>
      </c>
      <c r="LU24" s="140">
        <f ca="1">IF(AND(($AB24+$E$2)&gt;LU$5,LU$5&gt;=$E$2),$S24,IF(AND(($AA24+$E$2)&gt;LU$5,LU$5&gt;=$E$2),$R24,0))*IF($C24="Residential",'Portfolio Inputs'!AF$37,'Portfolio Inputs'!AF$38)</f>
        <v>0</v>
      </c>
      <c r="LV24" s="140">
        <f ca="1">IF(AND(($AB24+$E$2)&gt;LV$5,LV$5&gt;=$E$2),$S24,IF(AND(($AA24+$E$2)&gt;LV$5,LV$5&gt;=$E$2),$R24,0))*IF($C24="Residential",'Portfolio Inputs'!AG$37,'Portfolio Inputs'!AG$38)</f>
        <v>0</v>
      </c>
      <c r="LW24" s="140">
        <f ca="1">IF(AND(($AB24+$E$2)&gt;LW$5,LW$5&gt;=$E$2),$S24,IF(AND(($AA24+$E$2)&gt;LW$5,LW$5&gt;=$E$2),$R24,0))*IF($C24="Residential",'Portfolio Inputs'!AH$37,'Portfolio Inputs'!AH$38)</f>
        <v>0</v>
      </c>
      <c r="LX24" s="140">
        <f ca="1">IF(AND(($AB24+$E$2)&gt;LX$5,LX$5&gt;=$E$2),$S24,IF(AND(($AA24+$E$2)&gt;LX$5,LX$5&gt;=$E$2),$R24,0))*IF($C24="Residential",'Portfolio Inputs'!AI$37,'Portfolio Inputs'!AI$38)</f>
        <v>0</v>
      </c>
      <c r="LY24" s="140">
        <f ca="1">IF(AND(($AB24+$E$2)&gt;LY$5,LY$5&gt;=$E$2),$S24,IF(AND(($AA24+$E$2)&gt;LY$5,LY$5&gt;=$E$2),$R24,0))*IF($C24="Residential",'Portfolio Inputs'!AJ$37,'Portfolio Inputs'!AJ$38)</f>
        <v>0</v>
      </c>
      <c r="LZ24" s="140">
        <f ca="1">IF(AND(($AB24+$E$2)&gt;LZ$5,LZ$5&gt;=$E$2),$S24,IF(AND(($AA24+$E$2)&gt;LZ$5,LZ$5&gt;=$E$2),$R24,0))*IF($C24="Residential",'Portfolio Inputs'!AK$37,'Portfolio Inputs'!AK$38)</f>
        <v>0</v>
      </c>
      <c r="MA24" s="140">
        <f ca="1">IF(AND(($AB24+$E$2)&gt;MA$5,MA$5&gt;=$E$2),$S24,IF(AND(($AA24+$E$2)&gt;MA$5,MA$5&gt;=$E$2),$R24,0))*IF($C24="Residential",'Portfolio Inputs'!AL$37,'Portfolio Inputs'!AL$38)</f>
        <v>0</v>
      </c>
      <c r="MB24" s="140">
        <f ca="1">IF(AND(($AB24+$E$2)&gt;MB$5,MB$5&gt;=$E$2),$S24,IF(AND(($AA24+$E$2)&gt;MB$5,MB$5&gt;=$E$2),$R24,0))*IF($C24="Residential",'Portfolio Inputs'!AM$37,'Portfolio Inputs'!AM$38)</f>
        <v>0</v>
      </c>
      <c r="MC24" s="139"/>
      <c r="MD24" s="164">
        <f t="shared" ref="MD24:MD48" ca="1" si="238">IF(AND(($AB24+$E$2)&gt;BJ$5,BJ$5&gt;=$E$2),$L24,IF(AND(($AA24+$E$2)&gt;BJ$5,BJ$5&gt;=$E$2),$K24,0))*Loss_ElectricEnergy</f>
        <v>61029.803740127056</v>
      </c>
      <c r="ME24" s="164">
        <f t="shared" ref="ME24:ME48" ca="1" si="239">IF(AND(($AB24+$E$2)&gt;BK$5,BK$5&gt;=$E$2),$L24,IF(AND(($AA24+$E$2)&gt;BK$5,BK$5&gt;=$E$2),$K24,0))*Loss_ElectricEnergy</f>
        <v>61029.803740127056</v>
      </c>
      <c r="MF24" s="164">
        <f t="shared" ref="MF24:MF48" ca="1" si="240">IF(AND(($AB24+$E$2)&gt;BL$5,BL$5&gt;=$E$2),$L24,IF(AND(($AA24+$E$2)&gt;BL$5,BL$5&gt;=$E$2),$K24,0))*Loss_ElectricEnergy</f>
        <v>61029.803740127056</v>
      </c>
      <c r="MG24" s="164">
        <f t="shared" ref="MG24:MG48" ca="1" si="241">IF(AND(($AB24+$E$2)&gt;BM$5,BM$5&gt;=$E$2),$L24,IF(AND(($AA24+$E$2)&gt;BM$5,BM$5&gt;=$E$2),$K24,0))*Loss_ElectricEnergy</f>
        <v>61029.803740127056</v>
      </c>
      <c r="MH24" s="164">
        <f t="shared" ref="MH24:MH48" ca="1" si="242">IF(AND(($AB24+$E$2)&gt;BN$5,BN$5&gt;=$E$2),$L24,IF(AND(($AA24+$E$2)&gt;BN$5,BN$5&gt;=$E$2),$K24,0))*Loss_ElectricEnergy</f>
        <v>61029.803740127056</v>
      </c>
      <c r="MI24" s="164">
        <f t="shared" ref="MI24:MI48" ca="1" si="243">IF(AND(($AB24+$E$2)&gt;BO$5,BO$5&gt;=$E$2),$L24,IF(AND(($AA24+$E$2)&gt;BO$5,BO$5&gt;=$E$2),$K24,0))*Loss_ElectricEnergy</f>
        <v>61029.803740127056</v>
      </c>
      <c r="MJ24" s="164">
        <f t="shared" ref="MJ24:MJ48" ca="1" si="244">IF(AND(($AB24+$E$2)&gt;BP$5,BP$5&gt;=$E$2),$L24,IF(AND(($AA24+$E$2)&gt;BP$5,BP$5&gt;=$E$2),$K24,0))*Loss_ElectricEnergy</f>
        <v>61029.803740127056</v>
      </c>
      <c r="MK24" s="164">
        <f t="shared" ref="MK24:MK48" ca="1" si="245">IF(AND(($AB24+$E$2)&gt;BQ$5,BQ$5&gt;=$E$2),$L24,IF(AND(($AA24+$E$2)&gt;BQ$5,BQ$5&gt;=$E$2),$K24,0))*Loss_ElectricEnergy</f>
        <v>61029.803740127056</v>
      </c>
      <c r="ML24" s="164">
        <f t="shared" ref="ML24:ML48" ca="1" si="246">IF(AND(($AB24+$E$2)&gt;BR$5,BR$5&gt;=$E$2),$L24,IF(AND(($AA24+$E$2)&gt;BR$5,BR$5&gt;=$E$2),$K24,0))*Loss_ElectricEnergy</f>
        <v>61029.803740127056</v>
      </c>
      <c r="MM24" s="164">
        <f t="shared" ref="MM24:MM48" ca="1" si="247">IF(AND(($AB24+$E$2)&gt;BS$5,BS$5&gt;=$E$2),$L24,IF(AND(($AA24+$E$2)&gt;BS$5,BS$5&gt;=$E$2),$K24,0))*Loss_ElectricEnergy</f>
        <v>61029.803740127056</v>
      </c>
      <c r="MN24" s="164">
        <f t="shared" ref="MN24:MN48" ca="1" si="248">IF(AND(($AB24+$E$2)&gt;BT$5,BT$5&gt;=$E$2),$L24,IF(AND(($AA24+$E$2)&gt;BT$5,BT$5&gt;=$E$2),$K24,0))*Loss_ElectricEnergy</f>
        <v>0</v>
      </c>
      <c r="MO24" s="164">
        <f t="shared" ref="MO24:MO48" ca="1" si="249">IF(AND(($AB24+$E$2)&gt;BU$5,BU$5&gt;=$E$2),$L24,IF(AND(($AA24+$E$2)&gt;BU$5,BU$5&gt;=$E$2),$K24,0))*Loss_ElectricEnergy</f>
        <v>0</v>
      </c>
      <c r="MP24" s="164">
        <f t="shared" ref="MP24:MP48" ca="1" si="250">IF(AND(($AB24+$E$2)&gt;BV$5,BV$5&gt;=$E$2),$L24,IF(AND(($AA24+$E$2)&gt;BV$5,BV$5&gt;=$E$2),$K24,0))*Loss_ElectricEnergy</f>
        <v>0</v>
      </c>
      <c r="MQ24" s="164">
        <f t="shared" ref="MQ24:MQ48" ca="1" si="251">IF(AND(($AB24+$E$2)&gt;BW$5,BW$5&gt;=$E$2),$L24,IF(AND(($AA24+$E$2)&gt;BW$5,BW$5&gt;=$E$2),$K24,0))*Loss_ElectricEnergy</f>
        <v>0</v>
      </c>
      <c r="MR24" s="164">
        <f t="shared" ref="MR24:MR48" ca="1" si="252">IF(AND(($AB24+$E$2)&gt;BX$5,BX$5&gt;=$E$2),$L24,IF(AND(($AA24+$E$2)&gt;BX$5,BX$5&gt;=$E$2),$K24,0))*Loss_ElectricEnergy</f>
        <v>0</v>
      </c>
      <c r="MS24" s="164">
        <f t="shared" ref="MS24:MS48" ca="1" si="253">IF(AND(($AB24+$E$2)&gt;BY$5,BY$5&gt;=$E$2),$L24,IF(AND(($AA24+$E$2)&gt;BY$5,BY$5&gt;=$E$2),$K24,0))*Loss_ElectricEnergy</f>
        <v>0</v>
      </c>
      <c r="MT24" s="164">
        <f t="shared" ref="MT24:MT48" ca="1" si="254">IF(AND(($AB24+$E$2)&gt;BZ$5,BZ$5&gt;=$E$2),$L24,IF(AND(($AA24+$E$2)&gt;BZ$5,BZ$5&gt;=$E$2),$K24,0))*Loss_ElectricEnergy</f>
        <v>0</v>
      </c>
      <c r="MU24" s="164">
        <f t="shared" ref="MU24:MU48" ca="1" si="255">IF(AND(($AB24+$E$2)&gt;CA$5,CA$5&gt;=$E$2),$L24,IF(AND(($AA24+$E$2)&gt;CA$5,CA$5&gt;=$E$2),$K24,0))*Loss_ElectricEnergy</f>
        <v>0</v>
      </c>
      <c r="MV24" s="164">
        <f t="shared" ref="MV24:MV48" ca="1" si="256">IF(AND(($AB24+$E$2)&gt;CB$5,CB$5&gt;=$E$2),$L24,IF(AND(($AA24+$E$2)&gt;CB$5,CB$5&gt;=$E$2),$K24,0))*Loss_ElectricEnergy</f>
        <v>0</v>
      </c>
      <c r="MW24" s="164">
        <f t="shared" ref="MW24:MW48" ca="1" si="257">IF(AND(($AB24+$E$2)&gt;CC$5,CC$5&gt;=$E$2),$L24,IF(AND(($AA24+$E$2)&gt;CC$5,CC$5&gt;=$E$2),$K24,0))*Loss_ElectricEnergy</f>
        <v>0</v>
      </c>
      <c r="MX24" s="164">
        <f t="shared" ref="MX24:MX48" ca="1" si="258">IF(AND(($AB24+$E$2)&gt;CD$5,CD$5&gt;=$E$2),$L24,IF(AND(($AA24+$E$2)&gt;CD$5,CD$5&gt;=$E$2),$K24,0))*Loss_ElectricEnergy</f>
        <v>0</v>
      </c>
      <c r="MY24" s="164">
        <f t="shared" ref="MY24:MY48" ca="1" si="259">IF(AND(($AB24+$E$2)&gt;CE$5,CE$5&gt;=$E$2),$L24,IF(AND(($AA24+$E$2)&gt;CE$5,CE$5&gt;=$E$2),$K24,0))*Loss_ElectricEnergy</f>
        <v>0</v>
      </c>
      <c r="MZ24" s="164">
        <f t="shared" ref="MZ24:MZ48" ca="1" si="260">IF(AND(($AB24+$E$2)&gt;CF$5,CF$5&gt;=$E$2),$L24,IF(AND(($AA24+$E$2)&gt;CF$5,CF$5&gt;=$E$2),$K24,0))*Loss_ElectricEnergy</f>
        <v>0</v>
      </c>
      <c r="NA24" s="164">
        <f t="shared" ref="NA24:NA48" ca="1" si="261">IF(AND(($AB24+$E$2)&gt;CG$5,CG$5&gt;=$E$2),$L24,IF(AND(($AA24+$E$2)&gt;CG$5,CG$5&gt;=$E$2),$K24,0))*Loss_ElectricEnergy</f>
        <v>0</v>
      </c>
      <c r="NB24" s="164">
        <f t="shared" ref="NB24:NB48" ca="1" si="262">IF(AND(($AB24+$E$2)&gt;CH$5,CH$5&gt;=$E$2),$L24,IF(AND(($AA24+$E$2)&gt;CH$5,CH$5&gt;=$E$2),$K24,0))*Loss_ElectricEnergy</f>
        <v>0</v>
      </c>
      <c r="NC24" s="164">
        <f t="shared" ref="NC24:NC48" ca="1" si="263">IF(AND(($AB24+$E$2)&gt;CI$5,CI$5&gt;=$E$2),$L24,IF(AND(($AA24+$E$2)&gt;CI$5,CI$5&gt;=$E$2),$K24,0))*Loss_ElectricEnergy</f>
        <v>0</v>
      </c>
      <c r="ND24" s="164">
        <f t="shared" ref="ND24:ND48" ca="1" si="264">IF(AND(($AB24+$E$2)&gt;CJ$5,CJ$5&gt;=$E$2),$L24,IF(AND(($AA24+$E$2)&gt;CJ$5,CJ$5&gt;=$E$2),$K24,0))*Loss_ElectricEnergy</f>
        <v>0</v>
      </c>
      <c r="NE24" s="164">
        <f t="shared" ref="NE24:NE48" ca="1" si="265">IF(AND(($AB24+$E$2)&gt;CK$5,CK$5&gt;=$E$2),$L24,IF(AND(($AA24+$E$2)&gt;CK$5,CK$5&gt;=$E$2),$K24,0))*Loss_ElectricEnergy</f>
        <v>0</v>
      </c>
      <c r="NF24" s="164">
        <f t="shared" ref="NF24:NF48" ca="1" si="266">IF(AND(($AB24+$E$2)&gt;CL$5,CL$5&gt;=$E$2),$L24,IF(AND(($AA24+$E$2)&gt;CL$5,CL$5&gt;=$E$2),$K24,0))*Loss_ElectricEnergy</f>
        <v>0</v>
      </c>
      <c r="NG24" s="164">
        <f t="shared" ref="NG24:NG48" ca="1" si="267">IF(AND(($AB24+$E$2)&gt;CM$5,CM$5&gt;=$E$2),$L24,IF(AND(($AA24+$E$2)&gt;CM$5,CM$5&gt;=$E$2),$K24,0))*Loss_ElectricEnergy</f>
        <v>0</v>
      </c>
      <c r="NH24" s="164">
        <f t="shared" ref="NH24:NH48" ca="1" si="268">IF(AND(($AB24+$E$2)&gt;CN$5,CN$5&gt;=$E$2),$L24,IF(AND(($AA24+$E$2)&gt;CN$5,CN$5&gt;=$E$2),$K24,0))*Loss_ElectricEnergy</f>
        <v>0</v>
      </c>
      <c r="NI24" s="164">
        <f t="shared" ref="NI24:NI48" ca="1" si="269">IF(AND(($AB24+$E$2)&gt;CO$5,CO$5&gt;=$E$2),$L24,IF(AND(($AA24+$E$2)&gt;CO$5,CO$5&gt;=$E$2),$K24,0))*Loss_ElectricEnergy</f>
        <v>0</v>
      </c>
      <c r="NJ24" s="164">
        <f t="shared" ref="NJ24:NJ48" ca="1" si="270">IF(AND(($AB24+$E$2)&gt;CP$5,CP$5&gt;=$E$2),$L24,IF(AND(($AA24+$E$2)&gt;CP$5,CP$5&gt;=$E$2),$K24,0))*Loss_ElectricEnergy</f>
        <v>0</v>
      </c>
      <c r="NK24" s="164">
        <f t="shared" ref="NK24:NK48" ca="1" si="271">IF(AND(($AB24+$E$2)&gt;CQ$5,CQ$5&gt;=$E$2),$L24,IF(AND(($AA24+$E$2)&gt;CQ$5,CQ$5&gt;=$E$2),$K24,0))*Loss_ElectricEnergy</f>
        <v>0</v>
      </c>
      <c r="NL24" s="139"/>
      <c r="NM24" s="164">
        <f t="shared" ref="NM24:NM48" ca="1" si="272">IF(AND(($AB24+$E$2)&gt;BJ$5,BJ$5&gt;=$E$2),$O24,IF(AND(($AA24+$E$2)&gt;BJ$5,BJ$5&gt;=$E$2),$N24,0))*Loss_ElectricDemand</f>
        <v>7.1880822340706478</v>
      </c>
      <c r="NN24" s="164">
        <f t="shared" ref="NN24:NN48" ca="1" si="273">IF(AND(($AB24+$E$2)&gt;BK$5,BK$5&gt;=$E$2),$O24,IF(AND(($AA24+$E$2)&gt;BK$5,BK$5&gt;=$E$2),$N24,0))*Loss_ElectricDemand</f>
        <v>7.1880822340706478</v>
      </c>
      <c r="NO24" s="164">
        <f t="shared" ref="NO24:NO48" ca="1" si="274">IF(AND(($AB24+$E$2)&gt;BL$5,BL$5&gt;=$E$2),$O24,IF(AND(($AA24+$E$2)&gt;BL$5,BL$5&gt;=$E$2),$N24,0))*Loss_ElectricDemand</f>
        <v>7.1880822340706478</v>
      </c>
      <c r="NP24" s="164">
        <f t="shared" ref="NP24:NP48" ca="1" si="275">IF(AND(($AB24+$E$2)&gt;BM$5,BM$5&gt;=$E$2),$O24,IF(AND(($AA24+$E$2)&gt;BM$5,BM$5&gt;=$E$2),$N24,0))*Loss_ElectricDemand</f>
        <v>7.1880822340706478</v>
      </c>
      <c r="NQ24" s="164">
        <f t="shared" ref="NQ24:NQ48" ca="1" si="276">IF(AND(($AB24+$E$2)&gt;BN$5,BN$5&gt;=$E$2),$O24,IF(AND(($AA24+$E$2)&gt;BN$5,BN$5&gt;=$E$2),$N24,0))*Loss_ElectricDemand</f>
        <v>7.1880822340706478</v>
      </c>
      <c r="NR24" s="164">
        <f t="shared" ref="NR24:NR48" ca="1" si="277">IF(AND(($AB24+$E$2)&gt;BO$5,BO$5&gt;=$E$2),$O24,IF(AND(($AA24+$E$2)&gt;BO$5,BO$5&gt;=$E$2),$N24,0))*Loss_ElectricDemand</f>
        <v>7.1880822340706478</v>
      </c>
      <c r="NS24" s="164">
        <f t="shared" ref="NS24:NS48" ca="1" si="278">IF(AND(($AB24+$E$2)&gt;BP$5,BP$5&gt;=$E$2),$O24,IF(AND(($AA24+$E$2)&gt;BP$5,BP$5&gt;=$E$2),$N24,0))*Loss_ElectricDemand</f>
        <v>7.1880822340706478</v>
      </c>
      <c r="NT24" s="164">
        <f t="shared" ref="NT24:NT48" ca="1" si="279">IF(AND(($AB24+$E$2)&gt;BQ$5,BQ$5&gt;=$E$2),$O24,IF(AND(($AA24+$E$2)&gt;BQ$5,BQ$5&gt;=$E$2),$N24,0))*Loss_ElectricDemand</f>
        <v>7.1880822340706478</v>
      </c>
      <c r="NU24" s="164">
        <f t="shared" ref="NU24:NU48" ca="1" si="280">IF(AND(($AB24+$E$2)&gt;BR$5,BR$5&gt;=$E$2),$O24,IF(AND(($AA24+$E$2)&gt;BR$5,BR$5&gt;=$E$2),$N24,0))*Loss_ElectricDemand</f>
        <v>7.1880822340706478</v>
      </c>
      <c r="NV24" s="164">
        <f t="shared" ref="NV24:NV48" ca="1" si="281">IF(AND(($AB24+$E$2)&gt;BS$5,BS$5&gt;=$E$2),$O24,IF(AND(($AA24+$E$2)&gt;BS$5,BS$5&gt;=$E$2),$N24,0))*Loss_ElectricDemand</f>
        <v>7.1880822340706478</v>
      </c>
      <c r="NW24" s="164">
        <f t="shared" ref="NW24:NW48" ca="1" si="282">IF(AND(($AB24+$E$2)&gt;BT$5,BT$5&gt;=$E$2),$O24,IF(AND(($AA24+$E$2)&gt;BT$5,BT$5&gt;=$E$2),$N24,0))*Loss_ElectricDemand</f>
        <v>0</v>
      </c>
      <c r="NX24" s="164">
        <f t="shared" ref="NX24:NX48" ca="1" si="283">IF(AND(($AB24+$E$2)&gt;BU$5,BU$5&gt;=$E$2),$O24,IF(AND(($AA24+$E$2)&gt;BU$5,BU$5&gt;=$E$2),$N24,0))*Loss_ElectricDemand</f>
        <v>0</v>
      </c>
      <c r="NY24" s="164">
        <f t="shared" ref="NY24:NY48" ca="1" si="284">IF(AND(($AB24+$E$2)&gt;BV$5,BV$5&gt;=$E$2),$O24,IF(AND(($AA24+$E$2)&gt;BV$5,BV$5&gt;=$E$2),$N24,0))*Loss_ElectricDemand</f>
        <v>0</v>
      </c>
      <c r="NZ24" s="164">
        <f t="shared" ref="NZ24:NZ48" ca="1" si="285">IF(AND(($AB24+$E$2)&gt;BW$5,BW$5&gt;=$E$2),$O24,IF(AND(($AA24+$E$2)&gt;BW$5,BW$5&gt;=$E$2),$N24,0))*Loss_ElectricDemand</f>
        <v>0</v>
      </c>
      <c r="OA24" s="164">
        <f t="shared" ref="OA24:OA48" ca="1" si="286">IF(AND(($AB24+$E$2)&gt;BX$5,BX$5&gt;=$E$2),$O24,IF(AND(($AA24+$E$2)&gt;BX$5,BX$5&gt;=$E$2),$N24,0))*Loss_ElectricDemand</f>
        <v>0</v>
      </c>
      <c r="OB24" s="164">
        <f t="shared" ref="OB24:OB48" ca="1" si="287">IF(AND(($AB24+$E$2)&gt;BY$5,BY$5&gt;=$E$2),$O24,IF(AND(($AA24+$E$2)&gt;BY$5,BY$5&gt;=$E$2),$N24,0))*Loss_ElectricDemand</f>
        <v>0</v>
      </c>
      <c r="OC24" s="164">
        <f t="shared" ref="OC24:OC48" ca="1" si="288">IF(AND(($AB24+$E$2)&gt;BZ$5,BZ$5&gt;=$E$2),$O24,IF(AND(($AA24+$E$2)&gt;BZ$5,BZ$5&gt;=$E$2),$N24,0))*Loss_ElectricDemand</f>
        <v>0</v>
      </c>
      <c r="OD24" s="164">
        <f t="shared" ref="OD24:OD48" ca="1" si="289">IF(AND(($AB24+$E$2)&gt;CA$5,CA$5&gt;=$E$2),$O24,IF(AND(($AA24+$E$2)&gt;CA$5,CA$5&gt;=$E$2),$N24,0))*Loss_ElectricDemand</f>
        <v>0</v>
      </c>
      <c r="OE24" s="164">
        <f t="shared" ref="OE24:OE48" ca="1" si="290">IF(AND(($AB24+$E$2)&gt;CB$5,CB$5&gt;=$E$2),$O24,IF(AND(($AA24+$E$2)&gt;CB$5,CB$5&gt;=$E$2),$N24,0))*Loss_ElectricDemand</f>
        <v>0</v>
      </c>
      <c r="OF24" s="164">
        <f t="shared" ref="OF24:OF48" ca="1" si="291">IF(AND(($AB24+$E$2)&gt;CC$5,CC$5&gt;=$E$2),$O24,IF(AND(($AA24+$E$2)&gt;CC$5,CC$5&gt;=$E$2),$N24,0))*Loss_ElectricDemand</f>
        <v>0</v>
      </c>
      <c r="OG24" s="164">
        <f t="shared" ref="OG24:OG48" ca="1" si="292">IF(AND(($AB24+$E$2)&gt;CD$5,CD$5&gt;=$E$2),$O24,IF(AND(($AA24+$E$2)&gt;CD$5,CD$5&gt;=$E$2),$N24,0))*Loss_ElectricDemand</f>
        <v>0</v>
      </c>
      <c r="OH24" s="164">
        <f t="shared" ref="OH24:OH48" ca="1" si="293">IF(AND(($AB24+$E$2)&gt;CE$5,CE$5&gt;=$E$2),$O24,IF(AND(($AA24+$E$2)&gt;CE$5,CE$5&gt;=$E$2),$N24,0))*Loss_ElectricDemand</f>
        <v>0</v>
      </c>
      <c r="OI24" s="164">
        <f t="shared" ref="OI24:OI48" ca="1" si="294">IF(AND(($AB24+$E$2)&gt;CF$5,CF$5&gt;=$E$2),$O24,IF(AND(($AA24+$E$2)&gt;CF$5,CF$5&gt;=$E$2),$N24,0))*Loss_ElectricDemand</f>
        <v>0</v>
      </c>
      <c r="OJ24" s="164">
        <f t="shared" ref="OJ24:OJ48" ca="1" si="295">IF(AND(($AB24+$E$2)&gt;CG$5,CG$5&gt;=$E$2),$O24,IF(AND(($AA24+$E$2)&gt;CG$5,CG$5&gt;=$E$2),$N24,0))*Loss_ElectricDemand</f>
        <v>0</v>
      </c>
      <c r="OK24" s="164">
        <f t="shared" ref="OK24:OK48" ca="1" si="296">IF(AND(($AB24+$E$2)&gt;CH$5,CH$5&gt;=$E$2),$O24,IF(AND(($AA24+$E$2)&gt;CH$5,CH$5&gt;=$E$2),$N24,0))*Loss_ElectricDemand</f>
        <v>0</v>
      </c>
      <c r="OL24" s="164">
        <f t="shared" ref="OL24:OL48" ca="1" si="297">IF(AND(($AB24+$E$2)&gt;CI$5,CI$5&gt;=$E$2),$O24,IF(AND(($AA24+$E$2)&gt;CI$5,CI$5&gt;=$E$2),$N24,0))*Loss_ElectricDemand</f>
        <v>0</v>
      </c>
      <c r="OM24" s="164">
        <f t="shared" ref="OM24:OM48" ca="1" si="298">IF(AND(($AB24+$E$2)&gt;CJ$5,CJ$5&gt;=$E$2),$O24,IF(AND(($AA24+$E$2)&gt;CJ$5,CJ$5&gt;=$E$2),$N24,0))*Loss_ElectricDemand</f>
        <v>0</v>
      </c>
      <c r="ON24" s="164">
        <f t="shared" ref="ON24:ON48" ca="1" si="299">IF(AND(($AB24+$E$2)&gt;CK$5,CK$5&gt;=$E$2),$O24,IF(AND(($AA24+$E$2)&gt;CK$5,CK$5&gt;=$E$2),$N24,0))*Loss_ElectricDemand</f>
        <v>0</v>
      </c>
      <c r="OO24" s="164">
        <f t="shared" ref="OO24:OO48" ca="1" si="300">IF(AND(($AB24+$E$2)&gt;CL$5,CL$5&gt;=$E$2),$O24,IF(AND(($AA24+$E$2)&gt;CL$5,CL$5&gt;=$E$2),$N24,0))*Loss_ElectricDemand</f>
        <v>0</v>
      </c>
      <c r="OP24" s="164">
        <f t="shared" ref="OP24:OP48" ca="1" si="301">IF(AND(($AB24+$E$2)&gt;CM$5,CM$5&gt;=$E$2),$O24,IF(AND(($AA24+$E$2)&gt;CM$5,CM$5&gt;=$E$2),$N24,0))*Loss_ElectricDemand</f>
        <v>0</v>
      </c>
      <c r="OQ24" s="164">
        <f t="shared" ref="OQ24:OQ48" ca="1" si="302">IF(AND(($AB24+$E$2)&gt;CN$5,CN$5&gt;=$E$2),$O24,IF(AND(($AA24+$E$2)&gt;CN$5,CN$5&gt;=$E$2),$N24,0))*Loss_ElectricDemand</f>
        <v>0</v>
      </c>
      <c r="OR24" s="164">
        <f t="shared" ref="OR24:OR48" ca="1" si="303">IF(AND(($AB24+$E$2)&gt;CO$5,CO$5&gt;=$E$2),$O24,IF(AND(($AA24+$E$2)&gt;CO$5,CO$5&gt;=$E$2),$N24,0))*Loss_ElectricDemand</f>
        <v>0</v>
      </c>
      <c r="OS24" s="164">
        <f t="shared" ref="OS24:OS48" ca="1" si="304">IF(AND(($AB24+$E$2)&gt;CP$5,CP$5&gt;=$E$2),$O24,IF(AND(($AA24+$E$2)&gt;CP$5,CP$5&gt;=$E$2),$N24,0))*Loss_ElectricDemand</f>
        <v>0</v>
      </c>
      <c r="OT24" s="164">
        <f t="shared" ref="OT24:OT48" ca="1" si="305">IF(AND(($AB24+$E$2)&gt;CQ$5,CQ$5&gt;=$E$2),$O24,IF(AND(($AA24+$E$2)&gt;CQ$5,CQ$5&gt;=$E$2),$N24,0))*Loss_ElectricDemand</f>
        <v>0</v>
      </c>
      <c r="OU24" s="139"/>
      <c r="OV24" s="164">
        <f t="shared" ref="OV24:OV48" ca="1" si="306">IF(AND(($AB24+$E$2)&gt;BJ$5,BJ$5&gt;=$E$2),$Q24,IF(AND(($AA24+$E$2)&gt;BJ$5,BJ$5&gt;=$E$2),$P24,0))*Loss_GasEnergy</f>
        <v>0</v>
      </c>
      <c r="OW24" s="164">
        <f t="shared" ref="OW24:OW48" ca="1" si="307">IF(AND(($AB24+$E$2)&gt;BK$5,BK$5&gt;=$E$2),$Q24,IF(AND(($AA24+$E$2)&gt;BK$5,BK$5&gt;=$E$2),$P24,0))*Loss_GasEnergy</f>
        <v>0</v>
      </c>
      <c r="OX24" s="164">
        <f t="shared" ref="OX24:OX48" ca="1" si="308">IF(AND(($AB24+$E$2)&gt;BL$5,BL$5&gt;=$E$2),$Q24,IF(AND(($AA24+$E$2)&gt;BL$5,BL$5&gt;=$E$2),$P24,0))*Loss_GasEnergy</f>
        <v>0</v>
      </c>
      <c r="OY24" s="164">
        <f t="shared" ref="OY24:OY48" ca="1" si="309">IF(AND(($AB24+$E$2)&gt;BM$5,BM$5&gt;=$E$2),$Q24,IF(AND(($AA24+$E$2)&gt;BM$5,BM$5&gt;=$E$2),$P24,0))*Loss_GasEnergy</f>
        <v>0</v>
      </c>
      <c r="OZ24" s="164">
        <f t="shared" ref="OZ24:OZ48" ca="1" si="310">IF(AND(($AB24+$E$2)&gt;BN$5,BN$5&gt;=$E$2),$Q24,IF(AND(($AA24+$E$2)&gt;BN$5,BN$5&gt;=$E$2),$P24,0))*Loss_GasEnergy</f>
        <v>0</v>
      </c>
      <c r="PA24" s="164">
        <f t="shared" ref="PA24:PA48" ca="1" si="311">IF(AND(($AB24+$E$2)&gt;BO$5,BO$5&gt;=$E$2),$Q24,IF(AND(($AA24+$E$2)&gt;BO$5,BO$5&gt;=$E$2),$P24,0))*Loss_GasEnergy</f>
        <v>0</v>
      </c>
      <c r="PB24" s="164">
        <f t="shared" ref="PB24:PB48" ca="1" si="312">IF(AND(($AB24+$E$2)&gt;BP$5,BP$5&gt;=$E$2),$Q24,IF(AND(($AA24+$E$2)&gt;BP$5,BP$5&gt;=$E$2),$P24,0))*Loss_GasEnergy</f>
        <v>0</v>
      </c>
      <c r="PC24" s="164">
        <f t="shared" ref="PC24:PC48" ca="1" si="313">IF(AND(($AB24+$E$2)&gt;BQ$5,BQ$5&gt;=$E$2),$Q24,IF(AND(($AA24+$E$2)&gt;BQ$5,BQ$5&gt;=$E$2),$P24,0))*Loss_GasEnergy</f>
        <v>0</v>
      </c>
      <c r="PD24" s="164">
        <f t="shared" ref="PD24:PD48" ca="1" si="314">IF(AND(($AB24+$E$2)&gt;BR$5,BR$5&gt;=$E$2),$Q24,IF(AND(($AA24+$E$2)&gt;BR$5,BR$5&gt;=$E$2),$P24,0))*Loss_GasEnergy</f>
        <v>0</v>
      </c>
      <c r="PE24" s="164">
        <f t="shared" ref="PE24:PE48" ca="1" si="315">IF(AND(($AB24+$E$2)&gt;BS$5,BS$5&gt;=$E$2),$Q24,IF(AND(($AA24+$E$2)&gt;BS$5,BS$5&gt;=$E$2),$P24,0))*Loss_GasEnergy</f>
        <v>0</v>
      </c>
      <c r="PF24" s="164">
        <f t="shared" ref="PF24:PF48" ca="1" si="316">IF(AND(($AB24+$E$2)&gt;BT$5,BT$5&gt;=$E$2),$Q24,IF(AND(($AA24+$E$2)&gt;BT$5,BT$5&gt;=$E$2),$P24,0))*Loss_GasEnergy</f>
        <v>0</v>
      </c>
      <c r="PG24" s="164">
        <f t="shared" ref="PG24:PG48" ca="1" si="317">IF(AND(($AB24+$E$2)&gt;BU$5,BU$5&gt;=$E$2),$Q24,IF(AND(($AA24+$E$2)&gt;BU$5,BU$5&gt;=$E$2),$P24,0))*Loss_GasEnergy</f>
        <v>0</v>
      </c>
      <c r="PH24" s="164">
        <f t="shared" ref="PH24:PH48" ca="1" si="318">IF(AND(($AB24+$E$2)&gt;BV$5,BV$5&gt;=$E$2),$Q24,IF(AND(($AA24+$E$2)&gt;BV$5,BV$5&gt;=$E$2),$P24,0))*Loss_GasEnergy</f>
        <v>0</v>
      </c>
      <c r="PI24" s="164">
        <f t="shared" ref="PI24:PI48" ca="1" si="319">IF(AND(($AB24+$E$2)&gt;BW$5,BW$5&gt;=$E$2),$Q24,IF(AND(($AA24+$E$2)&gt;BW$5,BW$5&gt;=$E$2),$P24,0))*Loss_GasEnergy</f>
        <v>0</v>
      </c>
      <c r="PJ24" s="164">
        <f t="shared" ref="PJ24:PJ48" ca="1" si="320">IF(AND(($AB24+$E$2)&gt;BX$5,BX$5&gt;=$E$2),$Q24,IF(AND(($AA24+$E$2)&gt;BX$5,BX$5&gt;=$E$2),$P24,0))*Loss_GasEnergy</f>
        <v>0</v>
      </c>
      <c r="PK24" s="164">
        <f t="shared" ref="PK24:PK48" ca="1" si="321">IF(AND(($AB24+$E$2)&gt;BY$5,BY$5&gt;=$E$2),$Q24,IF(AND(($AA24+$E$2)&gt;BY$5,BY$5&gt;=$E$2),$P24,0))*Loss_GasEnergy</f>
        <v>0</v>
      </c>
      <c r="PL24" s="164">
        <f t="shared" ref="PL24:PL48" ca="1" si="322">IF(AND(($AB24+$E$2)&gt;BZ$5,BZ$5&gt;=$E$2),$Q24,IF(AND(($AA24+$E$2)&gt;BZ$5,BZ$5&gt;=$E$2),$P24,0))*Loss_GasEnergy</f>
        <v>0</v>
      </c>
      <c r="PM24" s="164">
        <f t="shared" ref="PM24:PM48" ca="1" si="323">IF(AND(($AB24+$E$2)&gt;CA$5,CA$5&gt;=$E$2),$Q24,IF(AND(($AA24+$E$2)&gt;CA$5,CA$5&gt;=$E$2),$P24,0))*Loss_GasEnergy</f>
        <v>0</v>
      </c>
      <c r="PN24" s="164">
        <f t="shared" ref="PN24:PN48" ca="1" si="324">IF(AND(($AB24+$E$2)&gt;CB$5,CB$5&gt;=$E$2),$Q24,IF(AND(($AA24+$E$2)&gt;CB$5,CB$5&gt;=$E$2),$P24,0))*Loss_GasEnergy</f>
        <v>0</v>
      </c>
      <c r="PO24" s="164">
        <f t="shared" ref="PO24:PO48" ca="1" si="325">IF(AND(($AB24+$E$2)&gt;CC$5,CC$5&gt;=$E$2),$Q24,IF(AND(($AA24+$E$2)&gt;CC$5,CC$5&gt;=$E$2),$P24,0))*Loss_GasEnergy</f>
        <v>0</v>
      </c>
      <c r="PP24" s="164">
        <f t="shared" ref="PP24:PP48" ca="1" si="326">IF(AND(($AB24+$E$2)&gt;CD$5,CD$5&gt;=$E$2),$Q24,IF(AND(($AA24+$E$2)&gt;CD$5,CD$5&gt;=$E$2),$P24,0))*Loss_GasEnergy</f>
        <v>0</v>
      </c>
      <c r="PQ24" s="164">
        <f t="shared" ref="PQ24:PQ48" ca="1" si="327">IF(AND(($AB24+$E$2)&gt;CE$5,CE$5&gt;=$E$2),$Q24,IF(AND(($AA24+$E$2)&gt;CE$5,CE$5&gt;=$E$2),$P24,0))*Loss_GasEnergy</f>
        <v>0</v>
      </c>
      <c r="PR24" s="164">
        <f t="shared" ref="PR24:PR48" ca="1" si="328">IF(AND(($AB24+$E$2)&gt;CF$5,CF$5&gt;=$E$2),$Q24,IF(AND(($AA24+$E$2)&gt;CF$5,CF$5&gt;=$E$2),$P24,0))*Loss_GasEnergy</f>
        <v>0</v>
      </c>
      <c r="PS24" s="164">
        <f t="shared" ref="PS24:PS48" ca="1" si="329">IF(AND(($AB24+$E$2)&gt;CG$5,CG$5&gt;=$E$2),$Q24,IF(AND(($AA24+$E$2)&gt;CG$5,CG$5&gt;=$E$2),$P24,0))*Loss_GasEnergy</f>
        <v>0</v>
      </c>
      <c r="PT24" s="164">
        <f t="shared" ref="PT24:PT48" ca="1" si="330">IF(AND(($AB24+$E$2)&gt;CH$5,CH$5&gt;=$E$2),$Q24,IF(AND(($AA24+$E$2)&gt;CH$5,CH$5&gt;=$E$2),$P24,0))*Loss_GasEnergy</f>
        <v>0</v>
      </c>
      <c r="PU24" s="164">
        <f t="shared" ref="PU24:PU48" ca="1" si="331">IF(AND(($AB24+$E$2)&gt;CI$5,CI$5&gt;=$E$2),$Q24,IF(AND(($AA24+$E$2)&gt;CI$5,CI$5&gt;=$E$2),$P24,0))*Loss_GasEnergy</f>
        <v>0</v>
      </c>
      <c r="PV24" s="164">
        <f t="shared" ref="PV24:PV48" ca="1" si="332">IF(AND(($AB24+$E$2)&gt;CJ$5,CJ$5&gt;=$E$2),$Q24,IF(AND(($AA24+$E$2)&gt;CJ$5,CJ$5&gt;=$E$2),$P24,0))*Loss_GasEnergy</f>
        <v>0</v>
      </c>
      <c r="PW24" s="164">
        <f t="shared" ref="PW24:PW48" ca="1" si="333">IF(AND(($AB24+$E$2)&gt;CK$5,CK$5&gt;=$E$2),$Q24,IF(AND(($AA24+$E$2)&gt;CK$5,CK$5&gt;=$E$2),$P24,0))*Loss_GasEnergy</f>
        <v>0</v>
      </c>
      <c r="PX24" s="164">
        <f t="shared" ref="PX24:PX48" ca="1" si="334">IF(AND(($AB24+$E$2)&gt;CL$5,CL$5&gt;=$E$2),$Q24,IF(AND(($AA24+$E$2)&gt;CL$5,CL$5&gt;=$E$2),$P24,0))*Loss_GasEnergy</f>
        <v>0</v>
      </c>
      <c r="PY24" s="164">
        <f t="shared" ref="PY24:PY48" ca="1" si="335">IF(AND(($AB24+$E$2)&gt;CM$5,CM$5&gt;=$E$2),$Q24,IF(AND(($AA24+$E$2)&gt;CM$5,CM$5&gt;=$E$2),$P24,0))*Loss_GasEnergy</f>
        <v>0</v>
      </c>
      <c r="PZ24" s="164">
        <f t="shared" ref="PZ24:PZ48" ca="1" si="336">IF(AND(($AB24+$E$2)&gt;CN$5,CN$5&gt;=$E$2),$Q24,IF(AND(($AA24+$E$2)&gt;CN$5,CN$5&gt;=$E$2),$P24,0))*Loss_GasEnergy</f>
        <v>0</v>
      </c>
      <c r="QA24" s="164">
        <f t="shared" ref="QA24:QA48" ca="1" si="337">IF(AND(($AB24+$E$2)&gt;CO$5,CO$5&gt;=$E$2),$Q24,IF(AND(($AA24+$E$2)&gt;CO$5,CO$5&gt;=$E$2),$P24,0))*Loss_GasEnergy</f>
        <v>0</v>
      </c>
      <c r="QB24" s="164">
        <f t="shared" ref="QB24:QB48" ca="1" si="338">IF(AND(($AB24+$E$2)&gt;CP$5,CP$5&gt;=$E$2),$Q24,IF(AND(($AA24+$E$2)&gt;CP$5,CP$5&gt;=$E$2),$P24,0))*Loss_GasEnergy</f>
        <v>0</v>
      </c>
      <c r="QC24" s="164">
        <f t="shared" ref="QC24:QC48" ca="1" si="339">IF(AND(($AB24+$E$2)&gt;CQ$5,CQ$5&gt;=$E$2),$Q24,IF(AND(($AA24+$E$2)&gt;CQ$5,CQ$5&gt;=$E$2),$P24,0))*Loss_GasEnergy</f>
        <v>0</v>
      </c>
      <c r="QD24" s="131"/>
    </row>
    <row r="25" spans="1:446" s="120" customFormat="1" ht="14.4" customHeight="1">
      <c r="A25" s="157" t="b">
        <f t="shared" ca="1" si="230"/>
        <v>0</v>
      </c>
      <c r="B25" s="128" t="str">
        <f>'Measure Inputs'!B9</f>
        <v>Residential_Residential Lighting_Lighting_ENERGY STAR LED Fixture_Actual</v>
      </c>
      <c r="C25" s="129" t="str">
        <f ca="1">INDEX(OFFSET('Measure Inputs'!$D$7,,,TotalMeasures),MATCH($B25,OFFSET('Measure Inputs'!$B$7,,,TotalMeasures),0))</f>
        <v>Residential</v>
      </c>
      <c r="D25" s="129" t="str">
        <f ca="1">INDEX(OFFSET('Measure Inputs'!$E$7,,,TotalMeasures),MATCH($B25,OFFSET('Measure Inputs'!$B$7,,,TotalMeasures),0))</f>
        <v>Residential Lighting</v>
      </c>
      <c r="E25" s="129" t="str">
        <f ca="1">INDEX(OFFSET('Measure Inputs'!$F$7,,,TotalMeasures),MATCH($B25,OFFSET('Measure Inputs'!$B$7,,,TotalMeasures),0))</f>
        <v>Lighting</v>
      </c>
      <c r="F25" s="130" t="str">
        <f ca="1">INDEX(OFFSET('Measure Inputs'!$G$7,,,TotalMeasures),MATCH($B25,OFFSET('Measure Inputs'!$B$7,,,TotalMeasures),0))</f>
        <v>ENERGY STAR LED Fixture</v>
      </c>
      <c r="G25" s="130" t="str">
        <f ca="1">INDEX(OFFSET('Measure Inputs'!$H$7,,,TotalMeasures),MATCH($B25,OFFSET('Measure Inputs'!$B$7,,,TotalMeasures),0))</f>
        <v>Actual</v>
      </c>
      <c r="H25" s="131"/>
      <c r="I25" s="132">
        <f ca="1">INDEX(OFFSET('Measure Inputs'!$L$7,,,TotalMeasures),MATCH($B25,OFFSET('Measure Inputs'!$B$7,,,TotalMeasures),0))</f>
        <v>168</v>
      </c>
      <c r="J25" s="132">
        <f t="shared" ca="1" si="231"/>
        <v>5535.4900000000007</v>
      </c>
      <c r="K25" s="162">
        <f ca="1">INDEX(OFFSET('Measure Inputs'!$AH$7,,,TotalMeasures),MATCH($B25,OFFSET('Measure Inputs'!$B$7,,,TotalMeasures),0))*$I25</f>
        <v>5535.4900000000007</v>
      </c>
      <c r="L25" s="132">
        <f ca="1">INDEX(OFFSET('Measure Inputs'!$AI$7,,,TotalMeasures),MATCH($B25,OFFSET('Measure Inputs'!$B$7,,,TotalMeasures),0))*$I25</f>
        <v>0</v>
      </c>
      <c r="M25" s="132">
        <f t="shared" ca="1" si="232"/>
        <v>0.6512</v>
      </c>
      <c r="N25" s="135">
        <f ca="1">INDEX(OFFSET('Measure Inputs'!$AJ$7,,,TotalMeasures),MATCH($B25,OFFSET('Measure Inputs'!$B$7,,,TotalMeasures),0))*$I25</f>
        <v>0.6512</v>
      </c>
      <c r="O25" s="132">
        <f ca="1">INDEX(OFFSET('Measure Inputs'!$AK$7,,,TotalMeasures),MATCH($B25,OFFSET('Measure Inputs'!$B$7,,,TotalMeasures),0))*$I25</f>
        <v>0</v>
      </c>
      <c r="P25" s="135">
        <f ca="1">INDEX(OFFSET('Measure Inputs'!$AL$7,,,TotalMeasures),MATCH($B25,OFFSET('Measure Inputs'!$B$7,,,TotalMeasures),0))*$I25</f>
        <v>0</v>
      </c>
      <c r="Q25" s="132">
        <f ca="1">INDEX(OFFSET('Measure Inputs'!$AM$7,,,TotalMeasures),MATCH($B25,OFFSET('Measure Inputs'!$B$7,,,TotalMeasures),0))*$I25</f>
        <v>0</v>
      </c>
      <c r="R25" s="133">
        <v>0</v>
      </c>
      <c r="S25" s="133">
        <v>0</v>
      </c>
      <c r="T25" s="133">
        <v>0</v>
      </c>
      <c r="U25" s="133">
        <v>0</v>
      </c>
      <c r="V25" s="133">
        <v>0</v>
      </c>
      <c r="W25" s="133">
        <v>0</v>
      </c>
      <c r="X25" s="131"/>
      <c r="Y25" s="134">
        <f ca="1">INDEX(OFFSET('Measure Inputs'!$Q$7,,,TotalMeasures),MATCH($B25,OFFSET('Measure Inputs'!$B$7,,,TotalMeasures),0))*$I25</f>
        <v>2520</v>
      </c>
      <c r="Z25" s="134">
        <f ca="1">INDEX(OFFSET('Measure Inputs'!$R$7,,,TotalMeasures),MATCH($B25,OFFSET('Measure Inputs'!$B$7,,,TotalMeasures),0))*$I25</f>
        <v>0</v>
      </c>
      <c r="AA25" s="163">
        <f ca="1">INDEX(OFFSET('Measure Inputs'!$N$7,,,TotalMeasures),MATCH($B25,OFFSET('Measure Inputs'!$B$7,,,TotalMeasures),0))</f>
        <v>9.4</v>
      </c>
      <c r="AB25" s="163">
        <f ca="1">INDEX(OFFSET('Measure Inputs'!$O$7,,,TotalMeasures),MATCH($B25,OFFSET('Measure Inputs'!$B$7,,,TotalMeasures),0))</f>
        <v>0</v>
      </c>
      <c r="AC25" s="134">
        <f ca="1">INDEX(OFFSET('Measure Inputs'!$P$7,,,TotalMeasures),MATCH($B25,OFFSET('Measure Inputs'!$B$7,,,TotalMeasures),0))*$I25</f>
        <v>1589.9999999999998</v>
      </c>
      <c r="AD25" s="134">
        <v>0</v>
      </c>
      <c r="AE25" s="134"/>
      <c r="AF25" s="131"/>
      <c r="AG25" s="135">
        <f t="shared" ca="1" si="233"/>
        <v>0.73400779847387432</v>
      </c>
      <c r="AH25" s="135">
        <f t="shared" ca="1" si="234"/>
        <v>1.1633331145623669</v>
      </c>
      <c r="AI25" s="135">
        <f t="shared" ca="1" si="235"/>
        <v>0.91016077953307084</v>
      </c>
      <c r="AJ25" s="135">
        <f t="shared" ca="1" si="236"/>
        <v>2.7928645312378606</v>
      </c>
      <c r="AK25" s="135">
        <f t="shared" ca="1" si="237"/>
        <v>0.26281539625860245</v>
      </c>
      <c r="AL25" s="131"/>
      <c r="AM25" s="156"/>
      <c r="AN25" s="156"/>
      <c r="AO25" s="156"/>
      <c r="AP25" s="131"/>
      <c r="AQ25" s="138">
        <f t="shared" ca="1" si="111"/>
        <v>1849.6996521541632</v>
      </c>
      <c r="AR25" s="138">
        <f t="shared" ca="1" si="112"/>
        <v>2520</v>
      </c>
      <c r="AS25" s="131"/>
      <c r="AT25" s="138">
        <f t="shared" ca="1" si="113"/>
        <v>1849.6996521541632</v>
      </c>
      <c r="AU25" s="138">
        <f t="shared" ca="1" si="114"/>
        <v>0</v>
      </c>
      <c r="AV25" s="131"/>
      <c r="AW25" s="138">
        <f t="shared" ca="1" si="115"/>
        <v>1849.6996521541632</v>
      </c>
      <c r="AX25" s="138">
        <f t="shared" ca="1" si="116"/>
        <v>0</v>
      </c>
      <c r="AY25" s="138">
        <f t="shared" ca="1" si="117"/>
        <v>443.90551226917512</v>
      </c>
      <c r="AZ25" s="138">
        <f t="shared" ca="1" si="118"/>
        <v>0</v>
      </c>
      <c r="BA25" s="138">
        <f t="shared" ca="1" si="119"/>
        <v>2520</v>
      </c>
      <c r="BB25" s="131"/>
      <c r="BC25" s="138">
        <f t="shared" ca="1" si="120"/>
        <v>5448.0186187194086</v>
      </c>
      <c r="BD25" s="138">
        <f t="shared" ca="1" si="121"/>
        <v>0</v>
      </c>
      <c r="BE25" s="138">
        <f t="shared" ca="1" si="122"/>
        <v>2520</v>
      </c>
      <c r="BF25" s="131"/>
      <c r="BG25" s="138">
        <f t="shared" ca="1" si="123"/>
        <v>1849.6996521541632</v>
      </c>
      <c r="BH25" s="138">
        <f t="shared" ca="1" si="124"/>
        <v>5448.0186187194086</v>
      </c>
      <c r="BI25" s="131"/>
      <c r="BJ25" s="140">
        <f ca="1">IF(AND(($AB25+$E$2)&gt;BJ$5,BJ$5&gt;=$E$2),'Portfolio Inputs'!F$24*$L25,IF(AND(($AA25+$E$2)&gt;BJ$5,BJ$5&gt;=$E$2),'Portfolio Inputs'!F$24*$K25,0))*Loss_ElectricEnergy+IF(AND(($AB25+$E$2)&gt;BJ$5,BJ$5&gt;=$E$2),'Portfolio Inputs'!F$25*$O25,IF(AND(($AA25+$E$2)&gt;BJ$5,BJ$5&gt;=$E$2),'Portfolio Inputs'!F$25*$N25,0))*Loss_ElectricDemand+IF(AND(($AB25+$E$2)&gt;BJ$5,BJ$5&gt;=$E$2),'Portfolio Inputs'!F$26*$Q25,IF(AND(($AA25+$E$2)&gt;BJ$5,BJ$5&gt;=$E$2),'Portfolio Inputs'!F$26*$P25,0))*Loss_GasEnergy</f>
        <v>248.23033976106069</v>
      </c>
      <c r="BK25" s="140">
        <f ca="1">IF(AND(($AB25+$E$2)&gt;BK$5,BK$5&gt;=$E$2),'Portfolio Inputs'!G$24*$L25,IF(AND(($AA25+$E$2)&gt;BK$5,BK$5&gt;=$E$2),'Portfolio Inputs'!G$24*$K25,0))*Loss_ElectricEnergy+IF(AND(($AB25+$E$2)&gt;BK$5,BK$5&gt;=$E$2),'Portfolio Inputs'!G$25*$O25,IF(AND(($AA25+$E$2)&gt;BK$5,BK$5&gt;=$E$2),'Portfolio Inputs'!G$25*$N25,0))*Loss_ElectricDemand+IF(AND(($AB25+$E$2)&gt;BK$5,BK$5&gt;=$E$2),'Portfolio Inputs'!G$26*$Q25,IF(AND(($AA25+$E$2)&gt;BK$5,BK$5&gt;=$E$2),'Portfolio Inputs'!G$26*$P25,0))*Loss_GasEnergy</f>
        <v>251.95379485747662</v>
      </c>
      <c r="BL25" s="140">
        <f ca="1">IF(AND(($AB25+$E$2)&gt;BL$5,BL$5&gt;=$E$2),'Portfolio Inputs'!H$24*$L25,IF(AND(($AA25+$E$2)&gt;BL$5,BL$5&gt;=$E$2),'Portfolio Inputs'!H$24*$K25,0))*Loss_ElectricEnergy+IF(AND(($AB25+$E$2)&gt;BL$5,BL$5&gt;=$E$2),'Portfolio Inputs'!H$25*$O25,IF(AND(($AA25+$E$2)&gt;BL$5,BL$5&gt;=$E$2),'Portfolio Inputs'!H$25*$N25,0))*Loss_ElectricDemand+IF(AND(($AB25+$E$2)&gt;BL$5,BL$5&gt;=$E$2),'Portfolio Inputs'!H$26*$Q25,IF(AND(($AA25+$E$2)&gt;BL$5,BL$5&gt;=$E$2),'Portfolio Inputs'!H$26*$P25,0))*Loss_GasEnergy</f>
        <v>255.7331017803387</v>
      </c>
      <c r="BM25" s="140">
        <f ca="1">IF(AND(($AB25+$E$2)&gt;BM$5,BM$5&gt;=$E$2),'Portfolio Inputs'!I$24*$L25,IF(AND(($AA25+$E$2)&gt;BM$5,BM$5&gt;=$E$2),'Portfolio Inputs'!I$24*$K25,0))*Loss_ElectricEnergy+IF(AND(($AB25+$E$2)&gt;BM$5,BM$5&gt;=$E$2),'Portfolio Inputs'!I$25*$O25,IF(AND(($AA25+$E$2)&gt;BM$5,BM$5&gt;=$E$2),'Portfolio Inputs'!I$25*$N25,0))*Loss_ElectricDemand+IF(AND(($AB25+$E$2)&gt;BM$5,BM$5&gt;=$E$2),'Portfolio Inputs'!I$26*$Q25,IF(AND(($AA25+$E$2)&gt;BM$5,BM$5&gt;=$E$2),'Portfolio Inputs'!I$26*$P25,0))*Loss_GasEnergy</f>
        <v>259.56909830704376</v>
      </c>
      <c r="BN25" s="140">
        <f ca="1">IF(AND(($AB25+$E$2)&gt;BN$5,BN$5&gt;=$E$2),'Portfolio Inputs'!J$24*$L25,IF(AND(($AA25+$E$2)&gt;BN$5,BN$5&gt;=$E$2),'Portfolio Inputs'!J$24*$K25,0))*Loss_ElectricEnergy+IF(AND(($AB25+$E$2)&gt;BN$5,BN$5&gt;=$E$2),'Portfolio Inputs'!J$25*$O25,IF(AND(($AA25+$E$2)&gt;BN$5,BN$5&gt;=$E$2),'Portfolio Inputs'!J$25*$N25,0))*Loss_ElectricDemand+IF(AND(($AB25+$E$2)&gt;BN$5,BN$5&gt;=$E$2),'Portfolio Inputs'!J$26*$Q25,IF(AND(($AA25+$E$2)&gt;BN$5,BN$5&gt;=$E$2),'Portfolio Inputs'!J$26*$P25,0))*Loss_GasEnergy</f>
        <v>263.46263478164934</v>
      </c>
      <c r="BO25" s="140">
        <f ca="1">IF(AND(($AB25+$E$2)&gt;BO$5,BO$5&gt;=$E$2),'Portfolio Inputs'!K$24*$L25,IF(AND(($AA25+$E$2)&gt;BO$5,BO$5&gt;=$E$2),'Portfolio Inputs'!K$24*$K25,0))*Loss_ElectricEnergy+IF(AND(($AB25+$E$2)&gt;BO$5,BO$5&gt;=$E$2),'Portfolio Inputs'!K$25*$O25,IF(AND(($AA25+$E$2)&gt;BO$5,BO$5&gt;=$E$2),'Portfolio Inputs'!K$25*$N25,0))*Loss_ElectricDemand+IF(AND(($AB25+$E$2)&gt;BO$5,BO$5&gt;=$E$2),'Portfolio Inputs'!K$26*$Q25,IF(AND(($AA25+$E$2)&gt;BO$5,BO$5&gt;=$E$2),'Portfolio Inputs'!K$26*$P25,0))*Loss_GasEnergy</f>
        <v>267.41457430337408</v>
      </c>
      <c r="BP25" s="140">
        <f ca="1">IF(AND(($AB25+$E$2)&gt;BP$5,BP$5&gt;=$E$2),'Portfolio Inputs'!L$24*$L25,IF(AND(($AA25+$E$2)&gt;BP$5,BP$5&gt;=$E$2),'Portfolio Inputs'!L$24*$K25,0))*Loss_ElectricEnergy+IF(AND(($AB25+$E$2)&gt;BP$5,BP$5&gt;=$E$2),'Portfolio Inputs'!L$25*$O25,IF(AND(($AA25+$E$2)&gt;BP$5,BP$5&gt;=$E$2),'Portfolio Inputs'!L$25*$N25,0))*Loss_ElectricDemand+IF(AND(($AB25+$E$2)&gt;BP$5,BP$5&gt;=$E$2),'Portfolio Inputs'!L$26*$Q25,IF(AND(($AA25+$E$2)&gt;BP$5,BP$5&gt;=$E$2),'Portfolio Inputs'!L$26*$P25,0))*Loss_GasEnergy</f>
        <v>271.4257929179247</v>
      </c>
      <c r="BQ25" s="140">
        <f ca="1">IF(AND(($AB25+$E$2)&gt;BQ$5,BQ$5&gt;=$E$2),'Portfolio Inputs'!M$24*$L25,IF(AND(($AA25+$E$2)&gt;BQ$5,BQ$5&gt;=$E$2),'Portfolio Inputs'!M$24*$K25,0))*Loss_ElectricEnergy+IF(AND(($AB25+$E$2)&gt;BQ$5,BQ$5&gt;=$E$2),'Portfolio Inputs'!M$25*$O25,IF(AND(($AA25+$E$2)&gt;BQ$5,BQ$5&gt;=$E$2),'Portfolio Inputs'!M$25*$N25,0))*Loss_ElectricDemand+IF(AND(($AB25+$E$2)&gt;BQ$5,BQ$5&gt;=$E$2),'Portfolio Inputs'!M$26*$Q25,IF(AND(($AA25+$E$2)&gt;BQ$5,BQ$5&gt;=$E$2),'Portfolio Inputs'!M$26*$P25,0))*Loss_GasEnergy</f>
        <v>275.49717981169351</v>
      </c>
      <c r="BR25" s="140">
        <f ca="1">IF(AND(($AB25+$E$2)&gt;BR$5,BR$5&gt;=$E$2),'Portfolio Inputs'!N$24*$L25,IF(AND(($AA25+$E$2)&gt;BR$5,BR$5&gt;=$E$2),'Portfolio Inputs'!N$24*$K25,0))*Loss_ElectricEnergy+IF(AND(($AB25+$E$2)&gt;BR$5,BR$5&gt;=$E$2),'Portfolio Inputs'!N$25*$O25,IF(AND(($AA25+$E$2)&gt;BR$5,BR$5&gt;=$E$2),'Portfolio Inputs'!N$25*$N25,0))*Loss_ElectricDemand+IF(AND(($AB25+$E$2)&gt;BR$5,BR$5&gt;=$E$2),'Portfolio Inputs'!N$26*$Q25,IF(AND(($AA25+$E$2)&gt;BR$5,BR$5&gt;=$E$2),'Portfolio Inputs'!N$26*$P25,0))*Loss_GasEnergy</f>
        <v>279.62963750886888</v>
      </c>
      <c r="BS25" s="140">
        <f ca="1">IF(AND(($AB25+$E$2)&gt;BS$5,BS$5&gt;=$E$2),'Portfolio Inputs'!O$24*$L25,IF(AND(($AA25+$E$2)&gt;BS$5,BS$5&gt;=$E$2),'Portfolio Inputs'!O$24*$K25,0))*Loss_ElectricEnergy+IF(AND(($AB25+$E$2)&gt;BS$5,BS$5&gt;=$E$2),'Portfolio Inputs'!O$25*$O25,IF(AND(($AA25+$E$2)&gt;BS$5,BS$5&gt;=$E$2),'Portfolio Inputs'!O$25*$N25,0))*Loss_ElectricDemand+IF(AND(($AB25+$E$2)&gt;BS$5,BS$5&gt;=$E$2),'Portfolio Inputs'!O$26*$Q25,IF(AND(($AA25+$E$2)&gt;BS$5,BS$5&gt;=$E$2),'Portfolio Inputs'!O$26*$P25,0))*Loss_GasEnergy</f>
        <v>283.82408207150183</v>
      </c>
      <c r="BT25" s="140">
        <f ca="1">IF(AND(($AB25+$E$2)&gt;BT$5,BT$5&gt;=$E$2),'Portfolio Inputs'!P$24*$L25,IF(AND(($AA25+$E$2)&gt;BT$5,BT$5&gt;=$E$2),'Portfolio Inputs'!P$24*$K25,0))*Loss_ElectricEnergy+IF(AND(($AB25+$E$2)&gt;BT$5,BT$5&gt;=$E$2),'Portfolio Inputs'!P$25*$O25,IF(AND(($AA25+$E$2)&gt;BT$5,BT$5&gt;=$E$2),'Portfolio Inputs'!P$25*$N25,0))*Loss_ElectricDemand+IF(AND(($AB25+$E$2)&gt;BT$5,BT$5&gt;=$E$2),'Portfolio Inputs'!P$26*$Q25,IF(AND(($AA25+$E$2)&gt;BT$5,BT$5&gt;=$E$2),'Portfolio Inputs'!P$26*$P25,0))*Loss_GasEnergy</f>
        <v>0</v>
      </c>
      <c r="BU25" s="140">
        <f ca="1">IF(AND(($AB25+$E$2)&gt;BU$5,BU$5&gt;=$E$2),'Portfolio Inputs'!Q$24*$L25,IF(AND(($AA25+$E$2)&gt;BU$5,BU$5&gt;=$E$2),'Portfolio Inputs'!Q$24*$K25,0))*Loss_ElectricEnergy+IF(AND(($AB25+$E$2)&gt;BU$5,BU$5&gt;=$E$2),'Portfolio Inputs'!Q$25*$O25,IF(AND(($AA25+$E$2)&gt;BU$5,BU$5&gt;=$E$2),'Portfolio Inputs'!Q$25*$N25,0))*Loss_ElectricDemand+IF(AND(($AB25+$E$2)&gt;BU$5,BU$5&gt;=$E$2),'Portfolio Inputs'!Q$26*$Q25,IF(AND(($AA25+$E$2)&gt;BU$5,BU$5&gt;=$E$2),'Portfolio Inputs'!Q$26*$P25,0))*Loss_GasEnergy</f>
        <v>0</v>
      </c>
      <c r="BV25" s="140">
        <f ca="1">IF(AND(($AB25+$E$2)&gt;BV$5,BV$5&gt;=$E$2),'Portfolio Inputs'!R$24*$L25,IF(AND(($AA25+$E$2)&gt;BV$5,BV$5&gt;=$E$2),'Portfolio Inputs'!R$24*$K25,0))*Loss_ElectricEnergy+IF(AND(($AB25+$E$2)&gt;BV$5,BV$5&gt;=$E$2),'Portfolio Inputs'!R$25*$O25,IF(AND(($AA25+$E$2)&gt;BV$5,BV$5&gt;=$E$2),'Portfolio Inputs'!R$25*$N25,0))*Loss_ElectricDemand+IF(AND(($AB25+$E$2)&gt;BV$5,BV$5&gt;=$E$2),'Portfolio Inputs'!R$26*$Q25,IF(AND(($AA25+$E$2)&gt;BV$5,BV$5&gt;=$E$2),'Portfolio Inputs'!R$26*$P25,0))*Loss_GasEnergy</f>
        <v>0</v>
      </c>
      <c r="BW25" s="140">
        <f ca="1">IF(AND(($AB25+$E$2)&gt;BW$5,BW$5&gt;=$E$2),'Portfolio Inputs'!S$24*$L25,IF(AND(($AA25+$E$2)&gt;BW$5,BW$5&gt;=$E$2),'Portfolio Inputs'!S$24*$K25,0))*Loss_ElectricEnergy+IF(AND(($AB25+$E$2)&gt;BW$5,BW$5&gt;=$E$2),'Portfolio Inputs'!S$25*$O25,IF(AND(($AA25+$E$2)&gt;BW$5,BW$5&gt;=$E$2),'Portfolio Inputs'!S$25*$N25,0))*Loss_ElectricDemand+IF(AND(($AB25+$E$2)&gt;BW$5,BW$5&gt;=$E$2),'Portfolio Inputs'!S$26*$Q25,IF(AND(($AA25+$E$2)&gt;BW$5,BW$5&gt;=$E$2),'Portfolio Inputs'!S$26*$P25,0))*Loss_GasEnergy</f>
        <v>0</v>
      </c>
      <c r="BX25" s="140">
        <f ca="1">IF(AND(($AB25+$E$2)&gt;BX$5,BX$5&gt;=$E$2),'Portfolio Inputs'!T$24*$L25,IF(AND(($AA25+$E$2)&gt;BX$5,BX$5&gt;=$E$2),'Portfolio Inputs'!T$24*$K25,0))*Loss_ElectricEnergy+IF(AND(($AB25+$E$2)&gt;BX$5,BX$5&gt;=$E$2),'Portfolio Inputs'!T$25*$O25,IF(AND(($AA25+$E$2)&gt;BX$5,BX$5&gt;=$E$2),'Portfolio Inputs'!T$25*$N25,0))*Loss_ElectricDemand+IF(AND(($AB25+$E$2)&gt;BX$5,BX$5&gt;=$E$2),'Portfolio Inputs'!T$26*$Q25,IF(AND(($AA25+$E$2)&gt;BX$5,BX$5&gt;=$E$2),'Portfolio Inputs'!T$26*$P25,0))*Loss_GasEnergy</f>
        <v>0</v>
      </c>
      <c r="BY25" s="140">
        <f ca="1">IF(AND(($AB25+$E$2)&gt;BY$5,BY$5&gt;=$E$2),'Portfolio Inputs'!U$24*$L25,IF(AND(($AA25+$E$2)&gt;BY$5,BY$5&gt;=$E$2),'Portfolio Inputs'!U$24*$K25,0))*Loss_ElectricEnergy+IF(AND(($AB25+$E$2)&gt;BY$5,BY$5&gt;=$E$2),'Portfolio Inputs'!U$25*$O25,IF(AND(($AA25+$E$2)&gt;BY$5,BY$5&gt;=$E$2),'Portfolio Inputs'!U$25*$N25,0))*Loss_ElectricDemand+IF(AND(($AB25+$E$2)&gt;BY$5,BY$5&gt;=$E$2),'Portfolio Inputs'!U$26*$Q25,IF(AND(($AA25+$E$2)&gt;BY$5,BY$5&gt;=$E$2),'Portfolio Inputs'!U$26*$P25,0))*Loss_GasEnergy</f>
        <v>0</v>
      </c>
      <c r="BZ25" s="140">
        <f ca="1">IF(AND(($AB25+$E$2)&gt;BZ$5,BZ$5&gt;=$E$2),'Portfolio Inputs'!V$24*$L25,IF(AND(($AA25+$E$2)&gt;BZ$5,BZ$5&gt;=$E$2),'Portfolio Inputs'!V$24*$K25,0))*Loss_ElectricEnergy+IF(AND(($AB25+$E$2)&gt;BZ$5,BZ$5&gt;=$E$2),'Portfolio Inputs'!V$25*$O25,IF(AND(($AA25+$E$2)&gt;BZ$5,BZ$5&gt;=$E$2),'Portfolio Inputs'!V$25*$N25,0))*Loss_ElectricDemand+IF(AND(($AB25+$E$2)&gt;BZ$5,BZ$5&gt;=$E$2),'Portfolio Inputs'!V$26*$Q25,IF(AND(($AA25+$E$2)&gt;BZ$5,BZ$5&gt;=$E$2),'Portfolio Inputs'!V$26*$P25,0))*Loss_GasEnergy</f>
        <v>0</v>
      </c>
      <c r="CA25" s="140">
        <f ca="1">IF(AND(($AB25+$E$2)&gt;CA$5,CA$5&gt;=$E$2),'Portfolio Inputs'!W$24*$L25,IF(AND(($AA25+$E$2)&gt;CA$5,CA$5&gt;=$E$2),'Portfolio Inputs'!W$24*$K25,0))*Loss_ElectricEnergy+IF(AND(($AB25+$E$2)&gt;CA$5,CA$5&gt;=$E$2),'Portfolio Inputs'!W$25*$O25,IF(AND(($AA25+$E$2)&gt;CA$5,CA$5&gt;=$E$2),'Portfolio Inputs'!W$25*$N25,0))*Loss_ElectricDemand+IF(AND(($AB25+$E$2)&gt;CA$5,CA$5&gt;=$E$2),'Portfolio Inputs'!W$26*$Q25,IF(AND(($AA25+$E$2)&gt;CA$5,CA$5&gt;=$E$2),'Portfolio Inputs'!W$26*$P25,0))*Loss_GasEnergy</f>
        <v>0</v>
      </c>
      <c r="CB25" s="140">
        <f ca="1">IF(AND(($AB25+$E$2)&gt;CB$5,CB$5&gt;=$E$2),'Portfolio Inputs'!X$24*$L25,IF(AND(($AA25+$E$2)&gt;CB$5,CB$5&gt;=$E$2),'Portfolio Inputs'!X$24*$K25,0))*Loss_ElectricEnergy+IF(AND(($AB25+$E$2)&gt;CB$5,CB$5&gt;=$E$2),'Portfolio Inputs'!X$25*$O25,IF(AND(($AA25+$E$2)&gt;CB$5,CB$5&gt;=$E$2),'Portfolio Inputs'!X$25*$N25,0))*Loss_ElectricDemand+IF(AND(($AB25+$E$2)&gt;CB$5,CB$5&gt;=$E$2),'Portfolio Inputs'!X$26*$Q25,IF(AND(($AA25+$E$2)&gt;CB$5,CB$5&gt;=$E$2),'Portfolio Inputs'!X$26*$P25,0))*Loss_GasEnergy</f>
        <v>0</v>
      </c>
      <c r="CC25" s="140">
        <f ca="1">IF(AND(($AB25+$E$2)&gt;CC$5,CC$5&gt;=$E$2),'Portfolio Inputs'!Y$24*$L25,IF(AND(($AA25+$E$2)&gt;CC$5,CC$5&gt;=$E$2),'Portfolio Inputs'!Y$24*$K25,0))*Loss_ElectricEnergy+IF(AND(($AB25+$E$2)&gt;CC$5,CC$5&gt;=$E$2),'Portfolio Inputs'!Y$25*$O25,IF(AND(($AA25+$E$2)&gt;CC$5,CC$5&gt;=$E$2),'Portfolio Inputs'!Y$25*$N25,0))*Loss_ElectricDemand+IF(AND(($AB25+$E$2)&gt;CC$5,CC$5&gt;=$E$2),'Portfolio Inputs'!Y$26*$Q25,IF(AND(($AA25+$E$2)&gt;CC$5,CC$5&gt;=$E$2),'Portfolio Inputs'!Y$26*$P25,0))*Loss_GasEnergy</f>
        <v>0</v>
      </c>
      <c r="CD25" s="140">
        <f ca="1">IF(AND(($AB25+$E$2)&gt;CD$5,CD$5&gt;=$E$2),'Portfolio Inputs'!Z$24*$L25,IF(AND(($AA25+$E$2)&gt;CD$5,CD$5&gt;=$E$2),'Portfolio Inputs'!Z$24*$K25,0))*Loss_ElectricEnergy+IF(AND(($AB25+$E$2)&gt;CD$5,CD$5&gt;=$E$2),'Portfolio Inputs'!Z$25*$O25,IF(AND(($AA25+$E$2)&gt;CD$5,CD$5&gt;=$E$2),'Portfolio Inputs'!Z$25*$N25,0))*Loss_ElectricDemand+IF(AND(($AB25+$E$2)&gt;CD$5,CD$5&gt;=$E$2),'Portfolio Inputs'!Z$26*$Q25,IF(AND(($AA25+$E$2)&gt;CD$5,CD$5&gt;=$E$2),'Portfolio Inputs'!Z$26*$P25,0))*Loss_GasEnergy</f>
        <v>0</v>
      </c>
      <c r="CE25" s="140">
        <f ca="1">IF(AND(($AB25+$E$2)&gt;CE$5,CE$5&gt;=$E$2),'Portfolio Inputs'!AA$24*$L25,IF(AND(($AA25+$E$2)&gt;CE$5,CE$5&gt;=$E$2),'Portfolio Inputs'!AA$24*$K25,0))*Loss_ElectricEnergy+IF(AND(($AB25+$E$2)&gt;CE$5,CE$5&gt;=$E$2),'Portfolio Inputs'!AA$25*$O25,IF(AND(($AA25+$E$2)&gt;CE$5,CE$5&gt;=$E$2),'Portfolio Inputs'!AA$25*$N25,0))*Loss_ElectricDemand+IF(AND(($AB25+$E$2)&gt;CE$5,CE$5&gt;=$E$2),'Portfolio Inputs'!AA$26*$Q25,IF(AND(($AA25+$E$2)&gt;CE$5,CE$5&gt;=$E$2),'Portfolio Inputs'!AA$26*$P25,0))*Loss_GasEnergy</f>
        <v>0</v>
      </c>
      <c r="CF25" s="140">
        <f ca="1">IF(AND(($AB25+$E$2)&gt;CF$5,CF$5&gt;=$E$2),'Portfolio Inputs'!AB$24*$L25,IF(AND(($AA25+$E$2)&gt;CF$5,CF$5&gt;=$E$2),'Portfolio Inputs'!AB$24*$K25,0))*Loss_ElectricEnergy+IF(AND(($AB25+$E$2)&gt;CF$5,CF$5&gt;=$E$2),'Portfolio Inputs'!AB$25*$O25,IF(AND(($AA25+$E$2)&gt;CF$5,CF$5&gt;=$E$2),'Portfolio Inputs'!AB$25*$N25,0))*Loss_ElectricDemand+IF(AND(($AB25+$E$2)&gt;CF$5,CF$5&gt;=$E$2),'Portfolio Inputs'!AB$26*$Q25,IF(AND(($AA25+$E$2)&gt;CF$5,CF$5&gt;=$E$2),'Portfolio Inputs'!AB$26*$P25,0))*Loss_GasEnergy</f>
        <v>0</v>
      </c>
      <c r="CG25" s="140">
        <f ca="1">IF(AND(($AB25+$E$2)&gt;CG$5,CG$5&gt;=$E$2),'Portfolio Inputs'!AC$24*$L25,IF(AND(($AA25+$E$2)&gt;CG$5,CG$5&gt;=$E$2),'Portfolio Inputs'!AC$24*$K25,0))*Loss_ElectricEnergy+IF(AND(($AB25+$E$2)&gt;CG$5,CG$5&gt;=$E$2),'Portfolio Inputs'!AC$25*$O25,IF(AND(($AA25+$E$2)&gt;CG$5,CG$5&gt;=$E$2),'Portfolio Inputs'!AC$25*$N25,0))*Loss_ElectricDemand+IF(AND(($AB25+$E$2)&gt;CG$5,CG$5&gt;=$E$2),'Portfolio Inputs'!AC$26*$Q25,IF(AND(($AA25+$E$2)&gt;CG$5,CG$5&gt;=$E$2),'Portfolio Inputs'!AC$26*$P25,0))*Loss_GasEnergy</f>
        <v>0</v>
      </c>
      <c r="CH25" s="140">
        <f ca="1">IF(AND(($AB25+$E$2)&gt;CH$5,CH$5&gt;=$E$2),'Portfolio Inputs'!AD$24*$L25,IF(AND(($AA25+$E$2)&gt;CH$5,CH$5&gt;=$E$2),'Portfolio Inputs'!AD$24*$K25,0))*Loss_ElectricEnergy+IF(AND(($AB25+$E$2)&gt;CH$5,CH$5&gt;=$E$2),'Portfolio Inputs'!AD$25*$O25,IF(AND(($AA25+$E$2)&gt;CH$5,CH$5&gt;=$E$2),'Portfolio Inputs'!AD$25*$N25,0))*Loss_ElectricDemand+IF(AND(($AB25+$E$2)&gt;CH$5,CH$5&gt;=$E$2),'Portfolio Inputs'!AD$26*$Q25,IF(AND(($AA25+$E$2)&gt;CH$5,CH$5&gt;=$E$2),'Portfolio Inputs'!AD$26*$P25,0))*Loss_GasEnergy</f>
        <v>0</v>
      </c>
      <c r="CI25" s="140">
        <f ca="1">IF(AND(($AB25+$E$2)&gt;CI$5,CI$5&gt;=$E$2),'Portfolio Inputs'!AE$24*$L25,IF(AND(($AA25+$E$2)&gt;CI$5,CI$5&gt;=$E$2),'Portfolio Inputs'!AE$24*$K25,0))*Loss_ElectricEnergy+IF(AND(($AB25+$E$2)&gt;CI$5,CI$5&gt;=$E$2),'Portfolio Inputs'!AE$25*$O25,IF(AND(($AA25+$E$2)&gt;CI$5,CI$5&gt;=$E$2),'Portfolio Inputs'!AE$25*$N25,0))*Loss_ElectricDemand+IF(AND(($AB25+$E$2)&gt;CI$5,CI$5&gt;=$E$2),'Portfolio Inputs'!AE$26*$Q25,IF(AND(($AA25+$E$2)&gt;CI$5,CI$5&gt;=$E$2),'Portfolio Inputs'!AE$26*$P25,0))*Loss_GasEnergy</f>
        <v>0</v>
      </c>
      <c r="CJ25" s="140">
        <f ca="1">IF(AND(($AB25+$E$2)&gt;CJ$5,CJ$5&gt;=$E$2),'Portfolio Inputs'!AF$24*$L25,IF(AND(($AA25+$E$2)&gt;CJ$5,CJ$5&gt;=$E$2),'Portfolio Inputs'!AF$24*$K25,0))*Loss_ElectricEnergy+IF(AND(($AB25+$E$2)&gt;CJ$5,CJ$5&gt;=$E$2),'Portfolio Inputs'!AF$25*$O25,IF(AND(($AA25+$E$2)&gt;CJ$5,CJ$5&gt;=$E$2),'Portfolio Inputs'!AF$25*$N25,0))*Loss_ElectricDemand+IF(AND(($AB25+$E$2)&gt;CJ$5,CJ$5&gt;=$E$2),'Portfolio Inputs'!AF$26*$Q25,IF(AND(($AA25+$E$2)&gt;CJ$5,CJ$5&gt;=$E$2),'Portfolio Inputs'!AF$26*$P25,0))*Loss_GasEnergy</f>
        <v>0</v>
      </c>
      <c r="CK25" s="140">
        <f ca="1">IF(AND(($AB25+$E$2)&gt;CK$5,CK$5&gt;=$E$2),'Portfolio Inputs'!AG$24*$L25,IF(AND(($AA25+$E$2)&gt;CK$5,CK$5&gt;=$E$2),'Portfolio Inputs'!AG$24*$K25,0))*Loss_ElectricEnergy+IF(AND(($AB25+$E$2)&gt;CK$5,CK$5&gt;=$E$2),'Portfolio Inputs'!AG$25*$O25,IF(AND(($AA25+$E$2)&gt;CK$5,CK$5&gt;=$E$2),'Portfolio Inputs'!AG$25*$N25,0))*Loss_ElectricDemand+IF(AND(($AB25+$E$2)&gt;CK$5,CK$5&gt;=$E$2),'Portfolio Inputs'!AG$26*$Q25,IF(AND(($AA25+$E$2)&gt;CK$5,CK$5&gt;=$E$2),'Portfolio Inputs'!AG$26*$P25,0))*Loss_GasEnergy</f>
        <v>0</v>
      </c>
      <c r="CL25" s="140">
        <f ca="1">IF(AND(($AB25+$E$2)&gt;CL$5,CL$5&gt;=$E$2),'Portfolio Inputs'!AH$24*$L25,IF(AND(($AA25+$E$2)&gt;CL$5,CL$5&gt;=$E$2),'Portfolio Inputs'!AH$24*$K25,0))*Loss_ElectricEnergy+IF(AND(($AB25+$E$2)&gt;CL$5,CL$5&gt;=$E$2),'Portfolio Inputs'!AH$25*$O25,IF(AND(($AA25+$E$2)&gt;CL$5,CL$5&gt;=$E$2),'Portfolio Inputs'!AH$25*$N25,0))*Loss_ElectricDemand+IF(AND(($AB25+$E$2)&gt;CL$5,CL$5&gt;=$E$2),'Portfolio Inputs'!AH$26*$Q25,IF(AND(($AA25+$E$2)&gt;CL$5,CL$5&gt;=$E$2),'Portfolio Inputs'!AH$26*$P25,0))*Loss_GasEnergy</f>
        <v>0</v>
      </c>
      <c r="CM25" s="140">
        <f ca="1">IF(AND(($AB25+$E$2)&gt;CM$5,CM$5&gt;=$E$2),'Portfolio Inputs'!AI$24*$L25,IF(AND(($AA25+$E$2)&gt;CM$5,CM$5&gt;=$E$2),'Portfolio Inputs'!AI$24*$K25,0))*Loss_ElectricEnergy+IF(AND(($AB25+$E$2)&gt;CM$5,CM$5&gt;=$E$2),'Portfolio Inputs'!AI$25*$O25,IF(AND(($AA25+$E$2)&gt;CM$5,CM$5&gt;=$E$2),'Portfolio Inputs'!AI$25*$N25,0))*Loss_ElectricDemand+IF(AND(($AB25+$E$2)&gt;CM$5,CM$5&gt;=$E$2),'Portfolio Inputs'!AI$26*$Q25,IF(AND(($AA25+$E$2)&gt;CM$5,CM$5&gt;=$E$2),'Portfolio Inputs'!AI$26*$P25,0))*Loss_GasEnergy</f>
        <v>0</v>
      </c>
      <c r="CN25" s="140">
        <f ca="1">IF(AND(($AB25+$E$2)&gt;CN$5,CN$5&gt;=$E$2),'Portfolio Inputs'!AJ$24*$L25,IF(AND(($AA25+$E$2)&gt;CN$5,CN$5&gt;=$E$2),'Portfolio Inputs'!AJ$24*$K25,0))*Loss_ElectricEnergy+IF(AND(($AB25+$E$2)&gt;CN$5,CN$5&gt;=$E$2),'Portfolio Inputs'!AJ$25*$O25,IF(AND(($AA25+$E$2)&gt;CN$5,CN$5&gt;=$E$2),'Portfolio Inputs'!AJ$25*$N25,0))*Loss_ElectricDemand+IF(AND(($AB25+$E$2)&gt;CN$5,CN$5&gt;=$E$2),'Portfolio Inputs'!AJ$26*$Q25,IF(AND(($AA25+$E$2)&gt;CN$5,CN$5&gt;=$E$2),'Portfolio Inputs'!AJ$26*$P25,0))*Loss_GasEnergy</f>
        <v>0</v>
      </c>
      <c r="CO25" s="140">
        <f ca="1">IF(AND(($AB25+$E$2)&gt;CO$5,CO$5&gt;=$E$2),'Portfolio Inputs'!AK$24*$L25,IF(AND(($AA25+$E$2)&gt;CO$5,CO$5&gt;=$E$2),'Portfolio Inputs'!AK$24*$K25,0))*Loss_ElectricEnergy+IF(AND(($AB25+$E$2)&gt;CO$5,CO$5&gt;=$E$2),'Portfolio Inputs'!AK$25*$O25,IF(AND(($AA25+$E$2)&gt;CO$5,CO$5&gt;=$E$2),'Portfolio Inputs'!AK$25*$N25,0))*Loss_ElectricDemand+IF(AND(($AB25+$E$2)&gt;CO$5,CO$5&gt;=$E$2),'Portfolio Inputs'!AK$26*$Q25,IF(AND(($AA25+$E$2)&gt;CO$5,CO$5&gt;=$E$2),'Portfolio Inputs'!AK$26*$P25,0))*Loss_GasEnergy</f>
        <v>0</v>
      </c>
      <c r="CP25" s="140">
        <f ca="1">IF(AND(($AB25+$E$2)&gt;CP$5,CP$5&gt;=$E$2),'Portfolio Inputs'!AL$24*$L25,IF(AND(($AA25+$E$2)&gt;CP$5,CP$5&gt;=$E$2),'Portfolio Inputs'!AL$24*$K25,0))*Loss_ElectricEnergy+IF(AND(($AB25+$E$2)&gt;CP$5,CP$5&gt;=$E$2),'Portfolio Inputs'!AL$25*$O25,IF(AND(($AA25+$E$2)&gt;CP$5,CP$5&gt;=$E$2),'Portfolio Inputs'!AL$25*$N25,0))*Loss_ElectricDemand+IF(AND(($AB25+$E$2)&gt;CP$5,CP$5&gt;=$E$2),'Portfolio Inputs'!AL$26*$Q25,IF(AND(($AA25+$E$2)&gt;CP$5,CP$5&gt;=$E$2),'Portfolio Inputs'!AL$26*$P25,0))*Loss_GasEnergy</f>
        <v>0</v>
      </c>
      <c r="CQ25" s="140">
        <f ca="1">IF(AND(($AB25+$E$2)&gt;CQ$5,CQ$5&gt;=$E$2),'Portfolio Inputs'!AM$24*$L25,IF(AND(($AA25+$E$2)&gt;CQ$5,CQ$5&gt;=$E$2),'Portfolio Inputs'!AM$24*$K25,0))*Loss_ElectricEnergy+IF(AND(($AB25+$E$2)&gt;CQ$5,CQ$5&gt;=$E$2),'Portfolio Inputs'!AM$25*$O25,IF(AND(($AA25+$E$2)&gt;CQ$5,CQ$5&gt;=$E$2),'Portfolio Inputs'!AM$25*$N25,0))*Loss_ElectricDemand+IF(AND(($AB25+$E$2)&gt;CQ$5,CQ$5&gt;=$E$2),'Portfolio Inputs'!AM$26*$Q25,IF(AND(($AA25+$E$2)&gt;CQ$5,CQ$5&gt;=$E$2),'Portfolio Inputs'!AM$26*$P25,0))*Loss_GasEnergy</f>
        <v>0</v>
      </c>
      <c r="CR25" s="131"/>
      <c r="CS25" s="140">
        <f ca="1">IF(AND(($AB25+$E$2)&gt;CS$5,CS$5&gt;=$E$2),'Portfolio Inputs'!F$29*$L25,IF(AND(($AA25+$E$2)&gt;CS$5,CS$5&gt;=$E$2),'Portfolio Inputs'!F$29*$K25,0))</f>
        <v>63.104586000000012</v>
      </c>
      <c r="CT25" s="140">
        <f ca="1">IF(AND(($AB25+$E$2)&gt;CT$5,CT$5&gt;=$E$2),'Portfolio Inputs'!G$29*$L25,IF(AND(($AA25+$E$2)&gt;CT$5,CT$5&gt;=$E$2),'Portfolio Inputs'!G$29*$K25,0))</f>
        <v>63.104586000000012</v>
      </c>
      <c r="CU25" s="140">
        <f ca="1">IF(AND(($AB25+$E$2)&gt;CU$5,CU$5&gt;=$E$2),'Portfolio Inputs'!H$29*$L25,IF(AND(($AA25+$E$2)&gt;CU$5,CU$5&gt;=$E$2),'Portfolio Inputs'!H$29*$K25,0))</f>
        <v>63.104586000000012</v>
      </c>
      <c r="CV25" s="140">
        <f ca="1">IF(AND(($AB25+$E$2)&gt;CV$5,CV$5&gt;=$E$2),'Portfolio Inputs'!I$29*$L25,IF(AND(($AA25+$E$2)&gt;CV$5,CV$5&gt;=$E$2),'Portfolio Inputs'!I$29*$K25,0))</f>
        <v>63.104586000000012</v>
      </c>
      <c r="CW25" s="140">
        <f ca="1">IF(AND(($AB25+$E$2)&gt;CW$5,CW$5&gt;=$E$2),'Portfolio Inputs'!J$29*$L25,IF(AND(($AA25+$E$2)&gt;CW$5,CW$5&gt;=$E$2),'Portfolio Inputs'!J$29*$K25,0))</f>
        <v>63.104586000000012</v>
      </c>
      <c r="CX25" s="140">
        <f ca="1">IF(AND(($AB25+$E$2)&gt;CX$5,CX$5&gt;=$E$2),'Portfolio Inputs'!K$29*$L25,IF(AND(($AA25+$E$2)&gt;CX$5,CX$5&gt;=$E$2),'Portfolio Inputs'!K$29*$K25,0))</f>
        <v>63.104586000000012</v>
      </c>
      <c r="CY25" s="140">
        <f ca="1">IF(AND(($AB25+$E$2)&gt;CY$5,CY$5&gt;=$E$2),'Portfolio Inputs'!L$29*$L25,IF(AND(($AA25+$E$2)&gt;CY$5,CY$5&gt;=$E$2),'Portfolio Inputs'!L$29*$K25,0))</f>
        <v>63.104586000000012</v>
      </c>
      <c r="CZ25" s="140">
        <f ca="1">IF(AND(($AB25+$E$2)&gt;CZ$5,CZ$5&gt;=$E$2),'Portfolio Inputs'!M$29*$L25,IF(AND(($AA25+$E$2)&gt;CZ$5,CZ$5&gt;=$E$2),'Portfolio Inputs'!M$29*$K25,0))</f>
        <v>63.104586000000012</v>
      </c>
      <c r="DA25" s="140">
        <f ca="1">IF(AND(($AB25+$E$2)&gt;DA$5,DA$5&gt;=$E$2),'Portfolio Inputs'!N$29*$L25,IF(AND(($AA25+$E$2)&gt;DA$5,DA$5&gt;=$E$2),'Portfolio Inputs'!N$29*$K25,0))</f>
        <v>63.104586000000012</v>
      </c>
      <c r="DB25" s="140">
        <f ca="1">IF(AND(($AB25+$E$2)&gt;DB$5,DB$5&gt;=$E$2),'Portfolio Inputs'!O$29*$L25,IF(AND(($AA25+$E$2)&gt;DB$5,DB$5&gt;=$E$2),'Portfolio Inputs'!O$29*$K25,0))</f>
        <v>63.104586000000012</v>
      </c>
      <c r="DC25" s="140">
        <f ca="1">IF(AND(($AB25+$E$2)&gt;DC$5,DC$5&gt;=$E$2),'Portfolio Inputs'!P$29*$L25,IF(AND(($AA25+$E$2)&gt;DC$5,DC$5&gt;=$E$2),'Portfolio Inputs'!P$29*$K25,0))</f>
        <v>0</v>
      </c>
      <c r="DD25" s="140">
        <f ca="1">IF(AND(($AB25+$E$2)&gt;DD$5,DD$5&gt;=$E$2),'Portfolio Inputs'!Q$29*$L25,IF(AND(($AA25+$E$2)&gt;DD$5,DD$5&gt;=$E$2),'Portfolio Inputs'!Q$29*$K25,0))</f>
        <v>0</v>
      </c>
      <c r="DE25" s="140">
        <f ca="1">IF(AND(($AB25+$E$2)&gt;DE$5,DE$5&gt;=$E$2),'Portfolio Inputs'!R$29*$L25,IF(AND(($AA25+$E$2)&gt;DE$5,DE$5&gt;=$E$2),'Portfolio Inputs'!R$29*$K25,0))</f>
        <v>0</v>
      </c>
      <c r="DF25" s="140">
        <f ca="1">IF(AND(($AB25+$E$2)&gt;DF$5,DF$5&gt;=$E$2),'Portfolio Inputs'!S$29*$L25,IF(AND(($AA25+$E$2)&gt;DF$5,DF$5&gt;=$E$2),'Portfolio Inputs'!S$29*$K25,0))</f>
        <v>0</v>
      </c>
      <c r="DG25" s="140">
        <f ca="1">IF(AND(($AB25+$E$2)&gt;DG$5,DG$5&gt;=$E$2),'Portfolio Inputs'!T$29*$L25,IF(AND(($AA25+$E$2)&gt;DG$5,DG$5&gt;=$E$2),'Portfolio Inputs'!T$29*$K25,0))</f>
        <v>0</v>
      </c>
      <c r="DH25" s="140">
        <f ca="1">IF(AND(($AB25+$E$2)&gt;DH$5,DH$5&gt;=$E$2),'Portfolio Inputs'!U$29*$L25,IF(AND(($AA25+$E$2)&gt;DH$5,DH$5&gt;=$E$2),'Portfolio Inputs'!U$29*$K25,0))</f>
        <v>0</v>
      </c>
      <c r="DI25" s="140">
        <f ca="1">IF(AND(($AB25+$E$2)&gt;DI$5,DI$5&gt;=$E$2),'Portfolio Inputs'!V$29*$L25,IF(AND(($AA25+$E$2)&gt;DI$5,DI$5&gt;=$E$2),'Portfolio Inputs'!V$29*$K25,0))</f>
        <v>0</v>
      </c>
      <c r="DJ25" s="140">
        <f ca="1">IF(AND(($AB25+$E$2)&gt;DJ$5,DJ$5&gt;=$E$2),'Portfolio Inputs'!W$29*$L25,IF(AND(($AA25+$E$2)&gt;DJ$5,DJ$5&gt;=$E$2),'Portfolio Inputs'!W$29*$K25,0))</f>
        <v>0</v>
      </c>
      <c r="DK25" s="140">
        <f ca="1">IF(AND(($AB25+$E$2)&gt;DK$5,DK$5&gt;=$E$2),'Portfolio Inputs'!X$29*$L25,IF(AND(($AA25+$E$2)&gt;DK$5,DK$5&gt;=$E$2),'Portfolio Inputs'!X$29*$K25,0))</f>
        <v>0</v>
      </c>
      <c r="DL25" s="140">
        <f ca="1">IF(AND(($AB25+$E$2)&gt;DL$5,DL$5&gt;=$E$2),'Portfolio Inputs'!Y$29*$L25,IF(AND(($AA25+$E$2)&gt;DL$5,DL$5&gt;=$E$2),'Portfolio Inputs'!Y$29*$K25,0))</f>
        <v>0</v>
      </c>
      <c r="DM25" s="140">
        <f ca="1">IF(AND(($AB25+$E$2)&gt;DM$5,DM$5&gt;=$E$2),'Portfolio Inputs'!Z$29*$L25,IF(AND(($AA25+$E$2)&gt;DM$5,DM$5&gt;=$E$2),'Portfolio Inputs'!Z$29*$K25,0))</f>
        <v>0</v>
      </c>
      <c r="DN25" s="140">
        <f ca="1">IF(AND(($AB25+$E$2)&gt;DN$5,DN$5&gt;=$E$2),'Portfolio Inputs'!AA$29*$L25,IF(AND(($AA25+$E$2)&gt;DN$5,DN$5&gt;=$E$2),'Portfolio Inputs'!AA$29*$K25,0))</f>
        <v>0</v>
      </c>
      <c r="DO25" s="140">
        <f ca="1">IF(AND(($AB25+$E$2)&gt;DO$5,DO$5&gt;=$E$2),'Portfolio Inputs'!AB$29*$L25,IF(AND(($AA25+$E$2)&gt;DO$5,DO$5&gt;=$E$2),'Portfolio Inputs'!AB$29*$K25,0))</f>
        <v>0</v>
      </c>
      <c r="DP25" s="140">
        <f ca="1">IF(AND(($AB25+$E$2)&gt;DP$5,DP$5&gt;=$E$2),'Portfolio Inputs'!AC$29*$L25,IF(AND(($AA25+$E$2)&gt;DP$5,DP$5&gt;=$E$2),'Portfolio Inputs'!AC$29*$K25,0))</f>
        <v>0</v>
      </c>
      <c r="DQ25" s="140">
        <f ca="1">IF(AND(($AB25+$E$2)&gt;DQ$5,DQ$5&gt;=$E$2),'Portfolio Inputs'!AD$29*$L25,IF(AND(($AA25+$E$2)&gt;DQ$5,DQ$5&gt;=$E$2),'Portfolio Inputs'!AD$29*$K25,0))</f>
        <v>0</v>
      </c>
      <c r="DR25" s="140">
        <f ca="1">IF(AND(($AB25+$E$2)&gt;DR$5,DR$5&gt;=$E$2),'Portfolio Inputs'!AE$29*$L25,IF(AND(($AA25+$E$2)&gt;DR$5,DR$5&gt;=$E$2),'Portfolio Inputs'!AE$29*$K25,0))</f>
        <v>0</v>
      </c>
      <c r="DS25" s="140">
        <f ca="1">IF(AND(($AB25+$E$2)&gt;DS$5,DS$5&gt;=$E$2),'Portfolio Inputs'!AF$29*$L25,IF(AND(($AA25+$E$2)&gt;DS$5,DS$5&gt;=$E$2),'Portfolio Inputs'!AF$29*$K25,0))</f>
        <v>0</v>
      </c>
      <c r="DT25" s="140">
        <f ca="1">IF(AND(($AB25+$E$2)&gt;DT$5,DT$5&gt;=$E$2),'Portfolio Inputs'!AG$29*$L25,IF(AND(($AA25+$E$2)&gt;DT$5,DT$5&gt;=$E$2),'Portfolio Inputs'!AG$29*$K25,0))</f>
        <v>0</v>
      </c>
      <c r="DU25" s="140">
        <f ca="1">IF(AND(($AB25+$E$2)&gt;DU$5,DU$5&gt;=$E$2),'Portfolio Inputs'!AH$29*$L25,IF(AND(($AA25+$E$2)&gt;DU$5,DU$5&gt;=$E$2),'Portfolio Inputs'!AH$29*$K25,0))</f>
        <v>0</v>
      </c>
      <c r="DV25" s="140">
        <f ca="1">IF(AND(($AB25+$E$2)&gt;DV$5,DV$5&gt;=$E$2),'Portfolio Inputs'!AI$29*$L25,IF(AND(($AA25+$E$2)&gt;DV$5,DV$5&gt;=$E$2),'Portfolio Inputs'!AI$29*$K25,0))</f>
        <v>0</v>
      </c>
      <c r="DW25" s="140">
        <f ca="1">IF(AND(($AB25+$E$2)&gt;DW$5,DW$5&gt;=$E$2),'Portfolio Inputs'!AJ$29*$L25,IF(AND(($AA25+$E$2)&gt;DW$5,DW$5&gt;=$E$2),'Portfolio Inputs'!AJ$29*$K25,0))</f>
        <v>0</v>
      </c>
      <c r="DX25" s="140">
        <f ca="1">IF(AND(($AB25+$E$2)&gt;DX$5,DX$5&gt;=$E$2),'Portfolio Inputs'!AK$29*$L25,IF(AND(($AA25+$E$2)&gt;DX$5,DX$5&gt;=$E$2),'Portfolio Inputs'!AK$29*$K25,0))</f>
        <v>0</v>
      </c>
      <c r="DY25" s="140">
        <f ca="1">IF(AND(($AB25+$E$2)&gt;DY$5,DY$5&gt;=$E$2),'Portfolio Inputs'!AL$29*$L25,IF(AND(($AA25+$E$2)&gt;DY$5,DY$5&gt;=$E$2),'Portfolio Inputs'!AL$29*$K25,0))</f>
        <v>0</v>
      </c>
      <c r="DZ25" s="140">
        <f ca="1">IF(AND(($AB25+$E$2)&gt;DZ$5,DZ$5&gt;=$E$2),'Portfolio Inputs'!AM$29*$L25,IF(AND(($AA25+$E$2)&gt;DZ$5,DZ$5&gt;=$E$2),'Portfolio Inputs'!AM$29*$K25,0))</f>
        <v>0</v>
      </c>
      <c r="EA25" s="139"/>
      <c r="EB25" s="140">
        <f ca="1">IF(AND(($AB25+$E$2)&gt;EB$5,EB$5&gt;=$E$2),'Portfolio Inputs'!F$27*$U25,IF(AND(($AA25+$E$2)&gt;EB$5,EB$5&gt;=$E$2),'Portfolio Inputs'!F$27*$T25,0))
+IF(AND(($AB25+$E$2)&gt;EB$5,EB$5&gt;=$E$2),'Portfolio Inputs'!F$28*$W25,IF(AND(($AA25+$E$2)&gt;EB$5,EB$5&gt;=$E$2),'Portfolio Inputs'!F$28*$V25,0))</f>
        <v>0</v>
      </c>
      <c r="EC25" s="140">
        <f ca="1">IF(AND(($AB25+$E$2)&gt;EC$5,EC$5&gt;=$E$2),'Portfolio Inputs'!G$27*$U25,IF(AND(($AA25+$E$2)&gt;EC$5,EC$5&gt;=$E$2),'Portfolio Inputs'!G$27*$T25,0))
+IF(AND(($AB25+$E$2)&gt;EC$5,EC$5&gt;=$E$2),'Portfolio Inputs'!G$28*$W25,IF(AND(($AA25+$E$2)&gt;EC$5,EC$5&gt;=$E$2),'Portfolio Inputs'!G$28*$V25,0))</f>
        <v>0</v>
      </c>
      <c r="ED25" s="140">
        <f ca="1">IF(AND(($AB25+$E$2)&gt;ED$5,ED$5&gt;=$E$2),'Portfolio Inputs'!H$27*$U25,IF(AND(($AA25+$E$2)&gt;ED$5,ED$5&gt;=$E$2),'Portfolio Inputs'!H$27*$T25,0))
+IF(AND(($AB25+$E$2)&gt;ED$5,ED$5&gt;=$E$2),'Portfolio Inputs'!H$28*$W25,IF(AND(($AA25+$E$2)&gt;ED$5,ED$5&gt;=$E$2),'Portfolio Inputs'!H$28*$V25,0))</f>
        <v>0</v>
      </c>
      <c r="EE25" s="140">
        <f ca="1">IF(AND(($AB25+$E$2)&gt;EE$5,EE$5&gt;=$E$2),'Portfolio Inputs'!I$27*$U25,IF(AND(($AA25+$E$2)&gt;EE$5,EE$5&gt;=$E$2),'Portfolio Inputs'!I$27*$T25,0))
+IF(AND(($AB25+$E$2)&gt;EE$5,EE$5&gt;=$E$2),'Portfolio Inputs'!I$28*$W25,IF(AND(($AA25+$E$2)&gt;EE$5,EE$5&gt;=$E$2),'Portfolio Inputs'!I$28*$V25,0))</f>
        <v>0</v>
      </c>
      <c r="EF25" s="140">
        <f ca="1">IF(AND(($AB25+$E$2)&gt;EF$5,EF$5&gt;=$E$2),'Portfolio Inputs'!J$27*$U25,IF(AND(($AA25+$E$2)&gt;EF$5,EF$5&gt;=$E$2),'Portfolio Inputs'!J$27*$T25,0))
+IF(AND(($AB25+$E$2)&gt;EF$5,EF$5&gt;=$E$2),'Portfolio Inputs'!J$28*$W25,IF(AND(($AA25+$E$2)&gt;EF$5,EF$5&gt;=$E$2),'Portfolio Inputs'!J$28*$V25,0))</f>
        <v>0</v>
      </c>
      <c r="EG25" s="140">
        <f ca="1">IF(AND(($AB25+$E$2)&gt;EG$5,EG$5&gt;=$E$2),'Portfolio Inputs'!K$27*$U25,IF(AND(($AA25+$E$2)&gt;EG$5,EG$5&gt;=$E$2),'Portfolio Inputs'!K$27*$T25,0))
+IF(AND(($AB25+$E$2)&gt;EG$5,EG$5&gt;=$E$2),'Portfolio Inputs'!K$28*$W25,IF(AND(($AA25+$E$2)&gt;EG$5,EG$5&gt;=$E$2),'Portfolio Inputs'!K$28*$V25,0))</f>
        <v>0</v>
      </c>
      <c r="EH25" s="140">
        <f ca="1">IF(AND(($AB25+$E$2)&gt;EH$5,EH$5&gt;=$E$2),'Portfolio Inputs'!L$27*$U25,IF(AND(($AA25+$E$2)&gt;EH$5,EH$5&gt;=$E$2),'Portfolio Inputs'!L$27*$T25,0))
+IF(AND(($AB25+$E$2)&gt;EH$5,EH$5&gt;=$E$2),'Portfolio Inputs'!L$28*$W25,IF(AND(($AA25+$E$2)&gt;EH$5,EH$5&gt;=$E$2),'Portfolio Inputs'!L$28*$V25,0))</f>
        <v>0</v>
      </c>
      <c r="EI25" s="140">
        <f ca="1">IF(AND(($AB25+$E$2)&gt;EI$5,EI$5&gt;=$E$2),'Portfolio Inputs'!M$27*$U25,IF(AND(($AA25+$E$2)&gt;EI$5,EI$5&gt;=$E$2),'Portfolio Inputs'!M$27*$T25,0))
+IF(AND(($AB25+$E$2)&gt;EI$5,EI$5&gt;=$E$2),'Portfolio Inputs'!M$28*$W25,IF(AND(($AA25+$E$2)&gt;EI$5,EI$5&gt;=$E$2),'Portfolio Inputs'!M$28*$V25,0))</f>
        <v>0</v>
      </c>
      <c r="EJ25" s="140">
        <f ca="1">IF(AND(($AB25+$E$2)&gt;EJ$5,EJ$5&gt;=$E$2),'Portfolio Inputs'!N$27*$U25,IF(AND(($AA25+$E$2)&gt;EJ$5,EJ$5&gt;=$E$2),'Portfolio Inputs'!N$27*$T25,0))
+IF(AND(($AB25+$E$2)&gt;EJ$5,EJ$5&gt;=$E$2),'Portfolio Inputs'!N$28*$W25,IF(AND(($AA25+$E$2)&gt;EJ$5,EJ$5&gt;=$E$2),'Portfolio Inputs'!N$28*$V25,0))</f>
        <v>0</v>
      </c>
      <c r="EK25" s="140">
        <f ca="1">IF(AND(($AB25+$E$2)&gt;EK$5,EK$5&gt;=$E$2),'Portfolio Inputs'!O$27*$U25,IF(AND(($AA25+$E$2)&gt;EK$5,EK$5&gt;=$E$2),'Portfolio Inputs'!O$27*$T25,0))
+IF(AND(($AB25+$E$2)&gt;EK$5,EK$5&gt;=$E$2),'Portfolio Inputs'!O$28*$W25,IF(AND(($AA25+$E$2)&gt;EK$5,EK$5&gt;=$E$2),'Portfolio Inputs'!O$28*$V25,0))</f>
        <v>0</v>
      </c>
      <c r="EL25" s="140">
        <f ca="1">IF(AND(($AB25+$E$2)&gt;EL$5,EL$5&gt;=$E$2),'Portfolio Inputs'!P$27*$U25,IF(AND(($AA25+$E$2)&gt;EL$5,EL$5&gt;=$E$2),'Portfolio Inputs'!P$27*$T25,0))
+IF(AND(($AB25+$E$2)&gt;EL$5,EL$5&gt;=$E$2),'Portfolio Inputs'!P$28*$W25,IF(AND(($AA25+$E$2)&gt;EL$5,EL$5&gt;=$E$2),'Portfolio Inputs'!P$28*$V25,0))</f>
        <v>0</v>
      </c>
      <c r="EM25" s="140">
        <f ca="1">IF(AND(($AB25+$E$2)&gt;EM$5,EM$5&gt;=$E$2),'Portfolio Inputs'!Q$27*$U25,IF(AND(($AA25+$E$2)&gt;EM$5,EM$5&gt;=$E$2),'Portfolio Inputs'!Q$27*$T25,0))
+IF(AND(($AB25+$E$2)&gt;EM$5,EM$5&gt;=$E$2),'Portfolio Inputs'!Q$28*$W25,IF(AND(($AA25+$E$2)&gt;EM$5,EM$5&gt;=$E$2),'Portfolio Inputs'!Q$28*$V25,0))</f>
        <v>0</v>
      </c>
      <c r="EN25" s="140">
        <f ca="1">IF(AND(($AB25+$E$2)&gt;EN$5,EN$5&gt;=$E$2),'Portfolio Inputs'!R$27*$U25,IF(AND(($AA25+$E$2)&gt;EN$5,EN$5&gt;=$E$2),'Portfolio Inputs'!R$27*$T25,0))
+IF(AND(($AB25+$E$2)&gt;EN$5,EN$5&gt;=$E$2),'Portfolio Inputs'!R$28*$W25,IF(AND(($AA25+$E$2)&gt;EN$5,EN$5&gt;=$E$2),'Portfolio Inputs'!R$28*$V25,0))</f>
        <v>0</v>
      </c>
      <c r="EO25" s="140">
        <f ca="1">IF(AND(($AB25+$E$2)&gt;EO$5,EO$5&gt;=$E$2),'Portfolio Inputs'!S$27*$U25,IF(AND(($AA25+$E$2)&gt;EO$5,EO$5&gt;=$E$2),'Portfolio Inputs'!S$27*$T25,0))
+IF(AND(($AB25+$E$2)&gt;EO$5,EO$5&gt;=$E$2),'Portfolio Inputs'!S$28*$W25,IF(AND(($AA25+$E$2)&gt;EO$5,EO$5&gt;=$E$2),'Portfolio Inputs'!S$28*$V25,0))</f>
        <v>0</v>
      </c>
      <c r="EP25" s="140">
        <f ca="1">IF(AND(($AB25+$E$2)&gt;EP$5,EP$5&gt;=$E$2),'Portfolio Inputs'!T$27*$U25,IF(AND(($AA25+$E$2)&gt;EP$5,EP$5&gt;=$E$2),'Portfolio Inputs'!T$27*$T25,0))
+IF(AND(($AB25+$E$2)&gt;EP$5,EP$5&gt;=$E$2),'Portfolio Inputs'!T$28*$W25,IF(AND(($AA25+$E$2)&gt;EP$5,EP$5&gt;=$E$2),'Portfolio Inputs'!T$28*$V25,0))</f>
        <v>0</v>
      </c>
      <c r="EQ25" s="140">
        <f ca="1">IF(AND(($AB25+$E$2)&gt;EQ$5,EQ$5&gt;=$E$2),'Portfolio Inputs'!U$27*$U25,IF(AND(($AA25+$E$2)&gt;EQ$5,EQ$5&gt;=$E$2),'Portfolio Inputs'!U$27*$T25,0))
+IF(AND(($AB25+$E$2)&gt;EQ$5,EQ$5&gt;=$E$2),'Portfolio Inputs'!U$28*$W25,IF(AND(($AA25+$E$2)&gt;EQ$5,EQ$5&gt;=$E$2),'Portfolio Inputs'!U$28*$V25,0))</f>
        <v>0</v>
      </c>
      <c r="ER25" s="140">
        <f ca="1">IF(AND(($AB25+$E$2)&gt;ER$5,ER$5&gt;=$E$2),'Portfolio Inputs'!V$27*$U25,IF(AND(($AA25+$E$2)&gt;ER$5,ER$5&gt;=$E$2),'Portfolio Inputs'!V$27*$T25,0))
+IF(AND(($AB25+$E$2)&gt;ER$5,ER$5&gt;=$E$2),'Portfolio Inputs'!V$28*$W25,IF(AND(($AA25+$E$2)&gt;ER$5,ER$5&gt;=$E$2),'Portfolio Inputs'!V$28*$V25,0))</f>
        <v>0</v>
      </c>
      <c r="ES25" s="140">
        <f ca="1">IF(AND(($AB25+$E$2)&gt;ES$5,ES$5&gt;=$E$2),'Portfolio Inputs'!W$27*$U25,IF(AND(($AA25+$E$2)&gt;ES$5,ES$5&gt;=$E$2),'Portfolio Inputs'!W$27*$T25,0))
+IF(AND(($AB25+$E$2)&gt;ES$5,ES$5&gt;=$E$2),'Portfolio Inputs'!W$28*$W25,IF(AND(($AA25+$E$2)&gt;ES$5,ES$5&gt;=$E$2),'Portfolio Inputs'!W$28*$V25,0))</f>
        <v>0</v>
      </c>
      <c r="ET25" s="140">
        <f ca="1">IF(AND(($AB25+$E$2)&gt;ET$5,ET$5&gt;=$E$2),'Portfolio Inputs'!X$27*$U25,IF(AND(($AA25+$E$2)&gt;ET$5,ET$5&gt;=$E$2),'Portfolio Inputs'!X$27*$T25,0))
+IF(AND(($AB25+$E$2)&gt;ET$5,ET$5&gt;=$E$2),'Portfolio Inputs'!X$28*$W25,IF(AND(($AA25+$E$2)&gt;ET$5,ET$5&gt;=$E$2),'Portfolio Inputs'!X$28*$V25,0))</f>
        <v>0</v>
      </c>
      <c r="EU25" s="140">
        <f ca="1">IF(AND(($AB25+$E$2)&gt;EU$5,EU$5&gt;=$E$2),'Portfolio Inputs'!Y$27*$U25,IF(AND(($AA25+$E$2)&gt;EU$5,EU$5&gt;=$E$2),'Portfolio Inputs'!Y$27*$T25,0))
+IF(AND(($AB25+$E$2)&gt;EU$5,EU$5&gt;=$E$2),'Portfolio Inputs'!Y$28*$W25,IF(AND(($AA25+$E$2)&gt;EU$5,EU$5&gt;=$E$2),'Portfolio Inputs'!Y$28*$V25,0))</f>
        <v>0</v>
      </c>
      <c r="EV25" s="140">
        <f ca="1">IF(AND(($AB25+$E$2)&gt;EV$5,EV$5&gt;=$E$2),'Portfolio Inputs'!Z$27*$U25,IF(AND(($AA25+$E$2)&gt;EV$5,EV$5&gt;=$E$2),'Portfolio Inputs'!Z$27*$T25,0))
+IF(AND(($AB25+$E$2)&gt;EV$5,EV$5&gt;=$E$2),'Portfolio Inputs'!Z$28*$W25,IF(AND(($AA25+$E$2)&gt;EV$5,EV$5&gt;=$E$2),'Portfolio Inputs'!Z$28*$V25,0))</f>
        <v>0</v>
      </c>
      <c r="EW25" s="140">
        <f ca="1">IF(AND(($AB25+$E$2)&gt;EW$5,EW$5&gt;=$E$2),'Portfolio Inputs'!AA$27*$U25,IF(AND(($AA25+$E$2)&gt;EW$5,EW$5&gt;=$E$2),'Portfolio Inputs'!AA$27*$T25,0))
+IF(AND(($AB25+$E$2)&gt;EW$5,EW$5&gt;=$E$2),'Portfolio Inputs'!AA$28*$W25,IF(AND(($AA25+$E$2)&gt;EW$5,EW$5&gt;=$E$2),'Portfolio Inputs'!AA$28*$V25,0))</f>
        <v>0</v>
      </c>
      <c r="EX25" s="140">
        <f ca="1">IF(AND(($AB25+$E$2)&gt;EX$5,EX$5&gt;=$E$2),'Portfolio Inputs'!AB$27*$U25,IF(AND(($AA25+$E$2)&gt;EX$5,EX$5&gt;=$E$2),'Portfolio Inputs'!AB$27*$T25,0))
+IF(AND(($AB25+$E$2)&gt;EX$5,EX$5&gt;=$E$2),'Portfolio Inputs'!AB$28*$W25,IF(AND(($AA25+$E$2)&gt;EX$5,EX$5&gt;=$E$2),'Portfolio Inputs'!AB$28*$V25,0))</f>
        <v>0</v>
      </c>
      <c r="EY25" s="140">
        <f ca="1">IF(AND(($AB25+$E$2)&gt;EY$5,EY$5&gt;=$E$2),'Portfolio Inputs'!AC$27*$U25,IF(AND(($AA25+$E$2)&gt;EY$5,EY$5&gt;=$E$2),'Portfolio Inputs'!AC$27*$T25,0))
+IF(AND(($AB25+$E$2)&gt;EY$5,EY$5&gt;=$E$2),'Portfolio Inputs'!AC$28*$W25,IF(AND(($AA25+$E$2)&gt;EY$5,EY$5&gt;=$E$2),'Portfolio Inputs'!AC$28*$V25,0))</f>
        <v>0</v>
      </c>
      <c r="EZ25" s="140">
        <f ca="1">IF(AND(($AB25+$E$2)&gt;EZ$5,EZ$5&gt;=$E$2),'Portfolio Inputs'!AD$27*$U25,IF(AND(($AA25+$E$2)&gt;EZ$5,EZ$5&gt;=$E$2),'Portfolio Inputs'!AD$27*$T25,0))
+IF(AND(($AB25+$E$2)&gt;EZ$5,EZ$5&gt;=$E$2),'Portfolio Inputs'!AD$28*$W25,IF(AND(($AA25+$E$2)&gt;EZ$5,EZ$5&gt;=$E$2),'Portfolio Inputs'!AD$28*$V25,0))</f>
        <v>0</v>
      </c>
      <c r="FA25" s="140">
        <f ca="1">IF(AND(($AB25+$E$2)&gt;FA$5,FA$5&gt;=$E$2),'Portfolio Inputs'!AE$27*$U25,IF(AND(($AA25+$E$2)&gt;FA$5,FA$5&gt;=$E$2),'Portfolio Inputs'!AE$27*$T25,0))
+IF(AND(($AB25+$E$2)&gt;FA$5,FA$5&gt;=$E$2),'Portfolio Inputs'!AE$28*$W25,IF(AND(($AA25+$E$2)&gt;FA$5,FA$5&gt;=$E$2),'Portfolio Inputs'!AE$28*$V25,0))</f>
        <v>0</v>
      </c>
      <c r="FB25" s="140">
        <f ca="1">IF(AND(($AB25+$E$2)&gt;FB$5,FB$5&gt;=$E$2),'Portfolio Inputs'!AF$27*$U25,IF(AND(($AA25+$E$2)&gt;FB$5,FB$5&gt;=$E$2),'Portfolio Inputs'!AF$27*$T25,0))
+IF(AND(($AB25+$E$2)&gt;FB$5,FB$5&gt;=$E$2),'Portfolio Inputs'!AF$28*$W25,IF(AND(($AA25+$E$2)&gt;FB$5,FB$5&gt;=$E$2),'Portfolio Inputs'!AF$28*$V25,0))</f>
        <v>0</v>
      </c>
      <c r="FC25" s="140">
        <f ca="1">IF(AND(($AB25+$E$2)&gt;FC$5,FC$5&gt;=$E$2),'Portfolio Inputs'!AG$27*$U25,IF(AND(($AA25+$E$2)&gt;FC$5,FC$5&gt;=$E$2),'Portfolio Inputs'!AG$27*$T25,0))
+IF(AND(($AB25+$E$2)&gt;FC$5,FC$5&gt;=$E$2),'Portfolio Inputs'!AG$28*$W25,IF(AND(($AA25+$E$2)&gt;FC$5,FC$5&gt;=$E$2),'Portfolio Inputs'!AG$28*$V25,0))</f>
        <v>0</v>
      </c>
      <c r="FD25" s="140">
        <f ca="1">IF(AND(($AB25+$E$2)&gt;FD$5,FD$5&gt;=$E$2),'Portfolio Inputs'!AH$27*$U25,IF(AND(($AA25+$E$2)&gt;FD$5,FD$5&gt;=$E$2),'Portfolio Inputs'!AH$27*$T25,0))
+IF(AND(($AB25+$E$2)&gt;FD$5,FD$5&gt;=$E$2),'Portfolio Inputs'!AH$28*$W25,IF(AND(($AA25+$E$2)&gt;FD$5,FD$5&gt;=$E$2),'Portfolio Inputs'!AH$28*$V25,0))</f>
        <v>0</v>
      </c>
      <c r="FE25" s="140">
        <f ca="1">IF(AND(($AB25+$E$2)&gt;FE$5,FE$5&gt;=$E$2),'Portfolio Inputs'!AI$27*$U25,IF(AND(($AA25+$E$2)&gt;FE$5,FE$5&gt;=$E$2),'Portfolio Inputs'!AI$27*$T25,0))
+IF(AND(($AB25+$E$2)&gt;FE$5,FE$5&gt;=$E$2),'Portfolio Inputs'!AI$28*$W25,IF(AND(($AA25+$E$2)&gt;FE$5,FE$5&gt;=$E$2),'Portfolio Inputs'!AI$28*$V25,0))</f>
        <v>0</v>
      </c>
      <c r="FF25" s="140">
        <f ca="1">IF(AND(($AB25+$E$2)&gt;FF$5,FF$5&gt;=$E$2),'Portfolio Inputs'!AJ$27*$U25,IF(AND(($AA25+$E$2)&gt;FF$5,FF$5&gt;=$E$2),'Portfolio Inputs'!AJ$27*$T25,0))
+IF(AND(($AB25+$E$2)&gt;FF$5,FF$5&gt;=$E$2),'Portfolio Inputs'!AJ$28*$W25,IF(AND(($AA25+$E$2)&gt;FF$5,FF$5&gt;=$E$2),'Portfolio Inputs'!AJ$28*$V25,0))</f>
        <v>0</v>
      </c>
      <c r="FG25" s="140">
        <f ca="1">IF(AND(($AB25+$E$2)&gt;FG$5,FG$5&gt;=$E$2),'Portfolio Inputs'!AK$27*$U25,IF(AND(($AA25+$E$2)&gt;FG$5,FG$5&gt;=$E$2),'Portfolio Inputs'!AK$27*$T25,0))
+IF(AND(($AB25+$E$2)&gt;FG$5,FG$5&gt;=$E$2),'Portfolio Inputs'!AK$28*$W25,IF(AND(($AA25+$E$2)&gt;FG$5,FG$5&gt;=$E$2),'Portfolio Inputs'!AK$28*$V25,0))</f>
        <v>0</v>
      </c>
      <c r="FH25" s="140">
        <f ca="1">IF(AND(($AB25+$E$2)&gt;FH$5,FH$5&gt;=$E$2),'Portfolio Inputs'!AL$27*$U25,IF(AND(($AA25+$E$2)&gt;FH$5,FH$5&gt;=$E$2),'Portfolio Inputs'!AL$27*$T25,0))
+IF(AND(($AB25+$E$2)&gt;FH$5,FH$5&gt;=$E$2),'Portfolio Inputs'!AL$28*$W25,IF(AND(($AA25+$E$2)&gt;FH$5,FH$5&gt;=$E$2),'Portfolio Inputs'!AL$28*$V25,0))</f>
        <v>0</v>
      </c>
      <c r="FI25" s="140">
        <f ca="1">IF(AND(($AB25+$E$2)&gt;FI$5,FI$5&gt;=$E$2),'Portfolio Inputs'!AM$27*$U25,IF(AND(($AA25+$E$2)&gt;FI$5,FI$5&gt;=$E$2),'Portfolio Inputs'!AM$27*$T25,0))
+IF(AND(($AB25+$E$2)&gt;FI$5,FI$5&gt;=$E$2),'Portfolio Inputs'!AM$28*$W25,IF(AND(($AA25+$E$2)&gt;FI$5,FI$5&gt;=$E$2),'Portfolio Inputs'!AM$28*$V25,0))</f>
        <v>0</v>
      </c>
      <c r="FJ25" s="139"/>
      <c r="FK25" s="140">
        <f ca="1">IF(AND(($AB25+$E$2)&gt;GT$5,GT$5&gt;=$E$2),$U25,IF(AND(($AA25+$E$2)&gt;GT$5,GT$5&gt;=$E$2),$T25,0))/Loss_Propane
 *IF($C25="Residential",'Portfolio Inputs'!F$39,'Portfolio Inputs'!F$40)
+IF(AND(($AB25+$E$2)&gt;GT$5,GT$5&gt;=$E$2),$W25,IF(AND(($AA25+$E$2)&gt;GT$5,GT$5&gt;=$E$2),$V25,0))/Loss_OilEnergy
 *IF($C25="Residential",'Portfolio Inputs'!F$41,'Portfolio Inputs'!F$42)</f>
        <v>0</v>
      </c>
      <c r="FL25" s="140">
        <f ca="1">IF(AND(($AB25+$E$2)&gt;GU$5,GU$5&gt;=$E$2),$U25,IF(AND(($AA25+$E$2)&gt;GU$5,GU$5&gt;=$E$2),$T25,0))/Loss_Propane
 *IF($C25="Residential",'Portfolio Inputs'!G$39,'Portfolio Inputs'!G$40)
+IF(AND(($AB25+$E$2)&gt;GU$5,GU$5&gt;=$E$2),$W25,IF(AND(($AA25+$E$2)&gt;GU$5,GU$5&gt;=$E$2),$V25,0))/Loss_OilEnergy
 *IF($C25="Residential",'Portfolio Inputs'!G$41,'Portfolio Inputs'!G$42)</f>
        <v>0</v>
      </c>
      <c r="FM25" s="140">
        <f ca="1">IF(AND(($AB25+$E$2)&gt;GV$5,GV$5&gt;=$E$2),$U25,IF(AND(($AA25+$E$2)&gt;GV$5,GV$5&gt;=$E$2),$T25,0))/Loss_Propane
 *IF($C25="Residential",'Portfolio Inputs'!H$39,'Portfolio Inputs'!H$40)
+IF(AND(($AB25+$E$2)&gt;GV$5,GV$5&gt;=$E$2),$W25,IF(AND(($AA25+$E$2)&gt;GV$5,GV$5&gt;=$E$2),$V25,0))/Loss_OilEnergy
 *IF($C25="Residential",'Portfolio Inputs'!H$41,'Portfolio Inputs'!H$42)</f>
        <v>0</v>
      </c>
      <c r="FN25" s="140">
        <f ca="1">IF(AND(($AB25+$E$2)&gt;GW$5,GW$5&gt;=$E$2),$U25,IF(AND(($AA25+$E$2)&gt;GW$5,GW$5&gt;=$E$2),$T25,0))/Loss_Propane
 *IF($C25="Residential",'Portfolio Inputs'!I$39,'Portfolio Inputs'!I$40)
+IF(AND(($AB25+$E$2)&gt;GW$5,GW$5&gt;=$E$2),$W25,IF(AND(($AA25+$E$2)&gt;GW$5,GW$5&gt;=$E$2),$V25,0))/Loss_OilEnergy
 *IF($C25="Residential",'Portfolio Inputs'!I$41,'Portfolio Inputs'!I$42)</f>
        <v>0</v>
      </c>
      <c r="FO25" s="140">
        <f ca="1">IF(AND(($AB25+$E$2)&gt;GX$5,GX$5&gt;=$E$2),$U25,IF(AND(($AA25+$E$2)&gt;GX$5,GX$5&gt;=$E$2),$T25,0))/Loss_Propane
 *IF($C25="Residential",'Portfolio Inputs'!J$39,'Portfolio Inputs'!J$40)
+IF(AND(($AB25+$E$2)&gt;GX$5,GX$5&gt;=$E$2),$W25,IF(AND(($AA25+$E$2)&gt;GX$5,GX$5&gt;=$E$2),$V25,0))/Loss_OilEnergy
 *IF($C25="Residential",'Portfolio Inputs'!J$41,'Portfolio Inputs'!J$42)</f>
        <v>0</v>
      </c>
      <c r="FP25" s="140">
        <f ca="1">IF(AND(($AB25+$E$2)&gt;GY$5,GY$5&gt;=$E$2),$U25,IF(AND(($AA25+$E$2)&gt;GY$5,GY$5&gt;=$E$2),$T25,0))/Loss_Propane
 *IF($C25="Residential",'Portfolio Inputs'!K$39,'Portfolio Inputs'!K$40)
+IF(AND(($AB25+$E$2)&gt;GY$5,GY$5&gt;=$E$2),$W25,IF(AND(($AA25+$E$2)&gt;GY$5,GY$5&gt;=$E$2),$V25,0))/Loss_OilEnergy
 *IF($C25="Residential",'Portfolio Inputs'!K$41,'Portfolio Inputs'!K$42)</f>
        <v>0</v>
      </c>
      <c r="FQ25" s="140">
        <f ca="1">IF(AND(($AB25+$E$2)&gt;GZ$5,GZ$5&gt;=$E$2),$U25,IF(AND(($AA25+$E$2)&gt;GZ$5,GZ$5&gt;=$E$2),$T25,0))/Loss_Propane
 *IF($C25="Residential",'Portfolio Inputs'!L$39,'Portfolio Inputs'!L$40)
+IF(AND(($AB25+$E$2)&gt;GZ$5,GZ$5&gt;=$E$2),$W25,IF(AND(($AA25+$E$2)&gt;GZ$5,GZ$5&gt;=$E$2),$V25,0))/Loss_OilEnergy
 *IF($C25="Residential",'Portfolio Inputs'!L$41,'Portfolio Inputs'!L$42)</f>
        <v>0</v>
      </c>
      <c r="FR25" s="140">
        <f ca="1">IF(AND(($AB25+$E$2)&gt;HA$5,HA$5&gt;=$E$2),$U25,IF(AND(($AA25+$E$2)&gt;HA$5,HA$5&gt;=$E$2),$T25,0))/Loss_Propane
 *IF($C25="Residential",'Portfolio Inputs'!M$39,'Portfolio Inputs'!M$40)
+IF(AND(($AB25+$E$2)&gt;HA$5,HA$5&gt;=$E$2),$W25,IF(AND(($AA25+$E$2)&gt;HA$5,HA$5&gt;=$E$2),$V25,0))/Loss_OilEnergy
 *IF($C25="Residential",'Portfolio Inputs'!M$41,'Portfolio Inputs'!M$42)</f>
        <v>0</v>
      </c>
      <c r="FS25" s="140">
        <f ca="1">IF(AND(($AB25+$E$2)&gt;HB$5,HB$5&gt;=$E$2),$U25,IF(AND(($AA25+$E$2)&gt;HB$5,HB$5&gt;=$E$2),$T25,0))/Loss_Propane
 *IF($C25="Residential",'Portfolio Inputs'!N$39,'Portfolio Inputs'!N$40)
+IF(AND(($AB25+$E$2)&gt;HB$5,HB$5&gt;=$E$2),$W25,IF(AND(($AA25+$E$2)&gt;HB$5,HB$5&gt;=$E$2),$V25,0))/Loss_OilEnergy
 *IF($C25="Residential",'Portfolio Inputs'!N$41,'Portfolio Inputs'!N$42)</f>
        <v>0</v>
      </c>
      <c r="FT25" s="140">
        <f ca="1">IF(AND(($AB25+$E$2)&gt;HC$5,HC$5&gt;=$E$2),$U25,IF(AND(($AA25+$E$2)&gt;HC$5,HC$5&gt;=$E$2),$T25,0))/Loss_Propane
 *IF($C25="Residential",'Portfolio Inputs'!O$39,'Portfolio Inputs'!O$40)
+IF(AND(($AB25+$E$2)&gt;HC$5,HC$5&gt;=$E$2),$W25,IF(AND(($AA25+$E$2)&gt;HC$5,HC$5&gt;=$E$2),$V25,0))/Loss_OilEnergy
 *IF($C25="Residential",'Portfolio Inputs'!O$41,'Portfolio Inputs'!O$42)</f>
        <v>0</v>
      </c>
      <c r="FU25" s="140">
        <f ca="1">IF(AND(($AB25+$E$2)&gt;HD$5,HD$5&gt;=$E$2),$U25,IF(AND(($AA25+$E$2)&gt;HD$5,HD$5&gt;=$E$2),$T25,0))/Loss_Propane
 *IF($C25="Residential",'Portfolio Inputs'!P$39,'Portfolio Inputs'!P$40)
+IF(AND(($AB25+$E$2)&gt;HD$5,HD$5&gt;=$E$2),$W25,IF(AND(($AA25+$E$2)&gt;HD$5,HD$5&gt;=$E$2),$V25,0))/Loss_OilEnergy
 *IF($C25="Residential",'Portfolio Inputs'!P$41,'Portfolio Inputs'!P$42)</f>
        <v>0</v>
      </c>
      <c r="FV25" s="140">
        <f ca="1">IF(AND(($AB25+$E$2)&gt;HE$5,HE$5&gt;=$E$2),$U25,IF(AND(($AA25+$E$2)&gt;HE$5,HE$5&gt;=$E$2),$T25,0))/Loss_Propane
 *IF($C25="Residential",'Portfolio Inputs'!Q$39,'Portfolio Inputs'!Q$40)
+IF(AND(($AB25+$E$2)&gt;HE$5,HE$5&gt;=$E$2),$W25,IF(AND(($AA25+$E$2)&gt;HE$5,HE$5&gt;=$E$2),$V25,0))/Loss_OilEnergy
 *IF($C25="Residential",'Portfolio Inputs'!Q$41,'Portfolio Inputs'!Q$42)</f>
        <v>0</v>
      </c>
      <c r="FW25" s="140">
        <f ca="1">IF(AND(($AB25+$E$2)&gt;HF$5,HF$5&gt;=$E$2),$U25,IF(AND(($AA25+$E$2)&gt;HF$5,HF$5&gt;=$E$2),$T25,0))/Loss_Propane
 *IF($C25="Residential",'Portfolio Inputs'!R$39,'Portfolio Inputs'!R$40)
+IF(AND(($AB25+$E$2)&gt;HF$5,HF$5&gt;=$E$2),$W25,IF(AND(($AA25+$E$2)&gt;HF$5,HF$5&gt;=$E$2),$V25,0))/Loss_OilEnergy
 *IF($C25="Residential",'Portfolio Inputs'!R$41,'Portfolio Inputs'!R$42)</f>
        <v>0</v>
      </c>
      <c r="FX25" s="140">
        <f ca="1">IF(AND(($AB25+$E$2)&gt;HG$5,HG$5&gt;=$E$2),$U25,IF(AND(($AA25+$E$2)&gt;HG$5,HG$5&gt;=$E$2),$T25,0))/Loss_Propane
 *IF($C25="Residential",'Portfolio Inputs'!S$39,'Portfolio Inputs'!S$40)
+IF(AND(($AB25+$E$2)&gt;HG$5,HG$5&gt;=$E$2),$W25,IF(AND(($AA25+$E$2)&gt;HG$5,HG$5&gt;=$E$2),$V25,0))/Loss_OilEnergy
 *IF($C25="Residential",'Portfolio Inputs'!S$41,'Portfolio Inputs'!S$42)</f>
        <v>0</v>
      </c>
      <c r="FY25" s="140">
        <f ca="1">IF(AND(($AB25+$E$2)&gt;HH$5,HH$5&gt;=$E$2),$U25,IF(AND(($AA25+$E$2)&gt;HH$5,HH$5&gt;=$E$2),$T25,0))/Loss_Propane
 *IF($C25="Residential",'Portfolio Inputs'!T$39,'Portfolio Inputs'!T$40)
+IF(AND(($AB25+$E$2)&gt;HH$5,HH$5&gt;=$E$2),$W25,IF(AND(($AA25+$E$2)&gt;HH$5,HH$5&gt;=$E$2),$V25,0))/Loss_OilEnergy
 *IF($C25="Residential",'Portfolio Inputs'!T$41,'Portfolio Inputs'!T$42)</f>
        <v>0</v>
      </c>
      <c r="FZ25" s="140">
        <f ca="1">IF(AND(($AB25+$E$2)&gt;HI$5,HI$5&gt;=$E$2),$U25,IF(AND(($AA25+$E$2)&gt;HI$5,HI$5&gt;=$E$2),$T25,0))/Loss_Propane
 *IF($C25="Residential",'Portfolio Inputs'!U$39,'Portfolio Inputs'!U$40)
+IF(AND(($AB25+$E$2)&gt;HI$5,HI$5&gt;=$E$2),$W25,IF(AND(($AA25+$E$2)&gt;HI$5,HI$5&gt;=$E$2),$V25,0))/Loss_OilEnergy
 *IF($C25="Residential",'Portfolio Inputs'!U$41,'Portfolio Inputs'!U$42)</f>
        <v>0</v>
      </c>
      <c r="GA25" s="140">
        <f ca="1">IF(AND(($AB25+$E$2)&gt;HJ$5,HJ$5&gt;=$E$2),$U25,IF(AND(($AA25+$E$2)&gt;HJ$5,HJ$5&gt;=$E$2),$T25,0))/Loss_Propane
 *IF($C25="Residential",'Portfolio Inputs'!V$39,'Portfolio Inputs'!V$40)
+IF(AND(($AB25+$E$2)&gt;HJ$5,HJ$5&gt;=$E$2),$W25,IF(AND(($AA25+$E$2)&gt;HJ$5,HJ$5&gt;=$E$2),$V25,0))/Loss_OilEnergy
 *IF($C25="Residential",'Portfolio Inputs'!V$41,'Portfolio Inputs'!V$42)</f>
        <v>0</v>
      </c>
      <c r="GB25" s="140">
        <f ca="1">IF(AND(($AB25+$E$2)&gt;HK$5,HK$5&gt;=$E$2),$U25,IF(AND(($AA25+$E$2)&gt;HK$5,HK$5&gt;=$E$2),$T25,0))/Loss_Propane
 *IF($C25="Residential",'Portfolio Inputs'!W$39,'Portfolio Inputs'!W$40)
+IF(AND(($AB25+$E$2)&gt;HK$5,HK$5&gt;=$E$2),$W25,IF(AND(($AA25+$E$2)&gt;HK$5,HK$5&gt;=$E$2),$V25,0))/Loss_OilEnergy
 *IF($C25="Residential",'Portfolio Inputs'!W$41,'Portfolio Inputs'!W$42)</f>
        <v>0</v>
      </c>
      <c r="GC25" s="140">
        <f ca="1">IF(AND(($AB25+$E$2)&gt;HL$5,HL$5&gt;=$E$2),$U25,IF(AND(($AA25+$E$2)&gt;HL$5,HL$5&gt;=$E$2),$T25,0))/Loss_Propane
 *IF($C25="Residential",'Portfolio Inputs'!X$39,'Portfolio Inputs'!X$40)
+IF(AND(($AB25+$E$2)&gt;HL$5,HL$5&gt;=$E$2),$W25,IF(AND(($AA25+$E$2)&gt;HL$5,HL$5&gt;=$E$2),$V25,0))/Loss_OilEnergy
 *IF($C25="Residential",'Portfolio Inputs'!X$41,'Portfolio Inputs'!X$42)</f>
        <v>0</v>
      </c>
      <c r="GD25" s="140">
        <f ca="1">IF(AND(($AB25+$E$2)&gt;HM$5,HM$5&gt;=$E$2),$U25,IF(AND(($AA25+$E$2)&gt;HM$5,HM$5&gt;=$E$2),$T25,0))/Loss_Propane
 *IF($C25="Residential",'Portfolio Inputs'!Y$39,'Portfolio Inputs'!Y$40)
+IF(AND(($AB25+$E$2)&gt;HM$5,HM$5&gt;=$E$2),$W25,IF(AND(($AA25+$E$2)&gt;HM$5,HM$5&gt;=$E$2),$V25,0))/Loss_OilEnergy
 *IF($C25="Residential",'Portfolio Inputs'!Y$41,'Portfolio Inputs'!Y$42)</f>
        <v>0</v>
      </c>
      <c r="GE25" s="140">
        <f ca="1">IF(AND(($AB25+$E$2)&gt;HN$5,HN$5&gt;=$E$2),$U25,IF(AND(($AA25+$E$2)&gt;HN$5,HN$5&gt;=$E$2),$T25,0))/Loss_Propane
 *IF($C25="Residential",'Portfolio Inputs'!Z$39,'Portfolio Inputs'!Z$40)
+IF(AND(($AB25+$E$2)&gt;HN$5,HN$5&gt;=$E$2),$W25,IF(AND(($AA25+$E$2)&gt;HN$5,HN$5&gt;=$E$2),$V25,0))/Loss_OilEnergy
 *IF($C25="Residential",'Portfolio Inputs'!Z$41,'Portfolio Inputs'!Z$42)</f>
        <v>0</v>
      </c>
      <c r="GF25" s="140">
        <f ca="1">IF(AND(($AB25+$E$2)&gt;HO$5,HO$5&gt;=$E$2),$U25,IF(AND(($AA25+$E$2)&gt;HO$5,HO$5&gt;=$E$2),$T25,0))/Loss_Propane
 *IF($C25="Residential",'Portfolio Inputs'!AA$39,'Portfolio Inputs'!AA$40)
+IF(AND(($AB25+$E$2)&gt;HO$5,HO$5&gt;=$E$2),$W25,IF(AND(($AA25+$E$2)&gt;HO$5,HO$5&gt;=$E$2),$V25,0))/Loss_OilEnergy
 *IF($C25="Residential",'Portfolio Inputs'!AA$41,'Portfolio Inputs'!AA$42)</f>
        <v>0</v>
      </c>
      <c r="GG25" s="140">
        <f ca="1">IF(AND(($AB25+$E$2)&gt;HP$5,HP$5&gt;=$E$2),$U25,IF(AND(($AA25+$E$2)&gt;HP$5,HP$5&gt;=$E$2),$T25,0))/Loss_Propane
 *IF($C25="Residential",'Portfolio Inputs'!AB$39,'Portfolio Inputs'!AB$40)
+IF(AND(($AB25+$E$2)&gt;HP$5,HP$5&gt;=$E$2),$W25,IF(AND(($AA25+$E$2)&gt;HP$5,HP$5&gt;=$E$2),$V25,0))/Loss_OilEnergy
 *IF($C25="Residential",'Portfolio Inputs'!AB$41,'Portfolio Inputs'!AB$42)</f>
        <v>0</v>
      </c>
      <c r="GH25" s="140">
        <f ca="1">IF(AND(($AB25+$E$2)&gt;HQ$5,HQ$5&gt;=$E$2),$U25,IF(AND(($AA25+$E$2)&gt;HQ$5,HQ$5&gt;=$E$2),$T25,0))/Loss_Propane
 *IF($C25="Residential",'Portfolio Inputs'!AC$39,'Portfolio Inputs'!AC$40)
+IF(AND(($AB25+$E$2)&gt;HQ$5,HQ$5&gt;=$E$2),$W25,IF(AND(($AA25+$E$2)&gt;HQ$5,HQ$5&gt;=$E$2),$V25,0))/Loss_OilEnergy
 *IF($C25="Residential",'Portfolio Inputs'!AC$41,'Portfolio Inputs'!AC$42)</f>
        <v>0</v>
      </c>
      <c r="GI25" s="140">
        <f ca="1">IF(AND(($AB25+$E$2)&gt;HR$5,HR$5&gt;=$E$2),$U25,IF(AND(($AA25+$E$2)&gt;HR$5,HR$5&gt;=$E$2),$T25,0))/Loss_Propane
 *IF($C25="Residential",'Portfolio Inputs'!AD$39,'Portfolio Inputs'!AD$40)
+IF(AND(($AB25+$E$2)&gt;HR$5,HR$5&gt;=$E$2),$W25,IF(AND(($AA25+$E$2)&gt;HR$5,HR$5&gt;=$E$2),$V25,0))/Loss_OilEnergy
 *IF($C25="Residential",'Portfolio Inputs'!AD$41,'Portfolio Inputs'!AD$42)</f>
        <v>0</v>
      </c>
      <c r="GJ25" s="140">
        <f ca="1">IF(AND(($AB25+$E$2)&gt;HS$5,HS$5&gt;=$E$2),$U25,IF(AND(($AA25+$E$2)&gt;HS$5,HS$5&gt;=$E$2),$T25,0))/Loss_Propane
 *IF($C25="Residential",'Portfolio Inputs'!AE$39,'Portfolio Inputs'!AE$40)
+IF(AND(($AB25+$E$2)&gt;HS$5,HS$5&gt;=$E$2),$W25,IF(AND(($AA25+$E$2)&gt;HS$5,HS$5&gt;=$E$2),$V25,0))/Loss_OilEnergy
 *IF($C25="Residential",'Portfolio Inputs'!AE$41,'Portfolio Inputs'!AE$42)</f>
        <v>0</v>
      </c>
      <c r="GK25" s="140">
        <f ca="1">IF(AND(($AB25+$E$2)&gt;HT$5,HT$5&gt;=$E$2),$U25,IF(AND(($AA25+$E$2)&gt;HT$5,HT$5&gt;=$E$2),$T25,0))/Loss_Propane
 *IF($C25="Residential",'Portfolio Inputs'!AF$39,'Portfolio Inputs'!AF$40)
+IF(AND(($AB25+$E$2)&gt;HT$5,HT$5&gt;=$E$2),$W25,IF(AND(($AA25+$E$2)&gt;HT$5,HT$5&gt;=$E$2),$V25,0))/Loss_OilEnergy
 *IF($C25="Residential",'Portfolio Inputs'!AF$41,'Portfolio Inputs'!AF$42)</f>
        <v>0</v>
      </c>
      <c r="GL25" s="140">
        <f ca="1">IF(AND(($AB25+$E$2)&gt;HU$5,HU$5&gt;=$E$2),$U25,IF(AND(($AA25+$E$2)&gt;HU$5,HU$5&gt;=$E$2),$T25,0))/Loss_Propane
 *IF($C25="Residential",'Portfolio Inputs'!AG$39,'Portfolio Inputs'!AG$40)
+IF(AND(($AB25+$E$2)&gt;HU$5,HU$5&gt;=$E$2),$W25,IF(AND(($AA25+$E$2)&gt;HU$5,HU$5&gt;=$E$2),$V25,0))/Loss_OilEnergy
 *IF($C25="Residential",'Portfolio Inputs'!AG$41,'Portfolio Inputs'!AG$42)</f>
        <v>0</v>
      </c>
      <c r="GM25" s="140">
        <f ca="1">IF(AND(($AB25+$E$2)&gt;HV$5,HV$5&gt;=$E$2),$U25,IF(AND(($AA25+$E$2)&gt;HV$5,HV$5&gt;=$E$2),$T25,0))/Loss_Propane
 *IF($C25="Residential",'Portfolio Inputs'!AH$39,'Portfolio Inputs'!AH$40)
+IF(AND(($AB25+$E$2)&gt;HV$5,HV$5&gt;=$E$2),$W25,IF(AND(($AA25+$E$2)&gt;HV$5,HV$5&gt;=$E$2),$V25,0))/Loss_OilEnergy
 *IF($C25="Residential",'Portfolio Inputs'!AH$41,'Portfolio Inputs'!AH$42)</f>
        <v>0</v>
      </c>
      <c r="GN25" s="140">
        <f ca="1">IF(AND(($AB25+$E$2)&gt;HW$5,HW$5&gt;=$E$2),$U25,IF(AND(($AA25+$E$2)&gt;HW$5,HW$5&gt;=$E$2),$T25,0))/Loss_Propane
 *IF($C25="Residential",'Portfolio Inputs'!AI$39,'Portfolio Inputs'!AI$40)
+IF(AND(($AB25+$E$2)&gt;HW$5,HW$5&gt;=$E$2),$W25,IF(AND(($AA25+$E$2)&gt;HW$5,HW$5&gt;=$E$2),$V25,0))/Loss_OilEnergy
 *IF($C25="Residential",'Portfolio Inputs'!AI$41,'Portfolio Inputs'!AI$42)</f>
        <v>0</v>
      </c>
      <c r="GO25" s="140">
        <f ca="1">IF(AND(($AB25+$E$2)&gt;HX$5,HX$5&gt;=$E$2),$U25,IF(AND(($AA25+$E$2)&gt;HX$5,HX$5&gt;=$E$2),$T25,0))/Loss_Propane
 *IF($C25="Residential",'Portfolio Inputs'!AJ$39,'Portfolio Inputs'!AJ$40)
+IF(AND(($AB25+$E$2)&gt;HX$5,HX$5&gt;=$E$2),$W25,IF(AND(($AA25+$E$2)&gt;HX$5,HX$5&gt;=$E$2),$V25,0))/Loss_OilEnergy
 *IF($C25="Residential",'Portfolio Inputs'!AJ$41,'Portfolio Inputs'!AJ$42)</f>
        <v>0</v>
      </c>
      <c r="GP25" s="140">
        <f ca="1">IF(AND(($AB25+$E$2)&gt;HY$5,HY$5&gt;=$E$2),$U25,IF(AND(($AA25+$E$2)&gt;HY$5,HY$5&gt;=$E$2),$T25,0))/Loss_Propane
 *IF($C25="Residential",'Portfolio Inputs'!AK$39,'Portfolio Inputs'!AK$40)
+IF(AND(($AB25+$E$2)&gt;HY$5,HY$5&gt;=$E$2),$W25,IF(AND(($AA25+$E$2)&gt;HY$5,HY$5&gt;=$E$2),$V25,0))/Loss_OilEnergy
 *IF($C25="Residential",'Portfolio Inputs'!AK$41,'Portfolio Inputs'!AK$42)</f>
        <v>0</v>
      </c>
      <c r="GQ25" s="140">
        <f ca="1">IF(AND(($AB25+$E$2)&gt;HZ$5,HZ$5&gt;=$E$2),$U25,IF(AND(($AA25+$E$2)&gt;HZ$5,HZ$5&gt;=$E$2),$T25,0))/Loss_Propane
 *IF($C25="Residential",'Portfolio Inputs'!AL$39,'Portfolio Inputs'!AL$40)
+IF(AND(($AB25+$E$2)&gt;HZ$5,HZ$5&gt;=$E$2),$W25,IF(AND(($AA25+$E$2)&gt;HZ$5,HZ$5&gt;=$E$2),$V25,0))/Loss_OilEnergy
 *IF($C25="Residential",'Portfolio Inputs'!AL$41,'Portfolio Inputs'!AL$42)</f>
        <v>0</v>
      </c>
      <c r="GR25" s="140">
        <f ca="1">IF(AND(($AB25+$E$2)&gt;IA$5,IA$5&gt;=$E$2),$U25,IF(AND(($AA25+$E$2)&gt;IA$5,IA$5&gt;=$E$2),$T25,0))/Loss_Propane
 *IF($C25="Residential",'Portfolio Inputs'!AM$39,'Portfolio Inputs'!AM$40)
+IF(AND(($AB25+$E$2)&gt;IA$5,IA$5&gt;=$E$2),$W25,IF(AND(($AA25+$E$2)&gt;IA$5,IA$5&gt;=$E$2),$V25,0))/Loss_OilEnergy
 *IF($C25="Residential",'Portfolio Inputs'!AM$41,'Portfolio Inputs'!AM$42)</f>
        <v>0</v>
      </c>
      <c r="GS25" s="139"/>
      <c r="GT25" s="140">
        <f ca="1">IF(AND(($AB25+$E$2)&gt;GT$5,GT$5&gt;=$E$2),$L25,IF(AND(($AA25+$E$2)&gt;GT$5,GT$5&gt;=$E$2),$K25,0))/Loss_ElectricEnergy
 *IF($C25="Residential",'Portfolio Inputs'!F$33,'Portfolio Inputs'!F$34)
+IF(AND(($AB25+$E$2)&gt;GT$5,GT$5&gt;=$E$2),$Q25,IF(AND(($AA25+$E$2)&gt;GT$5,GT$5&gt;=$E$2),$P25,0))/Loss_GasEnergy
 *IF($C25="Residential",'Portfolio Inputs'!F$35,'Portfolio Inputs'!F$36)</f>
        <v>731.1260026320158</v>
      </c>
      <c r="GU25" s="140">
        <f ca="1">IF(AND(($AB25+$E$2)&gt;GU$5,GU$5&gt;=$E$2),$L25,IF(AND(($AA25+$E$2)&gt;GU$5,GU$5&gt;=$E$2),$K25,0))/Loss_ElectricEnergy
 *IF($C25="Residential",'Portfolio Inputs'!G$33,'Portfolio Inputs'!G$34)
+IF(AND(($AB25+$E$2)&gt;GU$5,GU$5&gt;=$E$2),$Q25,IF(AND(($AA25+$E$2)&gt;GU$5,GU$5&gt;=$E$2),$P25,0))/Loss_GasEnergy
 *IF($C25="Residential",'Portfolio Inputs'!G$35,'Portfolio Inputs'!G$36)</f>
        <v>742.09289267149586</v>
      </c>
      <c r="GV25" s="140">
        <f ca="1">IF(AND(($AB25+$E$2)&gt;GV$5,GV$5&gt;=$E$2),$L25,IF(AND(($AA25+$E$2)&gt;GV$5,GV$5&gt;=$E$2),$K25,0))/Loss_ElectricEnergy
 *IF($C25="Residential",'Portfolio Inputs'!H$33,'Portfolio Inputs'!H$34)
+IF(AND(($AB25+$E$2)&gt;GV$5,GV$5&gt;=$E$2),$Q25,IF(AND(($AA25+$E$2)&gt;GV$5,GV$5&gt;=$E$2),$P25,0))/Loss_GasEnergy
 *IF($C25="Residential",'Portfolio Inputs'!H$35,'Portfolio Inputs'!H$36)</f>
        <v>753.22428606156825</v>
      </c>
      <c r="GW25" s="140">
        <f ca="1">IF(AND(($AB25+$E$2)&gt;GW$5,GW$5&gt;=$E$2),$L25,IF(AND(($AA25+$E$2)&gt;GW$5,GW$5&gt;=$E$2),$K25,0))/Loss_ElectricEnergy
 *IF($C25="Residential",'Portfolio Inputs'!I$33,'Portfolio Inputs'!I$34)
+IF(AND(($AB25+$E$2)&gt;GW$5,GW$5&gt;=$E$2),$Q25,IF(AND(($AA25+$E$2)&gt;GW$5,GW$5&gt;=$E$2),$P25,0))/Loss_GasEnergy
 *IF($C25="Residential",'Portfolio Inputs'!I$35,'Portfolio Inputs'!I$36)</f>
        <v>764.52265035249172</v>
      </c>
      <c r="GX25" s="140">
        <f ca="1">IF(AND(($AB25+$E$2)&gt;GX$5,GX$5&gt;=$E$2),$L25,IF(AND(($AA25+$E$2)&gt;GX$5,GX$5&gt;=$E$2),$K25,0))/Loss_ElectricEnergy
 *IF($C25="Residential",'Portfolio Inputs'!J$33,'Portfolio Inputs'!J$34)
+IF(AND(($AB25+$E$2)&gt;GX$5,GX$5&gt;=$E$2),$Q25,IF(AND(($AA25+$E$2)&gt;GX$5,GX$5&gt;=$E$2),$P25,0))/Loss_GasEnergy
 *IF($C25="Residential",'Portfolio Inputs'!J$35,'Portfolio Inputs'!J$36)</f>
        <v>775.99049010777901</v>
      </c>
      <c r="GY25" s="140">
        <f ca="1">IF(AND(($AB25+$E$2)&gt;GY$5,GY$5&gt;=$E$2),$L25,IF(AND(($AA25+$E$2)&gt;GY$5,GY$5&gt;=$E$2),$K25,0))/Loss_ElectricEnergy
 *IF($C25="Residential",'Portfolio Inputs'!K$33,'Portfolio Inputs'!K$34)
+IF(AND(($AB25+$E$2)&gt;GY$5,GY$5&gt;=$E$2),$Q25,IF(AND(($AA25+$E$2)&gt;GY$5,GY$5&gt;=$E$2),$P25,0))/Loss_GasEnergy
 *IF($C25="Residential",'Portfolio Inputs'!K$35,'Portfolio Inputs'!K$36)</f>
        <v>787.63034745939558</v>
      </c>
      <c r="GZ25" s="140">
        <f ca="1">IF(AND(($AB25+$E$2)&gt;GZ$5,GZ$5&gt;=$E$2),$L25,IF(AND(($AA25+$E$2)&gt;GZ$5,GZ$5&gt;=$E$2),$K25,0))/Loss_ElectricEnergy
 *IF($C25="Residential",'Portfolio Inputs'!L$33,'Portfolio Inputs'!L$34)
+IF(AND(($AB25+$E$2)&gt;GZ$5,GZ$5&gt;=$E$2),$Q25,IF(AND(($AA25+$E$2)&gt;GZ$5,GZ$5&gt;=$E$2),$P25,0))/Loss_GasEnergy
 *IF($C25="Residential",'Portfolio Inputs'!L$35,'Portfolio Inputs'!L$36)</f>
        <v>799.44480267128631</v>
      </c>
      <c r="HA25" s="140">
        <f ca="1">IF(AND(($AB25+$E$2)&gt;HA$5,HA$5&gt;=$E$2),$L25,IF(AND(($AA25+$E$2)&gt;HA$5,HA$5&gt;=$E$2),$K25,0))/Loss_ElectricEnergy
 *IF($C25="Residential",'Portfolio Inputs'!M$33,'Portfolio Inputs'!M$34)
+IF(AND(($AB25+$E$2)&gt;HA$5,HA$5&gt;=$E$2),$Q25,IF(AND(($AA25+$E$2)&gt;HA$5,HA$5&gt;=$E$2),$P25,0))/Loss_GasEnergy
 *IF($C25="Residential",'Portfolio Inputs'!M$35,'Portfolio Inputs'!M$36)</f>
        <v>811.43647471135557</v>
      </c>
      <c r="HB25" s="140">
        <f ca="1">IF(AND(($AB25+$E$2)&gt;HB$5,HB$5&gt;=$E$2),$L25,IF(AND(($AA25+$E$2)&gt;HB$5,HB$5&gt;=$E$2),$K25,0))/Loss_ElectricEnergy
 *IF($C25="Residential",'Portfolio Inputs'!N$33,'Portfolio Inputs'!N$34)
+IF(AND(($AB25+$E$2)&gt;HB$5,HB$5&gt;=$E$2),$Q25,IF(AND(($AA25+$E$2)&gt;HB$5,HB$5&gt;=$E$2),$P25,0))/Loss_GasEnergy
 *IF($C25="Residential",'Portfolio Inputs'!N$35,'Portfolio Inputs'!N$36)</f>
        <v>823.60802183202588</v>
      </c>
      <c r="HC25" s="140">
        <f ca="1">IF(AND(($AB25+$E$2)&gt;HC$5,HC$5&gt;=$E$2),$L25,IF(AND(($AA25+$E$2)&gt;HC$5,HC$5&gt;=$E$2),$K25,0))/Loss_ElectricEnergy
 *IF($C25="Residential",'Portfolio Inputs'!O$33,'Portfolio Inputs'!O$34)
+IF(AND(($AB25+$E$2)&gt;HC$5,HC$5&gt;=$E$2),$Q25,IF(AND(($AA25+$E$2)&gt;HC$5,HC$5&gt;=$E$2),$P25,0))/Loss_GasEnergy
 *IF($C25="Residential",'Portfolio Inputs'!O$35,'Portfolio Inputs'!O$36)</f>
        <v>835.96214215950613</v>
      </c>
      <c r="HD25" s="140">
        <f ca="1">IF(AND(($AB25+$E$2)&gt;HD$5,HD$5&gt;=$E$2),$L25,IF(AND(($AA25+$E$2)&gt;HD$5,HD$5&gt;=$E$2),$K25,0))/Loss_ElectricEnergy
 *IF($C25="Residential",'Portfolio Inputs'!P$33,'Portfolio Inputs'!P$34)
+IF(AND(($AB25+$E$2)&gt;HD$5,HD$5&gt;=$E$2),$Q25,IF(AND(($AA25+$E$2)&gt;HD$5,HD$5&gt;=$E$2),$P25,0))/Loss_GasEnergy
 *IF($C25="Residential",'Portfolio Inputs'!P$35,'Portfolio Inputs'!P$36)</f>
        <v>0</v>
      </c>
      <c r="HE25" s="140">
        <f ca="1">IF(AND(($AB25+$E$2)&gt;HE$5,HE$5&gt;=$E$2),$L25,IF(AND(($AA25+$E$2)&gt;HE$5,HE$5&gt;=$E$2),$K25,0))/Loss_ElectricEnergy
 *IF($C25="Residential",'Portfolio Inputs'!Q$33,'Portfolio Inputs'!Q$34)
+IF(AND(($AB25+$E$2)&gt;HE$5,HE$5&gt;=$E$2),$Q25,IF(AND(($AA25+$E$2)&gt;HE$5,HE$5&gt;=$E$2),$P25,0))/Loss_GasEnergy
 *IF($C25="Residential",'Portfolio Inputs'!Q$35,'Portfolio Inputs'!Q$36)</f>
        <v>0</v>
      </c>
      <c r="HF25" s="140">
        <f ca="1">IF(AND(($AB25+$E$2)&gt;HF$5,HF$5&gt;=$E$2),$L25,IF(AND(($AA25+$E$2)&gt;HF$5,HF$5&gt;=$E$2),$K25,0))/Loss_ElectricEnergy
 *IF($C25="Residential",'Portfolio Inputs'!R$33,'Portfolio Inputs'!R$34)
+IF(AND(($AB25+$E$2)&gt;HF$5,HF$5&gt;=$E$2),$Q25,IF(AND(($AA25+$E$2)&gt;HF$5,HF$5&gt;=$E$2),$P25,0))/Loss_GasEnergy
 *IF($C25="Residential",'Portfolio Inputs'!R$35,'Portfolio Inputs'!R$36)</f>
        <v>0</v>
      </c>
      <c r="HG25" s="140">
        <f ca="1">IF(AND(($AB25+$E$2)&gt;HG$5,HG$5&gt;=$E$2),$L25,IF(AND(($AA25+$E$2)&gt;HG$5,HG$5&gt;=$E$2),$K25,0))/Loss_ElectricEnergy
 *IF($C25="Residential",'Portfolio Inputs'!S$33,'Portfolio Inputs'!S$34)
+IF(AND(($AB25+$E$2)&gt;HG$5,HG$5&gt;=$E$2),$Q25,IF(AND(($AA25+$E$2)&gt;HG$5,HG$5&gt;=$E$2),$P25,0))/Loss_GasEnergy
 *IF($C25="Residential",'Portfolio Inputs'!S$35,'Portfolio Inputs'!S$36)</f>
        <v>0</v>
      </c>
      <c r="HH25" s="140">
        <f ca="1">IF(AND(($AB25+$E$2)&gt;HH$5,HH$5&gt;=$E$2),$L25,IF(AND(($AA25+$E$2)&gt;HH$5,HH$5&gt;=$E$2),$K25,0))/Loss_ElectricEnergy
 *IF($C25="Residential",'Portfolio Inputs'!T$33,'Portfolio Inputs'!T$34)
+IF(AND(($AB25+$E$2)&gt;HH$5,HH$5&gt;=$E$2),$Q25,IF(AND(($AA25+$E$2)&gt;HH$5,HH$5&gt;=$E$2),$P25,0))/Loss_GasEnergy
 *IF($C25="Residential",'Portfolio Inputs'!T$35,'Portfolio Inputs'!T$36)</f>
        <v>0</v>
      </c>
      <c r="HI25" s="140">
        <f ca="1">IF(AND(($AB25+$E$2)&gt;HI$5,HI$5&gt;=$E$2),$L25,IF(AND(($AA25+$E$2)&gt;HI$5,HI$5&gt;=$E$2),$K25,0))/Loss_ElectricEnergy
 *IF($C25="Residential",'Portfolio Inputs'!U$33,'Portfolio Inputs'!U$34)
+IF(AND(($AB25+$E$2)&gt;HI$5,HI$5&gt;=$E$2),$Q25,IF(AND(($AA25+$E$2)&gt;HI$5,HI$5&gt;=$E$2),$P25,0))/Loss_GasEnergy
 *IF($C25="Residential",'Portfolio Inputs'!U$35,'Portfolio Inputs'!U$36)</f>
        <v>0</v>
      </c>
      <c r="HJ25" s="140">
        <f ca="1">IF(AND(($AB25+$E$2)&gt;HJ$5,HJ$5&gt;=$E$2),$L25,IF(AND(($AA25+$E$2)&gt;HJ$5,HJ$5&gt;=$E$2),$K25,0))/Loss_ElectricEnergy
 *IF($C25="Residential",'Portfolio Inputs'!V$33,'Portfolio Inputs'!V$34)
+IF(AND(($AB25+$E$2)&gt;HJ$5,HJ$5&gt;=$E$2),$Q25,IF(AND(($AA25+$E$2)&gt;HJ$5,HJ$5&gt;=$E$2),$P25,0))/Loss_GasEnergy
 *IF($C25="Residential",'Portfolio Inputs'!V$35,'Portfolio Inputs'!V$36)</f>
        <v>0</v>
      </c>
      <c r="HK25" s="140">
        <f ca="1">IF(AND(($AB25+$E$2)&gt;HK$5,HK$5&gt;=$E$2),$L25,IF(AND(($AA25+$E$2)&gt;HK$5,HK$5&gt;=$E$2),$K25,0))/Loss_ElectricEnergy
 *IF($C25="Residential",'Portfolio Inputs'!W$33,'Portfolio Inputs'!W$34)
+IF(AND(($AB25+$E$2)&gt;HK$5,HK$5&gt;=$E$2),$Q25,IF(AND(($AA25+$E$2)&gt;HK$5,HK$5&gt;=$E$2),$P25,0))/Loss_GasEnergy
 *IF($C25="Residential",'Portfolio Inputs'!W$35,'Portfolio Inputs'!W$36)</f>
        <v>0</v>
      </c>
      <c r="HL25" s="140">
        <f ca="1">IF(AND(($AB25+$E$2)&gt;HL$5,HL$5&gt;=$E$2),$L25,IF(AND(($AA25+$E$2)&gt;HL$5,HL$5&gt;=$E$2),$K25,0))/Loss_ElectricEnergy
 *IF($C25="Residential",'Portfolio Inputs'!X$33,'Portfolio Inputs'!X$34)
+IF(AND(($AB25+$E$2)&gt;HL$5,HL$5&gt;=$E$2),$Q25,IF(AND(($AA25+$E$2)&gt;HL$5,HL$5&gt;=$E$2),$P25,0))/Loss_GasEnergy
 *IF($C25="Residential",'Portfolio Inputs'!X$35,'Portfolio Inputs'!X$36)</f>
        <v>0</v>
      </c>
      <c r="HM25" s="140">
        <f ca="1">IF(AND(($AB25+$E$2)&gt;HM$5,HM$5&gt;=$E$2),$L25,IF(AND(($AA25+$E$2)&gt;HM$5,HM$5&gt;=$E$2),$K25,0))/Loss_ElectricEnergy
 *IF($C25="Residential",'Portfolio Inputs'!Y$33,'Portfolio Inputs'!Y$34)
+IF(AND(($AB25+$E$2)&gt;HM$5,HM$5&gt;=$E$2),$Q25,IF(AND(($AA25+$E$2)&gt;HM$5,HM$5&gt;=$E$2),$P25,0))/Loss_GasEnergy
 *IF($C25="Residential",'Portfolio Inputs'!Y$35,'Portfolio Inputs'!Y$36)</f>
        <v>0</v>
      </c>
      <c r="HN25" s="140">
        <f ca="1">IF(AND(($AB25+$E$2)&gt;HN$5,HN$5&gt;=$E$2),$L25,IF(AND(($AA25+$E$2)&gt;HN$5,HN$5&gt;=$E$2),$K25,0))/Loss_ElectricEnergy
 *IF($C25="Residential",'Portfolio Inputs'!Z$33,'Portfolio Inputs'!Z$34)
+IF(AND(($AB25+$E$2)&gt;HN$5,HN$5&gt;=$E$2),$Q25,IF(AND(($AA25+$E$2)&gt;HN$5,HN$5&gt;=$E$2),$P25,0))/Loss_GasEnergy
 *IF($C25="Residential",'Portfolio Inputs'!Z$35,'Portfolio Inputs'!Z$36)</f>
        <v>0</v>
      </c>
      <c r="HO25" s="140">
        <f ca="1">IF(AND(($AB25+$E$2)&gt;HO$5,HO$5&gt;=$E$2),$L25,IF(AND(($AA25+$E$2)&gt;HO$5,HO$5&gt;=$E$2),$K25,0))/Loss_ElectricEnergy
 *IF($C25="Residential",'Portfolio Inputs'!AA$33,'Portfolio Inputs'!AA$34)
+IF(AND(($AB25+$E$2)&gt;HO$5,HO$5&gt;=$E$2),$Q25,IF(AND(($AA25+$E$2)&gt;HO$5,HO$5&gt;=$E$2),$P25,0))/Loss_GasEnergy
 *IF($C25="Residential",'Portfolio Inputs'!AA$35,'Portfolio Inputs'!AA$36)</f>
        <v>0</v>
      </c>
      <c r="HP25" s="140">
        <f ca="1">IF(AND(($AB25+$E$2)&gt;HP$5,HP$5&gt;=$E$2),$L25,IF(AND(($AA25+$E$2)&gt;HP$5,HP$5&gt;=$E$2),$K25,0))/Loss_ElectricEnergy
 *IF($C25="Residential",'Portfolio Inputs'!AB$33,'Portfolio Inputs'!AB$34)
+IF(AND(($AB25+$E$2)&gt;HP$5,HP$5&gt;=$E$2),$Q25,IF(AND(($AA25+$E$2)&gt;HP$5,HP$5&gt;=$E$2),$P25,0))/Loss_GasEnergy
 *IF($C25="Residential",'Portfolio Inputs'!AB$35,'Portfolio Inputs'!AB$36)</f>
        <v>0</v>
      </c>
      <c r="HQ25" s="140">
        <f ca="1">IF(AND(($AB25+$E$2)&gt;HQ$5,HQ$5&gt;=$E$2),$L25,IF(AND(($AA25+$E$2)&gt;HQ$5,HQ$5&gt;=$E$2),$K25,0))/Loss_ElectricEnergy
 *IF($C25="Residential",'Portfolio Inputs'!AC$33,'Portfolio Inputs'!AC$34)
+IF(AND(($AB25+$E$2)&gt;HQ$5,HQ$5&gt;=$E$2),$Q25,IF(AND(($AA25+$E$2)&gt;HQ$5,HQ$5&gt;=$E$2),$P25,0))/Loss_GasEnergy
 *IF($C25="Residential",'Portfolio Inputs'!AC$35,'Portfolio Inputs'!AC$36)</f>
        <v>0</v>
      </c>
      <c r="HR25" s="140">
        <f ca="1">IF(AND(($AB25+$E$2)&gt;HR$5,HR$5&gt;=$E$2),$L25,IF(AND(($AA25+$E$2)&gt;HR$5,HR$5&gt;=$E$2),$K25,0))/Loss_ElectricEnergy
 *IF($C25="Residential",'Portfolio Inputs'!AD$33,'Portfolio Inputs'!AD$34)
+IF(AND(($AB25+$E$2)&gt;HR$5,HR$5&gt;=$E$2),$Q25,IF(AND(($AA25+$E$2)&gt;HR$5,HR$5&gt;=$E$2),$P25,0))/Loss_GasEnergy
 *IF($C25="Residential",'Portfolio Inputs'!AD$35,'Portfolio Inputs'!AD$36)</f>
        <v>0</v>
      </c>
      <c r="HS25" s="140">
        <f ca="1">IF(AND(($AB25+$E$2)&gt;HS$5,HS$5&gt;=$E$2),$L25,IF(AND(($AA25+$E$2)&gt;HS$5,HS$5&gt;=$E$2),$K25,0))/Loss_ElectricEnergy
 *IF($C25="Residential",'Portfolio Inputs'!AE$33,'Portfolio Inputs'!AE$34)
+IF(AND(($AB25+$E$2)&gt;HS$5,HS$5&gt;=$E$2),$Q25,IF(AND(($AA25+$E$2)&gt;HS$5,HS$5&gt;=$E$2),$P25,0))/Loss_GasEnergy
 *IF($C25="Residential",'Portfolio Inputs'!AE$35,'Portfolio Inputs'!AE$36)</f>
        <v>0</v>
      </c>
      <c r="HT25" s="140">
        <f ca="1">IF(AND(($AB25+$E$2)&gt;HT$5,HT$5&gt;=$E$2),$L25,IF(AND(($AA25+$E$2)&gt;HT$5,HT$5&gt;=$E$2),$K25,0))/Loss_ElectricEnergy
 *IF($C25="Residential",'Portfolio Inputs'!AF$33,'Portfolio Inputs'!AF$34)
+IF(AND(($AB25+$E$2)&gt;HT$5,HT$5&gt;=$E$2),$Q25,IF(AND(($AA25+$E$2)&gt;HT$5,HT$5&gt;=$E$2),$P25,0))/Loss_GasEnergy
 *IF($C25="Residential",'Portfolio Inputs'!AF$35,'Portfolio Inputs'!AF$36)</f>
        <v>0</v>
      </c>
      <c r="HU25" s="140">
        <f ca="1">IF(AND(($AB25+$E$2)&gt;HU$5,HU$5&gt;=$E$2),$L25,IF(AND(($AA25+$E$2)&gt;HU$5,HU$5&gt;=$E$2),$K25,0))/Loss_ElectricEnergy
 *IF($C25="Residential",'Portfolio Inputs'!AG$33,'Portfolio Inputs'!AG$34)
+IF(AND(($AB25+$E$2)&gt;HU$5,HU$5&gt;=$E$2),$Q25,IF(AND(($AA25+$E$2)&gt;HU$5,HU$5&gt;=$E$2),$P25,0))/Loss_GasEnergy
 *IF($C25="Residential",'Portfolio Inputs'!AG$35,'Portfolio Inputs'!AG$36)</f>
        <v>0</v>
      </c>
      <c r="HV25" s="140">
        <f ca="1">IF(AND(($AB25+$E$2)&gt;HV$5,HV$5&gt;=$E$2),$L25,IF(AND(($AA25+$E$2)&gt;HV$5,HV$5&gt;=$E$2),$K25,0))/Loss_ElectricEnergy
 *IF($C25="Residential",'Portfolio Inputs'!AH$33,'Portfolio Inputs'!AH$34)
+IF(AND(($AB25+$E$2)&gt;HV$5,HV$5&gt;=$E$2),$Q25,IF(AND(($AA25+$E$2)&gt;HV$5,HV$5&gt;=$E$2),$P25,0))/Loss_GasEnergy
 *IF($C25="Residential",'Portfolio Inputs'!AH$35,'Portfolio Inputs'!AH$36)</f>
        <v>0</v>
      </c>
      <c r="HW25" s="140">
        <f ca="1">IF(AND(($AB25+$E$2)&gt;HW$5,HW$5&gt;=$E$2),$L25,IF(AND(($AA25+$E$2)&gt;HW$5,HW$5&gt;=$E$2),$K25,0))/Loss_ElectricEnergy
 *IF($C25="Residential",'Portfolio Inputs'!AI$33,'Portfolio Inputs'!AI$34)
+IF(AND(($AB25+$E$2)&gt;HW$5,HW$5&gt;=$E$2),$Q25,IF(AND(($AA25+$E$2)&gt;HW$5,HW$5&gt;=$E$2),$P25,0))/Loss_GasEnergy
 *IF($C25="Residential",'Portfolio Inputs'!AI$35,'Portfolio Inputs'!AI$36)</f>
        <v>0</v>
      </c>
      <c r="HX25" s="140">
        <f ca="1">IF(AND(($AB25+$E$2)&gt;HX$5,HX$5&gt;=$E$2),$L25,IF(AND(($AA25+$E$2)&gt;HX$5,HX$5&gt;=$E$2),$K25,0))/Loss_ElectricEnergy
 *IF($C25="Residential",'Portfolio Inputs'!AJ$33,'Portfolio Inputs'!AJ$34)
+IF(AND(($AB25+$E$2)&gt;HX$5,HX$5&gt;=$E$2),$Q25,IF(AND(($AA25+$E$2)&gt;HX$5,HX$5&gt;=$E$2),$P25,0))/Loss_GasEnergy
 *IF($C25="Residential",'Portfolio Inputs'!AJ$35,'Portfolio Inputs'!AJ$36)</f>
        <v>0</v>
      </c>
      <c r="HY25" s="140">
        <f ca="1">IF(AND(($AB25+$E$2)&gt;HY$5,HY$5&gt;=$E$2),$L25,IF(AND(($AA25+$E$2)&gt;HY$5,HY$5&gt;=$E$2),$K25,0))/Loss_ElectricEnergy
 *IF($C25="Residential",'Portfolio Inputs'!AK$33,'Portfolio Inputs'!AK$34)
+IF(AND(($AB25+$E$2)&gt;HY$5,HY$5&gt;=$E$2),$Q25,IF(AND(($AA25+$E$2)&gt;HY$5,HY$5&gt;=$E$2),$P25,0))/Loss_GasEnergy
 *IF($C25="Residential",'Portfolio Inputs'!AK$35,'Portfolio Inputs'!AK$36)</f>
        <v>0</v>
      </c>
      <c r="HZ25" s="140">
        <f ca="1">IF(AND(($AB25+$E$2)&gt;HZ$5,HZ$5&gt;=$E$2),$L25,IF(AND(($AA25+$E$2)&gt;HZ$5,HZ$5&gt;=$E$2),$K25,0))/Loss_ElectricEnergy
 *IF($C25="Residential",'Portfolio Inputs'!AL$33,'Portfolio Inputs'!AL$34)
+IF(AND(($AB25+$E$2)&gt;HZ$5,HZ$5&gt;=$E$2),$Q25,IF(AND(($AA25+$E$2)&gt;HZ$5,HZ$5&gt;=$E$2),$P25,0))/Loss_GasEnergy
 *IF($C25="Residential",'Portfolio Inputs'!AL$35,'Portfolio Inputs'!AL$36)</f>
        <v>0</v>
      </c>
      <c r="IA25" s="140">
        <f ca="1">IF(AND(($AB25+$E$2)&gt;IA$5,IA$5&gt;=$E$2),$L25,IF(AND(($AA25+$E$2)&gt;IA$5,IA$5&gt;=$E$2),$K25,0))/Loss_ElectricEnergy
 *IF($C25="Residential",'Portfolio Inputs'!AM$33,'Portfolio Inputs'!AM$34)
+IF(AND(($AB25+$E$2)&gt;IA$5,IA$5&gt;=$E$2),$Q25,IF(AND(($AA25+$E$2)&gt;IA$5,IA$5&gt;=$E$2),$P25,0))/Loss_GasEnergy
 *IF($C25="Residential",'Portfolio Inputs'!AM$35,'Portfolio Inputs'!AM$36)</f>
        <v>0</v>
      </c>
      <c r="IB25" s="139"/>
      <c r="IC25" s="140">
        <f t="shared" ca="1" si="125"/>
        <v>2520</v>
      </c>
      <c r="ID25" s="140">
        <f t="shared" ca="1" si="125"/>
        <v>0</v>
      </c>
      <c r="IE25" s="140">
        <f t="shared" ca="1" si="125"/>
        <v>0</v>
      </c>
      <c r="IF25" s="140">
        <f t="shared" ca="1" si="125"/>
        <v>0</v>
      </c>
      <c r="IG25" s="140">
        <f t="shared" ca="1" si="125"/>
        <v>0</v>
      </c>
      <c r="IH25" s="140">
        <f t="shared" ca="1" si="125"/>
        <v>0</v>
      </c>
      <c r="II25" s="140">
        <f t="shared" ca="1" si="125"/>
        <v>0</v>
      </c>
      <c r="IJ25" s="140">
        <f t="shared" ca="1" si="125"/>
        <v>0</v>
      </c>
      <c r="IK25" s="140">
        <f t="shared" ca="1" si="125"/>
        <v>0</v>
      </c>
      <c r="IL25" s="140">
        <f t="shared" ca="1" si="125"/>
        <v>0</v>
      </c>
      <c r="IM25" s="140">
        <f t="shared" ca="1" si="126"/>
        <v>0</v>
      </c>
      <c r="IN25" s="140">
        <f t="shared" ca="1" si="126"/>
        <v>0</v>
      </c>
      <c r="IO25" s="140">
        <f t="shared" ca="1" si="126"/>
        <v>0</v>
      </c>
      <c r="IP25" s="140">
        <f t="shared" ca="1" si="126"/>
        <v>0</v>
      </c>
      <c r="IQ25" s="140">
        <f t="shared" ca="1" si="126"/>
        <v>0</v>
      </c>
      <c r="IR25" s="140">
        <f t="shared" ca="1" si="126"/>
        <v>0</v>
      </c>
      <c r="IS25" s="140">
        <f t="shared" ca="1" si="126"/>
        <v>0</v>
      </c>
      <c r="IT25" s="140">
        <f t="shared" ca="1" si="126"/>
        <v>0</v>
      </c>
      <c r="IU25" s="140">
        <f t="shared" ca="1" si="126"/>
        <v>0</v>
      </c>
      <c r="IV25" s="140">
        <f t="shared" ca="1" si="126"/>
        <v>0</v>
      </c>
      <c r="IW25" s="140">
        <f t="shared" ca="1" si="127"/>
        <v>0</v>
      </c>
      <c r="IX25" s="140">
        <f t="shared" ca="1" si="127"/>
        <v>0</v>
      </c>
      <c r="IY25" s="140">
        <f t="shared" ca="1" si="127"/>
        <v>0</v>
      </c>
      <c r="IZ25" s="140">
        <f t="shared" ca="1" si="127"/>
        <v>0</v>
      </c>
      <c r="JA25" s="140">
        <f t="shared" ca="1" si="127"/>
        <v>0</v>
      </c>
      <c r="JB25" s="140">
        <f t="shared" ca="1" si="127"/>
        <v>0</v>
      </c>
      <c r="JC25" s="140">
        <f t="shared" ca="1" si="127"/>
        <v>0</v>
      </c>
      <c r="JD25" s="140">
        <f t="shared" ca="1" si="127"/>
        <v>0</v>
      </c>
      <c r="JE25" s="140">
        <f t="shared" ca="1" si="127"/>
        <v>0</v>
      </c>
      <c r="JF25" s="140">
        <f t="shared" ca="1" si="127"/>
        <v>0</v>
      </c>
      <c r="JG25" s="140">
        <f t="shared" ca="1" si="127"/>
        <v>0</v>
      </c>
      <c r="JH25" s="140">
        <f t="shared" ca="1" si="127"/>
        <v>0</v>
      </c>
      <c r="JI25" s="140">
        <f t="shared" ca="1" si="127"/>
        <v>0</v>
      </c>
      <c r="JJ25" s="140">
        <f t="shared" ca="1" si="127"/>
        <v>0</v>
      </c>
      <c r="JK25" s="139"/>
      <c r="JL25" s="140">
        <f ca="1">IF(AND(($AB25+$E$2)&gt;JL$5,JL$5&gt;=$E$2),'Portfolio Inputs'!F$30*$S25,IF(AND(($AA25+$E$2)&gt;JL$5,JL$5&gt;=$E$2),'Portfolio Inputs'!F$30*$R25,0))</f>
        <v>0</v>
      </c>
      <c r="JM25" s="140">
        <f ca="1">IF(AND(($AB25+$E$2)&gt;JM$5,JM$5&gt;=$E$2),'Portfolio Inputs'!G$30*$S25,IF(AND(($AA25+$E$2)&gt;JM$5,JM$5&gt;=$E$2),'Portfolio Inputs'!G$30*$R25,0))</f>
        <v>0</v>
      </c>
      <c r="JN25" s="140">
        <f ca="1">IF(AND(($AB25+$E$2)&gt;JN$5,JN$5&gt;=$E$2),'Portfolio Inputs'!H$30*$S25,IF(AND(($AA25+$E$2)&gt;JN$5,JN$5&gt;=$E$2),'Portfolio Inputs'!H$30*$R25,0))</f>
        <v>0</v>
      </c>
      <c r="JO25" s="140">
        <f ca="1">IF(AND(($AB25+$E$2)&gt;JO$5,JO$5&gt;=$E$2),'Portfolio Inputs'!I$30*$S25,IF(AND(($AA25+$E$2)&gt;JO$5,JO$5&gt;=$E$2),'Portfolio Inputs'!I$30*$R25,0))</f>
        <v>0</v>
      </c>
      <c r="JP25" s="140">
        <f ca="1">IF(AND(($AB25+$E$2)&gt;JP$5,JP$5&gt;=$E$2),'Portfolio Inputs'!J$30*$S25,IF(AND(($AA25+$E$2)&gt;JP$5,JP$5&gt;=$E$2),'Portfolio Inputs'!J$30*$R25,0))</f>
        <v>0</v>
      </c>
      <c r="JQ25" s="140">
        <f ca="1">IF(AND(($AB25+$E$2)&gt;JQ$5,JQ$5&gt;=$E$2),'Portfolio Inputs'!K$30*$S25,IF(AND(($AA25+$E$2)&gt;JQ$5,JQ$5&gt;=$E$2),'Portfolio Inputs'!K$30*$R25,0))</f>
        <v>0</v>
      </c>
      <c r="JR25" s="140">
        <f ca="1">IF(AND(($AB25+$E$2)&gt;JR$5,JR$5&gt;=$E$2),'Portfolio Inputs'!L$30*$S25,IF(AND(($AA25+$E$2)&gt;JR$5,JR$5&gt;=$E$2),'Portfolio Inputs'!L$30*$R25,0))</f>
        <v>0</v>
      </c>
      <c r="JS25" s="140">
        <f ca="1">IF(AND(($AB25+$E$2)&gt;JS$5,JS$5&gt;=$E$2),'Portfolio Inputs'!M$30*$S25,IF(AND(($AA25+$E$2)&gt;JS$5,JS$5&gt;=$E$2),'Portfolio Inputs'!M$30*$R25,0))</f>
        <v>0</v>
      </c>
      <c r="JT25" s="140">
        <f ca="1">IF(AND(($AB25+$E$2)&gt;JT$5,JT$5&gt;=$E$2),'Portfolio Inputs'!N$30*$S25,IF(AND(($AA25+$E$2)&gt;JT$5,JT$5&gt;=$E$2),'Portfolio Inputs'!N$30*$R25,0))</f>
        <v>0</v>
      </c>
      <c r="JU25" s="140">
        <f ca="1">IF(AND(($AB25+$E$2)&gt;JU$5,JU$5&gt;=$E$2),'Portfolio Inputs'!O$30*$S25,IF(AND(($AA25+$E$2)&gt;JU$5,JU$5&gt;=$E$2),'Portfolio Inputs'!O$30*$R25,0))</f>
        <v>0</v>
      </c>
      <c r="JV25" s="140">
        <f ca="1">IF(AND(($AB25+$E$2)&gt;JV$5,JV$5&gt;=$E$2),'Portfolio Inputs'!P$30*$S25,IF(AND(($AA25+$E$2)&gt;JV$5,JV$5&gt;=$E$2),'Portfolio Inputs'!P$30*$R25,0))</f>
        <v>0</v>
      </c>
      <c r="JW25" s="140">
        <f ca="1">IF(AND(($AB25+$E$2)&gt;JW$5,JW$5&gt;=$E$2),'Portfolio Inputs'!Q$30*$S25,IF(AND(($AA25+$E$2)&gt;JW$5,JW$5&gt;=$E$2),'Portfolio Inputs'!Q$30*$R25,0))</f>
        <v>0</v>
      </c>
      <c r="JX25" s="140">
        <f ca="1">IF(AND(($AB25+$E$2)&gt;JX$5,JX$5&gt;=$E$2),'Portfolio Inputs'!R$30*$S25,IF(AND(($AA25+$E$2)&gt;JX$5,JX$5&gt;=$E$2),'Portfolio Inputs'!R$30*$R25,0))</f>
        <v>0</v>
      </c>
      <c r="JY25" s="140">
        <f ca="1">IF(AND(($AB25+$E$2)&gt;JY$5,JY$5&gt;=$E$2),'Portfolio Inputs'!S$30*$S25,IF(AND(($AA25+$E$2)&gt;JY$5,JY$5&gt;=$E$2),'Portfolio Inputs'!S$30*$R25,0))</f>
        <v>0</v>
      </c>
      <c r="JZ25" s="140">
        <f ca="1">IF(AND(($AB25+$E$2)&gt;JZ$5,JZ$5&gt;=$E$2),'Portfolio Inputs'!T$30*$S25,IF(AND(($AA25+$E$2)&gt;JZ$5,JZ$5&gt;=$E$2),'Portfolio Inputs'!T$30*$R25,0))</f>
        <v>0</v>
      </c>
      <c r="KA25" s="140">
        <f ca="1">IF(AND(($AB25+$E$2)&gt;KA$5,KA$5&gt;=$E$2),'Portfolio Inputs'!U$30*$S25,IF(AND(($AA25+$E$2)&gt;KA$5,KA$5&gt;=$E$2),'Portfolio Inputs'!U$30*$R25,0))</f>
        <v>0</v>
      </c>
      <c r="KB25" s="140">
        <f ca="1">IF(AND(($AB25+$E$2)&gt;KB$5,KB$5&gt;=$E$2),'Portfolio Inputs'!V$30*$S25,IF(AND(($AA25+$E$2)&gt;KB$5,KB$5&gt;=$E$2),'Portfolio Inputs'!V$30*$R25,0))</f>
        <v>0</v>
      </c>
      <c r="KC25" s="140">
        <f ca="1">IF(AND(($AB25+$E$2)&gt;KC$5,KC$5&gt;=$E$2),'Portfolio Inputs'!W$30*$S25,IF(AND(($AA25+$E$2)&gt;KC$5,KC$5&gt;=$E$2),'Portfolio Inputs'!W$30*$R25,0))</f>
        <v>0</v>
      </c>
      <c r="KD25" s="140">
        <f ca="1">IF(AND(($AB25+$E$2)&gt;KD$5,KD$5&gt;=$E$2),'Portfolio Inputs'!X$30*$S25,IF(AND(($AA25+$E$2)&gt;KD$5,KD$5&gt;=$E$2),'Portfolio Inputs'!X$30*$R25,0))</f>
        <v>0</v>
      </c>
      <c r="KE25" s="140">
        <f ca="1">IF(AND(($AB25+$E$2)&gt;KE$5,KE$5&gt;=$E$2),'Portfolio Inputs'!Y$30*$S25,IF(AND(($AA25+$E$2)&gt;KE$5,KE$5&gt;=$E$2),'Portfolio Inputs'!Y$30*$R25,0))</f>
        <v>0</v>
      </c>
      <c r="KF25" s="140">
        <f ca="1">IF(AND(($AB25+$E$2)&gt;KF$5,KF$5&gt;=$E$2),'Portfolio Inputs'!Z$30*$S25,IF(AND(($AA25+$E$2)&gt;KF$5,KF$5&gt;=$E$2),'Portfolio Inputs'!Z$30*$R25,0))</f>
        <v>0</v>
      </c>
      <c r="KG25" s="140">
        <f ca="1">IF(AND(($AB25+$E$2)&gt;KG$5,KG$5&gt;=$E$2),'Portfolio Inputs'!AA$30*$S25,IF(AND(($AA25+$E$2)&gt;KG$5,KG$5&gt;=$E$2),'Portfolio Inputs'!AA$30*$R25,0))</f>
        <v>0</v>
      </c>
      <c r="KH25" s="140">
        <f ca="1">IF(AND(($AB25+$E$2)&gt;KH$5,KH$5&gt;=$E$2),'Portfolio Inputs'!AB$30*$S25,IF(AND(($AA25+$E$2)&gt;KH$5,KH$5&gt;=$E$2),'Portfolio Inputs'!AB$30*$R25,0))</f>
        <v>0</v>
      </c>
      <c r="KI25" s="140">
        <f ca="1">IF(AND(($AB25+$E$2)&gt;KI$5,KI$5&gt;=$E$2),'Portfolio Inputs'!AC$30*$S25,IF(AND(($AA25+$E$2)&gt;KI$5,KI$5&gt;=$E$2),'Portfolio Inputs'!AC$30*$R25,0))</f>
        <v>0</v>
      </c>
      <c r="KJ25" s="140">
        <f ca="1">IF(AND(($AB25+$E$2)&gt;KJ$5,KJ$5&gt;=$E$2),'Portfolio Inputs'!AD$30*$S25,IF(AND(($AA25+$E$2)&gt;KJ$5,KJ$5&gt;=$E$2),'Portfolio Inputs'!AD$30*$R25,0))</f>
        <v>0</v>
      </c>
      <c r="KK25" s="140">
        <f ca="1">IF(AND(($AB25+$E$2)&gt;KK$5,KK$5&gt;=$E$2),'Portfolio Inputs'!AE$30*$S25,IF(AND(($AA25+$E$2)&gt;KK$5,KK$5&gt;=$E$2),'Portfolio Inputs'!AE$30*$R25,0))</f>
        <v>0</v>
      </c>
      <c r="KL25" s="140">
        <f ca="1">IF(AND(($AB25+$E$2)&gt;KL$5,KL$5&gt;=$E$2),'Portfolio Inputs'!AF$30*$S25,IF(AND(($AA25+$E$2)&gt;KL$5,KL$5&gt;=$E$2),'Portfolio Inputs'!AF$30*$R25,0))</f>
        <v>0</v>
      </c>
      <c r="KM25" s="140">
        <f ca="1">IF(AND(($AB25+$E$2)&gt;KM$5,KM$5&gt;=$E$2),'Portfolio Inputs'!AG$30*$S25,IF(AND(($AA25+$E$2)&gt;KM$5,KM$5&gt;=$E$2),'Portfolio Inputs'!AG$30*$R25,0))</f>
        <v>0</v>
      </c>
      <c r="KN25" s="140">
        <f ca="1">IF(AND(($AB25+$E$2)&gt;KN$5,KN$5&gt;=$E$2),'Portfolio Inputs'!AH$30*$S25,IF(AND(($AA25+$E$2)&gt;KN$5,KN$5&gt;=$E$2),'Portfolio Inputs'!AH$30*$R25,0))</f>
        <v>0</v>
      </c>
      <c r="KO25" s="140">
        <f ca="1">IF(AND(($AB25+$E$2)&gt;KO$5,KO$5&gt;=$E$2),'Portfolio Inputs'!AI$30*$S25,IF(AND(($AA25+$E$2)&gt;KO$5,KO$5&gt;=$E$2),'Portfolio Inputs'!AI$30*$R25,0))</f>
        <v>0</v>
      </c>
      <c r="KP25" s="140">
        <f ca="1">IF(AND(($AB25+$E$2)&gt;KP$5,KP$5&gt;=$E$2),'Portfolio Inputs'!AJ$30*$S25,IF(AND(($AA25+$E$2)&gt;KP$5,KP$5&gt;=$E$2),'Portfolio Inputs'!AJ$30*$R25,0))</f>
        <v>0</v>
      </c>
      <c r="KQ25" s="140">
        <f ca="1">IF(AND(($AB25+$E$2)&gt;KQ$5,KQ$5&gt;=$E$2),'Portfolio Inputs'!AK$30*$S25,IF(AND(($AA25+$E$2)&gt;KQ$5,KQ$5&gt;=$E$2),'Portfolio Inputs'!AK$30*$R25,0))</f>
        <v>0</v>
      </c>
      <c r="KR25" s="140">
        <f ca="1">IF(AND(($AB25+$E$2)&gt;KR$5,KR$5&gt;=$E$2),'Portfolio Inputs'!AL$30*$S25,IF(AND(($AA25+$E$2)&gt;KR$5,KR$5&gt;=$E$2),'Portfolio Inputs'!AL$30*$R25,0))</f>
        <v>0</v>
      </c>
      <c r="KS25" s="140">
        <f ca="1">IF(AND(($AB25+$E$2)&gt;KS$5,KS$5&gt;=$E$2),'Portfolio Inputs'!AM$30*$S25,IF(AND(($AA25+$E$2)&gt;KS$5,KS$5&gt;=$E$2),'Portfolio Inputs'!AM$30*$R25,0))</f>
        <v>0</v>
      </c>
      <c r="KT25" s="139"/>
      <c r="KU25" s="140">
        <f ca="1">IF(AND(($AB25+$E$2)&gt;KU$5,KU$5&gt;=$E$2),$S25,IF(AND(($AA25+$E$2)&gt;KU$5,KU$5&gt;=$E$2),$R25,0))*IF($C25="Residential",'Portfolio Inputs'!F$37,'Portfolio Inputs'!F$38)</f>
        <v>0</v>
      </c>
      <c r="KV25" s="140">
        <f ca="1">IF(AND(($AB25+$E$2)&gt;KV$5,KV$5&gt;=$E$2),$S25,IF(AND(($AA25+$E$2)&gt;KV$5,KV$5&gt;=$E$2),$R25,0))*IF($C25="Residential",'Portfolio Inputs'!G$37,'Portfolio Inputs'!G$38)</f>
        <v>0</v>
      </c>
      <c r="KW25" s="140">
        <f ca="1">IF(AND(($AB25+$E$2)&gt;KW$5,KW$5&gt;=$E$2),$S25,IF(AND(($AA25+$E$2)&gt;KW$5,KW$5&gt;=$E$2),$R25,0))*IF($C25="Residential",'Portfolio Inputs'!H$37,'Portfolio Inputs'!H$38)</f>
        <v>0</v>
      </c>
      <c r="KX25" s="140">
        <f ca="1">IF(AND(($AB25+$E$2)&gt;KX$5,KX$5&gt;=$E$2),$S25,IF(AND(($AA25+$E$2)&gt;KX$5,KX$5&gt;=$E$2),$R25,0))*IF($C25="Residential",'Portfolio Inputs'!I$37,'Portfolio Inputs'!I$38)</f>
        <v>0</v>
      </c>
      <c r="KY25" s="140">
        <f ca="1">IF(AND(($AB25+$E$2)&gt;KY$5,KY$5&gt;=$E$2),$S25,IF(AND(($AA25+$E$2)&gt;KY$5,KY$5&gt;=$E$2),$R25,0))*IF($C25="Residential",'Portfolio Inputs'!J$37,'Portfolio Inputs'!J$38)</f>
        <v>0</v>
      </c>
      <c r="KZ25" s="140">
        <f ca="1">IF(AND(($AB25+$E$2)&gt;KZ$5,KZ$5&gt;=$E$2),$S25,IF(AND(($AA25+$E$2)&gt;KZ$5,KZ$5&gt;=$E$2),$R25,0))*IF($C25="Residential",'Portfolio Inputs'!K$37,'Portfolio Inputs'!K$38)</f>
        <v>0</v>
      </c>
      <c r="LA25" s="140">
        <f ca="1">IF(AND(($AB25+$E$2)&gt;LA$5,LA$5&gt;=$E$2),$S25,IF(AND(($AA25+$E$2)&gt;LA$5,LA$5&gt;=$E$2),$R25,0))*IF($C25="Residential",'Portfolio Inputs'!L$37,'Portfolio Inputs'!L$38)</f>
        <v>0</v>
      </c>
      <c r="LB25" s="140">
        <f ca="1">IF(AND(($AB25+$E$2)&gt;LB$5,LB$5&gt;=$E$2),$S25,IF(AND(($AA25+$E$2)&gt;LB$5,LB$5&gt;=$E$2),$R25,0))*IF($C25="Residential",'Portfolio Inputs'!M$37,'Portfolio Inputs'!M$38)</f>
        <v>0</v>
      </c>
      <c r="LC25" s="140">
        <f ca="1">IF(AND(($AB25+$E$2)&gt;LC$5,LC$5&gt;=$E$2),$S25,IF(AND(($AA25+$E$2)&gt;LC$5,LC$5&gt;=$E$2),$R25,0))*IF($C25="Residential",'Portfolio Inputs'!N$37,'Portfolio Inputs'!N$38)</f>
        <v>0</v>
      </c>
      <c r="LD25" s="140">
        <f ca="1">IF(AND(($AB25+$E$2)&gt;LD$5,LD$5&gt;=$E$2),$S25,IF(AND(($AA25+$E$2)&gt;LD$5,LD$5&gt;=$E$2),$R25,0))*IF($C25="Residential",'Portfolio Inputs'!O$37,'Portfolio Inputs'!O$38)</f>
        <v>0</v>
      </c>
      <c r="LE25" s="140">
        <f ca="1">IF(AND(($AB25+$E$2)&gt;LE$5,LE$5&gt;=$E$2),$S25,IF(AND(($AA25+$E$2)&gt;LE$5,LE$5&gt;=$E$2),$R25,0))*IF($C25="Residential",'Portfolio Inputs'!P$37,'Portfolio Inputs'!P$38)</f>
        <v>0</v>
      </c>
      <c r="LF25" s="140">
        <f ca="1">IF(AND(($AB25+$E$2)&gt;LF$5,LF$5&gt;=$E$2),$S25,IF(AND(($AA25+$E$2)&gt;LF$5,LF$5&gt;=$E$2),$R25,0))*IF($C25="Residential",'Portfolio Inputs'!Q$37,'Portfolio Inputs'!Q$38)</f>
        <v>0</v>
      </c>
      <c r="LG25" s="140">
        <f ca="1">IF(AND(($AB25+$E$2)&gt;LG$5,LG$5&gt;=$E$2),$S25,IF(AND(($AA25+$E$2)&gt;LG$5,LG$5&gt;=$E$2),$R25,0))*IF($C25="Residential",'Portfolio Inputs'!R$37,'Portfolio Inputs'!R$38)</f>
        <v>0</v>
      </c>
      <c r="LH25" s="140">
        <f ca="1">IF(AND(($AB25+$E$2)&gt;LH$5,LH$5&gt;=$E$2),$S25,IF(AND(($AA25+$E$2)&gt;LH$5,LH$5&gt;=$E$2),$R25,0))*IF($C25="Residential",'Portfolio Inputs'!S$37,'Portfolio Inputs'!S$38)</f>
        <v>0</v>
      </c>
      <c r="LI25" s="140">
        <f ca="1">IF(AND(($AB25+$E$2)&gt;LI$5,LI$5&gt;=$E$2),$S25,IF(AND(($AA25+$E$2)&gt;LI$5,LI$5&gt;=$E$2),$R25,0))*IF($C25="Residential",'Portfolio Inputs'!T$37,'Portfolio Inputs'!T$38)</f>
        <v>0</v>
      </c>
      <c r="LJ25" s="140">
        <f ca="1">IF(AND(($AB25+$E$2)&gt;LJ$5,LJ$5&gt;=$E$2),$S25,IF(AND(($AA25+$E$2)&gt;LJ$5,LJ$5&gt;=$E$2),$R25,0))*IF($C25="Residential",'Portfolio Inputs'!U$37,'Portfolio Inputs'!U$38)</f>
        <v>0</v>
      </c>
      <c r="LK25" s="140">
        <f ca="1">IF(AND(($AB25+$E$2)&gt;LK$5,LK$5&gt;=$E$2),$S25,IF(AND(($AA25+$E$2)&gt;LK$5,LK$5&gt;=$E$2),$R25,0))*IF($C25="Residential",'Portfolio Inputs'!V$37,'Portfolio Inputs'!V$38)</f>
        <v>0</v>
      </c>
      <c r="LL25" s="140">
        <f ca="1">IF(AND(($AB25+$E$2)&gt;LL$5,LL$5&gt;=$E$2),$S25,IF(AND(($AA25+$E$2)&gt;LL$5,LL$5&gt;=$E$2),$R25,0))*IF($C25="Residential",'Portfolio Inputs'!W$37,'Portfolio Inputs'!W$38)</f>
        <v>0</v>
      </c>
      <c r="LM25" s="140">
        <f ca="1">IF(AND(($AB25+$E$2)&gt;LM$5,LM$5&gt;=$E$2),$S25,IF(AND(($AA25+$E$2)&gt;LM$5,LM$5&gt;=$E$2),$R25,0))*IF($C25="Residential",'Portfolio Inputs'!X$37,'Portfolio Inputs'!X$38)</f>
        <v>0</v>
      </c>
      <c r="LN25" s="140">
        <f ca="1">IF(AND(($AB25+$E$2)&gt;LN$5,LN$5&gt;=$E$2),$S25,IF(AND(($AA25+$E$2)&gt;LN$5,LN$5&gt;=$E$2),$R25,0))*IF($C25="Residential",'Portfolio Inputs'!Y$37,'Portfolio Inputs'!Y$38)</f>
        <v>0</v>
      </c>
      <c r="LO25" s="140">
        <f ca="1">IF(AND(($AB25+$E$2)&gt;LO$5,LO$5&gt;=$E$2),$S25,IF(AND(($AA25+$E$2)&gt;LO$5,LO$5&gt;=$E$2),$R25,0))*IF($C25="Residential",'Portfolio Inputs'!Z$37,'Portfolio Inputs'!Z$38)</f>
        <v>0</v>
      </c>
      <c r="LP25" s="140">
        <f ca="1">IF(AND(($AB25+$E$2)&gt;LP$5,LP$5&gt;=$E$2),$S25,IF(AND(($AA25+$E$2)&gt;LP$5,LP$5&gt;=$E$2),$R25,0))*IF($C25="Residential",'Portfolio Inputs'!AA$37,'Portfolio Inputs'!AA$38)</f>
        <v>0</v>
      </c>
      <c r="LQ25" s="140">
        <f ca="1">IF(AND(($AB25+$E$2)&gt;LQ$5,LQ$5&gt;=$E$2),$S25,IF(AND(($AA25+$E$2)&gt;LQ$5,LQ$5&gt;=$E$2),$R25,0))*IF($C25="Residential",'Portfolio Inputs'!AB$37,'Portfolio Inputs'!AB$38)</f>
        <v>0</v>
      </c>
      <c r="LR25" s="140">
        <f ca="1">IF(AND(($AB25+$E$2)&gt;LR$5,LR$5&gt;=$E$2),$S25,IF(AND(($AA25+$E$2)&gt;LR$5,LR$5&gt;=$E$2),$R25,0))*IF($C25="Residential",'Portfolio Inputs'!AC$37,'Portfolio Inputs'!AC$38)</f>
        <v>0</v>
      </c>
      <c r="LS25" s="140">
        <f ca="1">IF(AND(($AB25+$E$2)&gt;LS$5,LS$5&gt;=$E$2),$S25,IF(AND(($AA25+$E$2)&gt;LS$5,LS$5&gt;=$E$2),$R25,0))*IF($C25="Residential",'Portfolio Inputs'!AD$37,'Portfolio Inputs'!AD$38)</f>
        <v>0</v>
      </c>
      <c r="LT25" s="140">
        <f ca="1">IF(AND(($AB25+$E$2)&gt;LT$5,LT$5&gt;=$E$2),$S25,IF(AND(($AA25+$E$2)&gt;LT$5,LT$5&gt;=$E$2),$R25,0))*IF($C25="Residential",'Portfolio Inputs'!AE$37,'Portfolio Inputs'!AE$38)</f>
        <v>0</v>
      </c>
      <c r="LU25" s="140">
        <f ca="1">IF(AND(($AB25+$E$2)&gt;LU$5,LU$5&gt;=$E$2),$S25,IF(AND(($AA25+$E$2)&gt;LU$5,LU$5&gt;=$E$2),$R25,0))*IF($C25="Residential",'Portfolio Inputs'!AF$37,'Portfolio Inputs'!AF$38)</f>
        <v>0</v>
      </c>
      <c r="LV25" s="140">
        <f ca="1">IF(AND(($AB25+$E$2)&gt;LV$5,LV$5&gt;=$E$2),$S25,IF(AND(($AA25+$E$2)&gt;LV$5,LV$5&gt;=$E$2),$R25,0))*IF($C25="Residential",'Portfolio Inputs'!AG$37,'Portfolio Inputs'!AG$38)</f>
        <v>0</v>
      </c>
      <c r="LW25" s="140">
        <f ca="1">IF(AND(($AB25+$E$2)&gt;LW$5,LW$5&gt;=$E$2),$S25,IF(AND(($AA25+$E$2)&gt;LW$5,LW$5&gt;=$E$2),$R25,0))*IF($C25="Residential",'Portfolio Inputs'!AH$37,'Portfolio Inputs'!AH$38)</f>
        <v>0</v>
      </c>
      <c r="LX25" s="140">
        <f ca="1">IF(AND(($AB25+$E$2)&gt;LX$5,LX$5&gt;=$E$2),$S25,IF(AND(($AA25+$E$2)&gt;LX$5,LX$5&gt;=$E$2),$R25,0))*IF($C25="Residential",'Portfolio Inputs'!AI$37,'Portfolio Inputs'!AI$38)</f>
        <v>0</v>
      </c>
      <c r="LY25" s="140">
        <f ca="1">IF(AND(($AB25+$E$2)&gt;LY$5,LY$5&gt;=$E$2),$S25,IF(AND(($AA25+$E$2)&gt;LY$5,LY$5&gt;=$E$2),$R25,0))*IF($C25="Residential",'Portfolio Inputs'!AJ$37,'Portfolio Inputs'!AJ$38)</f>
        <v>0</v>
      </c>
      <c r="LZ25" s="140">
        <f ca="1">IF(AND(($AB25+$E$2)&gt;LZ$5,LZ$5&gt;=$E$2),$S25,IF(AND(($AA25+$E$2)&gt;LZ$5,LZ$5&gt;=$E$2),$R25,0))*IF($C25="Residential",'Portfolio Inputs'!AK$37,'Portfolio Inputs'!AK$38)</f>
        <v>0</v>
      </c>
      <c r="MA25" s="140">
        <f ca="1">IF(AND(($AB25+$E$2)&gt;MA$5,MA$5&gt;=$E$2),$S25,IF(AND(($AA25+$E$2)&gt;MA$5,MA$5&gt;=$E$2),$R25,0))*IF($C25="Residential",'Portfolio Inputs'!AL$37,'Portfolio Inputs'!AL$38)</f>
        <v>0</v>
      </c>
      <c r="MB25" s="140">
        <f ca="1">IF(AND(($AB25+$E$2)&gt;MB$5,MB$5&gt;=$E$2),$S25,IF(AND(($AA25+$E$2)&gt;MB$5,MB$5&gt;=$E$2),$R25,0))*IF($C25="Residential",'Portfolio Inputs'!AM$37,'Portfolio Inputs'!AM$38)</f>
        <v>0</v>
      </c>
      <c r="MC25" s="139"/>
      <c r="MD25" s="164">
        <f t="shared" ca="1" si="238"/>
        <v>5795.6580300000005</v>
      </c>
      <c r="ME25" s="164">
        <f t="shared" ca="1" si="239"/>
        <v>5795.6580300000005</v>
      </c>
      <c r="MF25" s="164">
        <f t="shared" ca="1" si="240"/>
        <v>5795.6580300000005</v>
      </c>
      <c r="MG25" s="164">
        <f t="shared" ca="1" si="241"/>
        <v>5795.6580300000005</v>
      </c>
      <c r="MH25" s="164">
        <f t="shared" ca="1" si="242"/>
        <v>5795.6580300000005</v>
      </c>
      <c r="MI25" s="164">
        <f t="shared" ca="1" si="243"/>
        <v>5795.6580300000005</v>
      </c>
      <c r="MJ25" s="164">
        <f t="shared" ca="1" si="244"/>
        <v>5795.6580300000005</v>
      </c>
      <c r="MK25" s="164">
        <f t="shared" ca="1" si="245"/>
        <v>5795.6580300000005</v>
      </c>
      <c r="ML25" s="164">
        <f t="shared" ca="1" si="246"/>
        <v>5795.6580300000005</v>
      </c>
      <c r="MM25" s="164">
        <f t="shared" ca="1" si="247"/>
        <v>5795.6580300000005</v>
      </c>
      <c r="MN25" s="164">
        <f t="shared" ca="1" si="248"/>
        <v>0</v>
      </c>
      <c r="MO25" s="164">
        <f t="shared" ca="1" si="249"/>
        <v>0</v>
      </c>
      <c r="MP25" s="164">
        <f t="shared" ca="1" si="250"/>
        <v>0</v>
      </c>
      <c r="MQ25" s="164">
        <f t="shared" ca="1" si="251"/>
        <v>0</v>
      </c>
      <c r="MR25" s="164">
        <f t="shared" ca="1" si="252"/>
        <v>0</v>
      </c>
      <c r="MS25" s="164">
        <f t="shared" ca="1" si="253"/>
        <v>0</v>
      </c>
      <c r="MT25" s="164">
        <f t="shared" ca="1" si="254"/>
        <v>0</v>
      </c>
      <c r="MU25" s="164">
        <f t="shared" ca="1" si="255"/>
        <v>0</v>
      </c>
      <c r="MV25" s="164">
        <f t="shared" ca="1" si="256"/>
        <v>0</v>
      </c>
      <c r="MW25" s="164">
        <f t="shared" ca="1" si="257"/>
        <v>0</v>
      </c>
      <c r="MX25" s="164">
        <f t="shared" ca="1" si="258"/>
        <v>0</v>
      </c>
      <c r="MY25" s="164">
        <f t="shared" ca="1" si="259"/>
        <v>0</v>
      </c>
      <c r="MZ25" s="164">
        <f t="shared" ca="1" si="260"/>
        <v>0</v>
      </c>
      <c r="NA25" s="164">
        <f t="shared" ca="1" si="261"/>
        <v>0</v>
      </c>
      <c r="NB25" s="164">
        <f t="shared" ca="1" si="262"/>
        <v>0</v>
      </c>
      <c r="NC25" s="164">
        <f t="shared" ca="1" si="263"/>
        <v>0</v>
      </c>
      <c r="ND25" s="164">
        <f t="shared" ca="1" si="264"/>
        <v>0</v>
      </c>
      <c r="NE25" s="164">
        <f t="shared" ca="1" si="265"/>
        <v>0</v>
      </c>
      <c r="NF25" s="164">
        <f t="shared" ca="1" si="266"/>
        <v>0</v>
      </c>
      <c r="NG25" s="164">
        <f t="shared" ca="1" si="267"/>
        <v>0</v>
      </c>
      <c r="NH25" s="164">
        <f t="shared" ca="1" si="268"/>
        <v>0</v>
      </c>
      <c r="NI25" s="164">
        <f t="shared" ca="1" si="269"/>
        <v>0</v>
      </c>
      <c r="NJ25" s="164">
        <f t="shared" ca="1" si="270"/>
        <v>0</v>
      </c>
      <c r="NK25" s="164">
        <f t="shared" ca="1" si="271"/>
        <v>0</v>
      </c>
      <c r="NL25" s="139"/>
      <c r="NM25" s="164">
        <f t="shared" ca="1" si="272"/>
        <v>0.68180639999999992</v>
      </c>
      <c r="NN25" s="164">
        <f t="shared" ca="1" si="273"/>
        <v>0.68180639999999992</v>
      </c>
      <c r="NO25" s="164">
        <f t="shared" ca="1" si="274"/>
        <v>0.68180639999999992</v>
      </c>
      <c r="NP25" s="164">
        <f t="shared" ca="1" si="275"/>
        <v>0.68180639999999992</v>
      </c>
      <c r="NQ25" s="164">
        <f t="shared" ca="1" si="276"/>
        <v>0.68180639999999992</v>
      </c>
      <c r="NR25" s="164">
        <f t="shared" ca="1" si="277"/>
        <v>0.68180639999999992</v>
      </c>
      <c r="NS25" s="164">
        <f t="shared" ca="1" si="278"/>
        <v>0.68180639999999992</v>
      </c>
      <c r="NT25" s="164">
        <f t="shared" ca="1" si="279"/>
        <v>0.68180639999999992</v>
      </c>
      <c r="NU25" s="164">
        <f t="shared" ca="1" si="280"/>
        <v>0.68180639999999992</v>
      </c>
      <c r="NV25" s="164">
        <f t="shared" ca="1" si="281"/>
        <v>0.68180639999999992</v>
      </c>
      <c r="NW25" s="164">
        <f t="shared" ca="1" si="282"/>
        <v>0</v>
      </c>
      <c r="NX25" s="164">
        <f t="shared" ca="1" si="283"/>
        <v>0</v>
      </c>
      <c r="NY25" s="164">
        <f t="shared" ca="1" si="284"/>
        <v>0</v>
      </c>
      <c r="NZ25" s="164">
        <f t="shared" ca="1" si="285"/>
        <v>0</v>
      </c>
      <c r="OA25" s="164">
        <f t="shared" ca="1" si="286"/>
        <v>0</v>
      </c>
      <c r="OB25" s="164">
        <f t="shared" ca="1" si="287"/>
        <v>0</v>
      </c>
      <c r="OC25" s="164">
        <f t="shared" ca="1" si="288"/>
        <v>0</v>
      </c>
      <c r="OD25" s="164">
        <f t="shared" ca="1" si="289"/>
        <v>0</v>
      </c>
      <c r="OE25" s="164">
        <f t="shared" ca="1" si="290"/>
        <v>0</v>
      </c>
      <c r="OF25" s="164">
        <f t="shared" ca="1" si="291"/>
        <v>0</v>
      </c>
      <c r="OG25" s="164">
        <f t="shared" ca="1" si="292"/>
        <v>0</v>
      </c>
      <c r="OH25" s="164">
        <f t="shared" ca="1" si="293"/>
        <v>0</v>
      </c>
      <c r="OI25" s="164">
        <f t="shared" ca="1" si="294"/>
        <v>0</v>
      </c>
      <c r="OJ25" s="164">
        <f t="shared" ca="1" si="295"/>
        <v>0</v>
      </c>
      <c r="OK25" s="164">
        <f t="shared" ca="1" si="296"/>
        <v>0</v>
      </c>
      <c r="OL25" s="164">
        <f t="shared" ca="1" si="297"/>
        <v>0</v>
      </c>
      <c r="OM25" s="164">
        <f t="shared" ca="1" si="298"/>
        <v>0</v>
      </c>
      <c r="ON25" s="164">
        <f t="shared" ca="1" si="299"/>
        <v>0</v>
      </c>
      <c r="OO25" s="164">
        <f t="shared" ca="1" si="300"/>
        <v>0</v>
      </c>
      <c r="OP25" s="164">
        <f t="shared" ca="1" si="301"/>
        <v>0</v>
      </c>
      <c r="OQ25" s="164">
        <f t="shared" ca="1" si="302"/>
        <v>0</v>
      </c>
      <c r="OR25" s="164">
        <f t="shared" ca="1" si="303"/>
        <v>0</v>
      </c>
      <c r="OS25" s="164">
        <f t="shared" ca="1" si="304"/>
        <v>0</v>
      </c>
      <c r="OT25" s="164">
        <f t="shared" ca="1" si="305"/>
        <v>0</v>
      </c>
      <c r="OU25" s="139"/>
      <c r="OV25" s="164">
        <f t="shared" ca="1" si="306"/>
        <v>0</v>
      </c>
      <c r="OW25" s="164">
        <f t="shared" ca="1" si="307"/>
        <v>0</v>
      </c>
      <c r="OX25" s="164">
        <f t="shared" ca="1" si="308"/>
        <v>0</v>
      </c>
      <c r="OY25" s="164">
        <f t="shared" ca="1" si="309"/>
        <v>0</v>
      </c>
      <c r="OZ25" s="164">
        <f t="shared" ca="1" si="310"/>
        <v>0</v>
      </c>
      <c r="PA25" s="164">
        <f t="shared" ca="1" si="311"/>
        <v>0</v>
      </c>
      <c r="PB25" s="164">
        <f t="shared" ca="1" si="312"/>
        <v>0</v>
      </c>
      <c r="PC25" s="164">
        <f t="shared" ca="1" si="313"/>
        <v>0</v>
      </c>
      <c r="PD25" s="164">
        <f t="shared" ca="1" si="314"/>
        <v>0</v>
      </c>
      <c r="PE25" s="164">
        <f t="shared" ca="1" si="315"/>
        <v>0</v>
      </c>
      <c r="PF25" s="164">
        <f t="shared" ca="1" si="316"/>
        <v>0</v>
      </c>
      <c r="PG25" s="164">
        <f t="shared" ca="1" si="317"/>
        <v>0</v>
      </c>
      <c r="PH25" s="164">
        <f t="shared" ca="1" si="318"/>
        <v>0</v>
      </c>
      <c r="PI25" s="164">
        <f t="shared" ca="1" si="319"/>
        <v>0</v>
      </c>
      <c r="PJ25" s="164">
        <f t="shared" ca="1" si="320"/>
        <v>0</v>
      </c>
      <c r="PK25" s="164">
        <f t="shared" ca="1" si="321"/>
        <v>0</v>
      </c>
      <c r="PL25" s="164">
        <f t="shared" ca="1" si="322"/>
        <v>0</v>
      </c>
      <c r="PM25" s="164">
        <f t="shared" ca="1" si="323"/>
        <v>0</v>
      </c>
      <c r="PN25" s="164">
        <f t="shared" ca="1" si="324"/>
        <v>0</v>
      </c>
      <c r="PO25" s="164">
        <f t="shared" ca="1" si="325"/>
        <v>0</v>
      </c>
      <c r="PP25" s="164">
        <f t="shared" ca="1" si="326"/>
        <v>0</v>
      </c>
      <c r="PQ25" s="164">
        <f t="shared" ca="1" si="327"/>
        <v>0</v>
      </c>
      <c r="PR25" s="164">
        <f t="shared" ca="1" si="328"/>
        <v>0</v>
      </c>
      <c r="PS25" s="164">
        <f t="shared" ca="1" si="329"/>
        <v>0</v>
      </c>
      <c r="PT25" s="164">
        <f t="shared" ca="1" si="330"/>
        <v>0</v>
      </c>
      <c r="PU25" s="164">
        <f t="shared" ca="1" si="331"/>
        <v>0</v>
      </c>
      <c r="PV25" s="164">
        <f t="shared" ca="1" si="332"/>
        <v>0</v>
      </c>
      <c r="PW25" s="164">
        <f t="shared" ca="1" si="333"/>
        <v>0</v>
      </c>
      <c r="PX25" s="164">
        <f t="shared" ca="1" si="334"/>
        <v>0</v>
      </c>
      <c r="PY25" s="164">
        <f t="shared" ca="1" si="335"/>
        <v>0</v>
      </c>
      <c r="PZ25" s="164">
        <f t="shared" ca="1" si="336"/>
        <v>0</v>
      </c>
      <c r="QA25" s="164">
        <f t="shared" ca="1" si="337"/>
        <v>0</v>
      </c>
      <c r="QB25" s="164">
        <f t="shared" ca="1" si="338"/>
        <v>0</v>
      </c>
      <c r="QC25" s="164">
        <f t="shared" ca="1" si="339"/>
        <v>0</v>
      </c>
      <c r="QD25" s="131"/>
    </row>
    <row r="26" spans="1:446" s="120" customFormat="1" ht="14.4" customHeight="1">
      <c r="A26" s="157" t="b">
        <f t="shared" ca="1" si="230"/>
        <v>0</v>
      </c>
      <c r="B26" s="128" t="str">
        <f>'Measure Inputs'!B10</f>
        <v>Residential_Residential Lighting_Electronics_Advanced Power Strip_Actual</v>
      </c>
      <c r="C26" s="129" t="str">
        <f ca="1">INDEX(OFFSET('Measure Inputs'!$D$7,,,TotalMeasures),MATCH($B26,OFFSET('Measure Inputs'!$B$7,,,TotalMeasures),0))</f>
        <v>Residential</v>
      </c>
      <c r="D26" s="129" t="str">
        <f ca="1">INDEX(OFFSET('Measure Inputs'!$E$7,,,TotalMeasures),MATCH($B26,OFFSET('Measure Inputs'!$B$7,,,TotalMeasures),0))</f>
        <v>Residential Lighting</v>
      </c>
      <c r="E26" s="129" t="str">
        <f ca="1">INDEX(OFFSET('Measure Inputs'!$F$7,,,TotalMeasures),MATCH($B26,OFFSET('Measure Inputs'!$B$7,,,TotalMeasures),0))</f>
        <v>Electronics</v>
      </c>
      <c r="F26" s="130" t="str">
        <f ca="1">INDEX(OFFSET('Measure Inputs'!$G$7,,,TotalMeasures),MATCH($B26,OFFSET('Measure Inputs'!$B$7,,,TotalMeasures),0))</f>
        <v>Advanced Power Strip</v>
      </c>
      <c r="G26" s="130" t="str">
        <f ca="1">INDEX(OFFSET('Measure Inputs'!$H$7,,,TotalMeasures),MATCH($B26,OFFSET('Measure Inputs'!$B$7,,,TotalMeasures),0))</f>
        <v>Actual</v>
      </c>
      <c r="H26" s="131"/>
      <c r="I26" s="132">
        <f ca="1">INDEX(OFFSET('Measure Inputs'!$L$7,,,TotalMeasures),MATCH($B26,OFFSET('Measure Inputs'!$B$7,,,TotalMeasures),0))</f>
        <v>0</v>
      </c>
      <c r="J26" s="132">
        <f t="shared" ca="1" si="231"/>
        <v>0</v>
      </c>
      <c r="K26" s="162">
        <f ca="1">INDEX(OFFSET('Measure Inputs'!$AH$7,,,TotalMeasures),MATCH($B26,OFFSET('Measure Inputs'!$B$7,,,TotalMeasures),0))*$I26</f>
        <v>0</v>
      </c>
      <c r="L26" s="132">
        <f ca="1">INDEX(OFFSET('Measure Inputs'!$AI$7,,,TotalMeasures),MATCH($B26,OFFSET('Measure Inputs'!$B$7,,,TotalMeasures),0))*$I26</f>
        <v>0</v>
      </c>
      <c r="M26" s="132">
        <f t="shared" ca="1" si="232"/>
        <v>0</v>
      </c>
      <c r="N26" s="135">
        <f ca="1">INDEX(OFFSET('Measure Inputs'!$AJ$7,,,TotalMeasures),MATCH($B26,OFFSET('Measure Inputs'!$B$7,,,TotalMeasures),0))*$I26</f>
        <v>0</v>
      </c>
      <c r="O26" s="132">
        <f ca="1">INDEX(OFFSET('Measure Inputs'!$AK$7,,,TotalMeasures),MATCH($B26,OFFSET('Measure Inputs'!$B$7,,,TotalMeasures),0))*$I26</f>
        <v>0</v>
      </c>
      <c r="P26" s="135">
        <f ca="1">INDEX(OFFSET('Measure Inputs'!$AL$7,,,TotalMeasures),MATCH($B26,OFFSET('Measure Inputs'!$B$7,,,TotalMeasures),0))*$I26</f>
        <v>0</v>
      </c>
      <c r="Q26" s="132">
        <f ca="1">INDEX(OFFSET('Measure Inputs'!$AM$7,,,TotalMeasures),MATCH($B26,OFFSET('Measure Inputs'!$B$7,,,TotalMeasures),0))*$I26</f>
        <v>0</v>
      </c>
      <c r="R26" s="133">
        <v>0</v>
      </c>
      <c r="S26" s="133">
        <v>0</v>
      </c>
      <c r="T26" s="133">
        <v>0</v>
      </c>
      <c r="U26" s="133">
        <v>0</v>
      </c>
      <c r="V26" s="133">
        <v>0</v>
      </c>
      <c r="W26" s="133">
        <v>0</v>
      </c>
      <c r="X26" s="131"/>
      <c r="Y26" s="134">
        <f ca="1">INDEX(OFFSET('Measure Inputs'!$Q$7,,,TotalMeasures),MATCH($B26,OFFSET('Measure Inputs'!$B$7,,,TotalMeasures),0))*$I26</f>
        <v>0</v>
      </c>
      <c r="Z26" s="134">
        <f ca="1">INDEX(OFFSET('Measure Inputs'!$R$7,,,TotalMeasures),MATCH($B26,OFFSET('Measure Inputs'!$B$7,,,TotalMeasures),0))*$I26</f>
        <v>0</v>
      </c>
      <c r="AA26" s="163">
        <f ca="1">INDEX(OFFSET('Measure Inputs'!$N$7,,,TotalMeasures),MATCH($B26,OFFSET('Measure Inputs'!$B$7,,,TotalMeasures),0))</f>
        <v>10</v>
      </c>
      <c r="AB26" s="163">
        <f ca="1">INDEX(OFFSET('Measure Inputs'!$O$7,,,TotalMeasures),MATCH($B26,OFFSET('Measure Inputs'!$B$7,,,TotalMeasures),0))</f>
        <v>0</v>
      </c>
      <c r="AC26" s="134">
        <f ca="1">INDEX(OFFSET('Measure Inputs'!$P$7,,,TotalMeasures),MATCH($B26,OFFSET('Measure Inputs'!$B$7,,,TotalMeasures),0))*$I26</f>
        <v>0</v>
      </c>
      <c r="AD26" s="134">
        <v>0</v>
      </c>
      <c r="AE26" s="134"/>
      <c r="AF26" s="131"/>
      <c r="AG26" s="135" t="str">
        <f t="shared" ca="1" si="233"/>
        <v>n/a</v>
      </c>
      <c r="AH26" s="135" t="str">
        <f t="shared" ca="1" si="234"/>
        <v>n/a</v>
      </c>
      <c r="AI26" s="135" t="str">
        <f t="shared" ca="1" si="235"/>
        <v>n/a</v>
      </c>
      <c r="AJ26" s="135" t="str">
        <f t="shared" ca="1" si="236"/>
        <v>n/a</v>
      </c>
      <c r="AK26" s="135" t="str">
        <f t="shared" ca="1" si="237"/>
        <v>n/a</v>
      </c>
      <c r="AL26" s="131"/>
      <c r="AM26" s="156"/>
      <c r="AN26" s="156"/>
      <c r="AO26" s="156"/>
      <c r="AP26" s="131"/>
      <c r="AQ26" s="138">
        <f t="shared" ca="1" si="111"/>
        <v>0</v>
      </c>
      <c r="AR26" s="138">
        <f t="shared" ca="1" si="112"/>
        <v>0</v>
      </c>
      <c r="AS26" s="131"/>
      <c r="AT26" s="138">
        <f t="shared" ca="1" si="113"/>
        <v>0</v>
      </c>
      <c r="AU26" s="138">
        <f t="shared" ca="1" si="114"/>
        <v>0</v>
      </c>
      <c r="AV26" s="131"/>
      <c r="AW26" s="138">
        <f t="shared" ca="1" si="115"/>
        <v>0</v>
      </c>
      <c r="AX26" s="138">
        <f t="shared" ca="1" si="116"/>
        <v>0</v>
      </c>
      <c r="AY26" s="138">
        <f t="shared" ca="1" si="117"/>
        <v>0</v>
      </c>
      <c r="AZ26" s="138">
        <f t="shared" ca="1" si="118"/>
        <v>0</v>
      </c>
      <c r="BA26" s="138">
        <f t="shared" ca="1" si="119"/>
        <v>0</v>
      </c>
      <c r="BB26" s="131"/>
      <c r="BC26" s="138">
        <f t="shared" ca="1" si="120"/>
        <v>0</v>
      </c>
      <c r="BD26" s="138">
        <f t="shared" ca="1" si="121"/>
        <v>0</v>
      </c>
      <c r="BE26" s="138">
        <f t="shared" ca="1" si="122"/>
        <v>0</v>
      </c>
      <c r="BF26" s="131"/>
      <c r="BG26" s="138">
        <f t="shared" ca="1" si="123"/>
        <v>0</v>
      </c>
      <c r="BH26" s="138">
        <f t="shared" ca="1" si="124"/>
        <v>0</v>
      </c>
      <c r="BI26" s="131"/>
      <c r="BJ26" s="140">
        <f ca="1">IF(AND(($AB26+$E$2)&gt;BJ$5,BJ$5&gt;=$E$2),'Portfolio Inputs'!F$24*$L26,IF(AND(($AA26+$E$2)&gt;BJ$5,BJ$5&gt;=$E$2),'Portfolio Inputs'!F$24*$K26,0))*Loss_ElectricEnergy+IF(AND(($AB26+$E$2)&gt;BJ$5,BJ$5&gt;=$E$2),'Portfolio Inputs'!F$25*$O26,IF(AND(($AA26+$E$2)&gt;BJ$5,BJ$5&gt;=$E$2),'Portfolio Inputs'!F$25*$N26,0))*Loss_ElectricDemand+IF(AND(($AB26+$E$2)&gt;BJ$5,BJ$5&gt;=$E$2),'Portfolio Inputs'!F$26*$Q26,IF(AND(($AA26+$E$2)&gt;BJ$5,BJ$5&gt;=$E$2),'Portfolio Inputs'!F$26*$P26,0))*Loss_GasEnergy</f>
        <v>0</v>
      </c>
      <c r="BK26" s="140">
        <f ca="1">IF(AND(($AB26+$E$2)&gt;BK$5,BK$5&gt;=$E$2),'Portfolio Inputs'!G$24*$L26,IF(AND(($AA26+$E$2)&gt;BK$5,BK$5&gt;=$E$2),'Portfolio Inputs'!G$24*$K26,0))*Loss_ElectricEnergy+IF(AND(($AB26+$E$2)&gt;BK$5,BK$5&gt;=$E$2),'Portfolio Inputs'!G$25*$O26,IF(AND(($AA26+$E$2)&gt;BK$5,BK$5&gt;=$E$2),'Portfolio Inputs'!G$25*$N26,0))*Loss_ElectricDemand+IF(AND(($AB26+$E$2)&gt;BK$5,BK$5&gt;=$E$2),'Portfolio Inputs'!G$26*$Q26,IF(AND(($AA26+$E$2)&gt;BK$5,BK$5&gt;=$E$2),'Portfolio Inputs'!G$26*$P26,0))*Loss_GasEnergy</f>
        <v>0</v>
      </c>
      <c r="BL26" s="140">
        <f ca="1">IF(AND(($AB26+$E$2)&gt;BL$5,BL$5&gt;=$E$2),'Portfolio Inputs'!H$24*$L26,IF(AND(($AA26+$E$2)&gt;BL$5,BL$5&gt;=$E$2),'Portfolio Inputs'!H$24*$K26,0))*Loss_ElectricEnergy+IF(AND(($AB26+$E$2)&gt;BL$5,BL$5&gt;=$E$2),'Portfolio Inputs'!H$25*$O26,IF(AND(($AA26+$E$2)&gt;BL$5,BL$5&gt;=$E$2),'Portfolio Inputs'!H$25*$N26,0))*Loss_ElectricDemand+IF(AND(($AB26+$E$2)&gt;BL$5,BL$5&gt;=$E$2),'Portfolio Inputs'!H$26*$Q26,IF(AND(($AA26+$E$2)&gt;BL$5,BL$5&gt;=$E$2),'Portfolio Inputs'!H$26*$P26,0))*Loss_GasEnergy</f>
        <v>0</v>
      </c>
      <c r="BM26" s="140">
        <f ca="1">IF(AND(($AB26+$E$2)&gt;BM$5,BM$5&gt;=$E$2),'Portfolio Inputs'!I$24*$L26,IF(AND(($AA26+$E$2)&gt;BM$5,BM$5&gt;=$E$2),'Portfolio Inputs'!I$24*$K26,0))*Loss_ElectricEnergy+IF(AND(($AB26+$E$2)&gt;BM$5,BM$5&gt;=$E$2),'Portfolio Inputs'!I$25*$O26,IF(AND(($AA26+$E$2)&gt;BM$5,BM$5&gt;=$E$2),'Portfolio Inputs'!I$25*$N26,0))*Loss_ElectricDemand+IF(AND(($AB26+$E$2)&gt;BM$5,BM$5&gt;=$E$2),'Portfolio Inputs'!I$26*$Q26,IF(AND(($AA26+$E$2)&gt;BM$5,BM$5&gt;=$E$2),'Portfolio Inputs'!I$26*$P26,0))*Loss_GasEnergy</f>
        <v>0</v>
      </c>
      <c r="BN26" s="140">
        <f ca="1">IF(AND(($AB26+$E$2)&gt;BN$5,BN$5&gt;=$E$2),'Portfolio Inputs'!J$24*$L26,IF(AND(($AA26+$E$2)&gt;BN$5,BN$5&gt;=$E$2),'Portfolio Inputs'!J$24*$K26,0))*Loss_ElectricEnergy+IF(AND(($AB26+$E$2)&gt;BN$5,BN$5&gt;=$E$2),'Portfolio Inputs'!J$25*$O26,IF(AND(($AA26+$E$2)&gt;BN$5,BN$5&gt;=$E$2),'Portfolio Inputs'!J$25*$N26,0))*Loss_ElectricDemand+IF(AND(($AB26+$E$2)&gt;BN$5,BN$5&gt;=$E$2),'Portfolio Inputs'!J$26*$Q26,IF(AND(($AA26+$E$2)&gt;BN$5,BN$5&gt;=$E$2),'Portfolio Inputs'!J$26*$P26,0))*Loss_GasEnergy</f>
        <v>0</v>
      </c>
      <c r="BO26" s="140">
        <f ca="1">IF(AND(($AB26+$E$2)&gt;BO$5,BO$5&gt;=$E$2),'Portfolio Inputs'!K$24*$L26,IF(AND(($AA26+$E$2)&gt;BO$5,BO$5&gt;=$E$2),'Portfolio Inputs'!K$24*$K26,0))*Loss_ElectricEnergy+IF(AND(($AB26+$E$2)&gt;BO$5,BO$5&gt;=$E$2),'Portfolio Inputs'!K$25*$O26,IF(AND(($AA26+$E$2)&gt;BO$5,BO$5&gt;=$E$2),'Portfolio Inputs'!K$25*$N26,0))*Loss_ElectricDemand+IF(AND(($AB26+$E$2)&gt;BO$5,BO$5&gt;=$E$2),'Portfolio Inputs'!K$26*$Q26,IF(AND(($AA26+$E$2)&gt;BO$5,BO$5&gt;=$E$2),'Portfolio Inputs'!K$26*$P26,0))*Loss_GasEnergy</f>
        <v>0</v>
      </c>
      <c r="BP26" s="140">
        <f ca="1">IF(AND(($AB26+$E$2)&gt;BP$5,BP$5&gt;=$E$2),'Portfolio Inputs'!L$24*$L26,IF(AND(($AA26+$E$2)&gt;BP$5,BP$5&gt;=$E$2),'Portfolio Inputs'!L$24*$K26,0))*Loss_ElectricEnergy+IF(AND(($AB26+$E$2)&gt;BP$5,BP$5&gt;=$E$2),'Portfolio Inputs'!L$25*$O26,IF(AND(($AA26+$E$2)&gt;BP$5,BP$5&gt;=$E$2),'Portfolio Inputs'!L$25*$N26,0))*Loss_ElectricDemand+IF(AND(($AB26+$E$2)&gt;BP$5,BP$5&gt;=$E$2),'Portfolio Inputs'!L$26*$Q26,IF(AND(($AA26+$E$2)&gt;BP$5,BP$5&gt;=$E$2),'Portfolio Inputs'!L$26*$P26,0))*Loss_GasEnergy</f>
        <v>0</v>
      </c>
      <c r="BQ26" s="140">
        <f ca="1">IF(AND(($AB26+$E$2)&gt;BQ$5,BQ$5&gt;=$E$2),'Portfolio Inputs'!M$24*$L26,IF(AND(($AA26+$E$2)&gt;BQ$5,BQ$5&gt;=$E$2),'Portfolio Inputs'!M$24*$K26,0))*Loss_ElectricEnergy+IF(AND(($AB26+$E$2)&gt;BQ$5,BQ$5&gt;=$E$2),'Portfolio Inputs'!M$25*$O26,IF(AND(($AA26+$E$2)&gt;BQ$5,BQ$5&gt;=$E$2),'Portfolio Inputs'!M$25*$N26,0))*Loss_ElectricDemand+IF(AND(($AB26+$E$2)&gt;BQ$5,BQ$5&gt;=$E$2),'Portfolio Inputs'!M$26*$Q26,IF(AND(($AA26+$E$2)&gt;BQ$5,BQ$5&gt;=$E$2),'Portfolio Inputs'!M$26*$P26,0))*Loss_GasEnergy</f>
        <v>0</v>
      </c>
      <c r="BR26" s="140">
        <f ca="1">IF(AND(($AB26+$E$2)&gt;BR$5,BR$5&gt;=$E$2),'Portfolio Inputs'!N$24*$L26,IF(AND(($AA26+$E$2)&gt;BR$5,BR$5&gt;=$E$2),'Portfolio Inputs'!N$24*$K26,0))*Loss_ElectricEnergy+IF(AND(($AB26+$E$2)&gt;BR$5,BR$5&gt;=$E$2),'Portfolio Inputs'!N$25*$O26,IF(AND(($AA26+$E$2)&gt;BR$5,BR$5&gt;=$E$2),'Portfolio Inputs'!N$25*$N26,0))*Loss_ElectricDemand+IF(AND(($AB26+$E$2)&gt;BR$5,BR$5&gt;=$E$2),'Portfolio Inputs'!N$26*$Q26,IF(AND(($AA26+$E$2)&gt;BR$5,BR$5&gt;=$E$2),'Portfolio Inputs'!N$26*$P26,0))*Loss_GasEnergy</f>
        <v>0</v>
      </c>
      <c r="BS26" s="140">
        <f ca="1">IF(AND(($AB26+$E$2)&gt;BS$5,BS$5&gt;=$E$2),'Portfolio Inputs'!O$24*$L26,IF(AND(($AA26+$E$2)&gt;BS$5,BS$5&gt;=$E$2),'Portfolio Inputs'!O$24*$K26,0))*Loss_ElectricEnergy+IF(AND(($AB26+$E$2)&gt;BS$5,BS$5&gt;=$E$2),'Portfolio Inputs'!O$25*$O26,IF(AND(($AA26+$E$2)&gt;BS$5,BS$5&gt;=$E$2),'Portfolio Inputs'!O$25*$N26,0))*Loss_ElectricDemand+IF(AND(($AB26+$E$2)&gt;BS$5,BS$5&gt;=$E$2),'Portfolio Inputs'!O$26*$Q26,IF(AND(($AA26+$E$2)&gt;BS$5,BS$5&gt;=$E$2),'Portfolio Inputs'!O$26*$P26,0))*Loss_GasEnergy</f>
        <v>0</v>
      </c>
      <c r="BT26" s="140">
        <f ca="1">IF(AND(($AB26+$E$2)&gt;BT$5,BT$5&gt;=$E$2),'Portfolio Inputs'!P$24*$L26,IF(AND(($AA26+$E$2)&gt;BT$5,BT$5&gt;=$E$2),'Portfolio Inputs'!P$24*$K26,0))*Loss_ElectricEnergy+IF(AND(($AB26+$E$2)&gt;BT$5,BT$5&gt;=$E$2),'Portfolio Inputs'!P$25*$O26,IF(AND(($AA26+$E$2)&gt;BT$5,BT$5&gt;=$E$2),'Portfolio Inputs'!P$25*$N26,0))*Loss_ElectricDemand+IF(AND(($AB26+$E$2)&gt;BT$5,BT$5&gt;=$E$2),'Portfolio Inputs'!P$26*$Q26,IF(AND(($AA26+$E$2)&gt;BT$5,BT$5&gt;=$E$2),'Portfolio Inputs'!P$26*$P26,0))*Loss_GasEnergy</f>
        <v>0</v>
      </c>
      <c r="BU26" s="140">
        <f ca="1">IF(AND(($AB26+$E$2)&gt;BU$5,BU$5&gt;=$E$2),'Portfolio Inputs'!Q$24*$L26,IF(AND(($AA26+$E$2)&gt;BU$5,BU$5&gt;=$E$2),'Portfolio Inputs'!Q$24*$K26,0))*Loss_ElectricEnergy+IF(AND(($AB26+$E$2)&gt;BU$5,BU$5&gt;=$E$2),'Portfolio Inputs'!Q$25*$O26,IF(AND(($AA26+$E$2)&gt;BU$5,BU$5&gt;=$E$2),'Portfolio Inputs'!Q$25*$N26,0))*Loss_ElectricDemand+IF(AND(($AB26+$E$2)&gt;BU$5,BU$5&gt;=$E$2),'Portfolio Inputs'!Q$26*$Q26,IF(AND(($AA26+$E$2)&gt;BU$5,BU$5&gt;=$E$2),'Portfolio Inputs'!Q$26*$P26,0))*Loss_GasEnergy</f>
        <v>0</v>
      </c>
      <c r="BV26" s="140">
        <f ca="1">IF(AND(($AB26+$E$2)&gt;BV$5,BV$5&gt;=$E$2),'Portfolio Inputs'!R$24*$L26,IF(AND(($AA26+$E$2)&gt;BV$5,BV$5&gt;=$E$2),'Portfolio Inputs'!R$24*$K26,0))*Loss_ElectricEnergy+IF(AND(($AB26+$E$2)&gt;BV$5,BV$5&gt;=$E$2),'Portfolio Inputs'!R$25*$O26,IF(AND(($AA26+$E$2)&gt;BV$5,BV$5&gt;=$E$2),'Portfolio Inputs'!R$25*$N26,0))*Loss_ElectricDemand+IF(AND(($AB26+$E$2)&gt;BV$5,BV$5&gt;=$E$2),'Portfolio Inputs'!R$26*$Q26,IF(AND(($AA26+$E$2)&gt;BV$5,BV$5&gt;=$E$2),'Portfolio Inputs'!R$26*$P26,0))*Loss_GasEnergy</f>
        <v>0</v>
      </c>
      <c r="BW26" s="140">
        <f ca="1">IF(AND(($AB26+$E$2)&gt;BW$5,BW$5&gt;=$E$2),'Portfolio Inputs'!S$24*$L26,IF(AND(($AA26+$E$2)&gt;BW$5,BW$5&gt;=$E$2),'Portfolio Inputs'!S$24*$K26,0))*Loss_ElectricEnergy+IF(AND(($AB26+$E$2)&gt;BW$5,BW$5&gt;=$E$2),'Portfolio Inputs'!S$25*$O26,IF(AND(($AA26+$E$2)&gt;BW$5,BW$5&gt;=$E$2),'Portfolio Inputs'!S$25*$N26,0))*Loss_ElectricDemand+IF(AND(($AB26+$E$2)&gt;BW$5,BW$5&gt;=$E$2),'Portfolio Inputs'!S$26*$Q26,IF(AND(($AA26+$E$2)&gt;BW$5,BW$5&gt;=$E$2),'Portfolio Inputs'!S$26*$P26,0))*Loss_GasEnergy</f>
        <v>0</v>
      </c>
      <c r="BX26" s="140">
        <f ca="1">IF(AND(($AB26+$E$2)&gt;BX$5,BX$5&gt;=$E$2),'Portfolio Inputs'!T$24*$L26,IF(AND(($AA26+$E$2)&gt;BX$5,BX$5&gt;=$E$2),'Portfolio Inputs'!T$24*$K26,0))*Loss_ElectricEnergy+IF(AND(($AB26+$E$2)&gt;BX$5,BX$5&gt;=$E$2),'Portfolio Inputs'!T$25*$O26,IF(AND(($AA26+$E$2)&gt;BX$5,BX$5&gt;=$E$2),'Portfolio Inputs'!T$25*$N26,0))*Loss_ElectricDemand+IF(AND(($AB26+$E$2)&gt;BX$5,BX$5&gt;=$E$2),'Portfolio Inputs'!T$26*$Q26,IF(AND(($AA26+$E$2)&gt;BX$5,BX$5&gt;=$E$2),'Portfolio Inputs'!T$26*$P26,0))*Loss_GasEnergy</f>
        <v>0</v>
      </c>
      <c r="BY26" s="140">
        <f ca="1">IF(AND(($AB26+$E$2)&gt;BY$5,BY$5&gt;=$E$2),'Portfolio Inputs'!U$24*$L26,IF(AND(($AA26+$E$2)&gt;BY$5,BY$5&gt;=$E$2),'Portfolio Inputs'!U$24*$K26,0))*Loss_ElectricEnergy+IF(AND(($AB26+$E$2)&gt;BY$5,BY$5&gt;=$E$2),'Portfolio Inputs'!U$25*$O26,IF(AND(($AA26+$E$2)&gt;BY$5,BY$5&gt;=$E$2),'Portfolio Inputs'!U$25*$N26,0))*Loss_ElectricDemand+IF(AND(($AB26+$E$2)&gt;BY$5,BY$5&gt;=$E$2),'Portfolio Inputs'!U$26*$Q26,IF(AND(($AA26+$E$2)&gt;BY$5,BY$5&gt;=$E$2),'Portfolio Inputs'!U$26*$P26,0))*Loss_GasEnergy</f>
        <v>0</v>
      </c>
      <c r="BZ26" s="140">
        <f ca="1">IF(AND(($AB26+$E$2)&gt;BZ$5,BZ$5&gt;=$E$2),'Portfolio Inputs'!V$24*$L26,IF(AND(($AA26+$E$2)&gt;BZ$5,BZ$5&gt;=$E$2),'Portfolio Inputs'!V$24*$K26,0))*Loss_ElectricEnergy+IF(AND(($AB26+$E$2)&gt;BZ$5,BZ$5&gt;=$E$2),'Portfolio Inputs'!V$25*$O26,IF(AND(($AA26+$E$2)&gt;BZ$5,BZ$5&gt;=$E$2),'Portfolio Inputs'!V$25*$N26,0))*Loss_ElectricDemand+IF(AND(($AB26+$E$2)&gt;BZ$5,BZ$5&gt;=$E$2),'Portfolio Inputs'!V$26*$Q26,IF(AND(($AA26+$E$2)&gt;BZ$5,BZ$5&gt;=$E$2),'Portfolio Inputs'!V$26*$P26,0))*Loss_GasEnergy</f>
        <v>0</v>
      </c>
      <c r="CA26" s="140">
        <f ca="1">IF(AND(($AB26+$E$2)&gt;CA$5,CA$5&gt;=$E$2),'Portfolio Inputs'!W$24*$L26,IF(AND(($AA26+$E$2)&gt;CA$5,CA$5&gt;=$E$2),'Portfolio Inputs'!W$24*$K26,0))*Loss_ElectricEnergy+IF(AND(($AB26+$E$2)&gt;CA$5,CA$5&gt;=$E$2),'Portfolio Inputs'!W$25*$O26,IF(AND(($AA26+$E$2)&gt;CA$5,CA$5&gt;=$E$2),'Portfolio Inputs'!W$25*$N26,0))*Loss_ElectricDemand+IF(AND(($AB26+$E$2)&gt;CA$5,CA$5&gt;=$E$2),'Portfolio Inputs'!W$26*$Q26,IF(AND(($AA26+$E$2)&gt;CA$5,CA$5&gt;=$E$2),'Portfolio Inputs'!W$26*$P26,0))*Loss_GasEnergy</f>
        <v>0</v>
      </c>
      <c r="CB26" s="140">
        <f ca="1">IF(AND(($AB26+$E$2)&gt;CB$5,CB$5&gt;=$E$2),'Portfolio Inputs'!X$24*$L26,IF(AND(($AA26+$E$2)&gt;CB$5,CB$5&gt;=$E$2),'Portfolio Inputs'!X$24*$K26,0))*Loss_ElectricEnergy+IF(AND(($AB26+$E$2)&gt;CB$5,CB$5&gt;=$E$2),'Portfolio Inputs'!X$25*$O26,IF(AND(($AA26+$E$2)&gt;CB$5,CB$5&gt;=$E$2),'Portfolio Inputs'!X$25*$N26,0))*Loss_ElectricDemand+IF(AND(($AB26+$E$2)&gt;CB$5,CB$5&gt;=$E$2),'Portfolio Inputs'!X$26*$Q26,IF(AND(($AA26+$E$2)&gt;CB$5,CB$5&gt;=$E$2),'Portfolio Inputs'!X$26*$P26,0))*Loss_GasEnergy</f>
        <v>0</v>
      </c>
      <c r="CC26" s="140">
        <f ca="1">IF(AND(($AB26+$E$2)&gt;CC$5,CC$5&gt;=$E$2),'Portfolio Inputs'!Y$24*$L26,IF(AND(($AA26+$E$2)&gt;CC$5,CC$5&gt;=$E$2),'Portfolio Inputs'!Y$24*$K26,0))*Loss_ElectricEnergy+IF(AND(($AB26+$E$2)&gt;CC$5,CC$5&gt;=$E$2),'Portfolio Inputs'!Y$25*$O26,IF(AND(($AA26+$E$2)&gt;CC$5,CC$5&gt;=$E$2),'Portfolio Inputs'!Y$25*$N26,0))*Loss_ElectricDemand+IF(AND(($AB26+$E$2)&gt;CC$5,CC$5&gt;=$E$2),'Portfolio Inputs'!Y$26*$Q26,IF(AND(($AA26+$E$2)&gt;CC$5,CC$5&gt;=$E$2),'Portfolio Inputs'!Y$26*$P26,0))*Loss_GasEnergy</f>
        <v>0</v>
      </c>
      <c r="CD26" s="140">
        <f ca="1">IF(AND(($AB26+$E$2)&gt;CD$5,CD$5&gt;=$E$2),'Portfolio Inputs'!Z$24*$L26,IF(AND(($AA26+$E$2)&gt;CD$5,CD$5&gt;=$E$2),'Portfolio Inputs'!Z$24*$K26,0))*Loss_ElectricEnergy+IF(AND(($AB26+$E$2)&gt;CD$5,CD$5&gt;=$E$2),'Portfolio Inputs'!Z$25*$O26,IF(AND(($AA26+$E$2)&gt;CD$5,CD$5&gt;=$E$2),'Portfolio Inputs'!Z$25*$N26,0))*Loss_ElectricDemand+IF(AND(($AB26+$E$2)&gt;CD$5,CD$5&gt;=$E$2),'Portfolio Inputs'!Z$26*$Q26,IF(AND(($AA26+$E$2)&gt;CD$5,CD$5&gt;=$E$2),'Portfolio Inputs'!Z$26*$P26,0))*Loss_GasEnergy</f>
        <v>0</v>
      </c>
      <c r="CE26" s="140">
        <f ca="1">IF(AND(($AB26+$E$2)&gt;CE$5,CE$5&gt;=$E$2),'Portfolio Inputs'!AA$24*$L26,IF(AND(($AA26+$E$2)&gt;CE$5,CE$5&gt;=$E$2),'Portfolio Inputs'!AA$24*$K26,0))*Loss_ElectricEnergy+IF(AND(($AB26+$E$2)&gt;CE$5,CE$5&gt;=$E$2),'Portfolio Inputs'!AA$25*$O26,IF(AND(($AA26+$E$2)&gt;CE$5,CE$5&gt;=$E$2),'Portfolio Inputs'!AA$25*$N26,0))*Loss_ElectricDemand+IF(AND(($AB26+$E$2)&gt;CE$5,CE$5&gt;=$E$2),'Portfolio Inputs'!AA$26*$Q26,IF(AND(($AA26+$E$2)&gt;CE$5,CE$5&gt;=$E$2),'Portfolio Inputs'!AA$26*$P26,0))*Loss_GasEnergy</f>
        <v>0</v>
      </c>
      <c r="CF26" s="140">
        <f ca="1">IF(AND(($AB26+$E$2)&gt;CF$5,CF$5&gt;=$E$2),'Portfolio Inputs'!AB$24*$L26,IF(AND(($AA26+$E$2)&gt;CF$5,CF$5&gt;=$E$2),'Portfolio Inputs'!AB$24*$K26,0))*Loss_ElectricEnergy+IF(AND(($AB26+$E$2)&gt;CF$5,CF$5&gt;=$E$2),'Portfolio Inputs'!AB$25*$O26,IF(AND(($AA26+$E$2)&gt;CF$5,CF$5&gt;=$E$2),'Portfolio Inputs'!AB$25*$N26,0))*Loss_ElectricDemand+IF(AND(($AB26+$E$2)&gt;CF$5,CF$5&gt;=$E$2),'Portfolio Inputs'!AB$26*$Q26,IF(AND(($AA26+$E$2)&gt;CF$5,CF$5&gt;=$E$2),'Portfolio Inputs'!AB$26*$P26,0))*Loss_GasEnergy</f>
        <v>0</v>
      </c>
      <c r="CG26" s="140">
        <f ca="1">IF(AND(($AB26+$E$2)&gt;CG$5,CG$5&gt;=$E$2),'Portfolio Inputs'!AC$24*$L26,IF(AND(($AA26+$E$2)&gt;CG$5,CG$5&gt;=$E$2),'Portfolio Inputs'!AC$24*$K26,0))*Loss_ElectricEnergy+IF(AND(($AB26+$E$2)&gt;CG$5,CG$5&gt;=$E$2),'Portfolio Inputs'!AC$25*$O26,IF(AND(($AA26+$E$2)&gt;CG$5,CG$5&gt;=$E$2),'Portfolio Inputs'!AC$25*$N26,0))*Loss_ElectricDemand+IF(AND(($AB26+$E$2)&gt;CG$5,CG$5&gt;=$E$2),'Portfolio Inputs'!AC$26*$Q26,IF(AND(($AA26+$E$2)&gt;CG$5,CG$5&gt;=$E$2),'Portfolio Inputs'!AC$26*$P26,0))*Loss_GasEnergy</f>
        <v>0</v>
      </c>
      <c r="CH26" s="140">
        <f ca="1">IF(AND(($AB26+$E$2)&gt;CH$5,CH$5&gt;=$E$2),'Portfolio Inputs'!AD$24*$L26,IF(AND(($AA26+$E$2)&gt;CH$5,CH$5&gt;=$E$2),'Portfolio Inputs'!AD$24*$K26,0))*Loss_ElectricEnergy+IF(AND(($AB26+$E$2)&gt;CH$5,CH$5&gt;=$E$2),'Portfolio Inputs'!AD$25*$O26,IF(AND(($AA26+$E$2)&gt;CH$5,CH$5&gt;=$E$2),'Portfolio Inputs'!AD$25*$N26,0))*Loss_ElectricDemand+IF(AND(($AB26+$E$2)&gt;CH$5,CH$5&gt;=$E$2),'Portfolio Inputs'!AD$26*$Q26,IF(AND(($AA26+$E$2)&gt;CH$5,CH$5&gt;=$E$2),'Portfolio Inputs'!AD$26*$P26,0))*Loss_GasEnergy</f>
        <v>0</v>
      </c>
      <c r="CI26" s="140">
        <f ca="1">IF(AND(($AB26+$E$2)&gt;CI$5,CI$5&gt;=$E$2),'Portfolio Inputs'!AE$24*$L26,IF(AND(($AA26+$E$2)&gt;CI$5,CI$5&gt;=$E$2),'Portfolio Inputs'!AE$24*$K26,0))*Loss_ElectricEnergy+IF(AND(($AB26+$E$2)&gt;CI$5,CI$5&gt;=$E$2),'Portfolio Inputs'!AE$25*$O26,IF(AND(($AA26+$E$2)&gt;CI$5,CI$5&gt;=$E$2),'Portfolio Inputs'!AE$25*$N26,0))*Loss_ElectricDemand+IF(AND(($AB26+$E$2)&gt;CI$5,CI$5&gt;=$E$2),'Portfolio Inputs'!AE$26*$Q26,IF(AND(($AA26+$E$2)&gt;CI$5,CI$5&gt;=$E$2),'Portfolio Inputs'!AE$26*$P26,0))*Loss_GasEnergy</f>
        <v>0</v>
      </c>
      <c r="CJ26" s="140">
        <f ca="1">IF(AND(($AB26+$E$2)&gt;CJ$5,CJ$5&gt;=$E$2),'Portfolio Inputs'!AF$24*$L26,IF(AND(($AA26+$E$2)&gt;CJ$5,CJ$5&gt;=$E$2),'Portfolio Inputs'!AF$24*$K26,0))*Loss_ElectricEnergy+IF(AND(($AB26+$E$2)&gt;CJ$5,CJ$5&gt;=$E$2),'Portfolio Inputs'!AF$25*$O26,IF(AND(($AA26+$E$2)&gt;CJ$5,CJ$5&gt;=$E$2),'Portfolio Inputs'!AF$25*$N26,0))*Loss_ElectricDemand+IF(AND(($AB26+$E$2)&gt;CJ$5,CJ$5&gt;=$E$2),'Portfolio Inputs'!AF$26*$Q26,IF(AND(($AA26+$E$2)&gt;CJ$5,CJ$5&gt;=$E$2),'Portfolio Inputs'!AF$26*$P26,0))*Loss_GasEnergy</f>
        <v>0</v>
      </c>
      <c r="CK26" s="140">
        <f ca="1">IF(AND(($AB26+$E$2)&gt;CK$5,CK$5&gt;=$E$2),'Portfolio Inputs'!AG$24*$L26,IF(AND(($AA26+$E$2)&gt;CK$5,CK$5&gt;=$E$2),'Portfolio Inputs'!AG$24*$K26,0))*Loss_ElectricEnergy+IF(AND(($AB26+$E$2)&gt;CK$5,CK$5&gt;=$E$2),'Portfolio Inputs'!AG$25*$O26,IF(AND(($AA26+$E$2)&gt;CK$5,CK$5&gt;=$E$2),'Portfolio Inputs'!AG$25*$N26,0))*Loss_ElectricDemand+IF(AND(($AB26+$E$2)&gt;CK$5,CK$5&gt;=$E$2),'Portfolio Inputs'!AG$26*$Q26,IF(AND(($AA26+$E$2)&gt;CK$5,CK$5&gt;=$E$2),'Portfolio Inputs'!AG$26*$P26,0))*Loss_GasEnergy</f>
        <v>0</v>
      </c>
      <c r="CL26" s="140">
        <f ca="1">IF(AND(($AB26+$E$2)&gt;CL$5,CL$5&gt;=$E$2),'Portfolio Inputs'!AH$24*$L26,IF(AND(($AA26+$E$2)&gt;CL$5,CL$5&gt;=$E$2),'Portfolio Inputs'!AH$24*$K26,0))*Loss_ElectricEnergy+IF(AND(($AB26+$E$2)&gt;CL$5,CL$5&gt;=$E$2),'Portfolio Inputs'!AH$25*$O26,IF(AND(($AA26+$E$2)&gt;CL$5,CL$5&gt;=$E$2),'Portfolio Inputs'!AH$25*$N26,0))*Loss_ElectricDemand+IF(AND(($AB26+$E$2)&gt;CL$5,CL$5&gt;=$E$2),'Portfolio Inputs'!AH$26*$Q26,IF(AND(($AA26+$E$2)&gt;CL$5,CL$5&gt;=$E$2),'Portfolio Inputs'!AH$26*$P26,0))*Loss_GasEnergy</f>
        <v>0</v>
      </c>
      <c r="CM26" s="140">
        <f ca="1">IF(AND(($AB26+$E$2)&gt;CM$5,CM$5&gt;=$E$2),'Portfolio Inputs'!AI$24*$L26,IF(AND(($AA26+$E$2)&gt;CM$5,CM$5&gt;=$E$2),'Portfolio Inputs'!AI$24*$K26,0))*Loss_ElectricEnergy+IF(AND(($AB26+$E$2)&gt;CM$5,CM$5&gt;=$E$2),'Portfolio Inputs'!AI$25*$O26,IF(AND(($AA26+$E$2)&gt;CM$5,CM$5&gt;=$E$2),'Portfolio Inputs'!AI$25*$N26,0))*Loss_ElectricDemand+IF(AND(($AB26+$E$2)&gt;CM$5,CM$5&gt;=$E$2),'Portfolio Inputs'!AI$26*$Q26,IF(AND(($AA26+$E$2)&gt;CM$5,CM$5&gt;=$E$2),'Portfolio Inputs'!AI$26*$P26,0))*Loss_GasEnergy</f>
        <v>0</v>
      </c>
      <c r="CN26" s="140">
        <f ca="1">IF(AND(($AB26+$E$2)&gt;CN$5,CN$5&gt;=$E$2),'Portfolio Inputs'!AJ$24*$L26,IF(AND(($AA26+$E$2)&gt;CN$5,CN$5&gt;=$E$2),'Portfolio Inputs'!AJ$24*$K26,0))*Loss_ElectricEnergy+IF(AND(($AB26+$E$2)&gt;CN$5,CN$5&gt;=$E$2),'Portfolio Inputs'!AJ$25*$O26,IF(AND(($AA26+$E$2)&gt;CN$5,CN$5&gt;=$E$2),'Portfolio Inputs'!AJ$25*$N26,0))*Loss_ElectricDemand+IF(AND(($AB26+$E$2)&gt;CN$5,CN$5&gt;=$E$2),'Portfolio Inputs'!AJ$26*$Q26,IF(AND(($AA26+$E$2)&gt;CN$5,CN$5&gt;=$E$2),'Portfolio Inputs'!AJ$26*$P26,0))*Loss_GasEnergy</f>
        <v>0</v>
      </c>
      <c r="CO26" s="140">
        <f ca="1">IF(AND(($AB26+$E$2)&gt;CO$5,CO$5&gt;=$E$2),'Portfolio Inputs'!AK$24*$L26,IF(AND(($AA26+$E$2)&gt;CO$5,CO$5&gt;=$E$2),'Portfolio Inputs'!AK$24*$K26,0))*Loss_ElectricEnergy+IF(AND(($AB26+$E$2)&gt;CO$5,CO$5&gt;=$E$2),'Portfolio Inputs'!AK$25*$O26,IF(AND(($AA26+$E$2)&gt;CO$5,CO$5&gt;=$E$2),'Portfolio Inputs'!AK$25*$N26,0))*Loss_ElectricDemand+IF(AND(($AB26+$E$2)&gt;CO$5,CO$5&gt;=$E$2),'Portfolio Inputs'!AK$26*$Q26,IF(AND(($AA26+$E$2)&gt;CO$5,CO$5&gt;=$E$2),'Portfolio Inputs'!AK$26*$P26,0))*Loss_GasEnergy</f>
        <v>0</v>
      </c>
      <c r="CP26" s="140">
        <f ca="1">IF(AND(($AB26+$E$2)&gt;CP$5,CP$5&gt;=$E$2),'Portfolio Inputs'!AL$24*$L26,IF(AND(($AA26+$E$2)&gt;CP$5,CP$5&gt;=$E$2),'Portfolio Inputs'!AL$24*$K26,0))*Loss_ElectricEnergy+IF(AND(($AB26+$E$2)&gt;CP$5,CP$5&gt;=$E$2),'Portfolio Inputs'!AL$25*$O26,IF(AND(($AA26+$E$2)&gt;CP$5,CP$5&gt;=$E$2),'Portfolio Inputs'!AL$25*$N26,0))*Loss_ElectricDemand+IF(AND(($AB26+$E$2)&gt;CP$5,CP$5&gt;=$E$2),'Portfolio Inputs'!AL$26*$Q26,IF(AND(($AA26+$E$2)&gt;CP$5,CP$5&gt;=$E$2),'Portfolio Inputs'!AL$26*$P26,0))*Loss_GasEnergy</f>
        <v>0</v>
      </c>
      <c r="CQ26" s="140">
        <f ca="1">IF(AND(($AB26+$E$2)&gt;CQ$5,CQ$5&gt;=$E$2),'Portfolio Inputs'!AM$24*$L26,IF(AND(($AA26+$E$2)&gt;CQ$5,CQ$5&gt;=$E$2),'Portfolio Inputs'!AM$24*$K26,0))*Loss_ElectricEnergy+IF(AND(($AB26+$E$2)&gt;CQ$5,CQ$5&gt;=$E$2),'Portfolio Inputs'!AM$25*$O26,IF(AND(($AA26+$E$2)&gt;CQ$5,CQ$5&gt;=$E$2),'Portfolio Inputs'!AM$25*$N26,0))*Loss_ElectricDemand+IF(AND(($AB26+$E$2)&gt;CQ$5,CQ$5&gt;=$E$2),'Portfolio Inputs'!AM$26*$Q26,IF(AND(($AA26+$E$2)&gt;CQ$5,CQ$5&gt;=$E$2),'Portfolio Inputs'!AM$26*$P26,0))*Loss_GasEnergy</f>
        <v>0</v>
      </c>
      <c r="CR26" s="131"/>
      <c r="CS26" s="140">
        <f ca="1">IF(AND(($AB26+$E$2)&gt;CS$5,CS$5&gt;=$E$2),'Portfolio Inputs'!F$29*$L26,IF(AND(($AA26+$E$2)&gt;CS$5,CS$5&gt;=$E$2),'Portfolio Inputs'!F$29*$K26,0))</f>
        <v>0</v>
      </c>
      <c r="CT26" s="140">
        <f ca="1">IF(AND(($AB26+$E$2)&gt;CT$5,CT$5&gt;=$E$2),'Portfolio Inputs'!G$29*$L26,IF(AND(($AA26+$E$2)&gt;CT$5,CT$5&gt;=$E$2),'Portfolio Inputs'!G$29*$K26,0))</f>
        <v>0</v>
      </c>
      <c r="CU26" s="140">
        <f ca="1">IF(AND(($AB26+$E$2)&gt;CU$5,CU$5&gt;=$E$2),'Portfolio Inputs'!H$29*$L26,IF(AND(($AA26+$E$2)&gt;CU$5,CU$5&gt;=$E$2),'Portfolio Inputs'!H$29*$K26,0))</f>
        <v>0</v>
      </c>
      <c r="CV26" s="140">
        <f ca="1">IF(AND(($AB26+$E$2)&gt;CV$5,CV$5&gt;=$E$2),'Portfolio Inputs'!I$29*$L26,IF(AND(($AA26+$E$2)&gt;CV$5,CV$5&gt;=$E$2),'Portfolio Inputs'!I$29*$K26,0))</f>
        <v>0</v>
      </c>
      <c r="CW26" s="140">
        <f ca="1">IF(AND(($AB26+$E$2)&gt;CW$5,CW$5&gt;=$E$2),'Portfolio Inputs'!J$29*$L26,IF(AND(($AA26+$E$2)&gt;CW$5,CW$5&gt;=$E$2),'Portfolio Inputs'!J$29*$K26,0))</f>
        <v>0</v>
      </c>
      <c r="CX26" s="140">
        <f ca="1">IF(AND(($AB26+$E$2)&gt;CX$5,CX$5&gt;=$E$2),'Portfolio Inputs'!K$29*$L26,IF(AND(($AA26+$E$2)&gt;CX$5,CX$5&gt;=$E$2),'Portfolio Inputs'!K$29*$K26,0))</f>
        <v>0</v>
      </c>
      <c r="CY26" s="140">
        <f ca="1">IF(AND(($AB26+$E$2)&gt;CY$5,CY$5&gt;=$E$2),'Portfolio Inputs'!L$29*$L26,IF(AND(($AA26+$E$2)&gt;CY$5,CY$5&gt;=$E$2),'Portfolio Inputs'!L$29*$K26,0))</f>
        <v>0</v>
      </c>
      <c r="CZ26" s="140">
        <f ca="1">IF(AND(($AB26+$E$2)&gt;CZ$5,CZ$5&gt;=$E$2),'Portfolio Inputs'!M$29*$L26,IF(AND(($AA26+$E$2)&gt;CZ$5,CZ$5&gt;=$E$2),'Portfolio Inputs'!M$29*$K26,0))</f>
        <v>0</v>
      </c>
      <c r="DA26" s="140">
        <f ca="1">IF(AND(($AB26+$E$2)&gt;DA$5,DA$5&gt;=$E$2),'Portfolio Inputs'!N$29*$L26,IF(AND(($AA26+$E$2)&gt;DA$5,DA$5&gt;=$E$2),'Portfolio Inputs'!N$29*$K26,0))</f>
        <v>0</v>
      </c>
      <c r="DB26" s="140">
        <f ca="1">IF(AND(($AB26+$E$2)&gt;DB$5,DB$5&gt;=$E$2),'Portfolio Inputs'!O$29*$L26,IF(AND(($AA26+$E$2)&gt;DB$5,DB$5&gt;=$E$2),'Portfolio Inputs'!O$29*$K26,0))</f>
        <v>0</v>
      </c>
      <c r="DC26" s="140">
        <f ca="1">IF(AND(($AB26+$E$2)&gt;DC$5,DC$5&gt;=$E$2),'Portfolio Inputs'!P$29*$L26,IF(AND(($AA26+$E$2)&gt;DC$5,DC$5&gt;=$E$2),'Portfolio Inputs'!P$29*$K26,0))</f>
        <v>0</v>
      </c>
      <c r="DD26" s="140">
        <f ca="1">IF(AND(($AB26+$E$2)&gt;DD$5,DD$5&gt;=$E$2),'Portfolio Inputs'!Q$29*$L26,IF(AND(($AA26+$E$2)&gt;DD$5,DD$5&gt;=$E$2),'Portfolio Inputs'!Q$29*$K26,0))</f>
        <v>0</v>
      </c>
      <c r="DE26" s="140">
        <f ca="1">IF(AND(($AB26+$E$2)&gt;DE$5,DE$5&gt;=$E$2),'Portfolio Inputs'!R$29*$L26,IF(AND(($AA26+$E$2)&gt;DE$5,DE$5&gt;=$E$2),'Portfolio Inputs'!R$29*$K26,0))</f>
        <v>0</v>
      </c>
      <c r="DF26" s="140">
        <f ca="1">IF(AND(($AB26+$E$2)&gt;DF$5,DF$5&gt;=$E$2),'Portfolio Inputs'!S$29*$L26,IF(AND(($AA26+$E$2)&gt;DF$5,DF$5&gt;=$E$2),'Portfolio Inputs'!S$29*$K26,0))</f>
        <v>0</v>
      </c>
      <c r="DG26" s="140">
        <f ca="1">IF(AND(($AB26+$E$2)&gt;DG$5,DG$5&gt;=$E$2),'Portfolio Inputs'!T$29*$L26,IF(AND(($AA26+$E$2)&gt;DG$5,DG$5&gt;=$E$2),'Portfolio Inputs'!T$29*$K26,0))</f>
        <v>0</v>
      </c>
      <c r="DH26" s="140">
        <f ca="1">IF(AND(($AB26+$E$2)&gt;DH$5,DH$5&gt;=$E$2),'Portfolio Inputs'!U$29*$L26,IF(AND(($AA26+$E$2)&gt;DH$5,DH$5&gt;=$E$2),'Portfolio Inputs'!U$29*$K26,0))</f>
        <v>0</v>
      </c>
      <c r="DI26" s="140">
        <f ca="1">IF(AND(($AB26+$E$2)&gt;DI$5,DI$5&gt;=$E$2),'Portfolio Inputs'!V$29*$L26,IF(AND(($AA26+$E$2)&gt;DI$5,DI$5&gt;=$E$2),'Portfolio Inputs'!V$29*$K26,0))</f>
        <v>0</v>
      </c>
      <c r="DJ26" s="140">
        <f ca="1">IF(AND(($AB26+$E$2)&gt;DJ$5,DJ$5&gt;=$E$2),'Portfolio Inputs'!W$29*$L26,IF(AND(($AA26+$E$2)&gt;DJ$5,DJ$5&gt;=$E$2),'Portfolio Inputs'!W$29*$K26,0))</f>
        <v>0</v>
      </c>
      <c r="DK26" s="140">
        <f ca="1">IF(AND(($AB26+$E$2)&gt;DK$5,DK$5&gt;=$E$2),'Portfolio Inputs'!X$29*$L26,IF(AND(($AA26+$E$2)&gt;DK$5,DK$5&gt;=$E$2),'Portfolio Inputs'!X$29*$K26,0))</f>
        <v>0</v>
      </c>
      <c r="DL26" s="140">
        <f ca="1">IF(AND(($AB26+$E$2)&gt;DL$5,DL$5&gt;=$E$2),'Portfolio Inputs'!Y$29*$L26,IF(AND(($AA26+$E$2)&gt;DL$5,DL$5&gt;=$E$2),'Portfolio Inputs'!Y$29*$K26,0))</f>
        <v>0</v>
      </c>
      <c r="DM26" s="140">
        <f ca="1">IF(AND(($AB26+$E$2)&gt;DM$5,DM$5&gt;=$E$2),'Portfolio Inputs'!Z$29*$L26,IF(AND(($AA26+$E$2)&gt;DM$5,DM$5&gt;=$E$2),'Portfolio Inputs'!Z$29*$K26,0))</f>
        <v>0</v>
      </c>
      <c r="DN26" s="140">
        <f ca="1">IF(AND(($AB26+$E$2)&gt;DN$5,DN$5&gt;=$E$2),'Portfolio Inputs'!AA$29*$L26,IF(AND(($AA26+$E$2)&gt;DN$5,DN$5&gt;=$E$2),'Portfolio Inputs'!AA$29*$K26,0))</f>
        <v>0</v>
      </c>
      <c r="DO26" s="140">
        <f ca="1">IF(AND(($AB26+$E$2)&gt;DO$5,DO$5&gt;=$E$2),'Portfolio Inputs'!AB$29*$L26,IF(AND(($AA26+$E$2)&gt;DO$5,DO$5&gt;=$E$2),'Portfolio Inputs'!AB$29*$K26,0))</f>
        <v>0</v>
      </c>
      <c r="DP26" s="140">
        <f ca="1">IF(AND(($AB26+$E$2)&gt;DP$5,DP$5&gt;=$E$2),'Portfolio Inputs'!AC$29*$L26,IF(AND(($AA26+$E$2)&gt;DP$5,DP$5&gt;=$E$2),'Portfolio Inputs'!AC$29*$K26,0))</f>
        <v>0</v>
      </c>
      <c r="DQ26" s="140">
        <f ca="1">IF(AND(($AB26+$E$2)&gt;DQ$5,DQ$5&gt;=$E$2),'Portfolio Inputs'!AD$29*$L26,IF(AND(($AA26+$E$2)&gt;DQ$5,DQ$5&gt;=$E$2),'Portfolio Inputs'!AD$29*$K26,0))</f>
        <v>0</v>
      </c>
      <c r="DR26" s="140">
        <f ca="1">IF(AND(($AB26+$E$2)&gt;DR$5,DR$5&gt;=$E$2),'Portfolio Inputs'!AE$29*$L26,IF(AND(($AA26+$E$2)&gt;DR$5,DR$5&gt;=$E$2),'Portfolio Inputs'!AE$29*$K26,0))</f>
        <v>0</v>
      </c>
      <c r="DS26" s="140">
        <f ca="1">IF(AND(($AB26+$E$2)&gt;DS$5,DS$5&gt;=$E$2),'Portfolio Inputs'!AF$29*$L26,IF(AND(($AA26+$E$2)&gt;DS$5,DS$5&gt;=$E$2),'Portfolio Inputs'!AF$29*$K26,0))</f>
        <v>0</v>
      </c>
      <c r="DT26" s="140">
        <f ca="1">IF(AND(($AB26+$E$2)&gt;DT$5,DT$5&gt;=$E$2),'Portfolio Inputs'!AG$29*$L26,IF(AND(($AA26+$E$2)&gt;DT$5,DT$5&gt;=$E$2),'Portfolio Inputs'!AG$29*$K26,0))</f>
        <v>0</v>
      </c>
      <c r="DU26" s="140">
        <f ca="1">IF(AND(($AB26+$E$2)&gt;DU$5,DU$5&gt;=$E$2),'Portfolio Inputs'!AH$29*$L26,IF(AND(($AA26+$E$2)&gt;DU$5,DU$5&gt;=$E$2),'Portfolio Inputs'!AH$29*$K26,0))</f>
        <v>0</v>
      </c>
      <c r="DV26" s="140">
        <f ca="1">IF(AND(($AB26+$E$2)&gt;DV$5,DV$5&gt;=$E$2),'Portfolio Inputs'!AI$29*$L26,IF(AND(($AA26+$E$2)&gt;DV$5,DV$5&gt;=$E$2),'Portfolio Inputs'!AI$29*$K26,0))</f>
        <v>0</v>
      </c>
      <c r="DW26" s="140">
        <f ca="1">IF(AND(($AB26+$E$2)&gt;DW$5,DW$5&gt;=$E$2),'Portfolio Inputs'!AJ$29*$L26,IF(AND(($AA26+$E$2)&gt;DW$5,DW$5&gt;=$E$2),'Portfolio Inputs'!AJ$29*$K26,0))</f>
        <v>0</v>
      </c>
      <c r="DX26" s="140">
        <f ca="1">IF(AND(($AB26+$E$2)&gt;DX$5,DX$5&gt;=$E$2),'Portfolio Inputs'!AK$29*$L26,IF(AND(($AA26+$E$2)&gt;DX$5,DX$5&gt;=$E$2),'Portfolio Inputs'!AK$29*$K26,0))</f>
        <v>0</v>
      </c>
      <c r="DY26" s="140">
        <f ca="1">IF(AND(($AB26+$E$2)&gt;DY$5,DY$5&gt;=$E$2),'Portfolio Inputs'!AL$29*$L26,IF(AND(($AA26+$E$2)&gt;DY$5,DY$5&gt;=$E$2),'Portfolio Inputs'!AL$29*$K26,0))</f>
        <v>0</v>
      </c>
      <c r="DZ26" s="140">
        <f ca="1">IF(AND(($AB26+$E$2)&gt;DZ$5,DZ$5&gt;=$E$2),'Portfolio Inputs'!AM$29*$L26,IF(AND(($AA26+$E$2)&gt;DZ$5,DZ$5&gt;=$E$2),'Portfolio Inputs'!AM$29*$K26,0))</f>
        <v>0</v>
      </c>
      <c r="EA26" s="139"/>
      <c r="EB26" s="140">
        <f ca="1">IF(AND(($AB26+$E$2)&gt;EB$5,EB$5&gt;=$E$2),'Portfolio Inputs'!F$27*$U26,IF(AND(($AA26+$E$2)&gt;EB$5,EB$5&gt;=$E$2),'Portfolio Inputs'!F$27*$T26,0))
+IF(AND(($AB26+$E$2)&gt;EB$5,EB$5&gt;=$E$2),'Portfolio Inputs'!F$28*$W26,IF(AND(($AA26+$E$2)&gt;EB$5,EB$5&gt;=$E$2),'Portfolio Inputs'!F$28*$V26,0))</f>
        <v>0</v>
      </c>
      <c r="EC26" s="140">
        <f ca="1">IF(AND(($AB26+$E$2)&gt;EC$5,EC$5&gt;=$E$2),'Portfolio Inputs'!G$27*$U26,IF(AND(($AA26+$E$2)&gt;EC$5,EC$5&gt;=$E$2),'Portfolio Inputs'!G$27*$T26,0))
+IF(AND(($AB26+$E$2)&gt;EC$5,EC$5&gt;=$E$2),'Portfolio Inputs'!G$28*$W26,IF(AND(($AA26+$E$2)&gt;EC$5,EC$5&gt;=$E$2),'Portfolio Inputs'!G$28*$V26,0))</f>
        <v>0</v>
      </c>
      <c r="ED26" s="140">
        <f ca="1">IF(AND(($AB26+$E$2)&gt;ED$5,ED$5&gt;=$E$2),'Portfolio Inputs'!H$27*$U26,IF(AND(($AA26+$E$2)&gt;ED$5,ED$5&gt;=$E$2),'Portfolio Inputs'!H$27*$T26,0))
+IF(AND(($AB26+$E$2)&gt;ED$5,ED$5&gt;=$E$2),'Portfolio Inputs'!H$28*$W26,IF(AND(($AA26+$E$2)&gt;ED$5,ED$5&gt;=$E$2),'Portfolio Inputs'!H$28*$V26,0))</f>
        <v>0</v>
      </c>
      <c r="EE26" s="140">
        <f ca="1">IF(AND(($AB26+$E$2)&gt;EE$5,EE$5&gt;=$E$2),'Portfolio Inputs'!I$27*$U26,IF(AND(($AA26+$E$2)&gt;EE$5,EE$5&gt;=$E$2),'Portfolio Inputs'!I$27*$T26,0))
+IF(AND(($AB26+$E$2)&gt;EE$5,EE$5&gt;=$E$2),'Portfolio Inputs'!I$28*$W26,IF(AND(($AA26+$E$2)&gt;EE$5,EE$5&gt;=$E$2),'Portfolio Inputs'!I$28*$V26,0))</f>
        <v>0</v>
      </c>
      <c r="EF26" s="140">
        <f ca="1">IF(AND(($AB26+$E$2)&gt;EF$5,EF$5&gt;=$E$2),'Portfolio Inputs'!J$27*$U26,IF(AND(($AA26+$E$2)&gt;EF$5,EF$5&gt;=$E$2),'Portfolio Inputs'!J$27*$T26,0))
+IF(AND(($AB26+$E$2)&gt;EF$5,EF$5&gt;=$E$2),'Portfolio Inputs'!J$28*$W26,IF(AND(($AA26+$E$2)&gt;EF$5,EF$5&gt;=$E$2),'Portfolio Inputs'!J$28*$V26,0))</f>
        <v>0</v>
      </c>
      <c r="EG26" s="140">
        <f ca="1">IF(AND(($AB26+$E$2)&gt;EG$5,EG$5&gt;=$E$2),'Portfolio Inputs'!K$27*$U26,IF(AND(($AA26+$E$2)&gt;EG$5,EG$5&gt;=$E$2),'Portfolio Inputs'!K$27*$T26,0))
+IF(AND(($AB26+$E$2)&gt;EG$5,EG$5&gt;=$E$2),'Portfolio Inputs'!K$28*$W26,IF(AND(($AA26+$E$2)&gt;EG$5,EG$5&gt;=$E$2),'Portfolio Inputs'!K$28*$V26,0))</f>
        <v>0</v>
      </c>
      <c r="EH26" s="140">
        <f ca="1">IF(AND(($AB26+$E$2)&gt;EH$5,EH$5&gt;=$E$2),'Portfolio Inputs'!L$27*$U26,IF(AND(($AA26+$E$2)&gt;EH$5,EH$5&gt;=$E$2),'Portfolio Inputs'!L$27*$T26,0))
+IF(AND(($AB26+$E$2)&gt;EH$5,EH$5&gt;=$E$2),'Portfolio Inputs'!L$28*$W26,IF(AND(($AA26+$E$2)&gt;EH$5,EH$5&gt;=$E$2),'Portfolio Inputs'!L$28*$V26,0))</f>
        <v>0</v>
      </c>
      <c r="EI26" s="140">
        <f ca="1">IF(AND(($AB26+$E$2)&gt;EI$5,EI$5&gt;=$E$2),'Portfolio Inputs'!M$27*$U26,IF(AND(($AA26+$E$2)&gt;EI$5,EI$5&gt;=$E$2),'Portfolio Inputs'!M$27*$T26,0))
+IF(AND(($AB26+$E$2)&gt;EI$5,EI$5&gt;=$E$2),'Portfolio Inputs'!M$28*$W26,IF(AND(($AA26+$E$2)&gt;EI$5,EI$5&gt;=$E$2),'Portfolio Inputs'!M$28*$V26,0))</f>
        <v>0</v>
      </c>
      <c r="EJ26" s="140">
        <f ca="1">IF(AND(($AB26+$E$2)&gt;EJ$5,EJ$5&gt;=$E$2),'Portfolio Inputs'!N$27*$U26,IF(AND(($AA26+$E$2)&gt;EJ$5,EJ$5&gt;=$E$2),'Portfolio Inputs'!N$27*$T26,0))
+IF(AND(($AB26+$E$2)&gt;EJ$5,EJ$5&gt;=$E$2),'Portfolio Inputs'!N$28*$W26,IF(AND(($AA26+$E$2)&gt;EJ$5,EJ$5&gt;=$E$2),'Portfolio Inputs'!N$28*$V26,0))</f>
        <v>0</v>
      </c>
      <c r="EK26" s="140">
        <f ca="1">IF(AND(($AB26+$E$2)&gt;EK$5,EK$5&gt;=$E$2),'Portfolio Inputs'!O$27*$U26,IF(AND(($AA26+$E$2)&gt;EK$5,EK$5&gt;=$E$2),'Portfolio Inputs'!O$27*$T26,0))
+IF(AND(($AB26+$E$2)&gt;EK$5,EK$5&gt;=$E$2),'Portfolio Inputs'!O$28*$W26,IF(AND(($AA26+$E$2)&gt;EK$5,EK$5&gt;=$E$2),'Portfolio Inputs'!O$28*$V26,0))</f>
        <v>0</v>
      </c>
      <c r="EL26" s="140">
        <f ca="1">IF(AND(($AB26+$E$2)&gt;EL$5,EL$5&gt;=$E$2),'Portfolio Inputs'!P$27*$U26,IF(AND(($AA26+$E$2)&gt;EL$5,EL$5&gt;=$E$2),'Portfolio Inputs'!P$27*$T26,0))
+IF(AND(($AB26+$E$2)&gt;EL$5,EL$5&gt;=$E$2),'Portfolio Inputs'!P$28*$W26,IF(AND(($AA26+$E$2)&gt;EL$5,EL$5&gt;=$E$2),'Portfolio Inputs'!P$28*$V26,0))</f>
        <v>0</v>
      </c>
      <c r="EM26" s="140">
        <f ca="1">IF(AND(($AB26+$E$2)&gt;EM$5,EM$5&gt;=$E$2),'Portfolio Inputs'!Q$27*$U26,IF(AND(($AA26+$E$2)&gt;EM$5,EM$5&gt;=$E$2),'Portfolio Inputs'!Q$27*$T26,0))
+IF(AND(($AB26+$E$2)&gt;EM$5,EM$5&gt;=$E$2),'Portfolio Inputs'!Q$28*$W26,IF(AND(($AA26+$E$2)&gt;EM$5,EM$5&gt;=$E$2),'Portfolio Inputs'!Q$28*$V26,0))</f>
        <v>0</v>
      </c>
      <c r="EN26" s="140">
        <f ca="1">IF(AND(($AB26+$E$2)&gt;EN$5,EN$5&gt;=$E$2),'Portfolio Inputs'!R$27*$U26,IF(AND(($AA26+$E$2)&gt;EN$5,EN$5&gt;=$E$2),'Portfolio Inputs'!R$27*$T26,0))
+IF(AND(($AB26+$E$2)&gt;EN$5,EN$5&gt;=$E$2),'Portfolio Inputs'!R$28*$W26,IF(AND(($AA26+$E$2)&gt;EN$5,EN$5&gt;=$E$2),'Portfolio Inputs'!R$28*$V26,0))</f>
        <v>0</v>
      </c>
      <c r="EO26" s="140">
        <f ca="1">IF(AND(($AB26+$E$2)&gt;EO$5,EO$5&gt;=$E$2),'Portfolio Inputs'!S$27*$U26,IF(AND(($AA26+$E$2)&gt;EO$5,EO$5&gt;=$E$2),'Portfolio Inputs'!S$27*$T26,0))
+IF(AND(($AB26+$E$2)&gt;EO$5,EO$5&gt;=$E$2),'Portfolio Inputs'!S$28*$W26,IF(AND(($AA26+$E$2)&gt;EO$5,EO$5&gt;=$E$2),'Portfolio Inputs'!S$28*$V26,0))</f>
        <v>0</v>
      </c>
      <c r="EP26" s="140">
        <f ca="1">IF(AND(($AB26+$E$2)&gt;EP$5,EP$5&gt;=$E$2),'Portfolio Inputs'!T$27*$U26,IF(AND(($AA26+$E$2)&gt;EP$5,EP$5&gt;=$E$2),'Portfolio Inputs'!T$27*$T26,0))
+IF(AND(($AB26+$E$2)&gt;EP$5,EP$5&gt;=$E$2),'Portfolio Inputs'!T$28*$W26,IF(AND(($AA26+$E$2)&gt;EP$5,EP$5&gt;=$E$2),'Portfolio Inputs'!T$28*$V26,0))</f>
        <v>0</v>
      </c>
      <c r="EQ26" s="140">
        <f ca="1">IF(AND(($AB26+$E$2)&gt;EQ$5,EQ$5&gt;=$E$2),'Portfolio Inputs'!U$27*$U26,IF(AND(($AA26+$E$2)&gt;EQ$5,EQ$5&gt;=$E$2),'Portfolio Inputs'!U$27*$T26,0))
+IF(AND(($AB26+$E$2)&gt;EQ$5,EQ$5&gt;=$E$2),'Portfolio Inputs'!U$28*$W26,IF(AND(($AA26+$E$2)&gt;EQ$5,EQ$5&gt;=$E$2),'Portfolio Inputs'!U$28*$V26,0))</f>
        <v>0</v>
      </c>
      <c r="ER26" s="140">
        <f ca="1">IF(AND(($AB26+$E$2)&gt;ER$5,ER$5&gt;=$E$2),'Portfolio Inputs'!V$27*$U26,IF(AND(($AA26+$E$2)&gt;ER$5,ER$5&gt;=$E$2),'Portfolio Inputs'!V$27*$T26,0))
+IF(AND(($AB26+$E$2)&gt;ER$5,ER$5&gt;=$E$2),'Portfolio Inputs'!V$28*$W26,IF(AND(($AA26+$E$2)&gt;ER$5,ER$5&gt;=$E$2),'Portfolio Inputs'!V$28*$V26,0))</f>
        <v>0</v>
      </c>
      <c r="ES26" s="140">
        <f ca="1">IF(AND(($AB26+$E$2)&gt;ES$5,ES$5&gt;=$E$2),'Portfolio Inputs'!W$27*$U26,IF(AND(($AA26+$E$2)&gt;ES$5,ES$5&gt;=$E$2),'Portfolio Inputs'!W$27*$T26,0))
+IF(AND(($AB26+$E$2)&gt;ES$5,ES$5&gt;=$E$2),'Portfolio Inputs'!W$28*$W26,IF(AND(($AA26+$E$2)&gt;ES$5,ES$5&gt;=$E$2),'Portfolio Inputs'!W$28*$V26,0))</f>
        <v>0</v>
      </c>
      <c r="ET26" s="140">
        <f ca="1">IF(AND(($AB26+$E$2)&gt;ET$5,ET$5&gt;=$E$2),'Portfolio Inputs'!X$27*$U26,IF(AND(($AA26+$E$2)&gt;ET$5,ET$5&gt;=$E$2),'Portfolio Inputs'!X$27*$T26,0))
+IF(AND(($AB26+$E$2)&gt;ET$5,ET$5&gt;=$E$2),'Portfolio Inputs'!X$28*$W26,IF(AND(($AA26+$E$2)&gt;ET$5,ET$5&gt;=$E$2),'Portfolio Inputs'!X$28*$V26,0))</f>
        <v>0</v>
      </c>
      <c r="EU26" s="140">
        <f ca="1">IF(AND(($AB26+$E$2)&gt;EU$5,EU$5&gt;=$E$2),'Portfolio Inputs'!Y$27*$U26,IF(AND(($AA26+$E$2)&gt;EU$5,EU$5&gt;=$E$2),'Portfolio Inputs'!Y$27*$T26,0))
+IF(AND(($AB26+$E$2)&gt;EU$5,EU$5&gt;=$E$2),'Portfolio Inputs'!Y$28*$W26,IF(AND(($AA26+$E$2)&gt;EU$5,EU$5&gt;=$E$2),'Portfolio Inputs'!Y$28*$V26,0))</f>
        <v>0</v>
      </c>
      <c r="EV26" s="140">
        <f ca="1">IF(AND(($AB26+$E$2)&gt;EV$5,EV$5&gt;=$E$2),'Portfolio Inputs'!Z$27*$U26,IF(AND(($AA26+$E$2)&gt;EV$5,EV$5&gt;=$E$2),'Portfolio Inputs'!Z$27*$T26,0))
+IF(AND(($AB26+$E$2)&gt;EV$5,EV$5&gt;=$E$2),'Portfolio Inputs'!Z$28*$W26,IF(AND(($AA26+$E$2)&gt;EV$5,EV$5&gt;=$E$2),'Portfolio Inputs'!Z$28*$V26,0))</f>
        <v>0</v>
      </c>
      <c r="EW26" s="140">
        <f ca="1">IF(AND(($AB26+$E$2)&gt;EW$5,EW$5&gt;=$E$2),'Portfolio Inputs'!AA$27*$U26,IF(AND(($AA26+$E$2)&gt;EW$5,EW$5&gt;=$E$2),'Portfolio Inputs'!AA$27*$T26,0))
+IF(AND(($AB26+$E$2)&gt;EW$5,EW$5&gt;=$E$2),'Portfolio Inputs'!AA$28*$W26,IF(AND(($AA26+$E$2)&gt;EW$5,EW$5&gt;=$E$2),'Portfolio Inputs'!AA$28*$V26,0))</f>
        <v>0</v>
      </c>
      <c r="EX26" s="140">
        <f ca="1">IF(AND(($AB26+$E$2)&gt;EX$5,EX$5&gt;=$E$2),'Portfolio Inputs'!AB$27*$U26,IF(AND(($AA26+$E$2)&gt;EX$5,EX$5&gt;=$E$2),'Portfolio Inputs'!AB$27*$T26,0))
+IF(AND(($AB26+$E$2)&gt;EX$5,EX$5&gt;=$E$2),'Portfolio Inputs'!AB$28*$W26,IF(AND(($AA26+$E$2)&gt;EX$5,EX$5&gt;=$E$2),'Portfolio Inputs'!AB$28*$V26,0))</f>
        <v>0</v>
      </c>
      <c r="EY26" s="140">
        <f ca="1">IF(AND(($AB26+$E$2)&gt;EY$5,EY$5&gt;=$E$2),'Portfolio Inputs'!AC$27*$U26,IF(AND(($AA26+$E$2)&gt;EY$5,EY$5&gt;=$E$2),'Portfolio Inputs'!AC$27*$T26,0))
+IF(AND(($AB26+$E$2)&gt;EY$5,EY$5&gt;=$E$2),'Portfolio Inputs'!AC$28*$W26,IF(AND(($AA26+$E$2)&gt;EY$5,EY$5&gt;=$E$2),'Portfolio Inputs'!AC$28*$V26,0))</f>
        <v>0</v>
      </c>
      <c r="EZ26" s="140">
        <f ca="1">IF(AND(($AB26+$E$2)&gt;EZ$5,EZ$5&gt;=$E$2),'Portfolio Inputs'!AD$27*$U26,IF(AND(($AA26+$E$2)&gt;EZ$5,EZ$5&gt;=$E$2),'Portfolio Inputs'!AD$27*$T26,0))
+IF(AND(($AB26+$E$2)&gt;EZ$5,EZ$5&gt;=$E$2),'Portfolio Inputs'!AD$28*$W26,IF(AND(($AA26+$E$2)&gt;EZ$5,EZ$5&gt;=$E$2),'Portfolio Inputs'!AD$28*$V26,0))</f>
        <v>0</v>
      </c>
      <c r="FA26" s="140">
        <f ca="1">IF(AND(($AB26+$E$2)&gt;FA$5,FA$5&gt;=$E$2),'Portfolio Inputs'!AE$27*$U26,IF(AND(($AA26+$E$2)&gt;FA$5,FA$5&gt;=$E$2),'Portfolio Inputs'!AE$27*$T26,0))
+IF(AND(($AB26+$E$2)&gt;FA$5,FA$5&gt;=$E$2),'Portfolio Inputs'!AE$28*$W26,IF(AND(($AA26+$E$2)&gt;FA$5,FA$5&gt;=$E$2),'Portfolio Inputs'!AE$28*$V26,0))</f>
        <v>0</v>
      </c>
      <c r="FB26" s="140">
        <f ca="1">IF(AND(($AB26+$E$2)&gt;FB$5,FB$5&gt;=$E$2),'Portfolio Inputs'!AF$27*$U26,IF(AND(($AA26+$E$2)&gt;FB$5,FB$5&gt;=$E$2),'Portfolio Inputs'!AF$27*$T26,0))
+IF(AND(($AB26+$E$2)&gt;FB$5,FB$5&gt;=$E$2),'Portfolio Inputs'!AF$28*$W26,IF(AND(($AA26+$E$2)&gt;FB$5,FB$5&gt;=$E$2),'Portfolio Inputs'!AF$28*$V26,0))</f>
        <v>0</v>
      </c>
      <c r="FC26" s="140">
        <f ca="1">IF(AND(($AB26+$E$2)&gt;FC$5,FC$5&gt;=$E$2),'Portfolio Inputs'!AG$27*$U26,IF(AND(($AA26+$E$2)&gt;FC$5,FC$5&gt;=$E$2),'Portfolio Inputs'!AG$27*$T26,0))
+IF(AND(($AB26+$E$2)&gt;FC$5,FC$5&gt;=$E$2),'Portfolio Inputs'!AG$28*$W26,IF(AND(($AA26+$E$2)&gt;FC$5,FC$5&gt;=$E$2),'Portfolio Inputs'!AG$28*$V26,0))</f>
        <v>0</v>
      </c>
      <c r="FD26" s="140">
        <f ca="1">IF(AND(($AB26+$E$2)&gt;FD$5,FD$5&gt;=$E$2),'Portfolio Inputs'!AH$27*$U26,IF(AND(($AA26+$E$2)&gt;FD$5,FD$5&gt;=$E$2),'Portfolio Inputs'!AH$27*$T26,0))
+IF(AND(($AB26+$E$2)&gt;FD$5,FD$5&gt;=$E$2),'Portfolio Inputs'!AH$28*$W26,IF(AND(($AA26+$E$2)&gt;FD$5,FD$5&gt;=$E$2),'Portfolio Inputs'!AH$28*$V26,0))</f>
        <v>0</v>
      </c>
      <c r="FE26" s="140">
        <f ca="1">IF(AND(($AB26+$E$2)&gt;FE$5,FE$5&gt;=$E$2),'Portfolio Inputs'!AI$27*$U26,IF(AND(($AA26+$E$2)&gt;FE$5,FE$5&gt;=$E$2),'Portfolio Inputs'!AI$27*$T26,0))
+IF(AND(($AB26+$E$2)&gt;FE$5,FE$5&gt;=$E$2),'Portfolio Inputs'!AI$28*$W26,IF(AND(($AA26+$E$2)&gt;FE$5,FE$5&gt;=$E$2),'Portfolio Inputs'!AI$28*$V26,0))</f>
        <v>0</v>
      </c>
      <c r="FF26" s="140">
        <f ca="1">IF(AND(($AB26+$E$2)&gt;FF$5,FF$5&gt;=$E$2),'Portfolio Inputs'!AJ$27*$U26,IF(AND(($AA26+$E$2)&gt;FF$5,FF$5&gt;=$E$2),'Portfolio Inputs'!AJ$27*$T26,0))
+IF(AND(($AB26+$E$2)&gt;FF$5,FF$5&gt;=$E$2),'Portfolio Inputs'!AJ$28*$W26,IF(AND(($AA26+$E$2)&gt;FF$5,FF$5&gt;=$E$2),'Portfolio Inputs'!AJ$28*$V26,0))</f>
        <v>0</v>
      </c>
      <c r="FG26" s="140">
        <f ca="1">IF(AND(($AB26+$E$2)&gt;FG$5,FG$5&gt;=$E$2),'Portfolio Inputs'!AK$27*$U26,IF(AND(($AA26+$E$2)&gt;FG$5,FG$5&gt;=$E$2),'Portfolio Inputs'!AK$27*$T26,0))
+IF(AND(($AB26+$E$2)&gt;FG$5,FG$5&gt;=$E$2),'Portfolio Inputs'!AK$28*$W26,IF(AND(($AA26+$E$2)&gt;FG$5,FG$5&gt;=$E$2),'Portfolio Inputs'!AK$28*$V26,0))</f>
        <v>0</v>
      </c>
      <c r="FH26" s="140">
        <f ca="1">IF(AND(($AB26+$E$2)&gt;FH$5,FH$5&gt;=$E$2),'Portfolio Inputs'!AL$27*$U26,IF(AND(($AA26+$E$2)&gt;FH$5,FH$5&gt;=$E$2),'Portfolio Inputs'!AL$27*$T26,0))
+IF(AND(($AB26+$E$2)&gt;FH$5,FH$5&gt;=$E$2),'Portfolio Inputs'!AL$28*$W26,IF(AND(($AA26+$E$2)&gt;FH$5,FH$5&gt;=$E$2),'Portfolio Inputs'!AL$28*$V26,0))</f>
        <v>0</v>
      </c>
      <c r="FI26" s="140">
        <f ca="1">IF(AND(($AB26+$E$2)&gt;FI$5,FI$5&gt;=$E$2),'Portfolio Inputs'!AM$27*$U26,IF(AND(($AA26+$E$2)&gt;FI$5,FI$5&gt;=$E$2),'Portfolio Inputs'!AM$27*$T26,0))
+IF(AND(($AB26+$E$2)&gt;FI$5,FI$5&gt;=$E$2),'Portfolio Inputs'!AM$28*$W26,IF(AND(($AA26+$E$2)&gt;FI$5,FI$5&gt;=$E$2),'Portfolio Inputs'!AM$28*$V26,0))</f>
        <v>0</v>
      </c>
      <c r="FJ26" s="139"/>
      <c r="FK26" s="140">
        <f ca="1">IF(AND(($AB26+$E$2)&gt;GT$5,GT$5&gt;=$E$2),$U26,IF(AND(($AA26+$E$2)&gt;GT$5,GT$5&gt;=$E$2),$T26,0))/Loss_Propane
 *IF($C26="Residential",'Portfolio Inputs'!F$39,'Portfolio Inputs'!F$40)
+IF(AND(($AB26+$E$2)&gt;GT$5,GT$5&gt;=$E$2),$W26,IF(AND(($AA26+$E$2)&gt;GT$5,GT$5&gt;=$E$2),$V26,0))/Loss_OilEnergy
 *IF($C26="Residential",'Portfolio Inputs'!F$41,'Portfolio Inputs'!F$42)</f>
        <v>0</v>
      </c>
      <c r="FL26" s="140">
        <f ca="1">IF(AND(($AB26+$E$2)&gt;GU$5,GU$5&gt;=$E$2),$U26,IF(AND(($AA26+$E$2)&gt;GU$5,GU$5&gt;=$E$2),$T26,0))/Loss_Propane
 *IF($C26="Residential",'Portfolio Inputs'!G$39,'Portfolio Inputs'!G$40)
+IF(AND(($AB26+$E$2)&gt;GU$5,GU$5&gt;=$E$2),$W26,IF(AND(($AA26+$E$2)&gt;GU$5,GU$5&gt;=$E$2),$V26,0))/Loss_OilEnergy
 *IF($C26="Residential",'Portfolio Inputs'!G$41,'Portfolio Inputs'!G$42)</f>
        <v>0</v>
      </c>
      <c r="FM26" s="140">
        <f ca="1">IF(AND(($AB26+$E$2)&gt;GV$5,GV$5&gt;=$E$2),$U26,IF(AND(($AA26+$E$2)&gt;GV$5,GV$5&gt;=$E$2),$T26,0))/Loss_Propane
 *IF($C26="Residential",'Portfolio Inputs'!H$39,'Portfolio Inputs'!H$40)
+IF(AND(($AB26+$E$2)&gt;GV$5,GV$5&gt;=$E$2),$W26,IF(AND(($AA26+$E$2)&gt;GV$5,GV$5&gt;=$E$2),$V26,0))/Loss_OilEnergy
 *IF($C26="Residential",'Portfolio Inputs'!H$41,'Portfolio Inputs'!H$42)</f>
        <v>0</v>
      </c>
      <c r="FN26" s="140">
        <f ca="1">IF(AND(($AB26+$E$2)&gt;GW$5,GW$5&gt;=$E$2),$U26,IF(AND(($AA26+$E$2)&gt;GW$5,GW$5&gt;=$E$2),$T26,0))/Loss_Propane
 *IF($C26="Residential",'Portfolio Inputs'!I$39,'Portfolio Inputs'!I$40)
+IF(AND(($AB26+$E$2)&gt;GW$5,GW$5&gt;=$E$2),$W26,IF(AND(($AA26+$E$2)&gt;GW$5,GW$5&gt;=$E$2),$V26,0))/Loss_OilEnergy
 *IF($C26="Residential",'Portfolio Inputs'!I$41,'Portfolio Inputs'!I$42)</f>
        <v>0</v>
      </c>
      <c r="FO26" s="140">
        <f ca="1">IF(AND(($AB26+$E$2)&gt;GX$5,GX$5&gt;=$E$2),$U26,IF(AND(($AA26+$E$2)&gt;GX$5,GX$5&gt;=$E$2),$T26,0))/Loss_Propane
 *IF($C26="Residential",'Portfolio Inputs'!J$39,'Portfolio Inputs'!J$40)
+IF(AND(($AB26+$E$2)&gt;GX$5,GX$5&gt;=$E$2),$W26,IF(AND(($AA26+$E$2)&gt;GX$5,GX$5&gt;=$E$2),$V26,0))/Loss_OilEnergy
 *IF($C26="Residential",'Portfolio Inputs'!J$41,'Portfolio Inputs'!J$42)</f>
        <v>0</v>
      </c>
      <c r="FP26" s="140">
        <f ca="1">IF(AND(($AB26+$E$2)&gt;GY$5,GY$5&gt;=$E$2),$U26,IF(AND(($AA26+$E$2)&gt;GY$5,GY$5&gt;=$E$2),$T26,0))/Loss_Propane
 *IF($C26="Residential",'Portfolio Inputs'!K$39,'Portfolio Inputs'!K$40)
+IF(AND(($AB26+$E$2)&gt;GY$5,GY$5&gt;=$E$2),$W26,IF(AND(($AA26+$E$2)&gt;GY$5,GY$5&gt;=$E$2),$V26,0))/Loss_OilEnergy
 *IF($C26="Residential",'Portfolio Inputs'!K$41,'Portfolio Inputs'!K$42)</f>
        <v>0</v>
      </c>
      <c r="FQ26" s="140">
        <f ca="1">IF(AND(($AB26+$E$2)&gt;GZ$5,GZ$5&gt;=$E$2),$U26,IF(AND(($AA26+$E$2)&gt;GZ$5,GZ$5&gt;=$E$2),$T26,0))/Loss_Propane
 *IF($C26="Residential",'Portfolio Inputs'!L$39,'Portfolio Inputs'!L$40)
+IF(AND(($AB26+$E$2)&gt;GZ$5,GZ$5&gt;=$E$2),$W26,IF(AND(($AA26+$E$2)&gt;GZ$5,GZ$5&gt;=$E$2),$V26,0))/Loss_OilEnergy
 *IF($C26="Residential",'Portfolio Inputs'!L$41,'Portfolio Inputs'!L$42)</f>
        <v>0</v>
      </c>
      <c r="FR26" s="140">
        <f ca="1">IF(AND(($AB26+$E$2)&gt;HA$5,HA$5&gt;=$E$2),$U26,IF(AND(($AA26+$E$2)&gt;HA$5,HA$5&gt;=$E$2),$T26,0))/Loss_Propane
 *IF($C26="Residential",'Portfolio Inputs'!M$39,'Portfolio Inputs'!M$40)
+IF(AND(($AB26+$E$2)&gt;HA$5,HA$5&gt;=$E$2),$W26,IF(AND(($AA26+$E$2)&gt;HA$5,HA$5&gt;=$E$2),$V26,0))/Loss_OilEnergy
 *IF($C26="Residential",'Portfolio Inputs'!M$41,'Portfolio Inputs'!M$42)</f>
        <v>0</v>
      </c>
      <c r="FS26" s="140">
        <f ca="1">IF(AND(($AB26+$E$2)&gt;HB$5,HB$5&gt;=$E$2),$U26,IF(AND(($AA26+$E$2)&gt;HB$5,HB$5&gt;=$E$2),$T26,0))/Loss_Propane
 *IF($C26="Residential",'Portfolio Inputs'!N$39,'Portfolio Inputs'!N$40)
+IF(AND(($AB26+$E$2)&gt;HB$5,HB$5&gt;=$E$2),$W26,IF(AND(($AA26+$E$2)&gt;HB$5,HB$5&gt;=$E$2),$V26,0))/Loss_OilEnergy
 *IF($C26="Residential",'Portfolio Inputs'!N$41,'Portfolio Inputs'!N$42)</f>
        <v>0</v>
      </c>
      <c r="FT26" s="140">
        <f ca="1">IF(AND(($AB26+$E$2)&gt;HC$5,HC$5&gt;=$E$2),$U26,IF(AND(($AA26+$E$2)&gt;HC$5,HC$5&gt;=$E$2),$T26,0))/Loss_Propane
 *IF($C26="Residential",'Portfolio Inputs'!O$39,'Portfolio Inputs'!O$40)
+IF(AND(($AB26+$E$2)&gt;HC$5,HC$5&gt;=$E$2),$W26,IF(AND(($AA26+$E$2)&gt;HC$5,HC$5&gt;=$E$2),$V26,0))/Loss_OilEnergy
 *IF($C26="Residential",'Portfolio Inputs'!O$41,'Portfolio Inputs'!O$42)</f>
        <v>0</v>
      </c>
      <c r="FU26" s="140">
        <f ca="1">IF(AND(($AB26+$E$2)&gt;HD$5,HD$5&gt;=$E$2),$U26,IF(AND(($AA26+$E$2)&gt;HD$5,HD$5&gt;=$E$2),$T26,0))/Loss_Propane
 *IF($C26="Residential",'Portfolio Inputs'!P$39,'Portfolio Inputs'!P$40)
+IF(AND(($AB26+$E$2)&gt;HD$5,HD$5&gt;=$E$2),$W26,IF(AND(($AA26+$E$2)&gt;HD$5,HD$5&gt;=$E$2),$V26,0))/Loss_OilEnergy
 *IF($C26="Residential",'Portfolio Inputs'!P$41,'Portfolio Inputs'!P$42)</f>
        <v>0</v>
      </c>
      <c r="FV26" s="140">
        <f ca="1">IF(AND(($AB26+$E$2)&gt;HE$5,HE$5&gt;=$E$2),$U26,IF(AND(($AA26+$E$2)&gt;HE$5,HE$5&gt;=$E$2),$T26,0))/Loss_Propane
 *IF($C26="Residential",'Portfolio Inputs'!Q$39,'Portfolio Inputs'!Q$40)
+IF(AND(($AB26+$E$2)&gt;HE$5,HE$5&gt;=$E$2),$W26,IF(AND(($AA26+$E$2)&gt;HE$5,HE$5&gt;=$E$2),$V26,0))/Loss_OilEnergy
 *IF($C26="Residential",'Portfolio Inputs'!Q$41,'Portfolio Inputs'!Q$42)</f>
        <v>0</v>
      </c>
      <c r="FW26" s="140">
        <f ca="1">IF(AND(($AB26+$E$2)&gt;HF$5,HF$5&gt;=$E$2),$U26,IF(AND(($AA26+$E$2)&gt;HF$5,HF$5&gt;=$E$2),$T26,0))/Loss_Propane
 *IF($C26="Residential",'Portfolio Inputs'!R$39,'Portfolio Inputs'!R$40)
+IF(AND(($AB26+$E$2)&gt;HF$5,HF$5&gt;=$E$2),$W26,IF(AND(($AA26+$E$2)&gt;HF$5,HF$5&gt;=$E$2),$V26,0))/Loss_OilEnergy
 *IF($C26="Residential",'Portfolio Inputs'!R$41,'Portfolio Inputs'!R$42)</f>
        <v>0</v>
      </c>
      <c r="FX26" s="140">
        <f ca="1">IF(AND(($AB26+$E$2)&gt;HG$5,HG$5&gt;=$E$2),$U26,IF(AND(($AA26+$E$2)&gt;HG$5,HG$5&gt;=$E$2),$T26,0))/Loss_Propane
 *IF($C26="Residential",'Portfolio Inputs'!S$39,'Portfolio Inputs'!S$40)
+IF(AND(($AB26+$E$2)&gt;HG$5,HG$5&gt;=$E$2),$W26,IF(AND(($AA26+$E$2)&gt;HG$5,HG$5&gt;=$E$2),$V26,0))/Loss_OilEnergy
 *IF($C26="Residential",'Portfolio Inputs'!S$41,'Portfolio Inputs'!S$42)</f>
        <v>0</v>
      </c>
      <c r="FY26" s="140">
        <f ca="1">IF(AND(($AB26+$E$2)&gt;HH$5,HH$5&gt;=$E$2),$U26,IF(AND(($AA26+$E$2)&gt;HH$5,HH$5&gt;=$E$2),$T26,0))/Loss_Propane
 *IF($C26="Residential",'Portfolio Inputs'!T$39,'Portfolio Inputs'!T$40)
+IF(AND(($AB26+$E$2)&gt;HH$5,HH$5&gt;=$E$2),$W26,IF(AND(($AA26+$E$2)&gt;HH$5,HH$5&gt;=$E$2),$V26,0))/Loss_OilEnergy
 *IF($C26="Residential",'Portfolio Inputs'!T$41,'Portfolio Inputs'!T$42)</f>
        <v>0</v>
      </c>
      <c r="FZ26" s="140">
        <f ca="1">IF(AND(($AB26+$E$2)&gt;HI$5,HI$5&gt;=$E$2),$U26,IF(AND(($AA26+$E$2)&gt;HI$5,HI$5&gt;=$E$2),$T26,0))/Loss_Propane
 *IF($C26="Residential",'Portfolio Inputs'!U$39,'Portfolio Inputs'!U$40)
+IF(AND(($AB26+$E$2)&gt;HI$5,HI$5&gt;=$E$2),$W26,IF(AND(($AA26+$E$2)&gt;HI$5,HI$5&gt;=$E$2),$V26,0))/Loss_OilEnergy
 *IF($C26="Residential",'Portfolio Inputs'!U$41,'Portfolio Inputs'!U$42)</f>
        <v>0</v>
      </c>
      <c r="GA26" s="140">
        <f ca="1">IF(AND(($AB26+$E$2)&gt;HJ$5,HJ$5&gt;=$E$2),$U26,IF(AND(($AA26+$E$2)&gt;HJ$5,HJ$5&gt;=$E$2),$T26,0))/Loss_Propane
 *IF($C26="Residential",'Portfolio Inputs'!V$39,'Portfolio Inputs'!V$40)
+IF(AND(($AB26+$E$2)&gt;HJ$5,HJ$5&gt;=$E$2),$W26,IF(AND(($AA26+$E$2)&gt;HJ$5,HJ$5&gt;=$E$2),$V26,0))/Loss_OilEnergy
 *IF($C26="Residential",'Portfolio Inputs'!V$41,'Portfolio Inputs'!V$42)</f>
        <v>0</v>
      </c>
      <c r="GB26" s="140">
        <f ca="1">IF(AND(($AB26+$E$2)&gt;HK$5,HK$5&gt;=$E$2),$U26,IF(AND(($AA26+$E$2)&gt;HK$5,HK$5&gt;=$E$2),$T26,0))/Loss_Propane
 *IF($C26="Residential",'Portfolio Inputs'!W$39,'Portfolio Inputs'!W$40)
+IF(AND(($AB26+$E$2)&gt;HK$5,HK$5&gt;=$E$2),$W26,IF(AND(($AA26+$E$2)&gt;HK$5,HK$5&gt;=$E$2),$V26,0))/Loss_OilEnergy
 *IF($C26="Residential",'Portfolio Inputs'!W$41,'Portfolio Inputs'!W$42)</f>
        <v>0</v>
      </c>
      <c r="GC26" s="140">
        <f ca="1">IF(AND(($AB26+$E$2)&gt;HL$5,HL$5&gt;=$E$2),$U26,IF(AND(($AA26+$E$2)&gt;HL$5,HL$5&gt;=$E$2),$T26,0))/Loss_Propane
 *IF($C26="Residential",'Portfolio Inputs'!X$39,'Portfolio Inputs'!X$40)
+IF(AND(($AB26+$E$2)&gt;HL$5,HL$5&gt;=$E$2),$W26,IF(AND(($AA26+$E$2)&gt;HL$5,HL$5&gt;=$E$2),$V26,0))/Loss_OilEnergy
 *IF($C26="Residential",'Portfolio Inputs'!X$41,'Portfolio Inputs'!X$42)</f>
        <v>0</v>
      </c>
      <c r="GD26" s="140">
        <f ca="1">IF(AND(($AB26+$E$2)&gt;HM$5,HM$5&gt;=$E$2),$U26,IF(AND(($AA26+$E$2)&gt;HM$5,HM$5&gt;=$E$2),$T26,0))/Loss_Propane
 *IF($C26="Residential",'Portfolio Inputs'!Y$39,'Portfolio Inputs'!Y$40)
+IF(AND(($AB26+$E$2)&gt;HM$5,HM$5&gt;=$E$2),$W26,IF(AND(($AA26+$E$2)&gt;HM$5,HM$5&gt;=$E$2),$V26,0))/Loss_OilEnergy
 *IF($C26="Residential",'Portfolio Inputs'!Y$41,'Portfolio Inputs'!Y$42)</f>
        <v>0</v>
      </c>
      <c r="GE26" s="140">
        <f ca="1">IF(AND(($AB26+$E$2)&gt;HN$5,HN$5&gt;=$E$2),$U26,IF(AND(($AA26+$E$2)&gt;HN$5,HN$5&gt;=$E$2),$T26,0))/Loss_Propane
 *IF($C26="Residential",'Portfolio Inputs'!Z$39,'Portfolio Inputs'!Z$40)
+IF(AND(($AB26+$E$2)&gt;HN$5,HN$5&gt;=$E$2),$W26,IF(AND(($AA26+$E$2)&gt;HN$5,HN$5&gt;=$E$2),$V26,0))/Loss_OilEnergy
 *IF($C26="Residential",'Portfolio Inputs'!Z$41,'Portfolio Inputs'!Z$42)</f>
        <v>0</v>
      </c>
      <c r="GF26" s="140">
        <f ca="1">IF(AND(($AB26+$E$2)&gt;HO$5,HO$5&gt;=$E$2),$U26,IF(AND(($AA26+$E$2)&gt;HO$5,HO$5&gt;=$E$2),$T26,0))/Loss_Propane
 *IF($C26="Residential",'Portfolio Inputs'!AA$39,'Portfolio Inputs'!AA$40)
+IF(AND(($AB26+$E$2)&gt;HO$5,HO$5&gt;=$E$2),$W26,IF(AND(($AA26+$E$2)&gt;HO$5,HO$5&gt;=$E$2),$V26,0))/Loss_OilEnergy
 *IF($C26="Residential",'Portfolio Inputs'!AA$41,'Portfolio Inputs'!AA$42)</f>
        <v>0</v>
      </c>
      <c r="GG26" s="140">
        <f ca="1">IF(AND(($AB26+$E$2)&gt;HP$5,HP$5&gt;=$E$2),$U26,IF(AND(($AA26+$E$2)&gt;HP$5,HP$5&gt;=$E$2),$T26,0))/Loss_Propane
 *IF($C26="Residential",'Portfolio Inputs'!AB$39,'Portfolio Inputs'!AB$40)
+IF(AND(($AB26+$E$2)&gt;HP$5,HP$5&gt;=$E$2),$W26,IF(AND(($AA26+$E$2)&gt;HP$5,HP$5&gt;=$E$2),$V26,0))/Loss_OilEnergy
 *IF($C26="Residential",'Portfolio Inputs'!AB$41,'Portfolio Inputs'!AB$42)</f>
        <v>0</v>
      </c>
      <c r="GH26" s="140">
        <f ca="1">IF(AND(($AB26+$E$2)&gt;HQ$5,HQ$5&gt;=$E$2),$U26,IF(AND(($AA26+$E$2)&gt;HQ$5,HQ$5&gt;=$E$2),$T26,0))/Loss_Propane
 *IF($C26="Residential",'Portfolio Inputs'!AC$39,'Portfolio Inputs'!AC$40)
+IF(AND(($AB26+$E$2)&gt;HQ$5,HQ$5&gt;=$E$2),$W26,IF(AND(($AA26+$E$2)&gt;HQ$5,HQ$5&gt;=$E$2),$V26,0))/Loss_OilEnergy
 *IF($C26="Residential",'Portfolio Inputs'!AC$41,'Portfolio Inputs'!AC$42)</f>
        <v>0</v>
      </c>
      <c r="GI26" s="140">
        <f ca="1">IF(AND(($AB26+$E$2)&gt;HR$5,HR$5&gt;=$E$2),$U26,IF(AND(($AA26+$E$2)&gt;HR$5,HR$5&gt;=$E$2),$T26,0))/Loss_Propane
 *IF($C26="Residential",'Portfolio Inputs'!AD$39,'Portfolio Inputs'!AD$40)
+IF(AND(($AB26+$E$2)&gt;HR$5,HR$5&gt;=$E$2),$W26,IF(AND(($AA26+$E$2)&gt;HR$5,HR$5&gt;=$E$2),$V26,0))/Loss_OilEnergy
 *IF($C26="Residential",'Portfolio Inputs'!AD$41,'Portfolio Inputs'!AD$42)</f>
        <v>0</v>
      </c>
      <c r="GJ26" s="140">
        <f ca="1">IF(AND(($AB26+$E$2)&gt;HS$5,HS$5&gt;=$E$2),$U26,IF(AND(($AA26+$E$2)&gt;HS$5,HS$5&gt;=$E$2),$T26,0))/Loss_Propane
 *IF($C26="Residential",'Portfolio Inputs'!AE$39,'Portfolio Inputs'!AE$40)
+IF(AND(($AB26+$E$2)&gt;HS$5,HS$5&gt;=$E$2),$W26,IF(AND(($AA26+$E$2)&gt;HS$5,HS$5&gt;=$E$2),$V26,0))/Loss_OilEnergy
 *IF($C26="Residential",'Portfolio Inputs'!AE$41,'Portfolio Inputs'!AE$42)</f>
        <v>0</v>
      </c>
      <c r="GK26" s="140">
        <f ca="1">IF(AND(($AB26+$E$2)&gt;HT$5,HT$5&gt;=$E$2),$U26,IF(AND(($AA26+$E$2)&gt;HT$5,HT$5&gt;=$E$2),$T26,0))/Loss_Propane
 *IF($C26="Residential",'Portfolio Inputs'!AF$39,'Portfolio Inputs'!AF$40)
+IF(AND(($AB26+$E$2)&gt;HT$5,HT$5&gt;=$E$2),$W26,IF(AND(($AA26+$E$2)&gt;HT$5,HT$5&gt;=$E$2),$V26,0))/Loss_OilEnergy
 *IF($C26="Residential",'Portfolio Inputs'!AF$41,'Portfolio Inputs'!AF$42)</f>
        <v>0</v>
      </c>
      <c r="GL26" s="140">
        <f ca="1">IF(AND(($AB26+$E$2)&gt;HU$5,HU$5&gt;=$E$2),$U26,IF(AND(($AA26+$E$2)&gt;HU$5,HU$5&gt;=$E$2),$T26,0))/Loss_Propane
 *IF($C26="Residential",'Portfolio Inputs'!AG$39,'Portfolio Inputs'!AG$40)
+IF(AND(($AB26+$E$2)&gt;HU$5,HU$5&gt;=$E$2),$W26,IF(AND(($AA26+$E$2)&gt;HU$5,HU$5&gt;=$E$2),$V26,0))/Loss_OilEnergy
 *IF($C26="Residential",'Portfolio Inputs'!AG$41,'Portfolio Inputs'!AG$42)</f>
        <v>0</v>
      </c>
      <c r="GM26" s="140">
        <f ca="1">IF(AND(($AB26+$E$2)&gt;HV$5,HV$5&gt;=$E$2),$U26,IF(AND(($AA26+$E$2)&gt;HV$5,HV$5&gt;=$E$2),$T26,0))/Loss_Propane
 *IF($C26="Residential",'Portfolio Inputs'!AH$39,'Portfolio Inputs'!AH$40)
+IF(AND(($AB26+$E$2)&gt;HV$5,HV$5&gt;=$E$2),$W26,IF(AND(($AA26+$E$2)&gt;HV$5,HV$5&gt;=$E$2),$V26,0))/Loss_OilEnergy
 *IF($C26="Residential",'Portfolio Inputs'!AH$41,'Portfolio Inputs'!AH$42)</f>
        <v>0</v>
      </c>
      <c r="GN26" s="140">
        <f ca="1">IF(AND(($AB26+$E$2)&gt;HW$5,HW$5&gt;=$E$2),$U26,IF(AND(($AA26+$E$2)&gt;HW$5,HW$5&gt;=$E$2),$T26,0))/Loss_Propane
 *IF($C26="Residential",'Portfolio Inputs'!AI$39,'Portfolio Inputs'!AI$40)
+IF(AND(($AB26+$E$2)&gt;HW$5,HW$5&gt;=$E$2),$W26,IF(AND(($AA26+$E$2)&gt;HW$5,HW$5&gt;=$E$2),$V26,0))/Loss_OilEnergy
 *IF($C26="Residential",'Portfolio Inputs'!AI$41,'Portfolio Inputs'!AI$42)</f>
        <v>0</v>
      </c>
      <c r="GO26" s="140">
        <f ca="1">IF(AND(($AB26+$E$2)&gt;HX$5,HX$5&gt;=$E$2),$U26,IF(AND(($AA26+$E$2)&gt;HX$5,HX$5&gt;=$E$2),$T26,0))/Loss_Propane
 *IF($C26="Residential",'Portfolio Inputs'!AJ$39,'Portfolio Inputs'!AJ$40)
+IF(AND(($AB26+$E$2)&gt;HX$5,HX$5&gt;=$E$2),$W26,IF(AND(($AA26+$E$2)&gt;HX$5,HX$5&gt;=$E$2),$V26,0))/Loss_OilEnergy
 *IF($C26="Residential",'Portfolio Inputs'!AJ$41,'Portfolio Inputs'!AJ$42)</f>
        <v>0</v>
      </c>
      <c r="GP26" s="140">
        <f ca="1">IF(AND(($AB26+$E$2)&gt;HY$5,HY$5&gt;=$E$2),$U26,IF(AND(($AA26+$E$2)&gt;HY$5,HY$5&gt;=$E$2),$T26,0))/Loss_Propane
 *IF($C26="Residential",'Portfolio Inputs'!AK$39,'Portfolio Inputs'!AK$40)
+IF(AND(($AB26+$E$2)&gt;HY$5,HY$5&gt;=$E$2),$W26,IF(AND(($AA26+$E$2)&gt;HY$5,HY$5&gt;=$E$2),$V26,0))/Loss_OilEnergy
 *IF($C26="Residential",'Portfolio Inputs'!AK$41,'Portfolio Inputs'!AK$42)</f>
        <v>0</v>
      </c>
      <c r="GQ26" s="140">
        <f ca="1">IF(AND(($AB26+$E$2)&gt;HZ$5,HZ$5&gt;=$E$2),$U26,IF(AND(($AA26+$E$2)&gt;HZ$5,HZ$5&gt;=$E$2),$T26,0))/Loss_Propane
 *IF($C26="Residential",'Portfolio Inputs'!AL$39,'Portfolio Inputs'!AL$40)
+IF(AND(($AB26+$E$2)&gt;HZ$5,HZ$5&gt;=$E$2),$W26,IF(AND(($AA26+$E$2)&gt;HZ$5,HZ$5&gt;=$E$2),$V26,0))/Loss_OilEnergy
 *IF($C26="Residential",'Portfolio Inputs'!AL$41,'Portfolio Inputs'!AL$42)</f>
        <v>0</v>
      </c>
      <c r="GR26" s="140">
        <f ca="1">IF(AND(($AB26+$E$2)&gt;IA$5,IA$5&gt;=$E$2),$U26,IF(AND(($AA26+$E$2)&gt;IA$5,IA$5&gt;=$E$2),$T26,0))/Loss_Propane
 *IF($C26="Residential",'Portfolio Inputs'!AM$39,'Portfolio Inputs'!AM$40)
+IF(AND(($AB26+$E$2)&gt;IA$5,IA$5&gt;=$E$2),$W26,IF(AND(($AA26+$E$2)&gt;IA$5,IA$5&gt;=$E$2),$V26,0))/Loss_OilEnergy
 *IF($C26="Residential",'Portfolio Inputs'!AM$41,'Portfolio Inputs'!AM$42)</f>
        <v>0</v>
      </c>
      <c r="GS26" s="139"/>
      <c r="GT26" s="140">
        <f ca="1">IF(AND(($AB26+$E$2)&gt;GT$5,GT$5&gt;=$E$2),$L26,IF(AND(($AA26+$E$2)&gt;GT$5,GT$5&gt;=$E$2),$K26,0))/Loss_ElectricEnergy
 *IF($C26="Residential",'Portfolio Inputs'!F$33,'Portfolio Inputs'!F$34)
+IF(AND(($AB26+$E$2)&gt;GT$5,GT$5&gt;=$E$2),$Q26,IF(AND(($AA26+$E$2)&gt;GT$5,GT$5&gt;=$E$2),$P26,0))/Loss_GasEnergy
 *IF($C26="Residential",'Portfolio Inputs'!F$35,'Portfolio Inputs'!F$36)</f>
        <v>0</v>
      </c>
      <c r="GU26" s="140">
        <f ca="1">IF(AND(($AB26+$E$2)&gt;GU$5,GU$5&gt;=$E$2),$L26,IF(AND(($AA26+$E$2)&gt;GU$5,GU$5&gt;=$E$2),$K26,0))/Loss_ElectricEnergy
 *IF($C26="Residential",'Portfolio Inputs'!G$33,'Portfolio Inputs'!G$34)
+IF(AND(($AB26+$E$2)&gt;GU$5,GU$5&gt;=$E$2),$Q26,IF(AND(($AA26+$E$2)&gt;GU$5,GU$5&gt;=$E$2),$P26,0))/Loss_GasEnergy
 *IF($C26="Residential",'Portfolio Inputs'!G$35,'Portfolio Inputs'!G$36)</f>
        <v>0</v>
      </c>
      <c r="GV26" s="140">
        <f ca="1">IF(AND(($AB26+$E$2)&gt;GV$5,GV$5&gt;=$E$2),$L26,IF(AND(($AA26+$E$2)&gt;GV$5,GV$5&gt;=$E$2),$K26,0))/Loss_ElectricEnergy
 *IF($C26="Residential",'Portfolio Inputs'!H$33,'Portfolio Inputs'!H$34)
+IF(AND(($AB26+$E$2)&gt;GV$5,GV$5&gt;=$E$2),$Q26,IF(AND(($AA26+$E$2)&gt;GV$5,GV$5&gt;=$E$2),$P26,0))/Loss_GasEnergy
 *IF($C26="Residential",'Portfolio Inputs'!H$35,'Portfolio Inputs'!H$36)</f>
        <v>0</v>
      </c>
      <c r="GW26" s="140">
        <f ca="1">IF(AND(($AB26+$E$2)&gt;GW$5,GW$5&gt;=$E$2),$L26,IF(AND(($AA26+$E$2)&gt;GW$5,GW$5&gt;=$E$2),$K26,0))/Loss_ElectricEnergy
 *IF($C26="Residential",'Portfolio Inputs'!I$33,'Portfolio Inputs'!I$34)
+IF(AND(($AB26+$E$2)&gt;GW$5,GW$5&gt;=$E$2),$Q26,IF(AND(($AA26+$E$2)&gt;GW$5,GW$5&gt;=$E$2),$P26,0))/Loss_GasEnergy
 *IF($C26="Residential",'Portfolio Inputs'!I$35,'Portfolio Inputs'!I$36)</f>
        <v>0</v>
      </c>
      <c r="GX26" s="140">
        <f ca="1">IF(AND(($AB26+$E$2)&gt;GX$5,GX$5&gt;=$E$2),$L26,IF(AND(($AA26+$E$2)&gt;GX$5,GX$5&gt;=$E$2),$K26,0))/Loss_ElectricEnergy
 *IF($C26="Residential",'Portfolio Inputs'!J$33,'Portfolio Inputs'!J$34)
+IF(AND(($AB26+$E$2)&gt;GX$5,GX$5&gt;=$E$2),$Q26,IF(AND(($AA26+$E$2)&gt;GX$5,GX$5&gt;=$E$2),$P26,0))/Loss_GasEnergy
 *IF($C26="Residential",'Portfolio Inputs'!J$35,'Portfolio Inputs'!J$36)</f>
        <v>0</v>
      </c>
      <c r="GY26" s="140">
        <f ca="1">IF(AND(($AB26+$E$2)&gt;GY$5,GY$5&gt;=$E$2),$L26,IF(AND(($AA26+$E$2)&gt;GY$5,GY$5&gt;=$E$2),$K26,0))/Loss_ElectricEnergy
 *IF($C26="Residential",'Portfolio Inputs'!K$33,'Portfolio Inputs'!K$34)
+IF(AND(($AB26+$E$2)&gt;GY$5,GY$5&gt;=$E$2),$Q26,IF(AND(($AA26+$E$2)&gt;GY$5,GY$5&gt;=$E$2),$P26,0))/Loss_GasEnergy
 *IF($C26="Residential",'Portfolio Inputs'!K$35,'Portfolio Inputs'!K$36)</f>
        <v>0</v>
      </c>
      <c r="GZ26" s="140">
        <f ca="1">IF(AND(($AB26+$E$2)&gt;GZ$5,GZ$5&gt;=$E$2),$L26,IF(AND(($AA26+$E$2)&gt;GZ$5,GZ$5&gt;=$E$2),$K26,0))/Loss_ElectricEnergy
 *IF($C26="Residential",'Portfolio Inputs'!L$33,'Portfolio Inputs'!L$34)
+IF(AND(($AB26+$E$2)&gt;GZ$5,GZ$5&gt;=$E$2),$Q26,IF(AND(($AA26+$E$2)&gt;GZ$5,GZ$5&gt;=$E$2),$P26,0))/Loss_GasEnergy
 *IF($C26="Residential",'Portfolio Inputs'!L$35,'Portfolio Inputs'!L$36)</f>
        <v>0</v>
      </c>
      <c r="HA26" s="140">
        <f ca="1">IF(AND(($AB26+$E$2)&gt;HA$5,HA$5&gt;=$E$2),$L26,IF(AND(($AA26+$E$2)&gt;HA$5,HA$5&gt;=$E$2),$K26,0))/Loss_ElectricEnergy
 *IF($C26="Residential",'Portfolio Inputs'!M$33,'Portfolio Inputs'!M$34)
+IF(AND(($AB26+$E$2)&gt;HA$5,HA$5&gt;=$E$2),$Q26,IF(AND(($AA26+$E$2)&gt;HA$5,HA$5&gt;=$E$2),$P26,0))/Loss_GasEnergy
 *IF($C26="Residential",'Portfolio Inputs'!M$35,'Portfolio Inputs'!M$36)</f>
        <v>0</v>
      </c>
      <c r="HB26" s="140">
        <f ca="1">IF(AND(($AB26+$E$2)&gt;HB$5,HB$5&gt;=$E$2),$L26,IF(AND(($AA26+$E$2)&gt;HB$5,HB$5&gt;=$E$2),$K26,0))/Loss_ElectricEnergy
 *IF($C26="Residential",'Portfolio Inputs'!N$33,'Portfolio Inputs'!N$34)
+IF(AND(($AB26+$E$2)&gt;HB$5,HB$5&gt;=$E$2),$Q26,IF(AND(($AA26+$E$2)&gt;HB$5,HB$5&gt;=$E$2),$P26,0))/Loss_GasEnergy
 *IF($C26="Residential",'Portfolio Inputs'!N$35,'Portfolio Inputs'!N$36)</f>
        <v>0</v>
      </c>
      <c r="HC26" s="140">
        <f ca="1">IF(AND(($AB26+$E$2)&gt;HC$5,HC$5&gt;=$E$2),$L26,IF(AND(($AA26+$E$2)&gt;HC$5,HC$5&gt;=$E$2),$K26,0))/Loss_ElectricEnergy
 *IF($C26="Residential",'Portfolio Inputs'!O$33,'Portfolio Inputs'!O$34)
+IF(AND(($AB26+$E$2)&gt;HC$5,HC$5&gt;=$E$2),$Q26,IF(AND(($AA26+$E$2)&gt;HC$5,HC$5&gt;=$E$2),$P26,0))/Loss_GasEnergy
 *IF($C26="Residential",'Portfolio Inputs'!O$35,'Portfolio Inputs'!O$36)</f>
        <v>0</v>
      </c>
      <c r="HD26" s="140">
        <f ca="1">IF(AND(($AB26+$E$2)&gt;HD$5,HD$5&gt;=$E$2),$L26,IF(AND(($AA26+$E$2)&gt;HD$5,HD$5&gt;=$E$2),$K26,0))/Loss_ElectricEnergy
 *IF($C26="Residential",'Portfolio Inputs'!P$33,'Portfolio Inputs'!P$34)
+IF(AND(($AB26+$E$2)&gt;HD$5,HD$5&gt;=$E$2),$Q26,IF(AND(($AA26+$E$2)&gt;HD$5,HD$5&gt;=$E$2),$P26,0))/Loss_GasEnergy
 *IF($C26="Residential",'Portfolio Inputs'!P$35,'Portfolio Inputs'!P$36)</f>
        <v>0</v>
      </c>
      <c r="HE26" s="140">
        <f ca="1">IF(AND(($AB26+$E$2)&gt;HE$5,HE$5&gt;=$E$2),$L26,IF(AND(($AA26+$E$2)&gt;HE$5,HE$5&gt;=$E$2),$K26,0))/Loss_ElectricEnergy
 *IF($C26="Residential",'Portfolio Inputs'!Q$33,'Portfolio Inputs'!Q$34)
+IF(AND(($AB26+$E$2)&gt;HE$5,HE$5&gt;=$E$2),$Q26,IF(AND(($AA26+$E$2)&gt;HE$5,HE$5&gt;=$E$2),$P26,0))/Loss_GasEnergy
 *IF($C26="Residential",'Portfolio Inputs'!Q$35,'Portfolio Inputs'!Q$36)</f>
        <v>0</v>
      </c>
      <c r="HF26" s="140">
        <f ca="1">IF(AND(($AB26+$E$2)&gt;HF$5,HF$5&gt;=$E$2),$L26,IF(AND(($AA26+$E$2)&gt;HF$5,HF$5&gt;=$E$2),$K26,0))/Loss_ElectricEnergy
 *IF($C26="Residential",'Portfolio Inputs'!R$33,'Portfolio Inputs'!R$34)
+IF(AND(($AB26+$E$2)&gt;HF$5,HF$5&gt;=$E$2),$Q26,IF(AND(($AA26+$E$2)&gt;HF$5,HF$5&gt;=$E$2),$P26,0))/Loss_GasEnergy
 *IF($C26="Residential",'Portfolio Inputs'!R$35,'Portfolio Inputs'!R$36)</f>
        <v>0</v>
      </c>
      <c r="HG26" s="140">
        <f ca="1">IF(AND(($AB26+$E$2)&gt;HG$5,HG$5&gt;=$E$2),$L26,IF(AND(($AA26+$E$2)&gt;HG$5,HG$5&gt;=$E$2),$K26,0))/Loss_ElectricEnergy
 *IF($C26="Residential",'Portfolio Inputs'!S$33,'Portfolio Inputs'!S$34)
+IF(AND(($AB26+$E$2)&gt;HG$5,HG$5&gt;=$E$2),$Q26,IF(AND(($AA26+$E$2)&gt;HG$5,HG$5&gt;=$E$2),$P26,0))/Loss_GasEnergy
 *IF($C26="Residential",'Portfolio Inputs'!S$35,'Portfolio Inputs'!S$36)</f>
        <v>0</v>
      </c>
      <c r="HH26" s="140">
        <f ca="1">IF(AND(($AB26+$E$2)&gt;HH$5,HH$5&gt;=$E$2),$L26,IF(AND(($AA26+$E$2)&gt;HH$5,HH$5&gt;=$E$2),$K26,0))/Loss_ElectricEnergy
 *IF($C26="Residential",'Portfolio Inputs'!T$33,'Portfolio Inputs'!T$34)
+IF(AND(($AB26+$E$2)&gt;HH$5,HH$5&gt;=$E$2),$Q26,IF(AND(($AA26+$E$2)&gt;HH$5,HH$5&gt;=$E$2),$P26,0))/Loss_GasEnergy
 *IF($C26="Residential",'Portfolio Inputs'!T$35,'Portfolio Inputs'!T$36)</f>
        <v>0</v>
      </c>
      <c r="HI26" s="140">
        <f ca="1">IF(AND(($AB26+$E$2)&gt;HI$5,HI$5&gt;=$E$2),$L26,IF(AND(($AA26+$E$2)&gt;HI$5,HI$5&gt;=$E$2),$K26,0))/Loss_ElectricEnergy
 *IF($C26="Residential",'Portfolio Inputs'!U$33,'Portfolio Inputs'!U$34)
+IF(AND(($AB26+$E$2)&gt;HI$5,HI$5&gt;=$E$2),$Q26,IF(AND(($AA26+$E$2)&gt;HI$5,HI$5&gt;=$E$2),$P26,0))/Loss_GasEnergy
 *IF($C26="Residential",'Portfolio Inputs'!U$35,'Portfolio Inputs'!U$36)</f>
        <v>0</v>
      </c>
      <c r="HJ26" s="140">
        <f ca="1">IF(AND(($AB26+$E$2)&gt;HJ$5,HJ$5&gt;=$E$2),$L26,IF(AND(($AA26+$E$2)&gt;HJ$5,HJ$5&gt;=$E$2),$K26,0))/Loss_ElectricEnergy
 *IF($C26="Residential",'Portfolio Inputs'!V$33,'Portfolio Inputs'!V$34)
+IF(AND(($AB26+$E$2)&gt;HJ$5,HJ$5&gt;=$E$2),$Q26,IF(AND(($AA26+$E$2)&gt;HJ$5,HJ$5&gt;=$E$2),$P26,0))/Loss_GasEnergy
 *IF($C26="Residential",'Portfolio Inputs'!V$35,'Portfolio Inputs'!V$36)</f>
        <v>0</v>
      </c>
      <c r="HK26" s="140">
        <f ca="1">IF(AND(($AB26+$E$2)&gt;HK$5,HK$5&gt;=$E$2),$L26,IF(AND(($AA26+$E$2)&gt;HK$5,HK$5&gt;=$E$2),$K26,0))/Loss_ElectricEnergy
 *IF($C26="Residential",'Portfolio Inputs'!W$33,'Portfolio Inputs'!W$34)
+IF(AND(($AB26+$E$2)&gt;HK$5,HK$5&gt;=$E$2),$Q26,IF(AND(($AA26+$E$2)&gt;HK$5,HK$5&gt;=$E$2),$P26,0))/Loss_GasEnergy
 *IF($C26="Residential",'Portfolio Inputs'!W$35,'Portfolio Inputs'!W$36)</f>
        <v>0</v>
      </c>
      <c r="HL26" s="140">
        <f ca="1">IF(AND(($AB26+$E$2)&gt;HL$5,HL$5&gt;=$E$2),$L26,IF(AND(($AA26+$E$2)&gt;HL$5,HL$5&gt;=$E$2),$K26,0))/Loss_ElectricEnergy
 *IF($C26="Residential",'Portfolio Inputs'!X$33,'Portfolio Inputs'!X$34)
+IF(AND(($AB26+$E$2)&gt;HL$5,HL$5&gt;=$E$2),$Q26,IF(AND(($AA26+$E$2)&gt;HL$5,HL$5&gt;=$E$2),$P26,0))/Loss_GasEnergy
 *IF($C26="Residential",'Portfolio Inputs'!X$35,'Portfolio Inputs'!X$36)</f>
        <v>0</v>
      </c>
      <c r="HM26" s="140">
        <f ca="1">IF(AND(($AB26+$E$2)&gt;HM$5,HM$5&gt;=$E$2),$L26,IF(AND(($AA26+$E$2)&gt;HM$5,HM$5&gt;=$E$2),$K26,0))/Loss_ElectricEnergy
 *IF($C26="Residential",'Portfolio Inputs'!Y$33,'Portfolio Inputs'!Y$34)
+IF(AND(($AB26+$E$2)&gt;HM$5,HM$5&gt;=$E$2),$Q26,IF(AND(($AA26+$E$2)&gt;HM$5,HM$5&gt;=$E$2),$P26,0))/Loss_GasEnergy
 *IF($C26="Residential",'Portfolio Inputs'!Y$35,'Portfolio Inputs'!Y$36)</f>
        <v>0</v>
      </c>
      <c r="HN26" s="140">
        <f ca="1">IF(AND(($AB26+$E$2)&gt;HN$5,HN$5&gt;=$E$2),$L26,IF(AND(($AA26+$E$2)&gt;HN$5,HN$5&gt;=$E$2),$K26,0))/Loss_ElectricEnergy
 *IF($C26="Residential",'Portfolio Inputs'!Z$33,'Portfolio Inputs'!Z$34)
+IF(AND(($AB26+$E$2)&gt;HN$5,HN$5&gt;=$E$2),$Q26,IF(AND(($AA26+$E$2)&gt;HN$5,HN$5&gt;=$E$2),$P26,0))/Loss_GasEnergy
 *IF($C26="Residential",'Portfolio Inputs'!Z$35,'Portfolio Inputs'!Z$36)</f>
        <v>0</v>
      </c>
      <c r="HO26" s="140">
        <f ca="1">IF(AND(($AB26+$E$2)&gt;HO$5,HO$5&gt;=$E$2),$L26,IF(AND(($AA26+$E$2)&gt;HO$5,HO$5&gt;=$E$2),$K26,0))/Loss_ElectricEnergy
 *IF($C26="Residential",'Portfolio Inputs'!AA$33,'Portfolio Inputs'!AA$34)
+IF(AND(($AB26+$E$2)&gt;HO$5,HO$5&gt;=$E$2),$Q26,IF(AND(($AA26+$E$2)&gt;HO$5,HO$5&gt;=$E$2),$P26,0))/Loss_GasEnergy
 *IF($C26="Residential",'Portfolio Inputs'!AA$35,'Portfolio Inputs'!AA$36)</f>
        <v>0</v>
      </c>
      <c r="HP26" s="140">
        <f ca="1">IF(AND(($AB26+$E$2)&gt;HP$5,HP$5&gt;=$E$2),$L26,IF(AND(($AA26+$E$2)&gt;HP$5,HP$5&gt;=$E$2),$K26,0))/Loss_ElectricEnergy
 *IF($C26="Residential",'Portfolio Inputs'!AB$33,'Portfolio Inputs'!AB$34)
+IF(AND(($AB26+$E$2)&gt;HP$5,HP$5&gt;=$E$2),$Q26,IF(AND(($AA26+$E$2)&gt;HP$5,HP$5&gt;=$E$2),$P26,0))/Loss_GasEnergy
 *IF($C26="Residential",'Portfolio Inputs'!AB$35,'Portfolio Inputs'!AB$36)</f>
        <v>0</v>
      </c>
      <c r="HQ26" s="140">
        <f ca="1">IF(AND(($AB26+$E$2)&gt;HQ$5,HQ$5&gt;=$E$2),$L26,IF(AND(($AA26+$E$2)&gt;HQ$5,HQ$5&gt;=$E$2),$K26,0))/Loss_ElectricEnergy
 *IF($C26="Residential",'Portfolio Inputs'!AC$33,'Portfolio Inputs'!AC$34)
+IF(AND(($AB26+$E$2)&gt;HQ$5,HQ$5&gt;=$E$2),$Q26,IF(AND(($AA26+$E$2)&gt;HQ$5,HQ$5&gt;=$E$2),$P26,0))/Loss_GasEnergy
 *IF($C26="Residential",'Portfolio Inputs'!AC$35,'Portfolio Inputs'!AC$36)</f>
        <v>0</v>
      </c>
      <c r="HR26" s="140">
        <f ca="1">IF(AND(($AB26+$E$2)&gt;HR$5,HR$5&gt;=$E$2),$L26,IF(AND(($AA26+$E$2)&gt;HR$5,HR$5&gt;=$E$2),$K26,0))/Loss_ElectricEnergy
 *IF($C26="Residential",'Portfolio Inputs'!AD$33,'Portfolio Inputs'!AD$34)
+IF(AND(($AB26+$E$2)&gt;HR$5,HR$5&gt;=$E$2),$Q26,IF(AND(($AA26+$E$2)&gt;HR$5,HR$5&gt;=$E$2),$P26,0))/Loss_GasEnergy
 *IF($C26="Residential",'Portfolio Inputs'!AD$35,'Portfolio Inputs'!AD$36)</f>
        <v>0</v>
      </c>
      <c r="HS26" s="140">
        <f ca="1">IF(AND(($AB26+$E$2)&gt;HS$5,HS$5&gt;=$E$2),$L26,IF(AND(($AA26+$E$2)&gt;HS$5,HS$5&gt;=$E$2),$K26,0))/Loss_ElectricEnergy
 *IF($C26="Residential",'Portfolio Inputs'!AE$33,'Portfolio Inputs'!AE$34)
+IF(AND(($AB26+$E$2)&gt;HS$5,HS$5&gt;=$E$2),$Q26,IF(AND(($AA26+$E$2)&gt;HS$5,HS$5&gt;=$E$2),$P26,0))/Loss_GasEnergy
 *IF($C26="Residential",'Portfolio Inputs'!AE$35,'Portfolio Inputs'!AE$36)</f>
        <v>0</v>
      </c>
      <c r="HT26" s="140">
        <f ca="1">IF(AND(($AB26+$E$2)&gt;HT$5,HT$5&gt;=$E$2),$L26,IF(AND(($AA26+$E$2)&gt;HT$5,HT$5&gt;=$E$2),$K26,0))/Loss_ElectricEnergy
 *IF($C26="Residential",'Portfolio Inputs'!AF$33,'Portfolio Inputs'!AF$34)
+IF(AND(($AB26+$E$2)&gt;HT$5,HT$5&gt;=$E$2),$Q26,IF(AND(($AA26+$E$2)&gt;HT$5,HT$5&gt;=$E$2),$P26,0))/Loss_GasEnergy
 *IF($C26="Residential",'Portfolio Inputs'!AF$35,'Portfolio Inputs'!AF$36)</f>
        <v>0</v>
      </c>
      <c r="HU26" s="140">
        <f ca="1">IF(AND(($AB26+$E$2)&gt;HU$5,HU$5&gt;=$E$2),$L26,IF(AND(($AA26+$E$2)&gt;HU$5,HU$5&gt;=$E$2),$K26,0))/Loss_ElectricEnergy
 *IF($C26="Residential",'Portfolio Inputs'!AG$33,'Portfolio Inputs'!AG$34)
+IF(AND(($AB26+$E$2)&gt;HU$5,HU$5&gt;=$E$2),$Q26,IF(AND(($AA26+$E$2)&gt;HU$5,HU$5&gt;=$E$2),$P26,0))/Loss_GasEnergy
 *IF($C26="Residential",'Portfolio Inputs'!AG$35,'Portfolio Inputs'!AG$36)</f>
        <v>0</v>
      </c>
      <c r="HV26" s="140">
        <f ca="1">IF(AND(($AB26+$E$2)&gt;HV$5,HV$5&gt;=$E$2),$L26,IF(AND(($AA26+$E$2)&gt;HV$5,HV$5&gt;=$E$2),$K26,0))/Loss_ElectricEnergy
 *IF($C26="Residential",'Portfolio Inputs'!AH$33,'Portfolio Inputs'!AH$34)
+IF(AND(($AB26+$E$2)&gt;HV$5,HV$5&gt;=$E$2),$Q26,IF(AND(($AA26+$E$2)&gt;HV$5,HV$5&gt;=$E$2),$P26,0))/Loss_GasEnergy
 *IF($C26="Residential",'Portfolio Inputs'!AH$35,'Portfolio Inputs'!AH$36)</f>
        <v>0</v>
      </c>
      <c r="HW26" s="140">
        <f ca="1">IF(AND(($AB26+$E$2)&gt;HW$5,HW$5&gt;=$E$2),$L26,IF(AND(($AA26+$E$2)&gt;HW$5,HW$5&gt;=$E$2),$K26,0))/Loss_ElectricEnergy
 *IF($C26="Residential",'Portfolio Inputs'!AI$33,'Portfolio Inputs'!AI$34)
+IF(AND(($AB26+$E$2)&gt;HW$5,HW$5&gt;=$E$2),$Q26,IF(AND(($AA26+$E$2)&gt;HW$5,HW$5&gt;=$E$2),$P26,0))/Loss_GasEnergy
 *IF($C26="Residential",'Portfolio Inputs'!AI$35,'Portfolio Inputs'!AI$36)</f>
        <v>0</v>
      </c>
      <c r="HX26" s="140">
        <f ca="1">IF(AND(($AB26+$E$2)&gt;HX$5,HX$5&gt;=$E$2),$L26,IF(AND(($AA26+$E$2)&gt;HX$5,HX$5&gt;=$E$2),$K26,0))/Loss_ElectricEnergy
 *IF($C26="Residential",'Portfolio Inputs'!AJ$33,'Portfolio Inputs'!AJ$34)
+IF(AND(($AB26+$E$2)&gt;HX$5,HX$5&gt;=$E$2),$Q26,IF(AND(($AA26+$E$2)&gt;HX$5,HX$5&gt;=$E$2),$P26,0))/Loss_GasEnergy
 *IF($C26="Residential",'Portfolio Inputs'!AJ$35,'Portfolio Inputs'!AJ$36)</f>
        <v>0</v>
      </c>
      <c r="HY26" s="140">
        <f ca="1">IF(AND(($AB26+$E$2)&gt;HY$5,HY$5&gt;=$E$2),$L26,IF(AND(($AA26+$E$2)&gt;HY$5,HY$5&gt;=$E$2),$K26,0))/Loss_ElectricEnergy
 *IF($C26="Residential",'Portfolio Inputs'!AK$33,'Portfolio Inputs'!AK$34)
+IF(AND(($AB26+$E$2)&gt;HY$5,HY$5&gt;=$E$2),$Q26,IF(AND(($AA26+$E$2)&gt;HY$5,HY$5&gt;=$E$2),$P26,0))/Loss_GasEnergy
 *IF($C26="Residential",'Portfolio Inputs'!AK$35,'Portfolio Inputs'!AK$36)</f>
        <v>0</v>
      </c>
      <c r="HZ26" s="140">
        <f ca="1">IF(AND(($AB26+$E$2)&gt;HZ$5,HZ$5&gt;=$E$2),$L26,IF(AND(($AA26+$E$2)&gt;HZ$5,HZ$5&gt;=$E$2),$K26,0))/Loss_ElectricEnergy
 *IF($C26="Residential",'Portfolio Inputs'!AL$33,'Portfolio Inputs'!AL$34)
+IF(AND(($AB26+$E$2)&gt;HZ$5,HZ$5&gt;=$E$2),$Q26,IF(AND(($AA26+$E$2)&gt;HZ$5,HZ$5&gt;=$E$2),$P26,0))/Loss_GasEnergy
 *IF($C26="Residential",'Portfolio Inputs'!AL$35,'Portfolio Inputs'!AL$36)</f>
        <v>0</v>
      </c>
      <c r="IA26" s="140">
        <f ca="1">IF(AND(($AB26+$E$2)&gt;IA$5,IA$5&gt;=$E$2),$L26,IF(AND(($AA26+$E$2)&gt;IA$5,IA$5&gt;=$E$2),$K26,0))/Loss_ElectricEnergy
 *IF($C26="Residential",'Portfolio Inputs'!AM$33,'Portfolio Inputs'!AM$34)
+IF(AND(($AB26+$E$2)&gt;IA$5,IA$5&gt;=$E$2),$Q26,IF(AND(($AA26+$E$2)&gt;IA$5,IA$5&gt;=$E$2),$P26,0))/Loss_GasEnergy
 *IF($C26="Residential",'Portfolio Inputs'!AM$35,'Portfolio Inputs'!AM$36)</f>
        <v>0</v>
      </c>
      <c r="IB26" s="139"/>
      <c r="IC26" s="140">
        <f t="shared" ca="1" si="125"/>
        <v>0</v>
      </c>
      <c r="ID26" s="140">
        <f t="shared" ca="1" si="125"/>
        <v>0</v>
      </c>
      <c r="IE26" s="140">
        <f t="shared" ca="1" si="125"/>
        <v>0</v>
      </c>
      <c r="IF26" s="140">
        <f t="shared" ca="1" si="125"/>
        <v>0</v>
      </c>
      <c r="IG26" s="140">
        <f t="shared" ca="1" si="125"/>
        <v>0</v>
      </c>
      <c r="IH26" s="140">
        <f t="shared" ca="1" si="125"/>
        <v>0</v>
      </c>
      <c r="II26" s="140">
        <f t="shared" ca="1" si="125"/>
        <v>0</v>
      </c>
      <c r="IJ26" s="140">
        <f t="shared" ca="1" si="125"/>
        <v>0</v>
      </c>
      <c r="IK26" s="140">
        <f t="shared" ca="1" si="125"/>
        <v>0</v>
      </c>
      <c r="IL26" s="140">
        <f t="shared" ca="1" si="125"/>
        <v>0</v>
      </c>
      <c r="IM26" s="140">
        <f t="shared" ca="1" si="126"/>
        <v>0</v>
      </c>
      <c r="IN26" s="140">
        <f t="shared" ca="1" si="126"/>
        <v>0</v>
      </c>
      <c r="IO26" s="140">
        <f t="shared" ca="1" si="126"/>
        <v>0</v>
      </c>
      <c r="IP26" s="140">
        <f t="shared" ca="1" si="126"/>
        <v>0</v>
      </c>
      <c r="IQ26" s="140">
        <f t="shared" ca="1" si="126"/>
        <v>0</v>
      </c>
      <c r="IR26" s="140">
        <f t="shared" ca="1" si="126"/>
        <v>0</v>
      </c>
      <c r="IS26" s="140">
        <f t="shared" ca="1" si="126"/>
        <v>0</v>
      </c>
      <c r="IT26" s="140">
        <f t="shared" ca="1" si="126"/>
        <v>0</v>
      </c>
      <c r="IU26" s="140">
        <f t="shared" ca="1" si="126"/>
        <v>0</v>
      </c>
      <c r="IV26" s="140">
        <f t="shared" ca="1" si="126"/>
        <v>0</v>
      </c>
      <c r="IW26" s="140">
        <f t="shared" ca="1" si="127"/>
        <v>0</v>
      </c>
      <c r="IX26" s="140">
        <f t="shared" ca="1" si="127"/>
        <v>0</v>
      </c>
      <c r="IY26" s="140">
        <f t="shared" ca="1" si="127"/>
        <v>0</v>
      </c>
      <c r="IZ26" s="140">
        <f t="shared" ca="1" si="127"/>
        <v>0</v>
      </c>
      <c r="JA26" s="140">
        <f t="shared" ca="1" si="127"/>
        <v>0</v>
      </c>
      <c r="JB26" s="140">
        <f t="shared" ca="1" si="127"/>
        <v>0</v>
      </c>
      <c r="JC26" s="140">
        <f t="shared" ca="1" si="127"/>
        <v>0</v>
      </c>
      <c r="JD26" s="140">
        <f t="shared" ca="1" si="127"/>
        <v>0</v>
      </c>
      <c r="JE26" s="140">
        <f t="shared" ca="1" si="127"/>
        <v>0</v>
      </c>
      <c r="JF26" s="140">
        <f t="shared" ca="1" si="127"/>
        <v>0</v>
      </c>
      <c r="JG26" s="140">
        <f t="shared" ca="1" si="127"/>
        <v>0</v>
      </c>
      <c r="JH26" s="140">
        <f t="shared" ca="1" si="127"/>
        <v>0</v>
      </c>
      <c r="JI26" s="140">
        <f t="shared" ca="1" si="127"/>
        <v>0</v>
      </c>
      <c r="JJ26" s="140">
        <f t="shared" ca="1" si="127"/>
        <v>0</v>
      </c>
      <c r="JK26" s="139"/>
      <c r="JL26" s="140">
        <f ca="1">IF(AND(($AB26+$E$2)&gt;JL$5,JL$5&gt;=$E$2),'Portfolio Inputs'!F$30*$S26,IF(AND(($AA26+$E$2)&gt;JL$5,JL$5&gt;=$E$2),'Portfolio Inputs'!F$30*$R26,0))</f>
        <v>0</v>
      </c>
      <c r="JM26" s="140">
        <f ca="1">IF(AND(($AB26+$E$2)&gt;JM$5,JM$5&gt;=$E$2),'Portfolio Inputs'!G$30*$S26,IF(AND(($AA26+$E$2)&gt;JM$5,JM$5&gt;=$E$2),'Portfolio Inputs'!G$30*$R26,0))</f>
        <v>0</v>
      </c>
      <c r="JN26" s="140">
        <f ca="1">IF(AND(($AB26+$E$2)&gt;JN$5,JN$5&gt;=$E$2),'Portfolio Inputs'!H$30*$S26,IF(AND(($AA26+$E$2)&gt;JN$5,JN$5&gt;=$E$2),'Portfolio Inputs'!H$30*$R26,0))</f>
        <v>0</v>
      </c>
      <c r="JO26" s="140">
        <f ca="1">IF(AND(($AB26+$E$2)&gt;JO$5,JO$5&gt;=$E$2),'Portfolio Inputs'!I$30*$S26,IF(AND(($AA26+$E$2)&gt;JO$5,JO$5&gt;=$E$2),'Portfolio Inputs'!I$30*$R26,0))</f>
        <v>0</v>
      </c>
      <c r="JP26" s="140">
        <f ca="1">IF(AND(($AB26+$E$2)&gt;JP$5,JP$5&gt;=$E$2),'Portfolio Inputs'!J$30*$S26,IF(AND(($AA26+$E$2)&gt;JP$5,JP$5&gt;=$E$2),'Portfolio Inputs'!J$30*$R26,0))</f>
        <v>0</v>
      </c>
      <c r="JQ26" s="140">
        <f ca="1">IF(AND(($AB26+$E$2)&gt;JQ$5,JQ$5&gt;=$E$2),'Portfolio Inputs'!K$30*$S26,IF(AND(($AA26+$E$2)&gt;JQ$5,JQ$5&gt;=$E$2),'Portfolio Inputs'!K$30*$R26,0))</f>
        <v>0</v>
      </c>
      <c r="JR26" s="140">
        <f ca="1">IF(AND(($AB26+$E$2)&gt;JR$5,JR$5&gt;=$E$2),'Portfolio Inputs'!L$30*$S26,IF(AND(($AA26+$E$2)&gt;JR$5,JR$5&gt;=$E$2),'Portfolio Inputs'!L$30*$R26,0))</f>
        <v>0</v>
      </c>
      <c r="JS26" s="140">
        <f ca="1">IF(AND(($AB26+$E$2)&gt;JS$5,JS$5&gt;=$E$2),'Portfolio Inputs'!M$30*$S26,IF(AND(($AA26+$E$2)&gt;JS$5,JS$5&gt;=$E$2),'Portfolio Inputs'!M$30*$R26,0))</f>
        <v>0</v>
      </c>
      <c r="JT26" s="140">
        <f ca="1">IF(AND(($AB26+$E$2)&gt;JT$5,JT$5&gt;=$E$2),'Portfolio Inputs'!N$30*$S26,IF(AND(($AA26+$E$2)&gt;JT$5,JT$5&gt;=$E$2),'Portfolio Inputs'!N$30*$R26,0))</f>
        <v>0</v>
      </c>
      <c r="JU26" s="140">
        <f ca="1">IF(AND(($AB26+$E$2)&gt;JU$5,JU$5&gt;=$E$2),'Portfolio Inputs'!O$30*$S26,IF(AND(($AA26+$E$2)&gt;JU$5,JU$5&gt;=$E$2),'Portfolio Inputs'!O$30*$R26,0))</f>
        <v>0</v>
      </c>
      <c r="JV26" s="140">
        <f ca="1">IF(AND(($AB26+$E$2)&gt;JV$5,JV$5&gt;=$E$2),'Portfolio Inputs'!P$30*$S26,IF(AND(($AA26+$E$2)&gt;JV$5,JV$5&gt;=$E$2),'Portfolio Inputs'!P$30*$R26,0))</f>
        <v>0</v>
      </c>
      <c r="JW26" s="140">
        <f ca="1">IF(AND(($AB26+$E$2)&gt;JW$5,JW$5&gt;=$E$2),'Portfolio Inputs'!Q$30*$S26,IF(AND(($AA26+$E$2)&gt;JW$5,JW$5&gt;=$E$2),'Portfolio Inputs'!Q$30*$R26,0))</f>
        <v>0</v>
      </c>
      <c r="JX26" s="140">
        <f ca="1">IF(AND(($AB26+$E$2)&gt;JX$5,JX$5&gt;=$E$2),'Portfolio Inputs'!R$30*$S26,IF(AND(($AA26+$E$2)&gt;JX$5,JX$5&gt;=$E$2),'Portfolio Inputs'!R$30*$R26,0))</f>
        <v>0</v>
      </c>
      <c r="JY26" s="140">
        <f ca="1">IF(AND(($AB26+$E$2)&gt;JY$5,JY$5&gt;=$E$2),'Portfolio Inputs'!S$30*$S26,IF(AND(($AA26+$E$2)&gt;JY$5,JY$5&gt;=$E$2),'Portfolio Inputs'!S$30*$R26,0))</f>
        <v>0</v>
      </c>
      <c r="JZ26" s="140">
        <f ca="1">IF(AND(($AB26+$E$2)&gt;JZ$5,JZ$5&gt;=$E$2),'Portfolio Inputs'!T$30*$S26,IF(AND(($AA26+$E$2)&gt;JZ$5,JZ$5&gt;=$E$2),'Portfolio Inputs'!T$30*$R26,0))</f>
        <v>0</v>
      </c>
      <c r="KA26" s="140">
        <f ca="1">IF(AND(($AB26+$E$2)&gt;KA$5,KA$5&gt;=$E$2),'Portfolio Inputs'!U$30*$S26,IF(AND(($AA26+$E$2)&gt;KA$5,KA$5&gt;=$E$2),'Portfolio Inputs'!U$30*$R26,0))</f>
        <v>0</v>
      </c>
      <c r="KB26" s="140">
        <f ca="1">IF(AND(($AB26+$E$2)&gt;KB$5,KB$5&gt;=$E$2),'Portfolio Inputs'!V$30*$S26,IF(AND(($AA26+$E$2)&gt;KB$5,KB$5&gt;=$E$2),'Portfolio Inputs'!V$30*$R26,0))</f>
        <v>0</v>
      </c>
      <c r="KC26" s="140">
        <f ca="1">IF(AND(($AB26+$E$2)&gt;KC$5,KC$5&gt;=$E$2),'Portfolio Inputs'!W$30*$S26,IF(AND(($AA26+$E$2)&gt;KC$5,KC$5&gt;=$E$2),'Portfolio Inputs'!W$30*$R26,0))</f>
        <v>0</v>
      </c>
      <c r="KD26" s="140">
        <f ca="1">IF(AND(($AB26+$E$2)&gt;KD$5,KD$5&gt;=$E$2),'Portfolio Inputs'!X$30*$S26,IF(AND(($AA26+$E$2)&gt;KD$5,KD$5&gt;=$E$2),'Portfolio Inputs'!X$30*$R26,0))</f>
        <v>0</v>
      </c>
      <c r="KE26" s="140">
        <f ca="1">IF(AND(($AB26+$E$2)&gt;KE$5,KE$5&gt;=$E$2),'Portfolio Inputs'!Y$30*$S26,IF(AND(($AA26+$E$2)&gt;KE$5,KE$5&gt;=$E$2),'Portfolio Inputs'!Y$30*$R26,0))</f>
        <v>0</v>
      </c>
      <c r="KF26" s="140">
        <f ca="1">IF(AND(($AB26+$E$2)&gt;KF$5,KF$5&gt;=$E$2),'Portfolio Inputs'!Z$30*$S26,IF(AND(($AA26+$E$2)&gt;KF$5,KF$5&gt;=$E$2),'Portfolio Inputs'!Z$30*$R26,0))</f>
        <v>0</v>
      </c>
      <c r="KG26" s="140">
        <f ca="1">IF(AND(($AB26+$E$2)&gt;KG$5,KG$5&gt;=$E$2),'Portfolio Inputs'!AA$30*$S26,IF(AND(($AA26+$E$2)&gt;KG$5,KG$5&gt;=$E$2),'Portfolio Inputs'!AA$30*$R26,0))</f>
        <v>0</v>
      </c>
      <c r="KH26" s="140">
        <f ca="1">IF(AND(($AB26+$E$2)&gt;KH$5,KH$5&gt;=$E$2),'Portfolio Inputs'!AB$30*$S26,IF(AND(($AA26+$E$2)&gt;KH$5,KH$5&gt;=$E$2),'Portfolio Inputs'!AB$30*$R26,0))</f>
        <v>0</v>
      </c>
      <c r="KI26" s="140">
        <f ca="1">IF(AND(($AB26+$E$2)&gt;KI$5,KI$5&gt;=$E$2),'Portfolio Inputs'!AC$30*$S26,IF(AND(($AA26+$E$2)&gt;KI$5,KI$5&gt;=$E$2),'Portfolio Inputs'!AC$30*$R26,0))</f>
        <v>0</v>
      </c>
      <c r="KJ26" s="140">
        <f ca="1">IF(AND(($AB26+$E$2)&gt;KJ$5,KJ$5&gt;=$E$2),'Portfolio Inputs'!AD$30*$S26,IF(AND(($AA26+$E$2)&gt;KJ$5,KJ$5&gt;=$E$2),'Portfolio Inputs'!AD$30*$R26,0))</f>
        <v>0</v>
      </c>
      <c r="KK26" s="140">
        <f ca="1">IF(AND(($AB26+$E$2)&gt;KK$5,KK$5&gt;=$E$2),'Portfolio Inputs'!AE$30*$S26,IF(AND(($AA26+$E$2)&gt;KK$5,KK$5&gt;=$E$2),'Portfolio Inputs'!AE$30*$R26,0))</f>
        <v>0</v>
      </c>
      <c r="KL26" s="140">
        <f ca="1">IF(AND(($AB26+$E$2)&gt;KL$5,KL$5&gt;=$E$2),'Portfolio Inputs'!AF$30*$S26,IF(AND(($AA26+$E$2)&gt;KL$5,KL$5&gt;=$E$2),'Portfolio Inputs'!AF$30*$R26,0))</f>
        <v>0</v>
      </c>
      <c r="KM26" s="140">
        <f ca="1">IF(AND(($AB26+$E$2)&gt;KM$5,KM$5&gt;=$E$2),'Portfolio Inputs'!AG$30*$S26,IF(AND(($AA26+$E$2)&gt;KM$5,KM$5&gt;=$E$2),'Portfolio Inputs'!AG$30*$R26,0))</f>
        <v>0</v>
      </c>
      <c r="KN26" s="140">
        <f ca="1">IF(AND(($AB26+$E$2)&gt;KN$5,KN$5&gt;=$E$2),'Portfolio Inputs'!AH$30*$S26,IF(AND(($AA26+$E$2)&gt;KN$5,KN$5&gt;=$E$2),'Portfolio Inputs'!AH$30*$R26,0))</f>
        <v>0</v>
      </c>
      <c r="KO26" s="140">
        <f ca="1">IF(AND(($AB26+$E$2)&gt;KO$5,KO$5&gt;=$E$2),'Portfolio Inputs'!AI$30*$S26,IF(AND(($AA26+$E$2)&gt;KO$5,KO$5&gt;=$E$2),'Portfolio Inputs'!AI$30*$R26,0))</f>
        <v>0</v>
      </c>
      <c r="KP26" s="140">
        <f ca="1">IF(AND(($AB26+$E$2)&gt;KP$5,KP$5&gt;=$E$2),'Portfolio Inputs'!AJ$30*$S26,IF(AND(($AA26+$E$2)&gt;KP$5,KP$5&gt;=$E$2),'Portfolio Inputs'!AJ$30*$R26,0))</f>
        <v>0</v>
      </c>
      <c r="KQ26" s="140">
        <f ca="1">IF(AND(($AB26+$E$2)&gt;KQ$5,KQ$5&gt;=$E$2),'Portfolio Inputs'!AK$30*$S26,IF(AND(($AA26+$E$2)&gt;KQ$5,KQ$5&gt;=$E$2),'Portfolio Inputs'!AK$30*$R26,0))</f>
        <v>0</v>
      </c>
      <c r="KR26" s="140">
        <f ca="1">IF(AND(($AB26+$E$2)&gt;KR$5,KR$5&gt;=$E$2),'Portfolio Inputs'!AL$30*$S26,IF(AND(($AA26+$E$2)&gt;KR$5,KR$5&gt;=$E$2),'Portfolio Inputs'!AL$30*$R26,0))</f>
        <v>0</v>
      </c>
      <c r="KS26" s="140">
        <f ca="1">IF(AND(($AB26+$E$2)&gt;KS$5,KS$5&gt;=$E$2),'Portfolio Inputs'!AM$30*$S26,IF(AND(($AA26+$E$2)&gt;KS$5,KS$5&gt;=$E$2),'Portfolio Inputs'!AM$30*$R26,0))</f>
        <v>0</v>
      </c>
      <c r="KT26" s="139"/>
      <c r="KU26" s="140">
        <f ca="1">IF(AND(($AB26+$E$2)&gt;KU$5,KU$5&gt;=$E$2),$S26,IF(AND(($AA26+$E$2)&gt;KU$5,KU$5&gt;=$E$2),$R26,0))*IF($C26="Residential",'Portfolio Inputs'!F$37,'Portfolio Inputs'!F$38)</f>
        <v>0</v>
      </c>
      <c r="KV26" s="140">
        <f ca="1">IF(AND(($AB26+$E$2)&gt;KV$5,KV$5&gt;=$E$2),$S26,IF(AND(($AA26+$E$2)&gt;KV$5,KV$5&gt;=$E$2),$R26,0))*IF($C26="Residential",'Portfolio Inputs'!G$37,'Portfolio Inputs'!G$38)</f>
        <v>0</v>
      </c>
      <c r="KW26" s="140">
        <f ca="1">IF(AND(($AB26+$E$2)&gt;KW$5,KW$5&gt;=$E$2),$S26,IF(AND(($AA26+$E$2)&gt;KW$5,KW$5&gt;=$E$2),$R26,0))*IF($C26="Residential",'Portfolio Inputs'!H$37,'Portfolio Inputs'!H$38)</f>
        <v>0</v>
      </c>
      <c r="KX26" s="140">
        <f ca="1">IF(AND(($AB26+$E$2)&gt;KX$5,KX$5&gt;=$E$2),$S26,IF(AND(($AA26+$E$2)&gt;KX$5,KX$5&gt;=$E$2),$R26,0))*IF($C26="Residential",'Portfolio Inputs'!I$37,'Portfolio Inputs'!I$38)</f>
        <v>0</v>
      </c>
      <c r="KY26" s="140">
        <f ca="1">IF(AND(($AB26+$E$2)&gt;KY$5,KY$5&gt;=$E$2),$S26,IF(AND(($AA26+$E$2)&gt;KY$5,KY$5&gt;=$E$2),$R26,0))*IF($C26="Residential",'Portfolio Inputs'!J$37,'Portfolio Inputs'!J$38)</f>
        <v>0</v>
      </c>
      <c r="KZ26" s="140">
        <f ca="1">IF(AND(($AB26+$E$2)&gt;KZ$5,KZ$5&gt;=$E$2),$S26,IF(AND(($AA26+$E$2)&gt;KZ$5,KZ$5&gt;=$E$2),$R26,0))*IF($C26="Residential",'Portfolio Inputs'!K$37,'Portfolio Inputs'!K$38)</f>
        <v>0</v>
      </c>
      <c r="LA26" s="140">
        <f ca="1">IF(AND(($AB26+$E$2)&gt;LA$5,LA$5&gt;=$E$2),$S26,IF(AND(($AA26+$E$2)&gt;LA$5,LA$5&gt;=$E$2),$R26,0))*IF($C26="Residential",'Portfolio Inputs'!L$37,'Portfolio Inputs'!L$38)</f>
        <v>0</v>
      </c>
      <c r="LB26" s="140">
        <f ca="1">IF(AND(($AB26+$E$2)&gt;LB$5,LB$5&gt;=$E$2),$S26,IF(AND(($AA26+$E$2)&gt;LB$5,LB$5&gt;=$E$2),$R26,0))*IF($C26="Residential",'Portfolio Inputs'!M$37,'Portfolio Inputs'!M$38)</f>
        <v>0</v>
      </c>
      <c r="LC26" s="140">
        <f ca="1">IF(AND(($AB26+$E$2)&gt;LC$5,LC$5&gt;=$E$2),$S26,IF(AND(($AA26+$E$2)&gt;LC$5,LC$5&gt;=$E$2),$R26,0))*IF($C26="Residential",'Portfolio Inputs'!N$37,'Portfolio Inputs'!N$38)</f>
        <v>0</v>
      </c>
      <c r="LD26" s="140">
        <f ca="1">IF(AND(($AB26+$E$2)&gt;LD$5,LD$5&gt;=$E$2),$S26,IF(AND(($AA26+$E$2)&gt;LD$5,LD$5&gt;=$E$2),$R26,0))*IF($C26="Residential",'Portfolio Inputs'!O$37,'Portfolio Inputs'!O$38)</f>
        <v>0</v>
      </c>
      <c r="LE26" s="140">
        <f ca="1">IF(AND(($AB26+$E$2)&gt;LE$5,LE$5&gt;=$E$2),$S26,IF(AND(($AA26+$E$2)&gt;LE$5,LE$5&gt;=$E$2),$R26,0))*IF($C26="Residential",'Portfolio Inputs'!P$37,'Portfolio Inputs'!P$38)</f>
        <v>0</v>
      </c>
      <c r="LF26" s="140">
        <f ca="1">IF(AND(($AB26+$E$2)&gt;LF$5,LF$5&gt;=$E$2),$S26,IF(AND(($AA26+$E$2)&gt;LF$5,LF$5&gt;=$E$2),$R26,0))*IF($C26="Residential",'Portfolio Inputs'!Q$37,'Portfolio Inputs'!Q$38)</f>
        <v>0</v>
      </c>
      <c r="LG26" s="140">
        <f ca="1">IF(AND(($AB26+$E$2)&gt;LG$5,LG$5&gt;=$E$2),$S26,IF(AND(($AA26+$E$2)&gt;LG$5,LG$5&gt;=$E$2),$R26,0))*IF($C26="Residential",'Portfolio Inputs'!R$37,'Portfolio Inputs'!R$38)</f>
        <v>0</v>
      </c>
      <c r="LH26" s="140">
        <f ca="1">IF(AND(($AB26+$E$2)&gt;LH$5,LH$5&gt;=$E$2),$S26,IF(AND(($AA26+$E$2)&gt;LH$5,LH$5&gt;=$E$2),$R26,0))*IF($C26="Residential",'Portfolio Inputs'!S$37,'Portfolio Inputs'!S$38)</f>
        <v>0</v>
      </c>
      <c r="LI26" s="140">
        <f ca="1">IF(AND(($AB26+$E$2)&gt;LI$5,LI$5&gt;=$E$2),$S26,IF(AND(($AA26+$E$2)&gt;LI$5,LI$5&gt;=$E$2),$R26,0))*IF($C26="Residential",'Portfolio Inputs'!T$37,'Portfolio Inputs'!T$38)</f>
        <v>0</v>
      </c>
      <c r="LJ26" s="140">
        <f ca="1">IF(AND(($AB26+$E$2)&gt;LJ$5,LJ$5&gt;=$E$2),$S26,IF(AND(($AA26+$E$2)&gt;LJ$5,LJ$5&gt;=$E$2),$R26,0))*IF($C26="Residential",'Portfolio Inputs'!U$37,'Portfolio Inputs'!U$38)</f>
        <v>0</v>
      </c>
      <c r="LK26" s="140">
        <f ca="1">IF(AND(($AB26+$E$2)&gt;LK$5,LK$5&gt;=$E$2),$S26,IF(AND(($AA26+$E$2)&gt;LK$5,LK$5&gt;=$E$2),$R26,0))*IF($C26="Residential",'Portfolio Inputs'!V$37,'Portfolio Inputs'!V$38)</f>
        <v>0</v>
      </c>
      <c r="LL26" s="140">
        <f ca="1">IF(AND(($AB26+$E$2)&gt;LL$5,LL$5&gt;=$E$2),$S26,IF(AND(($AA26+$E$2)&gt;LL$5,LL$5&gt;=$E$2),$R26,0))*IF($C26="Residential",'Portfolio Inputs'!W$37,'Portfolio Inputs'!W$38)</f>
        <v>0</v>
      </c>
      <c r="LM26" s="140">
        <f ca="1">IF(AND(($AB26+$E$2)&gt;LM$5,LM$5&gt;=$E$2),$S26,IF(AND(($AA26+$E$2)&gt;LM$5,LM$5&gt;=$E$2),$R26,0))*IF($C26="Residential",'Portfolio Inputs'!X$37,'Portfolio Inputs'!X$38)</f>
        <v>0</v>
      </c>
      <c r="LN26" s="140">
        <f ca="1">IF(AND(($AB26+$E$2)&gt;LN$5,LN$5&gt;=$E$2),$S26,IF(AND(($AA26+$E$2)&gt;LN$5,LN$5&gt;=$E$2),$R26,0))*IF($C26="Residential",'Portfolio Inputs'!Y$37,'Portfolio Inputs'!Y$38)</f>
        <v>0</v>
      </c>
      <c r="LO26" s="140">
        <f ca="1">IF(AND(($AB26+$E$2)&gt;LO$5,LO$5&gt;=$E$2),$S26,IF(AND(($AA26+$E$2)&gt;LO$5,LO$5&gt;=$E$2),$R26,0))*IF($C26="Residential",'Portfolio Inputs'!Z$37,'Portfolio Inputs'!Z$38)</f>
        <v>0</v>
      </c>
      <c r="LP26" s="140">
        <f ca="1">IF(AND(($AB26+$E$2)&gt;LP$5,LP$5&gt;=$E$2),$S26,IF(AND(($AA26+$E$2)&gt;LP$5,LP$5&gt;=$E$2),$R26,0))*IF($C26="Residential",'Portfolio Inputs'!AA$37,'Portfolio Inputs'!AA$38)</f>
        <v>0</v>
      </c>
      <c r="LQ26" s="140">
        <f ca="1">IF(AND(($AB26+$E$2)&gt;LQ$5,LQ$5&gt;=$E$2),$S26,IF(AND(($AA26+$E$2)&gt;LQ$5,LQ$5&gt;=$E$2),$R26,0))*IF($C26="Residential",'Portfolio Inputs'!AB$37,'Portfolio Inputs'!AB$38)</f>
        <v>0</v>
      </c>
      <c r="LR26" s="140">
        <f ca="1">IF(AND(($AB26+$E$2)&gt;LR$5,LR$5&gt;=$E$2),$S26,IF(AND(($AA26+$E$2)&gt;LR$5,LR$5&gt;=$E$2),$R26,0))*IF($C26="Residential",'Portfolio Inputs'!AC$37,'Portfolio Inputs'!AC$38)</f>
        <v>0</v>
      </c>
      <c r="LS26" s="140">
        <f ca="1">IF(AND(($AB26+$E$2)&gt;LS$5,LS$5&gt;=$E$2),$S26,IF(AND(($AA26+$E$2)&gt;LS$5,LS$5&gt;=$E$2),$R26,0))*IF($C26="Residential",'Portfolio Inputs'!AD$37,'Portfolio Inputs'!AD$38)</f>
        <v>0</v>
      </c>
      <c r="LT26" s="140">
        <f ca="1">IF(AND(($AB26+$E$2)&gt;LT$5,LT$5&gt;=$E$2),$S26,IF(AND(($AA26+$E$2)&gt;LT$5,LT$5&gt;=$E$2),$R26,0))*IF($C26="Residential",'Portfolio Inputs'!AE$37,'Portfolio Inputs'!AE$38)</f>
        <v>0</v>
      </c>
      <c r="LU26" s="140">
        <f ca="1">IF(AND(($AB26+$E$2)&gt;LU$5,LU$5&gt;=$E$2),$S26,IF(AND(($AA26+$E$2)&gt;LU$5,LU$5&gt;=$E$2),$R26,0))*IF($C26="Residential",'Portfolio Inputs'!AF$37,'Portfolio Inputs'!AF$38)</f>
        <v>0</v>
      </c>
      <c r="LV26" s="140">
        <f ca="1">IF(AND(($AB26+$E$2)&gt;LV$5,LV$5&gt;=$E$2),$S26,IF(AND(($AA26+$E$2)&gt;LV$5,LV$5&gt;=$E$2),$R26,0))*IF($C26="Residential",'Portfolio Inputs'!AG$37,'Portfolio Inputs'!AG$38)</f>
        <v>0</v>
      </c>
      <c r="LW26" s="140">
        <f ca="1">IF(AND(($AB26+$E$2)&gt;LW$5,LW$5&gt;=$E$2),$S26,IF(AND(($AA26+$E$2)&gt;LW$5,LW$5&gt;=$E$2),$R26,0))*IF($C26="Residential",'Portfolio Inputs'!AH$37,'Portfolio Inputs'!AH$38)</f>
        <v>0</v>
      </c>
      <c r="LX26" s="140">
        <f ca="1">IF(AND(($AB26+$E$2)&gt;LX$5,LX$5&gt;=$E$2),$S26,IF(AND(($AA26+$E$2)&gt;LX$5,LX$5&gt;=$E$2),$R26,0))*IF($C26="Residential",'Portfolio Inputs'!AI$37,'Portfolio Inputs'!AI$38)</f>
        <v>0</v>
      </c>
      <c r="LY26" s="140">
        <f ca="1">IF(AND(($AB26+$E$2)&gt;LY$5,LY$5&gt;=$E$2),$S26,IF(AND(($AA26+$E$2)&gt;LY$5,LY$5&gt;=$E$2),$R26,0))*IF($C26="Residential",'Portfolio Inputs'!AJ$37,'Portfolio Inputs'!AJ$38)</f>
        <v>0</v>
      </c>
      <c r="LZ26" s="140">
        <f ca="1">IF(AND(($AB26+$E$2)&gt;LZ$5,LZ$5&gt;=$E$2),$S26,IF(AND(($AA26+$E$2)&gt;LZ$5,LZ$5&gt;=$E$2),$R26,0))*IF($C26="Residential",'Portfolio Inputs'!AK$37,'Portfolio Inputs'!AK$38)</f>
        <v>0</v>
      </c>
      <c r="MA26" s="140">
        <f ca="1">IF(AND(($AB26+$E$2)&gt;MA$5,MA$5&gt;=$E$2),$S26,IF(AND(($AA26+$E$2)&gt;MA$5,MA$5&gt;=$E$2),$R26,0))*IF($C26="Residential",'Portfolio Inputs'!AL$37,'Portfolio Inputs'!AL$38)</f>
        <v>0</v>
      </c>
      <c r="MB26" s="140">
        <f ca="1">IF(AND(($AB26+$E$2)&gt;MB$5,MB$5&gt;=$E$2),$S26,IF(AND(($AA26+$E$2)&gt;MB$5,MB$5&gt;=$E$2),$R26,0))*IF($C26="Residential",'Portfolio Inputs'!AM$37,'Portfolio Inputs'!AM$38)</f>
        <v>0</v>
      </c>
      <c r="MC26" s="139"/>
      <c r="MD26" s="164">
        <f t="shared" ca="1" si="238"/>
        <v>0</v>
      </c>
      <c r="ME26" s="164">
        <f t="shared" ca="1" si="239"/>
        <v>0</v>
      </c>
      <c r="MF26" s="164">
        <f t="shared" ca="1" si="240"/>
        <v>0</v>
      </c>
      <c r="MG26" s="164">
        <f t="shared" ca="1" si="241"/>
        <v>0</v>
      </c>
      <c r="MH26" s="164">
        <f t="shared" ca="1" si="242"/>
        <v>0</v>
      </c>
      <c r="MI26" s="164">
        <f t="shared" ca="1" si="243"/>
        <v>0</v>
      </c>
      <c r="MJ26" s="164">
        <f t="shared" ca="1" si="244"/>
        <v>0</v>
      </c>
      <c r="MK26" s="164">
        <f t="shared" ca="1" si="245"/>
        <v>0</v>
      </c>
      <c r="ML26" s="164">
        <f t="shared" ca="1" si="246"/>
        <v>0</v>
      </c>
      <c r="MM26" s="164">
        <f t="shared" ca="1" si="247"/>
        <v>0</v>
      </c>
      <c r="MN26" s="164">
        <f t="shared" ca="1" si="248"/>
        <v>0</v>
      </c>
      <c r="MO26" s="164">
        <f t="shared" ca="1" si="249"/>
        <v>0</v>
      </c>
      <c r="MP26" s="164">
        <f t="shared" ca="1" si="250"/>
        <v>0</v>
      </c>
      <c r="MQ26" s="164">
        <f t="shared" ca="1" si="251"/>
        <v>0</v>
      </c>
      <c r="MR26" s="164">
        <f t="shared" ca="1" si="252"/>
        <v>0</v>
      </c>
      <c r="MS26" s="164">
        <f t="shared" ca="1" si="253"/>
        <v>0</v>
      </c>
      <c r="MT26" s="164">
        <f t="shared" ca="1" si="254"/>
        <v>0</v>
      </c>
      <c r="MU26" s="164">
        <f t="shared" ca="1" si="255"/>
        <v>0</v>
      </c>
      <c r="MV26" s="164">
        <f t="shared" ca="1" si="256"/>
        <v>0</v>
      </c>
      <c r="MW26" s="164">
        <f t="shared" ca="1" si="257"/>
        <v>0</v>
      </c>
      <c r="MX26" s="164">
        <f t="shared" ca="1" si="258"/>
        <v>0</v>
      </c>
      <c r="MY26" s="164">
        <f t="shared" ca="1" si="259"/>
        <v>0</v>
      </c>
      <c r="MZ26" s="164">
        <f t="shared" ca="1" si="260"/>
        <v>0</v>
      </c>
      <c r="NA26" s="164">
        <f t="shared" ca="1" si="261"/>
        <v>0</v>
      </c>
      <c r="NB26" s="164">
        <f t="shared" ca="1" si="262"/>
        <v>0</v>
      </c>
      <c r="NC26" s="164">
        <f t="shared" ca="1" si="263"/>
        <v>0</v>
      </c>
      <c r="ND26" s="164">
        <f t="shared" ca="1" si="264"/>
        <v>0</v>
      </c>
      <c r="NE26" s="164">
        <f t="shared" ca="1" si="265"/>
        <v>0</v>
      </c>
      <c r="NF26" s="164">
        <f t="shared" ca="1" si="266"/>
        <v>0</v>
      </c>
      <c r="NG26" s="164">
        <f t="shared" ca="1" si="267"/>
        <v>0</v>
      </c>
      <c r="NH26" s="164">
        <f t="shared" ca="1" si="268"/>
        <v>0</v>
      </c>
      <c r="NI26" s="164">
        <f t="shared" ca="1" si="269"/>
        <v>0</v>
      </c>
      <c r="NJ26" s="164">
        <f t="shared" ca="1" si="270"/>
        <v>0</v>
      </c>
      <c r="NK26" s="164">
        <f t="shared" ca="1" si="271"/>
        <v>0</v>
      </c>
      <c r="NL26" s="139"/>
      <c r="NM26" s="164">
        <f t="shared" ca="1" si="272"/>
        <v>0</v>
      </c>
      <c r="NN26" s="164">
        <f t="shared" ca="1" si="273"/>
        <v>0</v>
      </c>
      <c r="NO26" s="164">
        <f t="shared" ca="1" si="274"/>
        <v>0</v>
      </c>
      <c r="NP26" s="164">
        <f t="shared" ca="1" si="275"/>
        <v>0</v>
      </c>
      <c r="NQ26" s="164">
        <f t="shared" ca="1" si="276"/>
        <v>0</v>
      </c>
      <c r="NR26" s="164">
        <f t="shared" ca="1" si="277"/>
        <v>0</v>
      </c>
      <c r="NS26" s="164">
        <f t="shared" ca="1" si="278"/>
        <v>0</v>
      </c>
      <c r="NT26" s="164">
        <f t="shared" ca="1" si="279"/>
        <v>0</v>
      </c>
      <c r="NU26" s="164">
        <f t="shared" ca="1" si="280"/>
        <v>0</v>
      </c>
      <c r="NV26" s="164">
        <f t="shared" ca="1" si="281"/>
        <v>0</v>
      </c>
      <c r="NW26" s="164">
        <f t="shared" ca="1" si="282"/>
        <v>0</v>
      </c>
      <c r="NX26" s="164">
        <f t="shared" ca="1" si="283"/>
        <v>0</v>
      </c>
      <c r="NY26" s="164">
        <f t="shared" ca="1" si="284"/>
        <v>0</v>
      </c>
      <c r="NZ26" s="164">
        <f t="shared" ca="1" si="285"/>
        <v>0</v>
      </c>
      <c r="OA26" s="164">
        <f t="shared" ca="1" si="286"/>
        <v>0</v>
      </c>
      <c r="OB26" s="164">
        <f t="shared" ca="1" si="287"/>
        <v>0</v>
      </c>
      <c r="OC26" s="164">
        <f t="shared" ca="1" si="288"/>
        <v>0</v>
      </c>
      <c r="OD26" s="164">
        <f t="shared" ca="1" si="289"/>
        <v>0</v>
      </c>
      <c r="OE26" s="164">
        <f t="shared" ca="1" si="290"/>
        <v>0</v>
      </c>
      <c r="OF26" s="164">
        <f t="shared" ca="1" si="291"/>
        <v>0</v>
      </c>
      <c r="OG26" s="164">
        <f t="shared" ca="1" si="292"/>
        <v>0</v>
      </c>
      <c r="OH26" s="164">
        <f t="shared" ca="1" si="293"/>
        <v>0</v>
      </c>
      <c r="OI26" s="164">
        <f t="shared" ca="1" si="294"/>
        <v>0</v>
      </c>
      <c r="OJ26" s="164">
        <f t="shared" ca="1" si="295"/>
        <v>0</v>
      </c>
      <c r="OK26" s="164">
        <f t="shared" ca="1" si="296"/>
        <v>0</v>
      </c>
      <c r="OL26" s="164">
        <f t="shared" ca="1" si="297"/>
        <v>0</v>
      </c>
      <c r="OM26" s="164">
        <f t="shared" ca="1" si="298"/>
        <v>0</v>
      </c>
      <c r="ON26" s="164">
        <f t="shared" ca="1" si="299"/>
        <v>0</v>
      </c>
      <c r="OO26" s="164">
        <f t="shared" ca="1" si="300"/>
        <v>0</v>
      </c>
      <c r="OP26" s="164">
        <f t="shared" ca="1" si="301"/>
        <v>0</v>
      </c>
      <c r="OQ26" s="164">
        <f t="shared" ca="1" si="302"/>
        <v>0</v>
      </c>
      <c r="OR26" s="164">
        <f t="shared" ca="1" si="303"/>
        <v>0</v>
      </c>
      <c r="OS26" s="164">
        <f t="shared" ca="1" si="304"/>
        <v>0</v>
      </c>
      <c r="OT26" s="164">
        <f t="shared" ca="1" si="305"/>
        <v>0</v>
      </c>
      <c r="OU26" s="139"/>
      <c r="OV26" s="164">
        <f t="shared" ca="1" si="306"/>
        <v>0</v>
      </c>
      <c r="OW26" s="164">
        <f t="shared" ca="1" si="307"/>
        <v>0</v>
      </c>
      <c r="OX26" s="164">
        <f t="shared" ca="1" si="308"/>
        <v>0</v>
      </c>
      <c r="OY26" s="164">
        <f t="shared" ca="1" si="309"/>
        <v>0</v>
      </c>
      <c r="OZ26" s="164">
        <f t="shared" ca="1" si="310"/>
        <v>0</v>
      </c>
      <c r="PA26" s="164">
        <f t="shared" ca="1" si="311"/>
        <v>0</v>
      </c>
      <c r="PB26" s="164">
        <f t="shared" ca="1" si="312"/>
        <v>0</v>
      </c>
      <c r="PC26" s="164">
        <f t="shared" ca="1" si="313"/>
        <v>0</v>
      </c>
      <c r="PD26" s="164">
        <f t="shared" ca="1" si="314"/>
        <v>0</v>
      </c>
      <c r="PE26" s="164">
        <f t="shared" ca="1" si="315"/>
        <v>0</v>
      </c>
      <c r="PF26" s="164">
        <f t="shared" ca="1" si="316"/>
        <v>0</v>
      </c>
      <c r="PG26" s="164">
        <f t="shared" ca="1" si="317"/>
        <v>0</v>
      </c>
      <c r="PH26" s="164">
        <f t="shared" ca="1" si="318"/>
        <v>0</v>
      </c>
      <c r="PI26" s="164">
        <f t="shared" ca="1" si="319"/>
        <v>0</v>
      </c>
      <c r="PJ26" s="164">
        <f t="shared" ca="1" si="320"/>
        <v>0</v>
      </c>
      <c r="PK26" s="164">
        <f t="shared" ca="1" si="321"/>
        <v>0</v>
      </c>
      <c r="PL26" s="164">
        <f t="shared" ca="1" si="322"/>
        <v>0</v>
      </c>
      <c r="PM26" s="164">
        <f t="shared" ca="1" si="323"/>
        <v>0</v>
      </c>
      <c r="PN26" s="164">
        <f t="shared" ca="1" si="324"/>
        <v>0</v>
      </c>
      <c r="PO26" s="164">
        <f t="shared" ca="1" si="325"/>
        <v>0</v>
      </c>
      <c r="PP26" s="164">
        <f t="shared" ca="1" si="326"/>
        <v>0</v>
      </c>
      <c r="PQ26" s="164">
        <f t="shared" ca="1" si="327"/>
        <v>0</v>
      </c>
      <c r="PR26" s="164">
        <f t="shared" ca="1" si="328"/>
        <v>0</v>
      </c>
      <c r="PS26" s="164">
        <f t="shared" ca="1" si="329"/>
        <v>0</v>
      </c>
      <c r="PT26" s="164">
        <f t="shared" ca="1" si="330"/>
        <v>0</v>
      </c>
      <c r="PU26" s="164">
        <f t="shared" ca="1" si="331"/>
        <v>0</v>
      </c>
      <c r="PV26" s="164">
        <f t="shared" ca="1" si="332"/>
        <v>0</v>
      </c>
      <c r="PW26" s="164">
        <f t="shared" ca="1" si="333"/>
        <v>0</v>
      </c>
      <c r="PX26" s="164">
        <f t="shared" ca="1" si="334"/>
        <v>0</v>
      </c>
      <c r="PY26" s="164">
        <f t="shared" ca="1" si="335"/>
        <v>0</v>
      </c>
      <c r="PZ26" s="164">
        <f t="shared" ca="1" si="336"/>
        <v>0</v>
      </c>
      <c r="QA26" s="164">
        <f t="shared" ca="1" si="337"/>
        <v>0</v>
      </c>
      <c r="QB26" s="164">
        <f t="shared" ca="1" si="338"/>
        <v>0</v>
      </c>
      <c r="QC26" s="164">
        <f t="shared" ca="1" si="339"/>
        <v>0</v>
      </c>
      <c r="QD26" s="131"/>
    </row>
    <row r="27" spans="1:446" s="120" customFormat="1" ht="14.4" customHeight="1">
      <c r="A27" s="157" t="b">
        <f t="shared" ref="A27" ca="1" si="340">ISERROR(C27)</f>
        <v>0</v>
      </c>
      <c r="B27" s="128" t="str">
        <f>'Measure Inputs'!B11</f>
        <v>Residential_Residential Lighting_Appliance_Refrigerator_Actual</v>
      </c>
      <c r="C27" s="129" t="str">
        <f ca="1">INDEX(OFFSET('Measure Inputs'!$D$7,,,TotalMeasures),MATCH($B27,OFFSET('Measure Inputs'!$B$7,,,TotalMeasures),0))</f>
        <v>Residential</v>
      </c>
      <c r="D27" s="129" t="str">
        <f ca="1">INDEX(OFFSET('Measure Inputs'!$E$7,,,TotalMeasures),MATCH($B27,OFFSET('Measure Inputs'!$B$7,,,TotalMeasures),0))</f>
        <v>Residential Lighting</v>
      </c>
      <c r="E27" s="129" t="str">
        <f ca="1">INDEX(OFFSET('Measure Inputs'!$F$7,,,TotalMeasures),MATCH($B27,OFFSET('Measure Inputs'!$B$7,,,TotalMeasures),0))</f>
        <v>Appliance</v>
      </c>
      <c r="F27" s="130" t="str">
        <f ca="1">INDEX(OFFSET('Measure Inputs'!$G$7,,,TotalMeasures),MATCH($B27,OFFSET('Measure Inputs'!$B$7,,,TotalMeasures),0))</f>
        <v>Refrigerator</v>
      </c>
      <c r="G27" s="130" t="str">
        <f ca="1">INDEX(OFFSET('Measure Inputs'!$H$7,,,TotalMeasures),MATCH($B27,OFFSET('Measure Inputs'!$B$7,,,TotalMeasures),0))</f>
        <v>Actual</v>
      </c>
      <c r="H27" s="131"/>
      <c r="I27" s="132">
        <f ca="1">INDEX(OFFSET('Measure Inputs'!$L$7,,,TotalMeasures),MATCH($B27,OFFSET('Measure Inputs'!$B$7,,,TotalMeasures),0))</f>
        <v>31</v>
      </c>
      <c r="J27" s="132">
        <f t="shared" ref="J27" ca="1" si="341">IF(L27&lt;&gt;0,L27,K27)</f>
        <v>1976</v>
      </c>
      <c r="K27" s="162">
        <f ca="1">INDEX(OFFSET('Measure Inputs'!$AH$7,,,TotalMeasures),MATCH($B27,OFFSET('Measure Inputs'!$B$7,,,TotalMeasures),0))*$I27</f>
        <v>1976</v>
      </c>
      <c r="L27" s="132">
        <f ca="1">INDEX(OFFSET('Measure Inputs'!$AI$7,,,TotalMeasures),MATCH($B27,OFFSET('Measure Inputs'!$B$7,,,TotalMeasures),0))*$I27</f>
        <v>0</v>
      </c>
      <c r="M27" s="132">
        <f t="shared" ref="M27" ca="1" si="342">IF(O27&lt;&gt;0,O27,N27)</f>
        <v>0.22600000000000015</v>
      </c>
      <c r="N27" s="135">
        <f ca="1">INDEX(OFFSET('Measure Inputs'!$AJ$7,,,TotalMeasures),MATCH($B27,OFFSET('Measure Inputs'!$B$7,,,TotalMeasures),0))*$I27</f>
        <v>0.22600000000000015</v>
      </c>
      <c r="O27" s="132">
        <f ca="1">INDEX(OFFSET('Measure Inputs'!$AK$7,,,TotalMeasures),MATCH($B27,OFFSET('Measure Inputs'!$B$7,,,TotalMeasures),0))*$I27</f>
        <v>0</v>
      </c>
      <c r="P27" s="135">
        <f ca="1">INDEX(OFFSET('Measure Inputs'!$AL$7,,,TotalMeasures),MATCH($B27,OFFSET('Measure Inputs'!$B$7,,,TotalMeasures),0))*$I27</f>
        <v>0</v>
      </c>
      <c r="Q27" s="132">
        <f ca="1">INDEX(OFFSET('Measure Inputs'!$AM$7,,,TotalMeasures),MATCH($B27,OFFSET('Measure Inputs'!$B$7,,,TotalMeasures),0))*$I27</f>
        <v>0</v>
      </c>
      <c r="R27" s="133">
        <v>0</v>
      </c>
      <c r="S27" s="133">
        <v>0</v>
      </c>
      <c r="T27" s="133">
        <v>0</v>
      </c>
      <c r="U27" s="133">
        <v>0</v>
      </c>
      <c r="V27" s="133">
        <v>0</v>
      </c>
      <c r="W27" s="133">
        <v>0</v>
      </c>
      <c r="X27" s="131"/>
      <c r="Y27" s="134">
        <f ca="1">INDEX(OFFSET('Measure Inputs'!$Q$7,,,TotalMeasures),MATCH($B27,OFFSET('Measure Inputs'!$B$7,,,TotalMeasures),0))*$I27</f>
        <v>1240</v>
      </c>
      <c r="Z27" s="134">
        <f ca="1">INDEX(OFFSET('Measure Inputs'!$R$7,,,TotalMeasures),MATCH($B27,OFFSET('Measure Inputs'!$B$7,,,TotalMeasures),0))*$I27</f>
        <v>0</v>
      </c>
      <c r="AA27" s="163">
        <f ca="1">INDEX(OFFSET('Measure Inputs'!$N$7,,,TotalMeasures),MATCH($B27,OFFSET('Measure Inputs'!$B$7,,,TotalMeasures),0))</f>
        <v>14</v>
      </c>
      <c r="AB27" s="163">
        <f ca="1">INDEX(OFFSET('Measure Inputs'!$O$7,,,TotalMeasures),MATCH($B27,OFFSET('Measure Inputs'!$B$7,,,TotalMeasures),0))</f>
        <v>0</v>
      </c>
      <c r="AC27" s="134">
        <f ca="1">INDEX(OFFSET('Measure Inputs'!$P$7,,,TotalMeasures),MATCH($B27,OFFSET('Measure Inputs'!$B$7,,,TotalMeasures),0))*$I27</f>
        <v>1240</v>
      </c>
      <c r="AD27" s="134">
        <v>0</v>
      </c>
      <c r="AE27" s="134"/>
      <c r="AF27" s="131"/>
      <c r="AG27" s="135">
        <f t="shared" ref="AG27" ca="1" si="343">IF(OR(AR27&gt;0,AD27&gt;0),(AQ27)/(AD27+AR27),"n/a")</f>
        <v>0.6601616889663553</v>
      </c>
      <c r="AH27" s="135">
        <f t="shared" ref="AH27" ca="1" si="344">IF(OR(AD27&gt;0,AC27&gt;0),(AT27+AU27)/((AC27+AD27)),"n/a")</f>
        <v>0.6601616889663553</v>
      </c>
      <c r="AI27" s="135">
        <f t="shared" ref="AI27" ca="1" si="345">IF(OR(AD27&gt;0,BA27&gt;0),(AW27+AY27+AZ27+AX27)/(AD27+BA27),"n/a")</f>
        <v>0.81550798948394898</v>
      </c>
      <c r="AJ27" s="135">
        <f t="shared" ref="AJ27" ca="1" si="346">IF(BE27&gt;0,(AC27+BC27+BD27)/BE27,"n/a")</f>
        <v>2.9467009775720157</v>
      </c>
      <c r="AK27" s="135">
        <f t="shared" ref="AK27" ca="1" si="347">IF((BH27+AD27+AC27)&gt;0,BG27/(BH27+AD27+AC27),"n/a")</f>
        <v>0.22403416362603126</v>
      </c>
      <c r="AL27" s="131"/>
      <c r="AM27" s="156"/>
      <c r="AN27" s="156"/>
      <c r="AO27" s="156"/>
      <c r="AP27" s="131"/>
      <c r="AQ27" s="138">
        <f t="shared" ca="1" si="111"/>
        <v>818.60049431828054</v>
      </c>
      <c r="AR27" s="138">
        <f t="shared" ca="1" si="112"/>
        <v>1240</v>
      </c>
      <c r="AS27" s="131"/>
      <c r="AT27" s="138">
        <f t="shared" ca="1" si="113"/>
        <v>818.60049431828054</v>
      </c>
      <c r="AU27" s="138">
        <f t="shared" ca="1" si="114"/>
        <v>0</v>
      </c>
      <c r="AV27" s="131"/>
      <c r="AW27" s="138">
        <f t="shared" ca="1" si="115"/>
        <v>818.60049431828054</v>
      </c>
      <c r="AX27" s="138">
        <f t="shared" ca="1" si="116"/>
        <v>0</v>
      </c>
      <c r="AY27" s="138">
        <f t="shared" ca="1" si="117"/>
        <v>192.62941264181617</v>
      </c>
      <c r="AZ27" s="138">
        <f t="shared" ca="1" si="118"/>
        <v>0</v>
      </c>
      <c r="BA27" s="138">
        <f t="shared" ca="1" si="119"/>
        <v>1240</v>
      </c>
      <c r="BB27" s="131"/>
      <c r="BC27" s="138">
        <f t="shared" ca="1" si="120"/>
        <v>2413.9092121892995</v>
      </c>
      <c r="BD27" s="138">
        <f t="shared" ca="1" si="121"/>
        <v>0</v>
      </c>
      <c r="BE27" s="138">
        <f t="shared" ca="1" si="122"/>
        <v>1240</v>
      </c>
      <c r="BF27" s="131"/>
      <c r="BG27" s="138">
        <f t="shared" ca="1" si="123"/>
        <v>818.60049431828054</v>
      </c>
      <c r="BH27" s="138">
        <f t="shared" ca="1" si="124"/>
        <v>2413.9092121892995</v>
      </c>
      <c r="BI27" s="131"/>
      <c r="BJ27" s="140">
        <f ca="1">IF(AND(($AB27+$E$2)&gt;BJ$5,BJ$5&gt;=$E$2),'Portfolio Inputs'!F$24*$L27,IF(AND(($AA27+$E$2)&gt;BJ$5,BJ$5&gt;=$E$2),'Portfolio Inputs'!F$24*$K27,0))*Loss_ElectricEnergy+IF(AND(($AB27+$E$2)&gt;BJ$5,BJ$5&gt;=$E$2),'Portfolio Inputs'!F$25*$O27,IF(AND(($AA27+$E$2)&gt;BJ$5,BJ$5&gt;=$E$2),'Portfolio Inputs'!F$25*$N27,0))*Loss_ElectricDemand+IF(AND(($AB27+$E$2)&gt;BJ$5,BJ$5&gt;=$E$2),'Portfolio Inputs'!F$26*$Q27,IF(AND(($AA27+$E$2)&gt;BJ$5,BJ$5&gt;=$E$2),'Portfolio Inputs'!F$26*$P27,0))*Loss_GasEnergy</f>
        <v>88.506296863630979</v>
      </c>
      <c r="BK27" s="140">
        <f ca="1">IF(AND(($AB27+$E$2)&gt;BK$5,BK$5&gt;=$E$2),'Portfolio Inputs'!G$24*$L27,IF(AND(($AA27+$E$2)&gt;BK$5,BK$5&gt;=$E$2),'Portfolio Inputs'!G$24*$K27,0))*Loss_ElectricEnergy+IF(AND(($AB27+$E$2)&gt;BK$5,BK$5&gt;=$E$2),'Portfolio Inputs'!G$25*$O27,IF(AND(($AA27+$E$2)&gt;BK$5,BK$5&gt;=$E$2),'Portfolio Inputs'!G$25*$N27,0))*Loss_ElectricDemand+IF(AND(($AB27+$E$2)&gt;BK$5,BK$5&gt;=$E$2),'Portfolio Inputs'!G$26*$Q27,IF(AND(($AA27+$E$2)&gt;BK$5,BK$5&gt;=$E$2),'Portfolio Inputs'!G$26*$P27,0))*Loss_GasEnergy</f>
        <v>89.833891316585436</v>
      </c>
      <c r="BL27" s="140">
        <f ca="1">IF(AND(($AB27+$E$2)&gt;BL$5,BL$5&gt;=$E$2),'Portfolio Inputs'!H$24*$L27,IF(AND(($AA27+$E$2)&gt;BL$5,BL$5&gt;=$E$2),'Portfolio Inputs'!H$24*$K27,0))*Loss_ElectricEnergy+IF(AND(($AB27+$E$2)&gt;BL$5,BL$5&gt;=$E$2),'Portfolio Inputs'!H$25*$O27,IF(AND(($AA27+$E$2)&gt;BL$5,BL$5&gt;=$E$2),'Portfolio Inputs'!H$25*$N27,0))*Loss_ElectricDemand+IF(AND(($AB27+$E$2)&gt;BL$5,BL$5&gt;=$E$2),'Portfolio Inputs'!H$26*$Q27,IF(AND(($AA27+$E$2)&gt;BL$5,BL$5&gt;=$E$2),'Portfolio Inputs'!H$26*$P27,0))*Loss_GasEnergy</f>
        <v>91.181399686334203</v>
      </c>
      <c r="BM27" s="140">
        <f ca="1">IF(AND(($AB27+$E$2)&gt;BM$5,BM$5&gt;=$E$2),'Portfolio Inputs'!I$24*$L27,IF(AND(($AA27+$E$2)&gt;BM$5,BM$5&gt;=$E$2),'Portfolio Inputs'!I$24*$K27,0))*Loss_ElectricEnergy+IF(AND(($AB27+$E$2)&gt;BM$5,BM$5&gt;=$E$2),'Portfolio Inputs'!I$25*$O27,IF(AND(($AA27+$E$2)&gt;BM$5,BM$5&gt;=$E$2),'Portfolio Inputs'!I$25*$N27,0))*Loss_ElectricDemand+IF(AND(($AB27+$E$2)&gt;BM$5,BM$5&gt;=$E$2),'Portfolio Inputs'!I$26*$Q27,IF(AND(($AA27+$E$2)&gt;BM$5,BM$5&gt;=$E$2),'Portfolio Inputs'!I$26*$P27,0))*Loss_GasEnergy</f>
        <v>92.549120681629219</v>
      </c>
      <c r="BN27" s="140">
        <f ca="1">IF(AND(($AB27+$E$2)&gt;BN$5,BN$5&gt;=$E$2),'Portfolio Inputs'!J$24*$L27,IF(AND(($AA27+$E$2)&gt;BN$5,BN$5&gt;=$E$2),'Portfolio Inputs'!J$24*$K27,0))*Loss_ElectricEnergy+IF(AND(($AB27+$E$2)&gt;BN$5,BN$5&gt;=$E$2),'Portfolio Inputs'!J$25*$O27,IF(AND(($AA27+$E$2)&gt;BN$5,BN$5&gt;=$E$2),'Portfolio Inputs'!J$25*$N27,0))*Loss_ElectricDemand+IF(AND(($AB27+$E$2)&gt;BN$5,BN$5&gt;=$E$2),'Portfolio Inputs'!J$26*$Q27,IF(AND(($AA27+$E$2)&gt;BN$5,BN$5&gt;=$E$2),'Portfolio Inputs'!J$26*$P27,0))*Loss_GasEnergy</f>
        <v>93.937357491853632</v>
      </c>
      <c r="BO27" s="140">
        <f ca="1">IF(AND(($AB27+$E$2)&gt;BO$5,BO$5&gt;=$E$2),'Portfolio Inputs'!K$24*$L27,IF(AND(($AA27+$E$2)&gt;BO$5,BO$5&gt;=$E$2),'Portfolio Inputs'!K$24*$K27,0))*Loss_ElectricEnergy+IF(AND(($AB27+$E$2)&gt;BO$5,BO$5&gt;=$E$2),'Portfolio Inputs'!K$25*$O27,IF(AND(($AA27+$E$2)&gt;BO$5,BO$5&gt;=$E$2),'Portfolio Inputs'!K$25*$N27,0))*Loss_ElectricDemand+IF(AND(($AB27+$E$2)&gt;BO$5,BO$5&gt;=$E$2),'Portfolio Inputs'!K$26*$Q27,IF(AND(($AA27+$E$2)&gt;BO$5,BO$5&gt;=$E$2),'Portfolio Inputs'!K$26*$P27,0))*Loss_GasEnergy</f>
        <v>95.346417854231419</v>
      </c>
      <c r="BP27" s="140">
        <f ca="1">IF(AND(($AB27+$E$2)&gt;BP$5,BP$5&gt;=$E$2),'Portfolio Inputs'!L$24*$L27,IF(AND(($AA27+$E$2)&gt;BP$5,BP$5&gt;=$E$2),'Portfolio Inputs'!L$24*$K27,0))*Loss_ElectricEnergy+IF(AND(($AB27+$E$2)&gt;BP$5,BP$5&gt;=$E$2),'Portfolio Inputs'!L$25*$O27,IF(AND(($AA27+$E$2)&gt;BP$5,BP$5&gt;=$E$2),'Portfolio Inputs'!L$25*$N27,0))*Loss_ElectricDemand+IF(AND(($AB27+$E$2)&gt;BP$5,BP$5&gt;=$E$2),'Portfolio Inputs'!L$26*$Q27,IF(AND(($AA27+$E$2)&gt;BP$5,BP$5&gt;=$E$2),'Portfolio Inputs'!L$26*$P27,0))*Loss_GasEnergy</f>
        <v>96.776614122044876</v>
      </c>
      <c r="BQ27" s="140">
        <f ca="1">IF(AND(($AB27+$E$2)&gt;BQ$5,BQ$5&gt;=$E$2),'Portfolio Inputs'!M$24*$L27,IF(AND(($AA27+$E$2)&gt;BQ$5,BQ$5&gt;=$E$2),'Portfolio Inputs'!M$24*$K27,0))*Loss_ElectricEnergy+IF(AND(($AB27+$E$2)&gt;BQ$5,BQ$5&gt;=$E$2),'Portfolio Inputs'!M$25*$O27,IF(AND(($AA27+$E$2)&gt;BQ$5,BQ$5&gt;=$E$2),'Portfolio Inputs'!M$25*$N27,0))*Loss_ElectricDemand+IF(AND(($AB27+$E$2)&gt;BQ$5,BQ$5&gt;=$E$2),'Portfolio Inputs'!M$26*$Q27,IF(AND(($AA27+$E$2)&gt;BQ$5,BQ$5&gt;=$E$2),'Portfolio Inputs'!M$26*$P27,0))*Loss_GasEnergy</f>
        <v>98.228263333875532</v>
      </c>
      <c r="BR27" s="140">
        <f ca="1">IF(AND(($AB27+$E$2)&gt;BR$5,BR$5&gt;=$E$2),'Portfolio Inputs'!N$24*$L27,IF(AND(($AA27+$E$2)&gt;BR$5,BR$5&gt;=$E$2),'Portfolio Inputs'!N$24*$K27,0))*Loss_ElectricEnergy+IF(AND(($AB27+$E$2)&gt;BR$5,BR$5&gt;=$E$2),'Portfolio Inputs'!N$25*$O27,IF(AND(($AA27+$E$2)&gt;BR$5,BR$5&gt;=$E$2),'Portfolio Inputs'!N$25*$N27,0))*Loss_ElectricDemand+IF(AND(($AB27+$E$2)&gt;BR$5,BR$5&gt;=$E$2),'Portfolio Inputs'!N$26*$Q27,IF(AND(($AA27+$E$2)&gt;BR$5,BR$5&gt;=$E$2),'Portfolio Inputs'!N$26*$P27,0))*Loss_GasEnergy</f>
        <v>99.701687283883672</v>
      </c>
      <c r="BS27" s="140">
        <f ca="1">IF(AND(($AB27+$E$2)&gt;BS$5,BS$5&gt;=$E$2),'Portfolio Inputs'!O$24*$L27,IF(AND(($AA27+$E$2)&gt;BS$5,BS$5&gt;=$E$2),'Portfolio Inputs'!O$24*$K27,0))*Loss_ElectricEnergy+IF(AND(($AB27+$E$2)&gt;BS$5,BS$5&gt;=$E$2),'Portfolio Inputs'!O$25*$O27,IF(AND(($AA27+$E$2)&gt;BS$5,BS$5&gt;=$E$2),'Portfolio Inputs'!O$25*$N27,0))*Loss_ElectricDemand+IF(AND(($AB27+$E$2)&gt;BS$5,BS$5&gt;=$E$2),'Portfolio Inputs'!O$26*$Q27,IF(AND(($AA27+$E$2)&gt;BS$5,BS$5&gt;=$E$2),'Portfolio Inputs'!O$26*$P27,0))*Loss_GasEnergy</f>
        <v>101.19721259314191</v>
      </c>
      <c r="BT27" s="140">
        <f ca="1">IF(AND(($AB27+$E$2)&gt;BT$5,BT$5&gt;=$E$2),'Portfolio Inputs'!P$24*$L27,IF(AND(($AA27+$E$2)&gt;BT$5,BT$5&gt;=$E$2),'Portfolio Inputs'!P$24*$K27,0))*Loss_ElectricEnergy+IF(AND(($AB27+$E$2)&gt;BT$5,BT$5&gt;=$E$2),'Portfolio Inputs'!P$25*$O27,IF(AND(($AA27+$E$2)&gt;BT$5,BT$5&gt;=$E$2),'Portfolio Inputs'!P$25*$N27,0))*Loss_ElectricDemand+IF(AND(($AB27+$E$2)&gt;BT$5,BT$5&gt;=$E$2),'Portfolio Inputs'!P$26*$Q27,IF(AND(($AA27+$E$2)&gt;BT$5,BT$5&gt;=$E$2),'Portfolio Inputs'!P$26*$P27,0))*Loss_GasEnergy</f>
        <v>102.71517078203904</v>
      </c>
      <c r="BU27" s="140">
        <f ca="1">IF(AND(($AB27+$E$2)&gt;BU$5,BU$5&gt;=$E$2),'Portfolio Inputs'!Q$24*$L27,IF(AND(($AA27+$E$2)&gt;BU$5,BU$5&gt;=$E$2),'Portfolio Inputs'!Q$24*$K27,0))*Loss_ElectricEnergy+IF(AND(($AB27+$E$2)&gt;BU$5,BU$5&gt;=$E$2),'Portfolio Inputs'!Q$25*$O27,IF(AND(($AA27+$E$2)&gt;BU$5,BU$5&gt;=$E$2),'Portfolio Inputs'!Q$25*$N27,0))*Loss_ElectricDemand+IF(AND(($AB27+$E$2)&gt;BU$5,BU$5&gt;=$E$2),'Portfolio Inputs'!Q$26*$Q27,IF(AND(($AA27+$E$2)&gt;BU$5,BU$5&gt;=$E$2),'Portfolio Inputs'!Q$26*$P27,0))*Loss_GasEnergy</f>
        <v>104.2558983437696</v>
      </c>
      <c r="BV27" s="140">
        <f ca="1">IF(AND(($AB27+$E$2)&gt;BV$5,BV$5&gt;=$E$2),'Portfolio Inputs'!R$24*$L27,IF(AND(($AA27+$E$2)&gt;BV$5,BV$5&gt;=$E$2),'Portfolio Inputs'!R$24*$K27,0))*Loss_ElectricEnergy+IF(AND(($AB27+$E$2)&gt;BV$5,BV$5&gt;=$E$2),'Portfolio Inputs'!R$25*$O27,IF(AND(($AA27+$E$2)&gt;BV$5,BV$5&gt;=$E$2),'Portfolio Inputs'!R$25*$N27,0))*Loss_ElectricDemand+IF(AND(($AB27+$E$2)&gt;BV$5,BV$5&gt;=$E$2),'Portfolio Inputs'!R$26*$Q27,IF(AND(($AA27+$E$2)&gt;BV$5,BV$5&gt;=$E$2),'Portfolio Inputs'!R$26*$P27,0))*Loss_GasEnergy</f>
        <v>105.81973681892615</v>
      </c>
      <c r="BW27" s="140">
        <f ca="1">IF(AND(($AB27+$E$2)&gt;BW$5,BW$5&gt;=$E$2),'Portfolio Inputs'!S$24*$L27,IF(AND(($AA27+$E$2)&gt;BW$5,BW$5&gt;=$E$2),'Portfolio Inputs'!S$24*$K27,0))*Loss_ElectricEnergy+IF(AND(($AB27+$E$2)&gt;BW$5,BW$5&gt;=$E$2),'Portfolio Inputs'!S$25*$O27,IF(AND(($AA27+$E$2)&gt;BW$5,BW$5&gt;=$E$2),'Portfolio Inputs'!S$25*$N27,0))*Loss_ElectricDemand+IF(AND(($AB27+$E$2)&gt;BW$5,BW$5&gt;=$E$2),'Portfolio Inputs'!S$26*$Q27,IF(AND(($AA27+$E$2)&gt;BW$5,BW$5&gt;=$E$2),'Portfolio Inputs'!S$26*$P27,0))*Loss_GasEnergy</f>
        <v>107.40703287121005</v>
      </c>
      <c r="BX27" s="140">
        <f ca="1">IF(AND(($AB27+$E$2)&gt;BX$5,BX$5&gt;=$E$2),'Portfolio Inputs'!T$24*$L27,IF(AND(($AA27+$E$2)&gt;BX$5,BX$5&gt;=$E$2),'Portfolio Inputs'!T$24*$K27,0))*Loss_ElectricEnergy+IF(AND(($AB27+$E$2)&gt;BX$5,BX$5&gt;=$E$2),'Portfolio Inputs'!T$25*$O27,IF(AND(($AA27+$E$2)&gt;BX$5,BX$5&gt;=$E$2),'Portfolio Inputs'!T$25*$N27,0))*Loss_ElectricDemand+IF(AND(($AB27+$E$2)&gt;BX$5,BX$5&gt;=$E$2),'Portfolio Inputs'!T$26*$Q27,IF(AND(($AA27+$E$2)&gt;BX$5,BX$5&gt;=$E$2),'Portfolio Inputs'!T$26*$P27,0))*Loss_GasEnergy</f>
        <v>0</v>
      </c>
      <c r="BY27" s="140">
        <f ca="1">IF(AND(($AB27+$E$2)&gt;BY$5,BY$5&gt;=$E$2),'Portfolio Inputs'!U$24*$L27,IF(AND(($AA27+$E$2)&gt;BY$5,BY$5&gt;=$E$2),'Portfolio Inputs'!U$24*$K27,0))*Loss_ElectricEnergy+IF(AND(($AB27+$E$2)&gt;BY$5,BY$5&gt;=$E$2),'Portfolio Inputs'!U$25*$O27,IF(AND(($AA27+$E$2)&gt;BY$5,BY$5&gt;=$E$2),'Portfolio Inputs'!U$25*$N27,0))*Loss_ElectricDemand+IF(AND(($AB27+$E$2)&gt;BY$5,BY$5&gt;=$E$2),'Portfolio Inputs'!U$26*$Q27,IF(AND(($AA27+$E$2)&gt;BY$5,BY$5&gt;=$E$2),'Portfolio Inputs'!U$26*$P27,0))*Loss_GasEnergy</f>
        <v>0</v>
      </c>
      <c r="BZ27" s="140">
        <f ca="1">IF(AND(($AB27+$E$2)&gt;BZ$5,BZ$5&gt;=$E$2),'Portfolio Inputs'!V$24*$L27,IF(AND(($AA27+$E$2)&gt;BZ$5,BZ$5&gt;=$E$2),'Portfolio Inputs'!V$24*$K27,0))*Loss_ElectricEnergy+IF(AND(($AB27+$E$2)&gt;BZ$5,BZ$5&gt;=$E$2),'Portfolio Inputs'!V$25*$O27,IF(AND(($AA27+$E$2)&gt;BZ$5,BZ$5&gt;=$E$2),'Portfolio Inputs'!V$25*$N27,0))*Loss_ElectricDemand+IF(AND(($AB27+$E$2)&gt;BZ$5,BZ$5&gt;=$E$2),'Portfolio Inputs'!V$26*$Q27,IF(AND(($AA27+$E$2)&gt;BZ$5,BZ$5&gt;=$E$2),'Portfolio Inputs'!V$26*$P27,0))*Loss_GasEnergy</f>
        <v>0</v>
      </c>
      <c r="CA27" s="140">
        <f ca="1">IF(AND(($AB27+$E$2)&gt;CA$5,CA$5&gt;=$E$2),'Portfolio Inputs'!W$24*$L27,IF(AND(($AA27+$E$2)&gt;CA$5,CA$5&gt;=$E$2),'Portfolio Inputs'!W$24*$K27,0))*Loss_ElectricEnergy+IF(AND(($AB27+$E$2)&gt;CA$5,CA$5&gt;=$E$2),'Portfolio Inputs'!W$25*$O27,IF(AND(($AA27+$E$2)&gt;CA$5,CA$5&gt;=$E$2),'Portfolio Inputs'!W$25*$N27,0))*Loss_ElectricDemand+IF(AND(($AB27+$E$2)&gt;CA$5,CA$5&gt;=$E$2),'Portfolio Inputs'!W$26*$Q27,IF(AND(($AA27+$E$2)&gt;CA$5,CA$5&gt;=$E$2),'Portfolio Inputs'!W$26*$P27,0))*Loss_GasEnergy</f>
        <v>0</v>
      </c>
      <c r="CB27" s="140">
        <f ca="1">IF(AND(($AB27+$E$2)&gt;CB$5,CB$5&gt;=$E$2),'Portfolio Inputs'!X$24*$L27,IF(AND(($AA27+$E$2)&gt;CB$5,CB$5&gt;=$E$2),'Portfolio Inputs'!X$24*$K27,0))*Loss_ElectricEnergy+IF(AND(($AB27+$E$2)&gt;CB$5,CB$5&gt;=$E$2),'Portfolio Inputs'!X$25*$O27,IF(AND(($AA27+$E$2)&gt;CB$5,CB$5&gt;=$E$2),'Portfolio Inputs'!X$25*$N27,0))*Loss_ElectricDemand+IF(AND(($AB27+$E$2)&gt;CB$5,CB$5&gt;=$E$2),'Portfolio Inputs'!X$26*$Q27,IF(AND(($AA27+$E$2)&gt;CB$5,CB$5&gt;=$E$2),'Portfolio Inputs'!X$26*$P27,0))*Loss_GasEnergy</f>
        <v>0</v>
      </c>
      <c r="CC27" s="140">
        <f ca="1">IF(AND(($AB27+$E$2)&gt;CC$5,CC$5&gt;=$E$2),'Portfolio Inputs'!Y$24*$L27,IF(AND(($AA27+$E$2)&gt;CC$5,CC$5&gt;=$E$2),'Portfolio Inputs'!Y$24*$K27,0))*Loss_ElectricEnergy+IF(AND(($AB27+$E$2)&gt;CC$5,CC$5&gt;=$E$2),'Portfolio Inputs'!Y$25*$O27,IF(AND(($AA27+$E$2)&gt;CC$5,CC$5&gt;=$E$2),'Portfolio Inputs'!Y$25*$N27,0))*Loss_ElectricDemand+IF(AND(($AB27+$E$2)&gt;CC$5,CC$5&gt;=$E$2),'Portfolio Inputs'!Y$26*$Q27,IF(AND(($AA27+$E$2)&gt;CC$5,CC$5&gt;=$E$2),'Portfolio Inputs'!Y$26*$P27,0))*Loss_GasEnergy</f>
        <v>0</v>
      </c>
      <c r="CD27" s="140">
        <f ca="1">IF(AND(($AB27+$E$2)&gt;CD$5,CD$5&gt;=$E$2),'Portfolio Inputs'!Z$24*$L27,IF(AND(($AA27+$E$2)&gt;CD$5,CD$5&gt;=$E$2),'Portfolio Inputs'!Z$24*$K27,0))*Loss_ElectricEnergy+IF(AND(($AB27+$E$2)&gt;CD$5,CD$5&gt;=$E$2),'Portfolio Inputs'!Z$25*$O27,IF(AND(($AA27+$E$2)&gt;CD$5,CD$5&gt;=$E$2),'Portfolio Inputs'!Z$25*$N27,0))*Loss_ElectricDemand+IF(AND(($AB27+$E$2)&gt;CD$5,CD$5&gt;=$E$2),'Portfolio Inputs'!Z$26*$Q27,IF(AND(($AA27+$E$2)&gt;CD$5,CD$5&gt;=$E$2),'Portfolio Inputs'!Z$26*$P27,0))*Loss_GasEnergy</f>
        <v>0</v>
      </c>
      <c r="CE27" s="140">
        <f ca="1">IF(AND(($AB27+$E$2)&gt;CE$5,CE$5&gt;=$E$2),'Portfolio Inputs'!AA$24*$L27,IF(AND(($AA27+$E$2)&gt;CE$5,CE$5&gt;=$E$2),'Portfolio Inputs'!AA$24*$K27,0))*Loss_ElectricEnergy+IF(AND(($AB27+$E$2)&gt;CE$5,CE$5&gt;=$E$2),'Portfolio Inputs'!AA$25*$O27,IF(AND(($AA27+$E$2)&gt;CE$5,CE$5&gt;=$E$2),'Portfolio Inputs'!AA$25*$N27,0))*Loss_ElectricDemand+IF(AND(($AB27+$E$2)&gt;CE$5,CE$5&gt;=$E$2),'Portfolio Inputs'!AA$26*$Q27,IF(AND(($AA27+$E$2)&gt;CE$5,CE$5&gt;=$E$2),'Portfolio Inputs'!AA$26*$P27,0))*Loss_GasEnergy</f>
        <v>0</v>
      </c>
      <c r="CF27" s="140">
        <f ca="1">IF(AND(($AB27+$E$2)&gt;CF$5,CF$5&gt;=$E$2),'Portfolio Inputs'!AB$24*$L27,IF(AND(($AA27+$E$2)&gt;CF$5,CF$5&gt;=$E$2),'Portfolio Inputs'!AB$24*$K27,0))*Loss_ElectricEnergy+IF(AND(($AB27+$E$2)&gt;CF$5,CF$5&gt;=$E$2),'Portfolio Inputs'!AB$25*$O27,IF(AND(($AA27+$E$2)&gt;CF$5,CF$5&gt;=$E$2),'Portfolio Inputs'!AB$25*$N27,0))*Loss_ElectricDemand+IF(AND(($AB27+$E$2)&gt;CF$5,CF$5&gt;=$E$2),'Portfolio Inputs'!AB$26*$Q27,IF(AND(($AA27+$E$2)&gt;CF$5,CF$5&gt;=$E$2),'Portfolio Inputs'!AB$26*$P27,0))*Loss_GasEnergy</f>
        <v>0</v>
      </c>
      <c r="CG27" s="140">
        <f ca="1">IF(AND(($AB27+$E$2)&gt;CG$5,CG$5&gt;=$E$2),'Portfolio Inputs'!AC$24*$L27,IF(AND(($AA27+$E$2)&gt;CG$5,CG$5&gt;=$E$2),'Portfolio Inputs'!AC$24*$K27,0))*Loss_ElectricEnergy+IF(AND(($AB27+$E$2)&gt;CG$5,CG$5&gt;=$E$2),'Portfolio Inputs'!AC$25*$O27,IF(AND(($AA27+$E$2)&gt;CG$5,CG$5&gt;=$E$2),'Portfolio Inputs'!AC$25*$N27,0))*Loss_ElectricDemand+IF(AND(($AB27+$E$2)&gt;CG$5,CG$5&gt;=$E$2),'Portfolio Inputs'!AC$26*$Q27,IF(AND(($AA27+$E$2)&gt;CG$5,CG$5&gt;=$E$2),'Portfolio Inputs'!AC$26*$P27,0))*Loss_GasEnergy</f>
        <v>0</v>
      </c>
      <c r="CH27" s="140">
        <f ca="1">IF(AND(($AB27+$E$2)&gt;CH$5,CH$5&gt;=$E$2),'Portfolio Inputs'!AD$24*$L27,IF(AND(($AA27+$E$2)&gt;CH$5,CH$5&gt;=$E$2),'Portfolio Inputs'!AD$24*$K27,0))*Loss_ElectricEnergy+IF(AND(($AB27+$E$2)&gt;CH$5,CH$5&gt;=$E$2),'Portfolio Inputs'!AD$25*$O27,IF(AND(($AA27+$E$2)&gt;CH$5,CH$5&gt;=$E$2),'Portfolio Inputs'!AD$25*$N27,0))*Loss_ElectricDemand+IF(AND(($AB27+$E$2)&gt;CH$5,CH$5&gt;=$E$2),'Portfolio Inputs'!AD$26*$Q27,IF(AND(($AA27+$E$2)&gt;CH$5,CH$5&gt;=$E$2),'Portfolio Inputs'!AD$26*$P27,0))*Loss_GasEnergy</f>
        <v>0</v>
      </c>
      <c r="CI27" s="140">
        <f ca="1">IF(AND(($AB27+$E$2)&gt;CI$5,CI$5&gt;=$E$2),'Portfolio Inputs'!AE$24*$L27,IF(AND(($AA27+$E$2)&gt;CI$5,CI$5&gt;=$E$2),'Portfolio Inputs'!AE$24*$K27,0))*Loss_ElectricEnergy+IF(AND(($AB27+$E$2)&gt;CI$5,CI$5&gt;=$E$2),'Portfolio Inputs'!AE$25*$O27,IF(AND(($AA27+$E$2)&gt;CI$5,CI$5&gt;=$E$2),'Portfolio Inputs'!AE$25*$N27,0))*Loss_ElectricDemand+IF(AND(($AB27+$E$2)&gt;CI$5,CI$5&gt;=$E$2),'Portfolio Inputs'!AE$26*$Q27,IF(AND(($AA27+$E$2)&gt;CI$5,CI$5&gt;=$E$2),'Portfolio Inputs'!AE$26*$P27,0))*Loss_GasEnergy</f>
        <v>0</v>
      </c>
      <c r="CJ27" s="140">
        <f ca="1">IF(AND(($AB27+$E$2)&gt;CJ$5,CJ$5&gt;=$E$2),'Portfolio Inputs'!AF$24*$L27,IF(AND(($AA27+$E$2)&gt;CJ$5,CJ$5&gt;=$E$2),'Portfolio Inputs'!AF$24*$K27,0))*Loss_ElectricEnergy+IF(AND(($AB27+$E$2)&gt;CJ$5,CJ$5&gt;=$E$2),'Portfolio Inputs'!AF$25*$O27,IF(AND(($AA27+$E$2)&gt;CJ$5,CJ$5&gt;=$E$2),'Portfolio Inputs'!AF$25*$N27,0))*Loss_ElectricDemand+IF(AND(($AB27+$E$2)&gt;CJ$5,CJ$5&gt;=$E$2),'Portfolio Inputs'!AF$26*$Q27,IF(AND(($AA27+$E$2)&gt;CJ$5,CJ$5&gt;=$E$2),'Portfolio Inputs'!AF$26*$P27,0))*Loss_GasEnergy</f>
        <v>0</v>
      </c>
      <c r="CK27" s="140">
        <f ca="1">IF(AND(($AB27+$E$2)&gt;CK$5,CK$5&gt;=$E$2),'Portfolio Inputs'!AG$24*$L27,IF(AND(($AA27+$E$2)&gt;CK$5,CK$5&gt;=$E$2),'Portfolio Inputs'!AG$24*$K27,0))*Loss_ElectricEnergy+IF(AND(($AB27+$E$2)&gt;CK$5,CK$5&gt;=$E$2),'Portfolio Inputs'!AG$25*$O27,IF(AND(($AA27+$E$2)&gt;CK$5,CK$5&gt;=$E$2),'Portfolio Inputs'!AG$25*$N27,0))*Loss_ElectricDemand+IF(AND(($AB27+$E$2)&gt;CK$5,CK$5&gt;=$E$2),'Portfolio Inputs'!AG$26*$Q27,IF(AND(($AA27+$E$2)&gt;CK$5,CK$5&gt;=$E$2),'Portfolio Inputs'!AG$26*$P27,0))*Loss_GasEnergy</f>
        <v>0</v>
      </c>
      <c r="CL27" s="140">
        <f ca="1">IF(AND(($AB27+$E$2)&gt;CL$5,CL$5&gt;=$E$2),'Portfolio Inputs'!AH$24*$L27,IF(AND(($AA27+$E$2)&gt;CL$5,CL$5&gt;=$E$2),'Portfolio Inputs'!AH$24*$K27,0))*Loss_ElectricEnergy+IF(AND(($AB27+$E$2)&gt;CL$5,CL$5&gt;=$E$2),'Portfolio Inputs'!AH$25*$O27,IF(AND(($AA27+$E$2)&gt;CL$5,CL$5&gt;=$E$2),'Portfolio Inputs'!AH$25*$N27,0))*Loss_ElectricDemand+IF(AND(($AB27+$E$2)&gt;CL$5,CL$5&gt;=$E$2),'Portfolio Inputs'!AH$26*$Q27,IF(AND(($AA27+$E$2)&gt;CL$5,CL$5&gt;=$E$2),'Portfolio Inputs'!AH$26*$P27,0))*Loss_GasEnergy</f>
        <v>0</v>
      </c>
      <c r="CM27" s="140">
        <f ca="1">IF(AND(($AB27+$E$2)&gt;CM$5,CM$5&gt;=$E$2),'Portfolio Inputs'!AI$24*$L27,IF(AND(($AA27+$E$2)&gt;CM$5,CM$5&gt;=$E$2),'Portfolio Inputs'!AI$24*$K27,0))*Loss_ElectricEnergy+IF(AND(($AB27+$E$2)&gt;CM$5,CM$5&gt;=$E$2),'Portfolio Inputs'!AI$25*$O27,IF(AND(($AA27+$E$2)&gt;CM$5,CM$5&gt;=$E$2),'Portfolio Inputs'!AI$25*$N27,0))*Loss_ElectricDemand+IF(AND(($AB27+$E$2)&gt;CM$5,CM$5&gt;=$E$2),'Portfolio Inputs'!AI$26*$Q27,IF(AND(($AA27+$E$2)&gt;CM$5,CM$5&gt;=$E$2),'Portfolio Inputs'!AI$26*$P27,0))*Loss_GasEnergy</f>
        <v>0</v>
      </c>
      <c r="CN27" s="140">
        <f ca="1">IF(AND(($AB27+$E$2)&gt;CN$5,CN$5&gt;=$E$2),'Portfolio Inputs'!AJ$24*$L27,IF(AND(($AA27+$E$2)&gt;CN$5,CN$5&gt;=$E$2),'Portfolio Inputs'!AJ$24*$K27,0))*Loss_ElectricEnergy+IF(AND(($AB27+$E$2)&gt;CN$5,CN$5&gt;=$E$2),'Portfolio Inputs'!AJ$25*$O27,IF(AND(($AA27+$E$2)&gt;CN$5,CN$5&gt;=$E$2),'Portfolio Inputs'!AJ$25*$N27,0))*Loss_ElectricDemand+IF(AND(($AB27+$E$2)&gt;CN$5,CN$5&gt;=$E$2),'Portfolio Inputs'!AJ$26*$Q27,IF(AND(($AA27+$E$2)&gt;CN$5,CN$5&gt;=$E$2),'Portfolio Inputs'!AJ$26*$P27,0))*Loss_GasEnergy</f>
        <v>0</v>
      </c>
      <c r="CO27" s="140">
        <f ca="1">IF(AND(($AB27+$E$2)&gt;CO$5,CO$5&gt;=$E$2),'Portfolio Inputs'!AK$24*$L27,IF(AND(($AA27+$E$2)&gt;CO$5,CO$5&gt;=$E$2),'Portfolio Inputs'!AK$24*$K27,0))*Loss_ElectricEnergy+IF(AND(($AB27+$E$2)&gt;CO$5,CO$5&gt;=$E$2),'Portfolio Inputs'!AK$25*$O27,IF(AND(($AA27+$E$2)&gt;CO$5,CO$5&gt;=$E$2),'Portfolio Inputs'!AK$25*$N27,0))*Loss_ElectricDemand+IF(AND(($AB27+$E$2)&gt;CO$5,CO$5&gt;=$E$2),'Portfolio Inputs'!AK$26*$Q27,IF(AND(($AA27+$E$2)&gt;CO$5,CO$5&gt;=$E$2),'Portfolio Inputs'!AK$26*$P27,0))*Loss_GasEnergy</f>
        <v>0</v>
      </c>
      <c r="CP27" s="140">
        <f ca="1">IF(AND(($AB27+$E$2)&gt;CP$5,CP$5&gt;=$E$2),'Portfolio Inputs'!AL$24*$L27,IF(AND(($AA27+$E$2)&gt;CP$5,CP$5&gt;=$E$2),'Portfolio Inputs'!AL$24*$K27,0))*Loss_ElectricEnergy+IF(AND(($AB27+$E$2)&gt;CP$5,CP$5&gt;=$E$2),'Portfolio Inputs'!AL$25*$O27,IF(AND(($AA27+$E$2)&gt;CP$5,CP$5&gt;=$E$2),'Portfolio Inputs'!AL$25*$N27,0))*Loss_ElectricDemand+IF(AND(($AB27+$E$2)&gt;CP$5,CP$5&gt;=$E$2),'Portfolio Inputs'!AL$26*$Q27,IF(AND(($AA27+$E$2)&gt;CP$5,CP$5&gt;=$E$2),'Portfolio Inputs'!AL$26*$P27,0))*Loss_GasEnergy</f>
        <v>0</v>
      </c>
      <c r="CQ27" s="140">
        <f ca="1">IF(AND(($AB27+$E$2)&gt;CQ$5,CQ$5&gt;=$E$2),'Portfolio Inputs'!AM$24*$L27,IF(AND(($AA27+$E$2)&gt;CQ$5,CQ$5&gt;=$E$2),'Portfolio Inputs'!AM$24*$K27,0))*Loss_ElectricEnergy+IF(AND(($AB27+$E$2)&gt;CQ$5,CQ$5&gt;=$E$2),'Portfolio Inputs'!AM$25*$O27,IF(AND(($AA27+$E$2)&gt;CQ$5,CQ$5&gt;=$E$2),'Portfolio Inputs'!AM$25*$N27,0))*Loss_ElectricDemand+IF(AND(($AB27+$E$2)&gt;CQ$5,CQ$5&gt;=$E$2),'Portfolio Inputs'!AM$26*$Q27,IF(AND(($AA27+$E$2)&gt;CQ$5,CQ$5&gt;=$E$2),'Portfolio Inputs'!AM$26*$P27,0))*Loss_GasEnergy</f>
        <v>0</v>
      </c>
      <c r="CR27" s="131"/>
      <c r="CS27" s="140">
        <f ca="1">IF(AND(($AB27+$E$2)&gt;CS$5,CS$5&gt;=$E$2),'Portfolio Inputs'!F$29*$L27,IF(AND(($AA27+$E$2)&gt;CS$5,CS$5&gt;=$E$2),'Portfolio Inputs'!F$29*$K27,0))</f>
        <v>22.526400000000002</v>
      </c>
      <c r="CT27" s="140">
        <f ca="1">IF(AND(($AB27+$E$2)&gt;CT$5,CT$5&gt;=$E$2),'Portfolio Inputs'!G$29*$L27,IF(AND(($AA27+$E$2)&gt;CT$5,CT$5&gt;=$E$2),'Portfolio Inputs'!G$29*$K27,0))</f>
        <v>22.526400000000002</v>
      </c>
      <c r="CU27" s="140">
        <f ca="1">IF(AND(($AB27+$E$2)&gt;CU$5,CU$5&gt;=$E$2),'Portfolio Inputs'!H$29*$L27,IF(AND(($AA27+$E$2)&gt;CU$5,CU$5&gt;=$E$2),'Portfolio Inputs'!H$29*$K27,0))</f>
        <v>22.526400000000002</v>
      </c>
      <c r="CV27" s="140">
        <f ca="1">IF(AND(($AB27+$E$2)&gt;CV$5,CV$5&gt;=$E$2),'Portfolio Inputs'!I$29*$L27,IF(AND(($AA27+$E$2)&gt;CV$5,CV$5&gt;=$E$2),'Portfolio Inputs'!I$29*$K27,0))</f>
        <v>22.526400000000002</v>
      </c>
      <c r="CW27" s="140">
        <f ca="1">IF(AND(($AB27+$E$2)&gt;CW$5,CW$5&gt;=$E$2),'Portfolio Inputs'!J$29*$L27,IF(AND(($AA27+$E$2)&gt;CW$5,CW$5&gt;=$E$2),'Portfolio Inputs'!J$29*$K27,0))</f>
        <v>22.526400000000002</v>
      </c>
      <c r="CX27" s="140">
        <f ca="1">IF(AND(($AB27+$E$2)&gt;CX$5,CX$5&gt;=$E$2),'Portfolio Inputs'!K$29*$L27,IF(AND(($AA27+$E$2)&gt;CX$5,CX$5&gt;=$E$2),'Portfolio Inputs'!K$29*$K27,0))</f>
        <v>22.526400000000002</v>
      </c>
      <c r="CY27" s="140">
        <f ca="1">IF(AND(($AB27+$E$2)&gt;CY$5,CY$5&gt;=$E$2),'Portfolio Inputs'!L$29*$L27,IF(AND(($AA27+$E$2)&gt;CY$5,CY$5&gt;=$E$2),'Portfolio Inputs'!L$29*$K27,0))</f>
        <v>22.526400000000002</v>
      </c>
      <c r="CZ27" s="140">
        <f ca="1">IF(AND(($AB27+$E$2)&gt;CZ$5,CZ$5&gt;=$E$2),'Portfolio Inputs'!M$29*$L27,IF(AND(($AA27+$E$2)&gt;CZ$5,CZ$5&gt;=$E$2),'Portfolio Inputs'!M$29*$K27,0))</f>
        <v>22.526400000000002</v>
      </c>
      <c r="DA27" s="140">
        <f ca="1">IF(AND(($AB27+$E$2)&gt;DA$5,DA$5&gt;=$E$2),'Portfolio Inputs'!N$29*$L27,IF(AND(($AA27+$E$2)&gt;DA$5,DA$5&gt;=$E$2),'Portfolio Inputs'!N$29*$K27,0))</f>
        <v>22.526400000000002</v>
      </c>
      <c r="DB27" s="140">
        <f ca="1">IF(AND(($AB27+$E$2)&gt;DB$5,DB$5&gt;=$E$2),'Portfolio Inputs'!O$29*$L27,IF(AND(($AA27+$E$2)&gt;DB$5,DB$5&gt;=$E$2),'Portfolio Inputs'!O$29*$K27,0))</f>
        <v>22.526400000000002</v>
      </c>
      <c r="DC27" s="140">
        <f ca="1">IF(AND(($AB27+$E$2)&gt;DC$5,DC$5&gt;=$E$2),'Portfolio Inputs'!P$29*$L27,IF(AND(($AA27+$E$2)&gt;DC$5,DC$5&gt;=$E$2),'Portfolio Inputs'!P$29*$K27,0))</f>
        <v>22.526400000000002</v>
      </c>
      <c r="DD27" s="140">
        <f ca="1">IF(AND(($AB27+$E$2)&gt;DD$5,DD$5&gt;=$E$2),'Portfolio Inputs'!Q$29*$L27,IF(AND(($AA27+$E$2)&gt;DD$5,DD$5&gt;=$E$2),'Portfolio Inputs'!Q$29*$K27,0))</f>
        <v>22.526400000000002</v>
      </c>
      <c r="DE27" s="140">
        <f ca="1">IF(AND(($AB27+$E$2)&gt;DE$5,DE$5&gt;=$E$2),'Portfolio Inputs'!R$29*$L27,IF(AND(($AA27+$E$2)&gt;DE$5,DE$5&gt;=$E$2),'Portfolio Inputs'!R$29*$K27,0))</f>
        <v>22.526400000000002</v>
      </c>
      <c r="DF27" s="140">
        <f ca="1">IF(AND(($AB27+$E$2)&gt;DF$5,DF$5&gt;=$E$2),'Portfolio Inputs'!S$29*$L27,IF(AND(($AA27+$E$2)&gt;DF$5,DF$5&gt;=$E$2),'Portfolio Inputs'!S$29*$K27,0))</f>
        <v>22.526400000000002</v>
      </c>
      <c r="DG27" s="140">
        <f ca="1">IF(AND(($AB27+$E$2)&gt;DG$5,DG$5&gt;=$E$2),'Portfolio Inputs'!T$29*$L27,IF(AND(($AA27+$E$2)&gt;DG$5,DG$5&gt;=$E$2),'Portfolio Inputs'!T$29*$K27,0))</f>
        <v>0</v>
      </c>
      <c r="DH27" s="140">
        <f ca="1">IF(AND(($AB27+$E$2)&gt;DH$5,DH$5&gt;=$E$2),'Portfolio Inputs'!U$29*$L27,IF(AND(($AA27+$E$2)&gt;DH$5,DH$5&gt;=$E$2),'Portfolio Inputs'!U$29*$K27,0))</f>
        <v>0</v>
      </c>
      <c r="DI27" s="140">
        <f ca="1">IF(AND(($AB27+$E$2)&gt;DI$5,DI$5&gt;=$E$2),'Portfolio Inputs'!V$29*$L27,IF(AND(($AA27+$E$2)&gt;DI$5,DI$5&gt;=$E$2),'Portfolio Inputs'!V$29*$K27,0))</f>
        <v>0</v>
      </c>
      <c r="DJ27" s="140">
        <f ca="1">IF(AND(($AB27+$E$2)&gt;DJ$5,DJ$5&gt;=$E$2),'Portfolio Inputs'!W$29*$L27,IF(AND(($AA27+$E$2)&gt;DJ$5,DJ$5&gt;=$E$2),'Portfolio Inputs'!W$29*$K27,0))</f>
        <v>0</v>
      </c>
      <c r="DK27" s="140">
        <f ca="1">IF(AND(($AB27+$E$2)&gt;DK$5,DK$5&gt;=$E$2),'Portfolio Inputs'!X$29*$L27,IF(AND(($AA27+$E$2)&gt;DK$5,DK$5&gt;=$E$2),'Portfolio Inputs'!X$29*$K27,0))</f>
        <v>0</v>
      </c>
      <c r="DL27" s="140">
        <f ca="1">IF(AND(($AB27+$E$2)&gt;DL$5,DL$5&gt;=$E$2),'Portfolio Inputs'!Y$29*$L27,IF(AND(($AA27+$E$2)&gt;DL$5,DL$5&gt;=$E$2),'Portfolio Inputs'!Y$29*$K27,0))</f>
        <v>0</v>
      </c>
      <c r="DM27" s="140">
        <f ca="1">IF(AND(($AB27+$E$2)&gt;DM$5,DM$5&gt;=$E$2),'Portfolio Inputs'!Z$29*$L27,IF(AND(($AA27+$E$2)&gt;DM$5,DM$5&gt;=$E$2),'Portfolio Inputs'!Z$29*$K27,0))</f>
        <v>0</v>
      </c>
      <c r="DN27" s="140">
        <f ca="1">IF(AND(($AB27+$E$2)&gt;DN$5,DN$5&gt;=$E$2),'Portfolio Inputs'!AA$29*$L27,IF(AND(($AA27+$E$2)&gt;DN$5,DN$5&gt;=$E$2),'Portfolio Inputs'!AA$29*$K27,0))</f>
        <v>0</v>
      </c>
      <c r="DO27" s="140">
        <f ca="1">IF(AND(($AB27+$E$2)&gt;DO$5,DO$5&gt;=$E$2),'Portfolio Inputs'!AB$29*$L27,IF(AND(($AA27+$E$2)&gt;DO$5,DO$5&gt;=$E$2),'Portfolio Inputs'!AB$29*$K27,0))</f>
        <v>0</v>
      </c>
      <c r="DP27" s="140">
        <f ca="1">IF(AND(($AB27+$E$2)&gt;DP$5,DP$5&gt;=$E$2),'Portfolio Inputs'!AC$29*$L27,IF(AND(($AA27+$E$2)&gt;DP$5,DP$5&gt;=$E$2),'Portfolio Inputs'!AC$29*$K27,0))</f>
        <v>0</v>
      </c>
      <c r="DQ27" s="140">
        <f ca="1">IF(AND(($AB27+$E$2)&gt;DQ$5,DQ$5&gt;=$E$2),'Portfolio Inputs'!AD$29*$L27,IF(AND(($AA27+$E$2)&gt;DQ$5,DQ$5&gt;=$E$2),'Portfolio Inputs'!AD$29*$K27,0))</f>
        <v>0</v>
      </c>
      <c r="DR27" s="140">
        <f ca="1">IF(AND(($AB27+$E$2)&gt;DR$5,DR$5&gt;=$E$2),'Portfolio Inputs'!AE$29*$L27,IF(AND(($AA27+$E$2)&gt;DR$5,DR$5&gt;=$E$2),'Portfolio Inputs'!AE$29*$K27,0))</f>
        <v>0</v>
      </c>
      <c r="DS27" s="140">
        <f ca="1">IF(AND(($AB27+$E$2)&gt;DS$5,DS$5&gt;=$E$2),'Portfolio Inputs'!AF$29*$L27,IF(AND(($AA27+$E$2)&gt;DS$5,DS$5&gt;=$E$2),'Portfolio Inputs'!AF$29*$K27,0))</f>
        <v>0</v>
      </c>
      <c r="DT27" s="140">
        <f ca="1">IF(AND(($AB27+$E$2)&gt;DT$5,DT$5&gt;=$E$2),'Portfolio Inputs'!AG$29*$L27,IF(AND(($AA27+$E$2)&gt;DT$5,DT$5&gt;=$E$2),'Portfolio Inputs'!AG$29*$K27,0))</f>
        <v>0</v>
      </c>
      <c r="DU27" s="140">
        <f ca="1">IF(AND(($AB27+$E$2)&gt;DU$5,DU$5&gt;=$E$2),'Portfolio Inputs'!AH$29*$L27,IF(AND(($AA27+$E$2)&gt;DU$5,DU$5&gt;=$E$2),'Portfolio Inputs'!AH$29*$K27,0))</f>
        <v>0</v>
      </c>
      <c r="DV27" s="140">
        <f ca="1">IF(AND(($AB27+$E$2)&gt;DV$5,DV$5&gt;=$E$2),'Portfolio Inputs'!AI$29*$L27,IF(AND(($AA27+$E$2)&gt;DV$5,DV$5&gt;=$E$2),'Portfolio Inputs'!AI$29*$K27,0))</f>
        <v>0</v>
      </c>
      <c r="DW27" s="140">
        <f ca="1">IF(AND(($AB27+$E$2)&gt;DW$5,DW$5&gt;=$E$2),'Portfolio Inputs'!AJ$29*$L27,IF(AND(($AA27+$E$2)&gt;DW$5,DW$5&gt;=$E$2),'Portfolio Inputs'!AJ$29*$K27,0))</f>
        <v>0</v>
      </c>
      <c r="DX27" s="140">
        <f ca="1">IF(AND(($AB27+$E$2)&gt;DX$5,DX$5&gt;=$E$2),'Portfolio Inputs'!AK$29*$L27,IF(AND(($AA27+$E$2)&gt;DX$5,DX$5&gt;=$E$2),'Portfolio Inputs'!AK$29*$K27,0))</f>
        <v>0</v>
      </c>
      <c r="DY27" s="140">
        <f ca="1">IF(AND(($AB27+$E$2)&gt;DY$5,DY$5&gt;=$E$2),'Portfolio Inputs'!AL$29*$L27,IF(AND(($AA27+$E$2)&gt;DY$5,DY$5&gt;=$E$2),'Portfolio Inputs'!AL$29*$K27,0))</f>
        <v>0</v>
      </c>
      <c r="DZ27" s="140">
        <f ca="1">IF(AND(($AB27+$E$2)&gt;DZ$5,DZ$5&gt;=$E$2),'Portfolio Inputs'!AM$29*$L27,IF(AND(($AA27+$E$2)&gt;DZ$5,DZ$5&gt;=$E$2),'Portfolio Inputs'!AM$29*$K27,0))</f>
        <v>0</v>
      </c>
      <c r="EA27" s="139"/>
      <c r="EB27" s="140">
        <f ca="1">IF(AND(($AB27+$E$2)&gt;EB$5,EB$5&gt;=$E$2),'Portfolio Inputs'!F$27*$U27,IF(AND(($AA27+$E$2)&gt;EB$5,EB$5&gt;=$E$2),'Portfolio Inputs'!F$27*$T27,0))
+IF(AND(($AB27+$E$2)&gt;EB$5,EB$5&gt;=$E$2),'Portfolio Inputs'!F$28*$W27,IF(AND(($AA27+$E$2)&gt;EB$5,EB$5&gt;=$E$2),'Portfolio Inputs'!F$28*$V27,0))</f>
        <v>0</v>
      </c>
      <c r="EC27" s="140">
        <f ca="1">IF(AND(($AB27+$E$2)&gt;EC$5,EC$5&gt;=$E$2),'Portfolio Inputs'!G$27*$U27,IF(AND(($AA27+$E$2)&gt;EC$5,EC$5&gt;=$E$2),'Portfolio Inputs'!G$27*$T27,0))
+IF(AND(($AB27+$E$2)&gt;EC$5,EC$5&gt;=$E$2),'Portfolio Inputs'!G$28*$W27,IF(AND(($AA27+$E$2)&gt;EC$5,EC$5&gt;=$E$2),'Portfolio Inputs'!G$28*$V27,0))</f>
        <v>0</v>
      </c>
      <c r="ED27" s="140">
        <f ca="1">IF(AND(($AB27+$E$2)&gt;ED$5,ED$5&gt;=$E$2),'Portfolio Inputs'!H$27*$U27,IF(AND(($AA27+$E$2)&gt;ED$5,ED$5&gt;=$E$2),'Portfolio Inputs'!H$27*$T27,0))
+IF(AND(($AB27+$E$2)&gt;ED$5,ED$5&gt;=$E$2),'Portfolio Inputs'!H$28*$W27,IF(AND(($AA27+$E$2)&gt;ED$5,ED$5&gt;=$E$2),'Portfolio Inputs'!H$28*$V27,0))</f>
        <v>0</v>
      </c>
      <c r="EE27" s="140">
        <f ca="1">IF(AND(($AB27+$E$2)&gt;EE$5,EE$5&gt;=$E$2),'Portfolio Inputs'!I$27*$U27,IF(AND(($AA27+$E$2)&gt;EE$5,EE$5&gt;=$E$2),'Portfolio Inputs'!I$27*$T27,0))
+IF(AND(($AB27+$E$2)&gt;EE$5,EE$5&gt;=$E$2),'Portfolio Inputs'!I$28*$W27,IF(AND(($AA27+$E$2)&gt;EE$5,EE$5&gt;=$E$2),'Portfolio Inputs'!I$28*$V27,0))</f>
        <v>0</v>
      </c>
      <c r="EF27" s="140">
        <f ca="1">IF(AND(($AB27+$E$2)&gt;EF$5,EF$5&gt;=$E$2),'Portfolio Inputs'!J$27*$U27,IF(AND(($AA27+$E$2)&gt;EF$5,EF$5&gt;=$E$2),'Portfolio Inputs'!J$27*$T27,0))
+IF(AND(($AB27+$E$2)&gt;EF$5,EF$5&gt;=$E$2),'Portfolio Inputs'!J$28*$W27,IF(AND(($AA27+$E$2)&gt;EF$5,EF$5&gt;=$E$2),'Portfolio Inputs'!J$28*$V27,0))</f>
        <v>0</v>
      </c>
      <c r="EG27" s="140">
        <f ca="1">IF(AND(($AB27+$E$2)&gt;EG$5,EG$5&gt;=$E$2),'Portfolio Inputs'!K$27*$U27,IF(AND(($AA27+$E$2)&gt;EG$5,EG$5&gt;=$E$2),'Portfolio Inputs'!K$27*$T27,0))
+IF(AND(($AB27+$E$2)&gt;EG$5,EG$5&gt;=$E$2),'Portfolio Inputs'!K$28*$W27,IF(AND(($AA27+$E$2)&gt;EG$5,EG$5&gt;=$E$2),'Portfolio Inputs'!K$28*$V27,0))</f>
        <v>0</v>
      </c>
      <c r="EH27" s="140">
        <f ca="1">IF(AND(($AB27+$E$2)&gt;EH$5,EH$5&gt;=$E$2),'Portfolio Inputs'!L$27*$U27,IF(AND(($AA27+$E$2)&gt;EH$5,EH$5&gt;=$E$2),'Portfolio Inputs'!L$27*$T27,0))
+IF(AND(($AB27+$E$2)&gt;EH$5,EH$5&gt;=$E$2),'Portfolio Inputs'!L$28*$W27,IF(AND(($AA27+$E$2)&gt;EH$5,EH$5&gt;=$E$2),'Portfolio Inputs'!L$28*$V27,0))</f>
        <v>0</v>
      </c>
      <c r="EI27" s="140">
        <f ca="1">IF(AND(($AB27+$E$2)&gt;EI$5,EI$5&gt;=$E$2),'Portfolio Inputs'!M$27*$U27,IF(AND(($AA27+$E$2)&gt;EI$5,EI$5&gt;=$E$2),'Portfolio Inputs'!M$27*$T27,0))
+IF(AND(($AB27+$E$2)&gt;EI$5,EI$5&gt;=$E$2),'Portfolio Inputs'!M$28*$W27,IF(AND(($AA27+$E$2)&gt;EI$5,EI$5&gt;=$E$2),'Portfolio Inputs'!M$28*$V27,0))</f>
        <v>0</v>
      </c>
      <c r="EJ27" s="140">
        <f ca="1">IF(AND(($AB27+$E$2)&gt;EJ$5,EJ$5&gt;=$E$2),'Portfolio Inputs'!N$27*$U27,IF(AND(($AA27+$E$2)&gt;EJ$5,EJ$5&gt;=$E$2),'Portfolio Inputs'!N$27*$T27,0))
+IF(AND(($AB27+$E$2)&gt;EJ$5,EJ$5&gt;=$E$2),'Portfolio Inputs'!N$28*$W27,IF(AND(($AA27+$E$2)&gt;EJ$5,EJ$5&gt;=$E$2),'Portfolio Inputs'!N$28*$V27,0))</f>
        <v>0</v>
      </c>
      <c r="EK27" s="140">
        <f ca="1">IF(AND(($AB27+$E$2)&gt;EK$5,EK$5&gt;=$E$2),'Portfolio Inputs'!O$27*$U27,IF(AND(($AA27+$E$2)&gt;EK$5,EK$5&gt;=$E$2),'Portfolio Inputs'!O$27*$T27,0))
+IF(AND(($AB27+$E$2)&gt;EK$5,EK$5&gt;=$E$2),'Portfolio Inputs'!O$28*$W27,IF(AND(($AA27+$E$2)&gt;EK$5,EK$5&gt;=$E$2),'Portfolio Inputs'!O$28*$V27,0))</f>
        <v>0</v>
      </c>
      <c r="EL27" s="140">
        <f ca="1">IF(AND(($AB27+$E$2)&gt;EL$5,EL$5&gt;=$E$2),'Portfolio Inputs'!P$27*$U27,IF(AND(($AA27+$E$2)&gt;EL$5,EL$5&gt;=$E$2),'Portfolio Inputs'!P$27*$T27,0))
+IF(AND(($AB27+$E$2)&gt;EL$5,EL$5&gt;=$E$2),'Portfolio Inputs'!P$28*$W27,IF(AND(($AA27+$E$2)&gt;EL$5,EL$5&gt;=$E$2),'Portfolio Inputs'!P$28*$V27,0))</f>
        <v>0</v>
      </c>
      <c r="EM27" s="140">
        <f ca="1">IF(AND(($AB27+$E$2)&gt;EM$5,EM$5&gt;=$E$2),'Portfolio Inputs'!Q$27*$U27,IF(AND(($AA27+$E$2)&gt;EM$5,EM$5&gt;=$E$2),'Portfolio Inputs'!Q$27*$T27,0))
+IF(AND(($AB27+$E$2)&gt;EM$5,EM$5&gt;=$E$2),'Portfolio Inputs'!Q$28*$W27,IF(AND(($AA27+$E$2)&gt;EM$5,EM$5&gt;=$E$2),'Portfolio Inputs'!Q$28*$V27,0))</f>
        <v>0</v>
      </c>
      <c r="EN27" s="140">
        <f ca="1">IF(AND(($AB27+$E$2)&gt;EN$5,EN$5&gt;=$E$2),'Portfolio Inputs'!R$27*$U27,IF(AND(($AA27+$E$2)&gt;EN$5,EN$5&gt;=$E$2),'Portfolio Inputs'!R$27*$T27,0))
+IF(AND(($AB27+$E$2)&gt;EN$5,EN$5&gt;=$E$2),'Portfolio Inputs'!R$28*$W27,IF(AND(($AA27+$E$2)&gt;EN$5,EN$5&gt;=$E$2),'Portfolio Inputs'!R$28*$V27,0))</f>
        <v>0</v>
      </c>
      <c r="EO27" s="140">
        <f ca="1">IF(AND(($AB27+$E$2)&gt;EO$5,EO$5&gt;=$E$2),'Portfolio Inputs'!S$27*$U27,IF(AND(($AA27+$E$2)&gt;EO$5,EO$5&gt;=$E$2),'Portfolio Inputs'!S$27*$T27,0))
+IF(AND(($AB27+$E$2)&gt;EO$5,EO$5&gt;=$E$2),'Portfolio Inputs'!S$28*$W27,IF(AND(($AA27+$E$2)&gt;EO$5,EO$5&gt;=$E$2),'Portfolio Inputs'!S$28*$V27,0))</f>
        <v>0</v>
      </c>
      <c r="EP27" s="140">
        <f ca="1">IF(AND(($AB27+$E$2)&gt;EP$5,EP$5&gt;=$E$2),'Portfolio Inputs'!T$27*$U27,IF(AND(($AA27+$E$2)&gt;EP$5,EP$5&gt;=$E$2),'Portfolio Inputs'!T$27*$T27,0))
+IF(AND(($AB27+$E$2)&gt;EP$5,EP$5&gt;=$E$2),'Portfolio Inputs'!T$28*$W27,IF(AND(($AA27+$E$2)&gt;EP$5,EP$5&gt;=$E$2),'Portfolio Inputs'!T$28*$V27,0))</f>
        <v>0</v>
      </c>
      <c r="EQ27" s="140">
        <f ca="1">IF(AND(($AB27+$E$2)&gt;EQ$5,EQ$5&gt;=$E$2),'Portfolio Inputs'!U$27*$U27,IF(AND(($AA27+$E$2)&gt;EQ$5,EQ$5&gt;=$E$2),'Portfolio Inputs'!U$27*$T27,0))
+IF(AND(($AB27+$E$2)&gt;EQ$5,EQ$5&gt;=$E$2),'Portfolio Inputs'!U$28*$W27,IF(AND(($AA27+$E$2)&gt;EQ$5,EQ$5&gt;=$E$2),'Portfolio Inputs'!U$28*$V27,0))</f>
        <v>0</v>
      </c>
      <c r="ER27" s="140">
        <f ca="1">IF(AND(($AB27+$E$2)&gt;ER$5,ER$5&gt;=$E$2),'Portfolio Inputs'!V$27*$U27,IF(AND(($AA27+$E$2)&gt;ER$5,ER$5&gt;=$E$2),'Portfolio Inputs'!V$27*$T27,0))
+IF(AND(($AB27+$E$2)&gt;ER$5,ER$5&gt;=$E$2),'Portfolio Inputs'!V$28*$W27,IF(AND(($AA27+$E$2)&gt;ER$5,ER$5&gt;=$E$2),'Portfolio Inputs'!V$28*$V27,0))</f>
        <v>0</v>
      </c>
      <c r="ES27" s="140">
        <f ca="1">IF(AND(($AB27+$E$2)&gt;ES$5,ES$5&gt;=$E$2),'Portfolio Inputs'!W$27*$U27,IF(AND(($AA27+$E$2)&gt;ES$5,ES$5&gt;=$E$2),'Portfolio Inputs'!W$27*$T27,0))
+IF(AND(($AB27+$E$2)&gt;ES$5,ES$5&gt;=$E$2),'Portfolio Inputs'!W$28*$W27,IF(AND(($AA27+$E$2)&gt;ES$5,ES$5&gt;=$E$2),'Portfolio Inputs'!W$28*$V27,0))</f>
        <v>0</v>
      </c>
      <c r="ET27" s="140">
        <f ca="1">IF(AND(($AB27+$E$2)&gt;ET$5,ET$5&gt;=$E$2),'Portfolio Inputs'!X$27*$U27,IF(AND(($AA27+$E$2)&gt;ET$5,ET$5&gt;=$E$2),'Portfolio Inputs'!X$27*$T27,0))
+IF(AND(($AB27+$E$2)&gt;ET$5,ET$5&gt;=$E$2),'Portfolio Inputs'!X$28*$W27,IF(AND(($AA27+$E$2)&gt;ET$5,ET$5&gt;=$E$2),'Portfolio Inputs'!X$28*$V27,0))</f>
        <v>0</v>
      </c>
      <c r="EU27" s="140">
        <f ca="1">IF(AND(($AB27+$E$2)&gt;EU$5,EU$5&gt;=$E$2),'Portfolio Inputs'!Y$27*$U27,IF(AND(($AA27+$E$2)&gt;EU$5,EU$5&gt;=$E$2),'Portfolio Inputs'!Y$27*$T27,0))
+IF(AND(($AB27+$E$2)&gt;EU$5,EU$5&gt;=$E$2),'Portfolio Inputs'!Y$28*$W27,IF(AND(($AA27+$E$2)&gt;EU$5,EU$5&gt;=$E$2),'Portfolio Inputs'!Y$28*$V27,0))</f>
        <v>0</v>
      </c>
      <c r="EV27" s="140">
        <f ca="1">IF(AND(($AB27+$E$2)&gt;EV$5,EV$5&gt;=$E$2),'Portfolio Inputs'!Z$27*$U27,IF(AND(($AA27+$E$2)&gt;EV$5,EV$5&gt;=$E$2),'Portfolio Inputs'!Z$27*$T27,0))
+IF(AND(($AB27+$E$2)&gt;EV$5,EV$5&gt;=$E$2),'Portfolio Inputs'!Z$28*$W27,IF(AND(($AA27+$E$2)&gt;EV$5,EV$5&gt;=$E$2),'Portfolio Inputs'!Z$28*$V27,0))</f>
        <v>0</v>
      </c>
      <c r="EW27" s="140">
        <f ca="1">IF(AND(($AB27+$E$2)&gt;EW$5,EW$5&gt;=$E$2),'Portfolio Inputs'!AA$27*$U27,IF(AND(($AA27+$E$2)&gt;EW$5,EW$5&gt;=$E$2),'Portfolio Inputs'!AA$27*$T27,0))
+IF(AND(($AB27+$E$2)&gt;EW$5,EW$5&gt;=$E$2),'Portfolio Inputs'!AA$28*$W27,IF(AND(($AA27+$E$2)&gt;EW$5,EW$5&gt;=$E$2),'Portfolio Inputs'!AA$28*$V27,0))</f>
        <v>0</v>
      </c>
      <c r="EX27" s="140">
        <f ca="1">IF(AND(($AB27+$E$2)&gt;EX$5,EX$5&gt;=$E$2),'Portfolio Inputs'!AB$27*$U27,IF(AND(($AA27+$E$2)&gt;EX$5,EX$5&gt;=$E$2),'Portfolio Inputs'!AB$27*$T27,0))
+IF(AND(($AB27+$E$2)&gt;EX$5,EX$5&gt;=$E$2),'Portfolio Inputs'!AB$28*$W27,IF(AND(($AA27+$E$2)&gt;EX$5,EX$5&gt;=$E$2),'Portfolio Inputs'!AB$28*$V27,0))</f>
        <v>0</v>
      </c>
      <c r="EY27" s="140">
        <f ca="1">IF(AND(($AB27+$E$2)&gt;EY$5,EY$5&gt;=$E$2),'Portfolio Inputs'!AC$27*$U27,IF(AND(($AA27+$E$2)&gt;EY$5,EY$5&gt;=$E$2),'Portfolio Inputs'!AC$27*$T27,0))
+IF(AND(($AB27+$E$2)&gt;EY$5,EY$5&gt;=$E$2),'Portfolio Inputs'!AC$28*$W27,IF(AND(($AA27+$E$2)&gt;EY$5,EY$5&gt;=$E$2),'Portfolio Inputs'!AC$28*$V27,0))</f>
        <v>0</v>
      </c>
      <c r="EZ27" s="140">
        <f ca="1">IF(AND(($AB27+$E$2)&gt;EZ$5,EZ$5&gt;=$E$2),'Portfolio Inputs'!AD$27*$U27,IF(AND(($AA27+$E$2)&gt;EZ$5,EZ$5&gt;=$E$2),'Portfolio Inputs'!AD$27*$T27,0))
+IF(AND(($AB27+$E$2)&gt;EZ$5,EZ$5&gt;=$E$2),'Portfolio Inputs'!AD$28*$W27,IF(AND(($AA27+$E$2)&gt;EZ$5,EZ$5&gt;=$E$2),'Portfolio Inputs'!AD$28*$V27,0))</f>
        <v>0</v>
      </c>
      <c r="FA27" s="140">
        <f ca="1">IF(AND(($AB27+$E$2)&gt;FA$5,FA$5&gt;=$E$2),'Portfolio Inputs'!AE$27*$U27,IF(AND(($AA27+$E$2)&gt;FA$5,FA$5&gt;=$E$2),'Portfolio Inputs'!AE$27*$T27,0))
+IF(AND(($AB27+$E$2)&gt;FA$5,FA$5&gt;=$E$2),'Portfolio Inputs'!AE$28*$W27,IF(AND(($AA27+$E$2)&gt;FA$5,FA$5&gt;=$E$2),'Portfolio Inputs'!AE$28*$V27,0))</f>
        <v>0</v>
      </c>
      <c r="FB27" s="140">
        <f ca="1">IF(AND(($AB27+$E$2)&gt;FB$5,FB$5&gt;=$E$2),'Portfolio Inputs'!AF$27*$U27,IF(AND(($AA27+$E$2)&gt;FB$5,FB$5&gt;=$E$2),'Portfolio Inputs'!AF$27*$T27,0))
+IF(AND(($AB27+$E$2)&gt;FB$5,FB$5&gt;=$E$2),'Portfolio Inputs'!AF$28*$W27,IF(AND(($AA27+$E$2)&gt;FB$5,FB$5&gt;=$E$2),'Portfolio Inputs'!AF$28*$V27,0))</f>
        <v>0</v>
      </c>
      <c r="FC27" s="140">
        <f ca="1">IF(AND(($AB27+$E$2)&gt;FC$5,FC$5&gt;=$E$2),'Portfolio Inputs'!AG$27*$U27,IF(AND(($AA27+$E$2)&gt;FC$5,FC$5&gt;=$E$2),'Portfolio Inputs'!AG$27*$T27,0))
+IF(AND(($AB27+$E$2)&gt;FC$5,FC$5&gt;=$E$2),'Portfolio Inputs'!AG$28*$W27,IF(AND(($AA27+$E$2)&gt;FC$5,FC$5&gt;=$E$2),'Portfolio Inputs'!AG$28*$V27,0))</f>
        <v>0</v>
      </c>
      <c r="FD27" s="140">
        <f ca="1">IF(AND(($AB27+$E$2)&gt;FD$5,FD$5&gt;=$E$2),'Portfolio Inputs'!AH$27*$U27,IF(AND(($AA27+$E$2)&gt;FD$5,FD$5&gt;=$E$2),'Portfolio Inputs'!AH$27*$T27,0))
+IF(AND(($AB27+$E$2)&gt;FD$5,FD$5&gt;=$E$2),'Portfolio Inputs'!AH$28*$W27,IF(AND(($AA27+$E$2)&gt;FD$5,FD$5&gt;=$E$2),'Portfolio Inputs'!AH$28*$V27,0))</f>
        <v>0</v>
      </c>
      <c r="FE27" s="140">
        <f ca="1">IF(AND(($AB27+$E$2)&gt;FE$5,FE$5&gt;=$E$2),'Portfolio Inputs'!AI$27*$U27,IF(AND(($AA27+$E$2)&gt;FE$5,FE$5&gt;=$E$2),'Portfolio Inputs'!AI$27*$T27,0))
+IF(AND(($AB27+$E$2)&gt;FE$5,FE$5&gt;=$E$2),'Portfolio Inputs'!AI$28*$W27,IF(AND(($AA27+$E$2)&gt;FE$5,FE$5&gt;=$E$2),'Portfolio Inputs'!AI$28*$V27,0))</f>
        <v>0</v>
      </c>
      <c r="FF27" s="140">
        <f ca="1">IF(AND(($AB27+$E$2)&gt;FF$5,FF$5&gt;=$E$2),'Portfolio Inputs'!AJ$27*$U27,IF(AND(($AA27+$E$2)&gt;FF$5,FF$5&gt;=$E$2),'Portfolio Inputs'!AJ$27*$T27,0))
+IF(AND(($AB27+$E$2)&gt;FF$5,FF$5&gt;=$E$2),'Portfolio Inputs'!AJ$28*$W27,IF(AND(($AA27+$E$2)&gt;FF$5,FF$5&gt;=$E$2),'Portfolio Inputs'!AJ$28*$V27,0))</f>
        <v>0</v>
      </c>
      <c r="FG27" s="140">
        <f ca="1">IF(AND(($AB27+$E$2)&gt;FG$5,FG$5&gt;=$E$2),'Portfolio Inputs'!AK$27*$U27,IF(AND(($AA27+$E$2)&gt;FG$5,FG$5&gt;=$E$2),'Portfolio Inputs'!AK$27*$T27,0))
+IF(AND(($AB27+$E$2)&gt;FG$5,FG$5&gt;=$E$2),'Portfolio Inputs'!AK$28*$W27,IF(AND(($AA27+$E$2)&gt;FG$5,FG$5&gt;=$E$2),'Portfolio Inputs'!AK$28*$V27,0))</f>
        <v>0</v>
      </c>
      <c r="FH27" s="140">
        <f ca="1">IF(AND(($AB27+$E$2)&gt;FH$5,FH$5&gt;=$E$2),'Portfolio Inputs'!AL$27*$U27,IF(AND(($AA27+$E$2)&gt;FH$5,FH$5&gt;=$E$2),'Portfolio Inputs'!AL$27*$T27,0))
+IF(AND(($AB27+$E$2)&gt;FH$5,FH$5&gt;=$E$2),'Portfolio Inputs'!AL$28*$W27,IF(AND(($AA27+$E$2)&gt;FH$5,FH$5&gt;=$E$2),'Portfolio Inputs'!AL$28*$V27,0))</f>
        <v>0</v>
      </c>
      <c r="FI27" s="140">
        <f ca="1">IF(AND(($AB27+$E$2)&gt;FI$5,FI$5&gt;=$E$2),'Portfolio Inputs'!AM$27*$U27,IF(AND(($AA27+$E$2)&gt;FI$5,FI$5&gt;=$E$2),'Portfolio Inputs'!AM$27*$T27,0))
+IF(AND(($AB27+$E$2)&gt;FI$5,FI$5&gt;=$E$2),'Portfolio Inputs'!AM$28*$W27,IF(AND(($AA27+$E$2)&gt;FI$5,FI$5&gt;=$E$2),'Portfolio Inputs'!AM$28*$V27,0))</f>
        <v>0</v>
      </c>
      <c r="FJ27" s="139"/>
      <c r="FK27" s="140">
        <f ca="1">IF(AND(($AB27+$E$2)&gt;GT$5,GT$5&gt;=$E$2),$U27,IF(AND(($AA27+$E$2)&gt;GT$5,GT$5&gt;=$E$2),$T27,0))/Loss_Propane
 *IF($C27="Residential",'Portfolio Inputs'!F$39,'Portfolio Inputs'!F$40)
+IF(AND(($AB27+$E$2)&gt;GT$5,GT$5&gt;=$E$2),$W27,IF(AND(($AA27+$E$2)&gt;GT$5,GT$5&gt;=$E$2),$V27,0))/Loss_OilEnergy
 *IF($C27="Residential",'Portfolio Inputs'!F$41,'Portfolio Inputs'!F$42)</f>
        <v>0</v>
      </c>
      <c r="FL27" s="140">
        <f ca="1">IF(AND(($AB27+$E$2)&gt;GU$5,GU$5&gt;=$E$2),$U27,IF(AND(($AA27+$E$2)&gt;GU$5,GU$5&gt;=$E$2),$T27,0))/Loss_Propane
 *IF($C27="Residential",'Portfolio Inputs'!G$39,'Portfolio Inputs'!G$40)
+IF(AND(($AB27+$E$2)&gt;GU$5,GU$5&gt;=$E$2),$W27,IF(AND(($AA27+$E$2)&gt;GU$5,GU$5&gt;=$E$2),$V27,0))/Loss_OilEnergy
 *IF($C27="Residential",'Portfolio Inputs'!G$41,'Portfolio Inputs'!G$42)</f>
        <v>0</v>
      </c>
      <c r="FM27" s="140">
        <f ca="1">IF(AND(($AB27+$E$2)&gt;GV$5,GV$5&gt;=$E$2),$U27,IF(AND(($AA27+$E$2)&gt;GV$5,GV$5&gt;=$E$2),$T27,0))/Loss_Propane
 *IF($C27="Residential",'Portfolio Inputs'!H$39,'Portfolio Inputs'!H$40)
+IF(AND(($AB27+$E$2)&gt;GV$5,GV$5&gt;=$E$2),$W27,IF(AND(($AA27+$E$2)&gt;GV$5,GV$5&gt;=$E$2),$V27,0))/Loss_OilEnergy
 *IF($C27="Residential",'Portfolio Inputs'!H$41,'Portfolio Inputs'!H$42)</f>
        <v>0</v>
      </c>
      <c r="FN27" s="140">
        <f ca="1">IF(AND(($AB27+$E$2)&gt;GW$5,GW$5&gt;=$E$2),$U27,IF(AND(($AA27+$E$2)&gt;GW$5,GW$5&gt;=$E$2),$T27,0))/Loss_Propane
 *IF($C27="Residential",'Portfolio Inputs'!I$39,'Portfolio Inputs'!I$40)
+IF(AND(($AB27+$E$2)&gt;GW$5,GW$5&gt;=$E$2),$W27,IF(AND(($AA27+$E$2)&gt;GW$5,GW$5&gt;=$E$2),$V27,0))/Loss_OilEnergy
 *IF($C27="Residential",'Portfolio Inputs'!I$41,'Portfolio Inputs'!I$42)</f>
        <v>0</v>
      </c>
      <c r="FO27" s="140">
        <f ca="1">IF(AND(($AB27+$E$2)&gt;GX$5,GX$5&gt;=$E$2),$U27,IF(AND(($AA27+$E$2)&gt;GX$5,GX$5&gt;=$E$2),$T27,0))/Loss_Propane
 *IF($C27="Residential",'Portfolio Inputs'!J$39,'Portfolio Inputs'!J$40)
+IF(AND(($AB27+$E$2)&gt;GX$5,GX$5&gt;=$E$2),$W27,IF(AND(($AA27+$E$2)&gt;GX$5,GX$5&gt;=$E$2),$V27,0))/Loss_OilEnergy
 *IF($C27="Residential",'Portfolio Inputs'!J$41,'Portfolio Inputs'!J$42)</f>
        <v>0</v>
      </c>
      <c r="FP27" s="140">
        <f ca="1">IF(AND(($AB27+$E$2)&gt;GY$5,GY$5&gt;=$E$2),$U27,IF(AND(($AA27+$E$2)&gt;GY$5,GY$5&gt;=$E$2),$T27,0))/Loss_Propane
 *IF($C27="Residential",'Portfolio Inputs'!K$39,'Portfolio Inputs'!K$40)
+IF(AND(($AB27+$E$2)&gt;GY$5,GY$5&gt;=$E$2),$W27,IF(AND(($AA27+$E$2)&gt;GY$5,GY$5&gt;=$E$2),$V27,0))/Loss_OilEnergy
 *IF($C27="Residential",'Portfolio Inputs'!K$41,'Portfolio Inputs'!K$42)</f>
        <v>0</v>
      </c>
      <c r="FQ27" s="140">
        <f ca="1">IF(AND(($AB27+$E$2)&gt;GZ$5,GZ$5&gt;=$E$2),$U27,IF(AND(($AA27+$E$2)&gt;GZ$5,GZ$5&gt;=$E$2),$T27,0))/Loss_Propane
 *IF($C27="Residential",'Portfolio Inputs'!L$39,'Portfolio Inputs'!L$40)
+IF(AND(($AB27+$E$2)&gt;GZ$5,GZ$5&gt;=$E$2),$W27,IF(AND(($AA27+$E$2)&gt;GZ$5,GZ$5&gt;=$E$2),$V27,0))/Loss_OilEnergy
 *IF($C27="Residential",'Portfolio Inputs'!L$41,'Portfolio Inputs'!L$42)</f>
        <v>0</v>
      </c>
      <c r="FR27" s="140">
        <f ca="1">IF(AND(($AB27+$E$2)&gt;HA$5,HA$5&gt;=$E$2),$U27,IF(AND(($AA27+$E$2)&gt;HA$5,HA$5&gt;=$E$2),$T27,0))/Loss_Propane
 *IF($C27="Residential",'Portfolio Inputs'!M$39,'Portfolio Inputs'!M$40)
+IF(AND(($AB27+$E$2)&gt;HA$5,HA$5&gt;=$E$2),$W27,IF(AND(($AA27+$E$2)&gt;HA$5,HA$5&gt;=$E$2),$V27,0))/Loss_OilEnergy
 *IF($C27="Residential",'Portfolio Inputs'!M$41,'Portfolio Inputs'!M$42)</f>
        <v>0</v>
      </c>
      <c r="FS27" s="140">
        <f ca="1">IF(AND(($AB27+$E$2)&gt;HB$5,HB$5&gt;=$E$2),$U27,IF(AND(($AA27+$E$2)&gt;HB$5,HB$5&gt;=$E$2),$T27,0))/Loss_Propane
 *IF($C27="Residential",'Portfolio Inputs'!N$39,'Portfolio Inputs'!N$40)
+IF(AND(($AB27+$E$2)&gt;HB$5,HB$5&gt;=$E$2),$W27,IF(AND(($AA27+$E$2)&gt;HB$5,HB$5&gt;=$E$2),$V27,0))/Loss_OilEnergy
 *IF($C27="Residential",'Portfolio Inputs'!N$41,'Portfolio Inputs'!N$42)</f>
        <v>0</v>
      </c>
      <c r="FT27" s="140">
        <f ca="1">IF(AND(($AB27+$E$2)&gt;HC$5,HC$5&gt;=$E$2),$U27,IF(AND(($AA27+$E$2)&gt;HC$5,HC$5&gt;=$E$2),$T27,0))/Loss_Propane
 *IF($C27="Residential",'Portfolio Inputs'!O$39,'Portfolio Inputs'!O$40)
+IF(AND(($AB27+$E$2)&gt;HC$5,HC$5&gt;=$E$2),$W27,IF(AND(($AA27+$E$2)&gt;HC$5,HC$5&gt;=$E$2),$V27,0))/Loss_OilEnergy
 *IF($C27="Residential",'Portfolio Inputs'!O$41,'Portfolio Inputs'!O$42)</f>
        <v>0</v>
      </c>
      <c r="FU27" s="140">
        <f ca="1">IF(AND(($AB27+$E$2)&gt;HD$5,HD$5&gt;=$E$2),$U27,IF(AND(($AA27+$E$2)&gt;HD$5,HD$5&gt;=$E$2),$T27,0))/Loss_Propane
 *IF($C27="Residential",'Portfolio Inputs'!P$39,'Portfolio Inputs'!P$40)
+IF(AND(($AB27+$E$2)&gt;HD$5,HD$5&gt;=$E$2),$W27,IF(AND(($AA27+$E$2)&gt;HD$5,HD$5&gt;=$E$2),$V27,0))/Loss_OilEnergy
 *IF($C27="Residential",'Portfolio Inputs'!P$41,'Portfolio Inputs'!P$42)</f>
        <v>0</v>
      </c>
      <c r="FV27" s="140">
        <f ca="1">IF(AND(($AB27+$E$2)&gt;HE$5,HE$5&gt;=$E$2),$U27,IF(AND(($AA27+$E$2)&gt;HE$5,HE$5&gt;=$E$2),$T27,0))/Loss_Propane
 *IF($C27="Residential",'Portfolio Inputs'!Q$39,'Portfolio Inputs'!Q$40)
+IF(AND(($AB27+$E$2)&gt;HE$5,HE$5&gt;=$E$2),$W27,IF(AND(($AA27+$E$2)&gt;HE$5,HE$5&gt;=$E$2),$V27,0))/Loss_OilEnergy
 *IF($C27="Residential",'Portfolio Inputs'!Q$41,'Portfolio Inputs'!Q$42)</f>
        <v>0</v>
      </c>
      <c r="FW27" s="140">
        <f ca="1">IF(AND(($AB27+$E$2)&gt;HF$5,HF$5&gt;=$E$2),$U27,IF(AND(($AA27+$E$2)&gt;HF$5,HF$5&gt;=$E$2),$T27,0))/Loss_Propane
 *IF($C27="Residential",'Portfolio Inputs'!R$39,'Portfolio Inputs'!R$40)
+IF(AND(($AB27+$E$2)&gt;HF$5,HF$5&gt;=$E$2),$W27,IF(AND(($AA27+$E$2)&gt;HF$5,HF$5&gt;=$E$2),$V27,0))/Loss_OilEnergy
 *IF($C27="Residential",'Portfolio Inputs'!R$41,'Portfolio Inputs'!R$42)</f>
        <v>0</v>
      </c>
      <c r="FX27" s="140">
        <f ca="1">IF(AND(($AB27+$E$2)&gt;HG$5,HG$5&gt;=$E$2),$U27,IF(AND(($AA27+$E$2)&gt;HG$5,HG$5&gt;=$E$2),$T27,0))/Loss_Propane
 *IF($C27="Residential",'Portfolio Inputs'!S$39,'Portfolio Inputs'!S$40)
+IF(AND(($AB27+$E$2)&gt;HG$5,HG$5&gt;=$E$2),$W27,IF(AND(($AA27+$E$2)&gt;HG$5,HG$5&gt;=$E$2),$V27,0))/Loss_OilEnergy
 *IF($C27="Residential",'Portfolio Inputs'!S$41,'Portfolio Inputs'!S$42)</f>
        <v>0</v>
      </c>
      <c r="FY27" s="140">
        <f ca="1">IF(AND(($AB27+$E$2)&gt;HH$5,HH$5&gt;=$E$2),$U27,IF(AND(($AA27+$E$2)&gt;HH$5,HH$5&gt;=$E$2),$T27,0))/Loss_Propane
 *IF($C27="Residential",'Portfolio Inputs'!T$39,'Portfolio Inputs'!T$40)
+IF(AND(($AB27+$E$2)&gt;HH$5,HH$5&gt;=$E$2),$W27,IF(AND(($AA27+$E$2)&gt;HH$5,HH$5&gt;=$E$2),$V27,0))/Loss_OilEnergy
 *IF($C27="Residential",'Portfolio Inputs'!T$41,'Portfolio Inputs'!T$42)</f>
        <v>0</v>
      </c>
      <c r="FZ27" s="140">
        <f ca="1">IF(AND(($AB27+$E$2)&gt;HI$5,HI$5&gt;=$E$2),$U27,IF(AND(($AA27+$E$2)&gt;HI$5,HI$5&gt;=$E$2),$T27,0))/Loss_Propane
 *IF($C27="Residential",'Portfolio Inputs'!U$39,'Portfolio Inputs'!U$40)
+IF(AND(($AB27+$E$2)&gt;HI$5,HI$5&gt;=$E$2),$W27,IF(AND(($AA27+$E$2)&gt;HI$5,HI$5&gt;=$E$2),$V27,0))/Loss_OilEnergy
 *IF($C27="Residential",'Portfolio Inputs'!U$41,'Portfolio Inputs'!U$42)</f>
        <v>0</v>
      </c>
      <c r="GA27" s="140">
        <f ca="1">IF(AND(($AB27+$E$2)&gt;HJ$5,HJ$5&gt;=$E$2),$U27,IF(AND(($AA27+$E$2)&gt;HJ$5,HJ$5&gt;=$E$2),$T27,0))/Loss_Propane
 *IF($C27="Residential",'Portfolio Inputs'!V$39,'Portfolio Inputs'!V$40)
+IF(AND(($AB27+$E$2)&gt;HJ$5,HJ$5&gt;=$E$2),$W27,IF(AND(($AA27+$E$2)&gt;HJ$5,HJ$5&gt;=$E$2),$V27,0))/Loss_OilEnergy
 *IF($C27="Residential",'Portfolio Inputs'!V$41,'Portfolio Inputs'!V$42)</f>
        <v>0</v>
      </c>
      <c r="GB27" s="140">
        <f ca="1">IF(AND(($AB27+$E$2)&gt;HK$5,HK$5&gt;=$E$2),$U27,IF(AND(($AA27+$E$2)&gt;HK$5,HK$5&gt;=$E$2),$T27,0))/Loss_Propane
 *IF($C27="Residential",'Portfolio Inputs'!W$39,'Portfolio Inputs'!W$40)
+IF(AND(($AB27+$E$2)&gt;HK$5,HK$5&gt;=$E$2),$W27,IF(AND(($AA27+$E$2)&gt;HK$5,HK$5&gt;=$E$2),$V27,0))/Loss_OilEnergy
 *IF($C27="Residential",'Portfolio Inputs'!W$41,'Portfolio Inputs'!W$42)</f>
        <v>0</v>
      </c>
      <c r="GC27" s="140">
        <f ca="1">IF(AND(($AB27+$E$2)&gt;HL$5,HL$5&gt;=$E$2),$U27,IF(AND(($AA27+$E$2)&gt;HL$5,HL$5&gt;=$E$2),$T27,0))/Loss_Propane
 *IF($C27="Residential",'Portfolio Inputs'!X$39,'Portfolio Inputs'!X$40)
+IF(AND(($AB27+$E$2)&gt;HL$5,HL$5&gt;=$E$2),$W27,IF(AND(($AA27+$E$2)&gt;HL$5,HL$5&gt;=$E$2),$V27,0))/Loss_OilEnergy
 *IF($C27="Residential",'Portfolio Inputs'!X$41,'Portfolio Inputs'!X$42)</f>
        <v>0</v>
      </c>
      <c r="GD27" s="140">
        <f ca="1">IF(AND(($AB27+$E$2)&gt;HM$5,HM$5&gt;=$E$2),$U27,IF(AND(($AA27+$E$2)&gt;HM$5,HM$5&gt;=$E$2),$T27,0))/Loss_Propane
 *IF($C27="Residential",'Portfolio Inputs'!Y$39,'Portfolio Inputs'!Y$40)
+IF(AND(($AB27+$E$2)&gt;HM$5,HM$5&gt;=$E$2),$W27,IF(AND(($AA27+$E$2)&gt;HM$5,HM$5&gt;=$E$2),$V27,0))/Loss_OilEnergy
 *IF($C27="Residential",'Portfolio Inputs'!Y$41,'Portfolio Inputs'!Y$42)</f>
        <v>0</v>
      </c>
      <c r="GE27" s="140">
        <f ca="1">IF(AND(($AB27+$E$2)&gt;HN$5,HN$5&gt;=$E$2),$U27,IF(AND(($AA27+$E$2)&gt;HN$5,HN$5&gt;=$E$2),$T27,0))/Loss_Propane
 *IF($C27="Residential",'Portfolio Inputs'!Z$39,'Portfolio Inputs'!Z$40)
+IF(AND(($AB27+$E$2)&gt;HN$5,HN$5&gt;=$E$2),$W27,IF(AND(($AA27+$E$2)&gt;HN$5,HN$5&gt;=$E$2),$V27,0))/Loss_OilEnergy
 *IF($C27="Residential",'Portfolio Inputs'!Z$41,'Portfolio Inputs'!Z$42)</f>
        <v>0</v>
      </c>
      <c r="GF27" s="140">
        <f ca="1">IF(AND(($AB27+$E$2)&gt;HO$5,HO$5&gt;=$E$2),$U27,IF(AND(($AA27+$E$2)&gt;HO$5,HO$5&gt;=$E$2),$T27,0))/Loss_Propane
 *IF($C27="Residential",'Portfolio Inputs'!AA$39,'Portfolio Inputs'!AA$40)
+IF(AND(($AB27+$E$2)&gt;HO$5,HO$5&gt;=$E$2),$W27,IF(AND(($AA27+$E$2)&gt;HO$5,HO$5&gt;=$E$2),$V27,0))/Loss_OilEnergy
 *IF($C27="Residential",'Portfolio Inputs'!AA$41,'Portfolio Inputs'!AA$42)</f>
        <v>0</v>
      </c>
      <c r="GG27" s="140">
        <f ca="1">IF(AND(($AB27+$E$2)&gt;HP$5,HP$5&gt;=$E$2),$U27,IF(AND(($AA27+$E$2)&gt;HP$5,HP$5&gt;=$E$2),$T27,0))/Loss_Propane
 *IF($C27="Residential",'Portfolio Inputs'!AB$39,'Portfolio Inputs'!AB$40)
+IF(AND(($AB27+$E$2)&gt;HP$5,HP$5&gt;=$E$2),$W27,IF(AND(($AA27+$E$2)&gt;HP$5,HP$5&gt;=$E$2),$V27,0))/Loss_OilEnergy
 *IF($C27="Residential",'Portfolio Inputs'!AB$41,'Portfolio Inputs'!AB$42)</f>
        <v>0</v>
      </c>
      <c r="GH27" s="140">
        <f ca="1">IF(AND(($AB27+$E$2)&gt;HQ$5,HQ$5&gt;=$E$2),$U27,IF(AND(($AA27+$E$2)&gt;HQ$5,HQ$5&gt;=$E$2),$T27,0))/Loss_Propane
 *IF($C27="Residential",'Portfolio Inputs'!AC$39,'Portfolio Inputs'!AC$40)
+IF(AND(($AB27+$E$2)&gt;HQ$5,HQ$5&gt;=$E$2),$W27,IF(AND(($AA27+$E$2)&gt;HQ$5,HQ$5&gt;=$E$2),$V27,0))/Loss_OilEnergy
 *IF($C27="Residential",'Portfolio Inputs'!AC$41,'Portfolio Inputs'!AC$42)</f>
        <v>0</v>
      </c>
      <c r="GI27" s="140">
        <f ca="1">IF(AND(($AB27+$E$2)&gt;HR$5,HR$5&gt;=$E$2),$U27,IF(AND(($AA27+$E$2)&gt;HR$5,HR$5&gt;=$E$2),$T27,0))/Loss_Propane
 *IF($C27="Residential",'Portfolio Inputs'!AD$39,'Portfolio Inputs'!AD$40)
+IF(AND(($AB27+$E$2)&gt;HR$5,HR$5&gt;=$E$2),$W27,IF(AND(($AA27+$E$2)&gt;HR$5,HR$5&gt;=$E$2),$V27,0))/Loss_OilEnergy
 *IF($C27="Residential",'Portfolio Inputs'!AD$41,'Portfolio Inputs'!AD$42)</f>
        <v>0</v>
      </c>
      <c r="GJ27" s="140">
        <f ca="1">IF(AND(($AB27+$E$2)&gt;HS$5,HS$5&gt;=$E$2),$U27,IF(AND(($AA27+$E$2)&gt;HS$5,HS$5&gt;=$E$2),$T27,0))/Loss_Propane
 *IF($C27="Residential",'Portfolio Inputs'!AE$39,'Portfolio Inputs'!AE$40)
+IF(AND(($AB27+$E$2)&gt;HS$5,HS$5&gt;=$E$2),$W27,IF(AND(($AA27+$E$2)&gt;HS$5,HS$5&gt;=$E$2),$V27,0))/Loss_OilEnergy
 *IF($C27="Residential",'Portfolio Inputs'!AE$41,'Portfolio Inputs'!AE$42)</f>
        <v>0</v>
      </c>
      <c r="GK27" s="140">
        <f ca="1">IF(AND(($AB27+$E$2)&gt;HT$5,HT$5&gt;=$E$2),$U27,IF(AND(($AA27+$E$2)&gt;HT$5,HT$5&gt;=$E$2),$T27,0))/Loss_Propane
 *IF($C27="Residential",'Portfolio Inputs'!AF$39,'Portfolio Inputs'!AF$40)
+IF(AND(($AB27+$E$2)&gt;HT$5,HT$5&gt;=$E$2),$W27,IF(AND(($AA27+$E$2)&gt;HT$5,HT$5&gt;=$E$2),$V27,0))/Loss_OilEnergy
 *IF($C27="Residential",'Portfolio Inputs'!AF$41,'Portfolio Inputs'!AF$42)</f>
        <v>0</v>
      </c>
      <c r="GL27" s="140">
        <f ca="1">IF(AND(($AB27+$E$2)&gt;HU$5,HU$5&gt;=$E$2),$U27,IF(AND(($AA27+$E$2)&gt;HU$5,HU$5&gt;=$E$2),$T27,0))/Loss_Propane
 *IF($C27="Residential",'Portfolio Inputs'!AG$39,'Portfolio Inputs'!AG$40)
+IF(AND(($AB27+$E$2)&gt;HU$5,HU$5&gt;=$E$2),$W27,IF(AND(($AA27+$E$2)&gt;HU$5,HU$5&gt;=$E$2),$V27,0))/Loss_OilEnergy
 *IF($C27="Residential",'Portfolio Inputs'!AG$41,'Portfolio Inputs'!AG$42)</f>
        <v>0</v>
      </c>
      <c r="GM27" s="140">
        <f ca="1">IF(AND(($AB27+$E$2)&gt;HV$5,HV$5&gt;=$E$2),$U27,IF(AND(($AA27+$E$2)&gt;HV$5,HV$5&gt;=$E$2),$T27,0))/Loss_Propane
 *IF($C27="Residential",'Portfolio Inputs'!AH$39,'Portfolio Inputs'!AH$40)
+IF(AND(($AB27+$E$2)&gt;HV$5,HV$5&gt;=$E$2),$W27,IF(AND(($AA27+$E$2)&gt;HV$5,HV$5&gt;=$E$2),$V27,0))/Loss_OilEnergy
 *IF($C27="Residential",'Portfolio Inputs'!AH$41,'Portfolio Inputs'!AH$42)</f>
        <v>0</v>
      </c>
      <c r="GN27" s="140">
        <f ca="1">IF(AND(($AB27+$E$2)&gt;HW$5,HW$5&gt;=$E$2),$U27,IF(AND(($AA27+$E$2)&gt;HW$5,HW$5&gt;=$E$2),$T27,0))/Loss_Propane
 *IF($C27="Residential",'Portfolio Inputs'!AI$39,'Portfolio Inputs'!AI$40)
+IF(AND(($AB27+$E$2)&gt;HW$5,HW$5&gt;=$E$2),$W27,IF(AND(($AA27+$E$2)&gt;HW$5,HW$5&gt;=$E$2),$V27,0))/Loss_OilEnergy
 *IF($C27="Residential",'Portfolio Inputs'!AI$41,'Portfolio Inputs'!AI$42)</f>
        <v>0</v>
      </c>
      <c r="GO27" s="140">
        <f ca="1">IF(AND(($AB27+$E$2)&gt;HX$5,HX$5&gt;=$E$2),$U27,IF(AND(($AA27+$E$2)&gt;HX$5,HX$5&gt;=$E$2),$T27,0))/Loss_Propane
 *IF($C27="Residential",'Portfolio Inputs'!AJ$39,'Portfolio Inputs'!AJ$40)
+IF(AND(($AB27+$E$2)&gt;HX$5,HX$5&gt;=$E$2),$W27,IF(AND(($AA27+$E$2)&gt;HX$5,HX$5&gt;=$E$2),$V27,0))/Loss_OilEnergy
 *IF($C27="Residential",'Portfolio Inputs'!AJ$41,'Portfolio Inputs'!AJ$42)</f>
        <v>0</v>
      </c>
      <c r="GP27" s="140">
        <f ca="1">IF(AND(($AB27+$E$2)&gt;HY$5,HY$5&gt;=$E$2),$U27,IF(AND(($AA27+$E$2)&gt;HY$5,HY$5&gt;=$E$2),$T27,0))/Loss_Propane
 *IF($C27="Residential",'Portfolio Inputs'!AK$39,'Portfolio Inputs'!AK$40)
+IF(AND(($AB27+$E$2)&gt;HY$5,HY$5&gt;=$E$2),$W27,IF(AND(($AA27+$E$2)&gt;HY$5,HY$5&gt;=$E$2),$V27,0))/Loss_OilEnergy
 *IF($C27="Residential",'Portfolio Inputs'!AK$41,'Portfolio Inputs'!AK$42)</f>
        <v>0</v>
      </c>
      <c r="GQ27" s="140">
        <f ca="1">IF(AND(($AB27+$E$2)&gt;HZ$5,HZ$5&gt;=$E$2),$U27,IF(AND(($AA27+$E$2)&gt;HZ$5,HZ$5&gt;=$E$2),$T27,0))/Loss_Propane
 *IF($C27="Residential",'Portfolio Inputs'!AL$39,'Portfolio Inputs'!AL$40)
+IF(AND(($AB27+$E$2)&gt;HZ$5,HZ$5&gt;=$E$2),$W27,IF(AND(($AA27+$E$2)&gt;HZ$5,HZ$5&gt;=$E$2),$V27,0))/Loss_OilEnergy
 *IF($C27="Residential",'Portfolio Inputs'!AL$41,'Portfolio Inputs'!AL$42)</f>
        <v>0</v>
      </c>
      <c r="GR27" s="140">
        <f ca="1">IF(AND(($AB27+$E$2)&gt;IA$5,IA$5&gt;=$E$2),$U27,IF(AND(($AA27+$E$2)&gt;IA$5,IA$5&gt;=$E$2),$T27,0))/Loss_Propane
 *IF($C27="Residential",'Portfolio Inputs'!AM$39,'Portfolio Inputs'!AM$40)
+IF(AND(($AB27+$E$2)&gt;IA$5,IA$5&gt;=$E$2),$W27,IF(AND(($AA27+$E$2)&gt;IA$5,IA$5&gt;=$E$2),$V27,0))/Loss_OilEnergy
 *IF($C27="Residential",'Portfolio Inputs'!AM$41,'Portfolio Inputs'!AM$42)</f>
        <v>0</v>
      </c>
      <c r="GS27" s="139"/>
      <c r="GT27" s="140">
        <f ca="1">IF(AND(($AB27+$E$2)&gt;GT$5,GT$5&gt;=$E$2),$L27,IF(AND(($AA27+$E$2)&gt;GT$5,GT$5&gt;=$E$2),$K27,0))/Loss_ElectricEnergy
 *IF($C27="Residential",'Portfolio Inputs'!F$33,'Portfolio Inputs'!F$34)
+IF(AND(($AB27+$E$2)&gt;GT$5,GT$5&gt;=$E$2),$Q27,IF(AND(($AA27+$E$2)&gt;GT$5,GT$5&gt;=$E$2),$P27,0))/Loss_GasEnergy
 *IF($C27="Residential",'Portfolio Inputs'!F$35,'Portfolio Inputs'!F$36)</f>
        <v>260.98953863178565</v>
      </c>
      <c r="GU27" s="140">
        <f ca="1">IF(AND(($AB27+$E$2)&gt;GU$5,GU$5&gt;=$E$2),$L27,IF(AND(($AA27+$E$2)&gt;GU$5,GU$5&gt;=$E$2),$K27,0))/Loss_ElectricEnergy
 *IF($C27="Residential",'Portfolio Inputs'!G$33,'Portfolio Inputs'!G$34)
+IF(AND(($AB27+$E$2)&gt;GU$5,GU$5&gt;=$E$2),$Q27,IF(AND(($AA27+$E$2)&gt;GU$5,GU$5&gt;=$E$2),$P27,0))/Loss_GasEnergy
 *IF($C27="Residential",'Portfolio Inputs'!G$35,'Portfolio Inputs'!G$36)</f>
        <v>264.90438171126237</v>
      </c>
      <c r="GV27" s="140">
        <f ca="1">IF(AND(($AB27+$E$2)&gt;GV$5,GV$5&gt;=$E$2),$L27,IF(AND(($AA27+$E$2)&gt;GV$5,GV$5&gt;=$E$2),$K27,0))/Loss_ElectricEnergy
 *IF($C27="Residential",'Portfolio Inputs'!H$33,'Portfolio Inputs'!H$34)
+IF(AND(($AB27+$E$2)&gt;GV$5,GV$5&gt;=$E$2),$Q27,IF(AND(($AA27+$E$2)&gt;GV$5,GV$5&gt;=$E$2),$P27,0))/Loss_GasEnergy
 *IF($C27="Residential",'Portfolio Inputs'!H$35,'Portfolio Inputs'!H$36)</f>
        <v>268.87794743693127</v>
      </c>
      <c r="GW27" s="140">
        <f ca="1">IF(AND(($AB27+$E$2)&gt;GW$5,GW$5&gt;=$E$2),$L27,IF(AND(($AA27+$E$2)&gt;GW$5,GW$5&gt;=$E$2),$K27,0))/Loss_ElectricEnergy
 *IF($C27="Residential",'Portfolio Inputs'!I$33,'Portfolio Inputs'!I$34)
+IF(AND(($AB27+$E$2)&gt;GW$5,GW$5&gt;=$E$2),$Q27,IF(AND(($AA27+$E$2)&gt;GW$5,GW$5&gt;=$E$2),$P27,0))/Loss_GasEnergy
 *IF($C27="Residential",'Portfolio Inputs'!I$35,'Portfolio Inputs'!I$36)</f>
        <v>272.91111664848523</v>
      </c>
      <c r="GX27" s="140">
        <f ca="1">IF(AND(($AB27+$E$2)&gt;GX$5,GX$5&gt;=$E$2),$L27,IF(AND(($AA27+$E$2)&gt;GX$5,GX$5&gt;=$E$2),$K27,0))/Loss_ElectricEnergy
 *IF($C27="Residential",'Portfolio Inputs'!J$33,'Portfolio Inputs'!J$34)
+IF(AND(($AB27+$E$2)&gt;GX$5,GX$5&gt;=$E$2),$Q27,IF(AND(($AA27+$E$2)&gt;GX$5,GX$5&gt;=$E$2),$P27,0))/Loss_GasEnergy
 *IF($C27="Residential",'Portfolio Inputs'!J$35,'Portfolio Inputs'!J$36)</f>
        <v>277.00478339821245</v>
      </c>
      <c r="GY27" s="140">
        <f ca="1">IF(AND(($AB27+$E$2)&gt;GY$5,GY$5&gt;=$E$2),$L27,IF(AND(($AA27+$E$2)&gt;GY$5,GY$5&gt;=$E$2),$K27,0))/Loss_ElectricEnergy
 *IF($C27="Residential",'Portfolio Inputs'!K$33,'Portfolio Inputs'!K$34)
+IF(AND(($AB27+$E$2)&gt;GY$5,GY$5&gt;=$E$2),$Q27,IF(AND(($AA27+$E$2)&gt;GY$5,GY$5&gt;=$E$2),$P27,0))/Loss_GasEnergy
 *IF($C27="Residential",'Portfolio Inputs'!K$35,'Portfolio Inputs'!K$36)</f>
        <v>281.1598551491856</v>
      </c>
      <c r="GZ27" s="140">
        <f ca="1">IF(AND(($AB27+$E$2)&gt;GZ$5,GZ$5&gt;=$E$2),$L27,IF(AND(($AA27+$E$2)&gt;GZ$5,GZ$5&gt;=$E$2),$K27,0))/Loss_ElectricEnergy
 *IF($C27="Residential",'Portfolio Inputs'!L$33,'Portfolio Inputs'!L$34)
+IF(AND(($AB27+$E$2)&gt;GZ$5,GZ$5&gt;=$E$2),$Q27,IF(AND(($AA27+$E$2)&gt;GZ$5,GZ$5&gt;=$E$2),$P27,0))/Loss_GasEnergy
 *IF($C27="Residential",'Portfolio Inputs'!L$35,'Portfolio Inputs'!L$36)</f>
        <v>285.37725297642334</v>
      </c>
      <c r="HA27" s="140">
        <f ca="1">IF(AND(($AB27+$E$2)&gt;HA$5,HA$5&gt;=$E$2),$L27,IF(AND(($AA27+$E$2)&gt;HA$5,HA$5&gt;=$E$2),$K27,0))/Loss_ElectricEnergy
 *IF($C27="Residential",'Portfolio Inputs'!M$33,'Portfolio Inputs'!M$34)
+IF(AND(($AB27+$E$2)&gt;HA$5,HA$5&gt;=$E$2),$Q27,IF(AND(($AA27+$E$2)&gt;HA$5,HA$5&gt;=$E$2),$P27,0))/Loss_GasEnergy
 *IF($C27="Residential",'Portfolio Inputs'!M$35,'Portfolio Inputs'!M$36)</f>
        <v>289.65791177106968</v>
      </c>
      <c r="HB27" s="140">
        <f ca="1">IF(AND(($AB27+$E$2)&gt;HB$5,HB$5&gt;=$E$2),$L27,IF(AND(($AA27+$E$2)&gt;HB$5,HB$5&gt;=$E$2),$K27,0))/Loss_ElectricEnergy
 *IF($C27="Residential",'Portfolio Inputs'!N$33,'Portfolio Inputs'!N$34)
+IF(AND(($AB27+$E$2)&gt;HB$5,HB$5&gt;=$E$2),$Q27,IF(AND(($AA27+$E$2)&gt;HB$5,HB$5&gt;=$E$2),$P27,0))/Loss_GasEnergy
 *IF($C27="Residential",'Portfolio Inputs'!N$35,'Portfolio Inputs'!N$36)</f>
        <v>294.0027804476357</v>
      </c>
      <c r="HC27" s="140">
        <f ca="1">IF(AND(($AB27+$E$2)&gt;HC$5,HC$5&gt;=$E$2),$L27,IF(AND(($AA27+$E$2)&gt;HC$5,HC$5&gt;=$E$2),$K27,0))/Loss_ElectricEnergy
 *IF($C27="Residential",'Portfolio Inputs'!O$33,'Portfolio Inputs'!O$34)
+IF(AND(($AB27+$E$2)&gt;HC$5,HC$5&gt;=$E$2),$Q27,IF(AND(($AA27+$E$2)&gt;HC$5,HC$5&gt;=$E$2),$P27,0))/Loss_GasEnergy
 *IF($C27="Residential",'Portfolio Inputs'!O$35,'Portfolio Inputs'!O$36)</f>
        <v>298.41282215435018</v>
      </c>
      <c r="HD27" s="140">
        <f ca="1">IF(AND(($AB27+$E$2)&gt;HD$5,HD$5&gt;=$E$2),$L27,IF(AND(($AA27+$E$2)&gt;HD$5,HD$5&gt;=$E$2),$K27,0))/Loss_ElectricEnergy
 *IF($C27="Residential",'Portfolio Inputs'!P$33,'Portfolio Inputs'!P$34)
+IF(AND(($AB27+$E$2)&gt;HD$5,HD$5&gt;=$E$2),$Q27,IF(AND(($AA27+$E$2)&gt;HD$5,HD$5&gt;=$E$2),$P27,0))/Loss_GasEnergy
 *IF($C27="Residential",'Portfolio Inputs'!P$35,'Portfolio Inputs'!P$36)</f>
        <v>302.88901448666542</v>
      </c>
      <c r="HE27" s="140">
        <f ca="1">IF(AND(($AB27+$E$2)&gt;HE$5,HE$5&gt;=$E$2),$L27,IF(AND(($AA27+$E$2)&gt;HE$5,HE$5&gt;=$E$2),$K27,0))/Loss_ElectricEnergy
 *IF($C27="Residential",'Portfolio Inputs'!Q$33,'Portfolio Inputs'!Q$34)
+IF(AND(($AB27+$E$2)&gt;HE$5,HE$5&gt;=$E$2),$Q27,IF(AND(($AA27+$E$2)&gt;HE$5,HE$5&gt;=$E$2),$P27,0))/Loss_GasEnergy
 *IF($C27="Residential",'Portfolio Inputs'!Q$35,'Portfolio Inputs'!Q$36)</f>
        <v>307.43234970396537</v>
      </c>
      <c r="HF27" s="140">
        <f ca="1">IF(AND(($AB27+$E$2)&gt;HF$5,HF$5&gt;=$E$2),$L27,IF(AND(($AA27+$E$2)&gt;HF$5,HF$5&gt;=$E$2),$K27,0))/Loss_ElectricEnergy
 *IF($C27="Residential",'Portfolio Inputs'!R$33,'Portfolio Inputs'!R$34)
+IF(AND(($AB27+$E$2)&gt;HF$5,HF$5&gt;=$E$2),$Q27,IF(AND(($AA27+$E$2)&gt;HF$5,HF$5&gt;=$E$2),$P27,0))/Loss_GasEnergy
 *IF($C27="Residential",'Portfolio Inputs'!R$35,'Portfolio Inputs'!R$36)</f>
        <v>312.04383494952481</v>
      </c>
      <c r="HG27" s="140">
        <f ca="1">IF(AND(($AB27+$E$2)&gt;HG$5,HG$5&gt;=$E$2),$L27,IF(AND(($AA27+$E$2)&gt;HG$5,HG$5&gt;=$E$2),$K27,0))/Loss_ElectricEnergy
 *IF($C27="Residential",'Portfolio Inputs'!S$33,'Portfolio Inputs'!S$34)
+IF(AND(($AB27+$E$2)&gt;HG$5,HG$5&gt;=$E$2),$Q27,IF(AND(($AA27+$E$2)&gt;HG$5,HG$5&gt;=$E$2),$P27,0))/Loss_GasEnergy
 *IF($C27="Residential",'Portfolio Inputs'!S$35,'Portfolio Inputs'!S$36)</f>
        <v>316.72449247376767</v>
      </c>
      <c r="HH27" s="140">
        <f ca="1">IF(AND(($AB27+$E$2)&gt;HH$5,HH$5&gt;=$E$2),$L27,IF(AND(($AA27+$E$2)&gt;HH$5,HH$5&gt;=$E$2),$K27,0))/Loss_ElectricEnergy
 *IF($C27="Residential",'Portfolio Inputs'!T$33,'Portfolio Inputs'!T$34)
+IF(AND(($AB27+$E$2)&gt;HH$5,HH$5&gt;=$E$2),$Q27,IF(AND(($AA27+$E$2)&gt;HH$5,HH$5&gt;=$E$2),$P27,0))/Loss_GasEnergy
 *IF($C27="Residential",'Portfolio Inputs'!T$35,'Portfolio Inputs'!T$36)</f>
        <v>0</v>
      </c>
      <c r="HI27" s="140">
        <f ca="1">IF(AND(($AB27+$E$2)&gt;HI$5,HI$5&gt;=$E$2),$L27,IF(AND(($AA27+$E$2)&gt;HI$5,HI$5&gt;=$E$2),$K27,0))/Loss_ElectricEnergy
 *IF($C27="Residential",'Portfolio Inputs'!U$33,'Portfolio Inputs'!U$34)
+IF(AND(($AB27+$E$2)&gt;HI$5,HI$5&gt;=$E$2),$Q27,IF(AND(($AA27+$E$2)&gt;HI$5,HI$5&gt;=$E$2),$P27,0))/Loss_GasEnergy
 *IF($C27="Residential",'Portfolio Inputs'!U$35,'Portfolio Inputs'!U$36)</f>
        <v>0</v>
      </c>
      <c r="HJ27" s="140">
        <f ca="1">IF(AND(($AB27+$E$2)&gt;HJ$5,HJ$5&gt;=$E$2),$L27,IF(AND(($AA27+$E$2)&gt;HJ$5,HJ$5&gt;=$E$2),$K27,0))/Loss_ElectricEnergy
 *IF($C27="Residential",'Portfolio Inputs'!V$33,'Portfolio Inputs'!V$34)
+IF(AND(($AB27+$E$2)&gt;HJ$5,HJ$5&gt;=$E$2),$Q27,IF(AND(($AA27+$E$2)&gt;HJ$5,HJ$5&gt;=$E$2),$P27,0))/Loss_GasEnergy
 *IF($C27="Residential",'Portfolio Inputs'!V$35,'Portfolio Inputs'!V$36)</f>
        <v>0</v>
      </c>
      <c r="HK27" s="140">
        <f ca="1">IF(AND(($AB27+$E$2)&gt;HK$5,HK$5&gt;=$E$2),$L27,IF(AND(($AA27+$E$2)&gt;HK$5,HK$5&gt;=$E$2),$K27,0))/Loss_ElectricEnergy
 *IF($C27="Residential",'Portfolio Inputs'!W$33,'Portfolio Inputs'!W$34)
+IF(AND(($AB27+$E$2)&gt;HK$5,HK$5&gt;=$E$2),$Q27,IF(AND(($AA27+$E$2)&gt;HK$5,HK$5&gt;=$E$2),$P27,0))/Loss_GasEnergy
 *IF($C27="Residential",'Portfolio Inputs'!W$35,'Portfolio Inputs'!W$36)</f>
        <v>0</v>
      </c>
      <c r="HL27" s="140">
        <f ca="1">IF(AND(($AB27+$E$2)&gt;HL$5,HL$5&gt;=$E$2),$L27,IF(AND(($AA27+$E$2)&gt;HL$5,HL$5&gt;=$E$2),$K27,0))/Loss_ElectricEnergy
 *IF($C27="Residential",'Portfolio Inputs'!X$33,'Portfolio Inputs'!X$34)
+IF(AND(($AB27+$E$2)&gt;HL$5,HL$5&gt;=$E$2),$Q27,IF(AND(($AA27+$E$2)&gt;HL$5,HL$5&gt;=$E$2),$P27,0))/Loss_GasEnergy
 *IF($C27="Residential",'Portfolio Inputs'!X$35,'Portfolio Inputs'!X$36)</f>
        <v>0</v>
      </c>
      <c r="HM27" s="140">
        <f ca="1">IF(AND(($AB27+$E$2)&gt;HM$5,HM$5&gt;=$E$2),$L27,IF(AND(($AA27+$E$2)&gt;HM$5,HM$5&gt;=$E$2),$K27,0))/Loss_ElectricEnergy
 *IF($C27="Residential",'Portfolio Inputs'!Y$33,'Portfolio Inputs'!Y$34)
+IF(AND(($AB27+$E$2)&gt;HM$5,HM$5&gt;=$E$2),$Q27,IF(AND(($AA27+$E$2)&gt;HM$5,HM$5&gt;=$E$2),$P27,0))/Loss_GasEnergy
 *IF($C27="Residential",'Portfolio Inputs'!Y$35,'Portfolio Inputs'!Y$36)</f>
        <v>0</v>
      </c>
      <c r="HN27" s="140">
        <f ca="1">IF(AND(($AB27+$E$2)&gt;HN$5,HN$5&gt;=$E$2),$L27,IF(AND(($AA27+$E$2)&gt;HN$5,HN$5&gt;=$E$2),$K27,0))/Loss_ElectricEnergy
 *IF($C27="Residential",'Portfolio Inputs'!Z$33,'Portfolio Inputs'!Z$34)
+IF(AND(($AB27+$E$2)&gt;HN$5,HN$5&gt;=$E$2),$Q27,IF(AND(($AA27+$E$2)&gt;HN$5,HN$5&gt;=$E$2),$P27,0))/Loss_GasEnergy
 *IF($C27="Residential",'Portfolio Inputs'!Z$35,'Portfolio Inputs'!Z$36)</f>
        <v>0</v>
      </c>
      <c r="HO27" s="140">
        <f ca="1">IF(AND(($AB27+$E$2)&gt;HO$5,HO$5&gt;=$E$2),$L27,IF(AND(($AA27+$E$2)&gt;HO$5,HO$5&gt;=$E$2),$K27,0))/Loss_ElectricEnergy
 *IF($C27="Residential",'Portfolio Inputs'!AA$33,'Portfolio Inputs'!AA$34)
+IF(AND(($AB27+$E$2)&gt;HO$5,HO$5&gt;=$E$2),$Q27,IF(AND(($AA27+$E$2)&gt;HO$5,HO$5&gt;=$E$2),$P27,0))/Loss_GasEnergy
 *IF($C27="Residential",'Portfolio Inputs'!AA$35,'Portfolio Inputs'!AA$36)</f>
        <v>0</v>
      </c>
      <c r="HP27" s="140">
        <f ca="1">IF(AND(($AB27+$E$2)&gt;HP$5,HP$5&gt;=$E$2),$L27,IF(AND(($AA27+$E$2)&gt;HP$5,HP$5&gt;=$E$2),$K27,0))/Loss_ElectricEnergy
 *IF($C27="Residential",'Portfolio Inputs'!AB$33,'Portfolio Inputs'!AB$34)
+IF(AND(($AB27+$E$2)&gt;HP$5,HP$5&gt;=$E$2),$Q27,IF(AND(($AA27+$E$2)&gt;HP$5,HP$5&gt;=$E$2),$P27,0))/Loss_GasEnergy
 *IF($C27="Residential",'Portfolio Inputs'!AB$35,'Portfolio Inputs'!AB$36)</f>
        <v>0</v>
      </c>
      <c r="HQ27" s="140">
        <f ca="1">IF(AND(($AB27+$E$2)&gt;HQ$5,HQ$5&gt;=$E$2),$L27,IF(AND(($AA27+$E$2)&gt;HQ$5,HQ$5&gt;=$E$2),$K27,0))/Loss_ElectricEnergy
 *IF($C27="Residential",'Portfolio Inputs'!AC$33,'Portfolio Inputs'!AC$34)
+IF(AND(($AB27+$E$2)&gt;HQ$5,HQ$5&gt;=$E$2),$Q27,IF(AND(($AA27+$E$2)&gt;HQ$5,HQ$5&gt;=$E$2),$P27,0))/Loss_GasEnergy
 *IF($C27="Residential",'Portfolio Inputs'!AC$35,'Portfolio Inputs'!AC$36)</f>
        <v>0</v>
      </c>
      <c r="HR27" s="140">
        <f ca="1">IF(AND(($AB27+$E$2)&gt;HR$5,HR$5&gt;=$E$2),$L27,IF(AND(($AA27+$E$2)&gt;HR$5,HR$5&gt;=$E$2),$K27,0))/Loss_ElectricEnergy
 *IF($C27="Residential",'Portfolio Inputs'!AD$33,'Portfolio Inputs'!AD$34)
+IF(AND(($AB27+$E$2)&gt;HR$5,HR$5&gt;=$E$2),$Q27,IF(AND(($AA27+$E$2)&gt;HR$5,HR$5&gt;=$E$2),$P27,0))/Loss_GasEnergy
 *IF($C27="Residential",'Portfolio Inputs'!AD$35,'Portfolio Inputs'!AD$36)</f>
        <v>0</v>
      </c>
      <c r="HS27" s="140">
        <f ca="1">IF(AND(($AB27+$E$2)&gt;HS$5,HS$5&gt;=$E$2),$L27,IF(AND(($AA27+$E$2)&gt;HS$5,HS$5&gt;=$E$2),$K27,0))/Loss_ElectricEnergy
 *IF($C27="Residential",'Portfolio Inputs'!AE$33,'Portfolio Inputs'!AE$34)
+IF(AND(($AB27+$E$2)&gt;HS$5,HS$5&gt;=$E$2),$Q27,IF(AND(($AA27+$E$2)&gt;HS$5,HS$5&gt;=$E$2),$P27,0))/Loss_GasEnergy
 *IF($C27="Residential",'Portfolio Inputs'!AE$35,'Portfolio Inputs'!AE$36)</f>
        <v>0</v>
      </c>
      <c r="HT27" s="140">
        <f ca="1">IF(AND(($AB27+$E$2)&gt;HT$5,HT$5&gt;=$E$2),$L27,IF(AND(($AA27+$E$2)&gt;HT$5,HT$5&gt;=$E$2),$K27,0))/Loss_ElectricEnergy
 *IF($C27="Residential",'Portfolio Inputs'!AF$33,'Portfolio Inputs'!AF$34)
+IF(AND(($AB27+$E$2)&gt;HT$5,HT$5&gt;=$E$2),$Q27,IF(AND(($AA27+$E$2)&gt;HT$5,HT$5&gt;=$E$2),$P27,0))/Loss_GasEnergy
 *IF($C27="Residential",'Portfolio Inputs'!AF$35,'Portfolio Inputs'!AF$36)</f>
        <v>0</v>
      </c>
      <c r="HU27" s="140">
        <f ca="1">IF(AND(($AB27+$E$2)&gt;HU$5,HU$5&gt;=$E$2),$L27,IF(AND(($AA27+$E$2)&gt;HU$5,HU$5&gt;=$E$2),$K27,0))/Loss_ElectricEnergy
 *IF($C27="Residential",'Portfolio Inputs'!AG$33,'Portfolio Inputs'!AG$34)
+IF(AND(($AB27+$E$2)&gt;HU$5,HU$5&gt;=$E$2),$Q27,IF(AND(($AA27+$E$2)&gt;HU$5,HU$5&gt;=$E$2),$P27,0))/Loss_GasEnergy
 *IF($C27="Residential",'Portfolio Inputs'!AG$35,'Portfolio Inputs'!AG$36)</f>
        <v>0</v>
      </c>
      <c r="HV27" s="140">
        <f ca="1">IF(AND(($AB27+$E$2)&gt;HV$5,HV$5&gt;=$E$2),$L27,IF(AND(($AA27+$E$2)&gt;HV$5,HV$5&gt;=$E$2),$K27,0))/Loss_ElectricEnergy
 *IF($C27="Residential",'Portfolio Inputs'!AH$33,'Portfolio Inputs'!AH$34)
+IF(AND(($AB27+$E$2)&gt;HV$5,HV$5&gt;=$E$2),$Q27,IF(AND(($AA27+$E$2)&gt;HV$5,HV$5&gt;=$E$2),$P27,0))/Loss_GasEnergy
 *IF($C27="Residential",'Portfolio Inputs'!AH$35,'Portfolio Inputs'!AH$36)</f>
        <v>0</v>
      </c>
      <c r="HW27" s="140">
        <f ca="1">IF(AND(($AB27+$E$2)&gt;HW$5,HW$5&gt;=$E$2),$L27,IF(AND(($AA27+$E$2)&gt;HW$5,HW$5&gt;=$E$2),$K27,0))/Loss_ElectricEnergy
 *IF($C27="Residential",'Portfolio Inputs'!AI$33,'Portfolio Inputs'!AI$34)
+IF(AND(($AB27+$E$2)&gt;HW$5,HW$5&gt;=$E$2),$Q27,IF(AND(($AA27+$E$2)&gt;HW$5,HW$5&gt;=$E$2),$P27,0))/Loss_GasEnergy
 *IF($C27="Residential",'Portfolio Inputs'!AI$35,'Portfolio Inputs'!AI$36)</f>
        <v>0</v>
      </c>
      <c r="HX27" s="140">
        <f ca="1">IF(AND(($AB27+$E$2)&gt;HX$5,HX$5&gt;=$E$2),$L27,IF(AND(($AA27+$E$2)&gt;HX$5,HX$5&gt;=$E$2),$K27,0))/Loss_ElectricEnergy
 *IF($C27="Residential",'Portfolio Inputs'!AJ$33,'Portfolio Inputs'!AJ$34)
+IF(AND(($AB27+$E$2)&gt;HX$5,HX$5&gt;=$E$2),$Q27,IF(AND(($AA27+$E$2)&gt;HX$5,HX$5&gt;=$E$2),$P27,0))/Loss_GasEnergy
 *IF($C27="Residential",'Portfolio Inputs'!AJ$35,'Portfolio Inputs'!AJ$36)</f>
        <v>0</v>
      </c>
      <c r="HY27" s="140">
        <f ca="1">IF(AND(($AB27+$E$2)&gt;HY$5,HY$5&gt;=$E$2),$L27,IF(AND(($AA27+$E$2)&gt;HY$5,HY$5&gt;=$E$2),$K27,0))/Loss_ElectricEnergy
 *IF($C27="Residential",'Portfolio Inputs'!AK$33,'Portfolio Inputs'!AK$34)
+IF(AND(($AB27+$E$2)&gt;HY$5,HY$5&gt;=$E$2),$Q27,IF(AND(($AA27+$E$2)&gt;HY$5,HY$5&gt;=$E$2),$P27,0))/Loss_GasEnergy
 *IF($C27="Residential",'Portfolio Inputs'!AK$35,'Portfolio Inputs'!AK$36)</f>
        <v>0</v>
      </c>
      <c r="HZ27" s="140">
        <f ca="1">IF(AND(($AB27+$E$2)&gt;HZ$5,HZ$5&gt;=$E$2),$L27,IF(AND(($AA27+$E$2)&gt;HZ$5,HZ$5&gt;=$E$2),$K27,0))/Loss_ElectricEnergy
 *IF($C27="Residential",'Portfolio Inputs'!AL$33,'Portfolio Inputs'!AL$34)
+IF(AND(($AB27+$E$2)&gt;HZ$5,HZ$5&gt;=$E$2),$Q27,IF(AND(($AA27+$E$2)&gt;HZ$5,HZ$5&gt;=$E$2),$P27,0))/Loss_GasEnergy
 *IF($C27="Residential",'Portfolio Inputs'!AL$35,'Portfolio Inputs'!AL$36)</f>
        <v>0</v>
      </c>
      <c r="IA27" s="140">
        <f ca="1">IF(AND(($AB27+$E$2)&gt;IA$5,IA$5&gt;=$E$2),$L27,IF(AND(($AA27+$E$2)&gt;IA$5,IA$5&gt;=$E$2),$K27,0))/Loss_ElectricEnergy
 *IF($C27="Residential",'Portfolio Inputs'!AM$33,'Portfolio Inputs'!AM$34)
+IF(AND(($AB27+$E$2)&gt;IA$5,IA$5&gt;=$E$2),$Q27,IF(AND(($AA27+$E$2)&gt;IA$5,IA$5&gt;=$E$2),$P27,0))/Loss_GasEnergy
 *IF($C27="Residential",'Portfolio Inputs'!AM$35,'Portfolio Inputs'!AM$36)</f>
        <v>0</v>
      </c>
      <c r="IB27" s="139"/>
      <c r="IC27" s="140">
        <f t="shared" ca="1" si="125"/>
        <v>1240</v>
      </c>
      <c r="ID27" s="140">
        <f t="shared" ca="1" si="125"/>
        <v>0</v>
      </c>
      <c r="IE27" s="140">
        <f t="shared" ca="1" si="125"/>
        <v>0</v>
      </c>
      <c r="IF27" s="140">
        <f t="shared" ca="1" si="125"/>
        <v>0</v>
      </c>
      <c r="IG27" s="140">
        <f t="shared" ca="1" si="125"/>
        <v>0</v>
      </c>
      <c r="IH27" s="140">
        <f t="shared" ca="1" si="125"/>
        <v>0</v>
      </c>
      <c r="II27" s="140">
        <f t="shared" ca="1" si="125"/>
        <v>0</v>
      </c>
      <c r="IJ27" s="140">
        <f t="shared" ca="1" si="125"/>
        <v>0</v>
      </c>
      <c r="IK27" s="140">
        <f t="shared" ca="1" si="125"/>
        <v>0</v>
      </c>
      <c r="IL27" s="140">
        <f t="shared" ca="1" si="125"/>
        <v>0</v>
      </c>
      <c r="IM27" s="140">
        <f t="shared" ca="1" si="126"/>
        <v>0</v>
      </c>
      <c r="IN27" s="140">
        <f t="shared" ca="1" si="126"/>
        <v>0</v>
      </c>
      <c r="IO27" s="140">
        <f t="shared" ca="1" si="126"/>
        <v>0</v>
      </c>
      <c r="IP27" s="140">
        <f t="shared" ca="1" si="126"/>
        <v>0</v>
      </c>
      <c r="IQ27" s="140">
        <f t="shared" ca="1" si="126"/>
        <v>0</v>
      </c>
      <c r="IR27" s="140">
        <f t="shared" ca="1" si="126"/>
        <v>0</v>
      </c>
      <c r="IS27" s="140">
        <f t="shared" ca="1" si="126"/>
        <v>0</v>
      </c>
      <c r="IT27" s="140">
        <f t="shared" ca="1" si="126"/>
        <v>0</v>
      </c>
      <c r="IU27" s="140">
        <f t="shared" ca="1" si="126"/>
        <v>0</v>
      </c>
      <c r="IV27" s="140">
        <f t="shared" ca="1" si="126"/>
        <v>0</v>
      </c>
      <c r="IW27" s="140">
        <f t="shared" ca="1" si="127"/>
        <v>0</v>
      </c>
      <c r="IX27" s="140">
        <f t="shared" ca="1" si="127"/>
        <v>0</v>
      </c>
      <c r="IY27" s="140">
        <f t="shared" ca="1" si="127"/>
        <v>0</v>
      </c>
      <c r="IZ27" s="140">
        <f t="shared" ca="1" si="127"/>
        <v>0</v>
      </c>
      <c r="JA27" s="140">
        <f t="shared" ca="1" si="127"/>
        <v>0</v>
      </c>
      <c r="JB27" s="140">
        <f t="shared" ca="1" si="127"/>
        <v>0</v>
      </c>
      <c r="JC27" s="140">
        <f t="shared" ca="1" si="127"/>
        <v>0</v>
      </c>
      <c r="JD27" s="140">
        <f t="shared" ca="1" si="127"/>
        <v>0</v>
      </c>
      <c r="JE27" s="140">
        <f t="shared" ca="1" si="127"/>
        <v>0</v>
      </c>
      <c r="JF27" s="140">
        <f t="shared" ca="1" si="127"/>
        <v>0</v>
      </c>
      <c r="JG27" s="140">
        <f t="shared" ca="1" si="127"/>
        <v>0</v>
      </c>
      <c r="JH27" s="140">
        <f t="shared" ca="1" si="127"/>
        <v>0</v>
      </c>
      <c r="JI27" s="140">
        <f t="shared" ca="1" si="127"/>
        <v>0</v>
      </c>
      <c r="JJ27" s="140">
        <f t="shared" ca="1" si="127"/>
        <v>0</v>
      </c>
      <c r="JK27" s="139"/>
      <c r="JL27" s="140">
        <f ca="1">IF(AND(($AB27+$E$2)&gt;JL$5,JL$5&gt;=$E$2),'Portfolio Inputs'!F$30*$S27,IF(AND(($AA27+$E$2)&gt;JL$5,JL$5&gt;=$E$2),'Portfolio Inputs'!F$30*$R27,0))</f>
        <v>0</v>
      </c>
      <c r="JM27" s="140">
        <f ca="1">IF(AND(($AB27+$E$2)&gt;JM$5,JM$5&gt;=$E$2),'Portfolio Inputs'!G$30*$S27,IF(AND(($AA27+$E$2)&gt;JM$5,JM$5&gt;=$E$2),'Portfolio Inputs'!G$30*$R27,0))</f>
        <v>0</v>
      </c>
      <c r="JN27" s="140">
        <f ca="1">IF(AND(($AB27+$E$2)&gt;JN$5,JN$5&gt;=$E$2),'Portfolio Inputs'!H$30*$S27,IF(AND(($AA27+$E$2)&gt;JN$5,JN$5&gt;=$E$2),'Portfolio Inputs'!H$30*$R27,0))</f>
        <v>0</v>
      </c>
      <c r="JO27" s="140">
        <f ca="1">IF(AND(($AB27+$E$2)&gt;JO$5,JO$5&gt;=$E$2),'Portfolio Inputs'!I$30*$S27,IF(AND(($AA27+$E$2)&gt;JO$5,JO$5&gt;=$E$2),'Portfolio Inputs'!I$30*$R27,0))</f>
        <v>0</v>
      </c>
      <c r="JP27" s="140">
        <f ca="1">IF(AND(($AB27+$E$2)&gt;JP$5,JP$5&gt;=$E$2),'Portfolio Inputs'!J$30*$S27,IF(AND(($AA27+$E$2)&gt;JP$5,JP$5&gt;=$E$2),'Portfolio Inputs'!J$30*$R27,0))</f>
        <v>0</v>
      </c>
      <c r="JQ27" s="140">
        <f ca="1">IF(AND(($AB27+$E$2)&gt;JQ$5,JQ$5&gt;=$E$2),'Portfolio Inputs'!K$30*$S27,IF(AND(($AA27+$E$2)&gt;JQ$5,JQ$5&gt;=$E$2),'Portfolio Inputs'!K$30*$R27,0))</f>
        <v>0</v>
      </c>
      <c r="JR27" s="140">
        <f ca="1">IF(AND(($AB27+$E$2)&gt;JR$5,JR$5&gt;=$E$2),'Portfolio Inputs'!L$30*$S27,IF(AND(($AA27+$E$2)&gt;JR$5,JR$5&gt;=$E$2),'Portfolio Inputs'!L$30*$R27,0))</f>
        <v>0</v>
      </c>
      <c r="JS27" s="140">
        <f ca="1">IF(AND(($AB27+$E$2)&gt;JS$5,JS$5&gt;=$E$2),'Portfolio Inputs'!M$30*$S27,IF(AND(($AA27+$E$2)&gt;JS$5,JS$5&gt;=$E$2),'Portfolio Inputs'!M$30*$R27,0))</f>
        <v>0</v>
      </c>
      <c r="JT27" s="140">
        <f ca="1">IF(AND(($AB27+$E$2)&gt;JT$5,JT$5&gt;=$E$2),'Portfolio Inputs'!N$30*$S27,IF(AND(($AA27+$E$2)&gt;JT$5,JT$5&gt;=$E$2),'Portfolio Inputs'!N$30*$R27,0))</f>
        <v>0</v>
      </c>
      <c r="JU27" s="140">
        <f ca="1">IF(AND(($AB27+$E$2)&gt;JU$5,JU$5&gt;=$E$2),'Portfolio Inputs'!O$30*$S27,IF(AND(($AA27+$E$2)&gt;JU$5,JU$5&gt;=$E$2),'Portfolio Inputs'!O$30*$R27,0))</f>
        <v>0</v>
      </c>
      <c r="JV27" s="140">
        <f ca="1">IF(AND(($AB27+$E$2)&gt;JV$5,JV$5&gt;=$E$2),'Portfolio Inputs'!P$30*$S27,IF(AND(($AA27+$E$2)&gt;JV$5,JV$5&gt;=$E$2),'Portfolio Inputs'!P$30*$R27,0))</f>
        <v>0</v>
      </c>
      <c r="JW27" s="140">
        <f ca="1">IF(AND(($AB27+$E$2)&gt;JW$5,JW$5&gt;=$E$2),'Portfolio Inputs'!Q$30*$S27,IF(AND(($AA27+$E$2)&gt;JW$5,JW$5&gt;=$E$2),'Portfolio Inputs'!Q$30*$R27,0))</f>
        <v>0</v>
      </c>
      <c r="JX27" s="140">
        <f ca="1">IF(AND(($AB27+$E$2)&gt;JX$5,JX$5&gt;=$E$2),'Portfolio Inputs'!R$30*$S27,IF(AND(($AA27+$E$2)&gt;JX$5,JX$5&gt;=$E$2),'Portfolio Inputs'!R$30*$R27,0))</f>
        <v>0</v>
      </c>
      <c r="JY27" s="140">
        <f ca="1">IF(AND(($AB27+$E$2)&gt;JY$5,JY$5&gt;=$E$2),'Portfolio Inputs'!S$30*$S27,IF(AND(($AA27+$E$2)&gt;JY$5,JY$5&gt;=$E$2),'Portfolio Inputs'!S$30*$R27,0))</f>
        <v>0</v>
      </c>
      <c r="JZ27" s="140">
        <f ca="1">IF(AND(($AB27+$E$2)&gt;JZ$5,JZ$5&gt;=$E$2),'Portfolio Inputs'!T$30*$S27,IF(AND(($AA27+$E$2)&gt;JZ$5,JZ$5&gt;=$E$2),'Portfolio Inputs'!T$30*$R27,0))</f>
        <v>0</v>
      </c>
      <c r="KA27" s="140">
        <f ca="1">IF(AND(($AB27+$E$2)&gt;KA$5,KA$5&gt;=$E$2),'Portfolio Inputs'!U$30*$S27,IF(AND(($AA27+$E$2)&gt;KA$5,KA$5&gt;=$E$2),'Portfolio Inputs'!U$30*$R27,0))</f>
        <v>0</v>
      </c>
      <c r="KB27" s="140">
        <f ca="1">IF(AND(($AB27+$E$2)&gt;KB$5,KB$5&gt;=$E$2),'Portfolio Inputs'!V$30*$S27,IF(AND(($AA27+$E$2)&gt;KB$5,KB$5&gt;=$E$2),'Portfolio Inputs'!V$30*$R27,0))</f>
        <v>0</v>
      </c>
      <c r="KC27" s="140">
        <f ca="1">IF(AND(($AB27+$E$2)&gt;KC$5,KC$5&gt;=$E$2),'Portfolio Inputs'!W$30*$S27,IF(AND(($AA27+$E$2)&gt;KC$5,KC$5&gt;=$E$2),'Portfolio Inputs'!W$30*$R27,0))</f>
        <v>0</v>
      </c>
      <c r="KD27" s="140">
        <f ca="1">IF(AND(($AB27+$E$2)&gt;KD$5,KD$5&gt;=$E$2),'Portfolio Inputs'!X$30*$S27,IF(AND(($AA27+$E$2)&gt;KD$5,KD$5&gt;=$E$2),'Portfolio Inputs'!X$30*$R27,0))</f>
        <v>0</v>
      </c>
      <c r="KE27" s="140">
        <f ca="1">IF(AND(($AB27+$E$2)&gt;KE$5,KE$5&gt;=$E$2),'Portfolio Inputs'!Y$30*$S27,IF(AND(($AA27+$E$2)&gt;KE$5,KE$5&gt;=$E$2),'Portfolio Inputs'!Y$30*$R27,0))</f>
        <v>0</v>
      </c>
      <c r="KF27" s="140">
        <f ca="1">IF(AND(($AB27+$E$2)&gt;KF$5,KF$5&gt;=$E$2),'Portfolio Inputs'!Z$30*$S27,IF(AND(($AA27+$E$2)&gt;KF$5,KF$5&gt;=$E$2),'Portfolio Inputs'!Z$30*$R27,0))</f>
        <v>0</v>
      </c>
      <c r="KG27" s="140">
        <f ca="1">IF(AND(($AB27+$E$2)&gt;KG$5,KG$5&gt;=$E$2),'Portfolio Inputs'!AA$30*$S27,IF(AND(($AA27+$E$2)&gt;KG$5,KG$5&gt;=$E$2),'Portfolio Inputs'!AA$30*$R27,0))</f>
        <v>0</v>
      </c>
      <c r="KH27" s="140">
        <f ca="1">IF(AND(($AB27+$E$2)&gt;KH$5,KH$5&gt;=$E$2),'Portfolio Inputs'!AB$30*$S27,IF(AND(($AA27+$E$2)&gt;KH$5,KH$5&gt;=$E$2),'Portfolio Inputs'!AB$30*$R27,0))</f>
        <v>0</v>
      </c>
      <c r="KI27" s="140">
        <f ca="1">IF(AND(($AB27+$E$2)&gt;KI$5,KI$5&gt;=$E$2),'Portfolio Inputs'!AC$30*$S27,IF(AND(($AA27+$E$2)&gt;KI$5,KI$5&gt;=$E$2),'Portfolio Inputs'!AC$30*$R27,0))</f>
        <v>0</v>
      </c>
      <c r="KJ27" s="140">
        <f ca="1">IF(AND(($AB27+$E$2)&gt;KJ$5,KJ$5&gt;=$E$2),'Portfolio Inputs'!AD$30*$S27,IF(AND(($AA27+$E$2)&gt;KJ$5,KJ$5&gt;=$E$2),'Portfolio Inputs'!AD$30*$R27,0))</f>
        <v>0</v>
      </c>
      <c r="KK27" s="140">
        <f ca="1">IF(AND(($AB27+$E$2)&gt;KK$5,KK$5&gt;=$E$2),'Portfolio Inputs'!AE$30*$S27,IF(AND(($AA27+$E$2)&gt;KK$5,KK$5&gt;=$E$2),'Portfolio Inputs'!AE$30*$R27,0))</f>
        <v>0</v>
      </c>
      <c r="KL27" s="140">
        <f ca="1">IF(AND(($AB27+$E$2)&gt;KL$5,KL$5&gt;=$E$2),'Portfolio Inputs'!AF$30*$S27,IF(AND(($AA27+$E$2)&gt;KL$5,KL$5&gt;=$E$2),'Portfolio Inputs'!AF$30*$R27,0))</f>
        <v>0</v>
      </c>
      <c r="KM27" s="140">
        <f ca="1">IF(AND(($AB27+$E$2)&gt;KM$5,KM$5&gt;=$E$2),'Portfolio Inputs'!AG$30*$S27,IF(AND(($AA27+$E$2)&gt;KM$5,KM$5&gt;=$E$2),'Portfolio Inputs'!AG$30*$R27,0))</f>
        <v>0</v>
      </c>
      <c r="KN27" s="140">
        <f ca="1">IF(AND(($AB27+$E$2)&gt;KN$5,KN$5&gt;=$E$2),'Portfolio Inputs'!AH$30*$S27,IF(AND(($AA27+$E$2)&gt;KN$5,KN$5&gt;=$E$2),'Portfolio Inputs'!AH$30*$R27,0))</f>
        <v>0</v>
      </c>
      <c r="KO27" s="140">
        <f ca="1">IF(AND(($AB27+$E$2)&gt;KO$5,KO$5&gt;=$E$2),'Portfolio Inputs'!AI$30*$S27,IF(AND(($AA27+$E$2)&gt;KO$5,KO$5&gt;=$E$2),'Portfolio Inputs'!AI$30*$R27,0))</f>
        <v>0</v>
      </c>
      <c r="KP27" s="140">
        <f ca="1">IF(AND(($AB27+$E$2)&gt;KP$5,KP$5&gt;=$E$2),'Portfolio Inputs'!AJ$30*$S27,IF(AND(($AA27+$E$2)&gt;KP$5,KP$5&gt;=$E$2),'Portfolio Inputs'!AJ$30*$R27,0))</f>
        <v>0</v>
      </c>
      <c r="KQ27" s="140">
        <f ca="1">IF(AND(($AB27+$E$2)&gt;KQ$5,KQ$5&gt;=$E$2),'Portfolio Inputs'!AK$30*$S27,IF(AND(($AA27+$E$2)&gt;KQ$5,KQ$5&gt;=$E$2),'Portfolio Inputs'!AK$30*$R27,0))</f>
        <v>0</v>
      </c>
      <c r="KR27" s="140">
        <f ca="1">IF(AND(($AB27+$E$2)&gt;KR$5,KR$5&gt;=$E$2),'Portfolio Inputs'!AL$30*$S27,IF(AND(($AA27+$E$2)&gt;KR$5,KR$5&gt;=$E$2),'Portfolio Inputs'!AL$30*$R27,0))</f>
        <v>0</v>
      </c>
      <c r="KS27" s="140">
        <f ca="1">IF(AND(($AB27+$E$2)&gt;KS$5,KS$5&gt;=$E$2),'Portfolio Inputs'!AM$30*$S27,IF(AND(($AA27+$E$2)&gt;KS$5,KS$5&gt;=$E$2),'Portfolio Inputs'!AM$30*$R27,0))</f>
        <v>0</v>
      </c>
      <c r="KT27" s="139"/>
      <c r="KU27" s="140">
        <f ca="1">IF(AND(($AB27+$E$2)&gt;KU$5,KU$5&gt;=$E$2),$S27,IF(AND(($AA27+$E$2)&gt;KU$5,KU$5&gt;=$E$2),$R27,0))*IF($C27="Residential",'Portfolio Inputs'!F$37,'Portfolio Inputs'!F$38)</f>
        <v>0</v>
      </c>
      <c r="KV27" s="140">
        <f ca="1">IF(AND(($AB27+$E$2)&gt;KV$5,KV$5&gt;=$E$2),$S27,IF(AND(($AA27+$E$2)&gt;KV$5,KV$5&gt;=$E$2),$R27,0))*IF($C27="Residential",'Portfolio Inputs'!G$37,'Portfolio Inputs'!G$38)</f>
        <v>0</v>
      </c>
      <c r="KW27" s="140">
        <f ca="1">IF(AND(($AB27+$E$2)&gt;KW$5,KW$5&gt;=$E$2),$S27,IF(AND(($AA27+$E$2)&gt;KW$5,KW$5&gt;=$E$2),$R27,0))*IF($C27="Residential",'Portfolio Inputs'!H$37,'Portfolio Inputs'!H$38)</f>
        <v>0</v>
      </c>
      <c r="KX27" s="140">
        <f ca="1">IF(AND(($AB27+$E$2)&gt;KX$5,KX$5&gt;=$E$2),$S27,IF(AND(($AA27+$E$2)&gt;KX$5,KX$5&gt;=$E$2),$R27,0))*IF($C27="Residential",'Portfolio Inputs'!I$37,'Portfolio Inputs'!I$38)</f>
        <v>0</v>
      </c>
      <c r="KY27" s="140">
        <f ca="1">IF(AND(($AB27+$E$2)&gt;KY$5,KY$5&gt;=$E$2),$S27,IF(AND(($AA27+$E$2)&gt;KY$5,KY$5&gt;=$E$2),$R27,0))*IF($C27="Residential",'Portfolio Inputs'!J$37,'Portfolio Inputs'!J$38)</f>
        <v>0</v>
      </c>
      <c r="KZ27" s="140">
        <f ca="1">IF(AND(($AB27+$E$2)&gt;KZ$5,KZ$5&gt;=$E$2),$S27,IF(AND(($AA27+$E$2)&gt;KZ$5,KZ$5&gt;=$E$2),$R27,0))*IF($C27="Residential",'Portfolio Inputs'!K$37,'Portfolio Inputs'!K$38)</f>
        <v>0</v>
      </c>
      <c r="LA27" s="140">
        <f ca="1">IF(AND(($AB27+$E$2)&gt;LA$5,LA$5&gt;=$E$2),$S27,IF(AND(($AA27+$E$2)&gt;LA$5,LA$5&gt;=$E$2),$R27,0))*IF($C27="Residential",'Portfolio Inputs'!L$37,'Portfolio Inputs'!L$38)</f>
        <v>0</v>
      </c>
      <c r="LB27" s="140">
        <f ca="1">IF(AND(($AB27+$E$2)&gt;LB$5,LB$5&gt;=$E$2),$S27,IF(AND(($AA27+$E$2)&gt;LB$5,LB$5&gt;=$E$2),$R27,0))*IF($C27="Residential",'Portfolio Inputs'!M$37,'Portfolio Inputs'!M$38)</f>
        <v>0</v>
      </c>
      <c r="LC27" s="140">
        <f ca="1">IF(AND(($AB27+$E$2)&gt;LC$5,LC$5&gt;=$E$2),$S27,IF(AND(($AA27+$E$2)&gt;LC$5,LC$5&gt;=$E$2),$R27,0))*IF($C27="Residential",'Portfolio Inputs'!N$37,'Portfolio Inputs'!N$38)</f>
        <v>0</v>
      </c>
      <c r="LD27" s="140">
        <f ca="1">IF(AND(($AB27+$E$2)&gt;LD$5,LD$5&gt;=$E$2),$S27,IF(AND(($AA27+$E$2)&gt;LD$5,LD$5&gt;=$E$2),$R27,0))*IF($C27="Residential",'Portfolio Inputs'!O$37,'Portfolio Inputs'!O$38)</f>
        <v>0</v>
      </c>
      <c r="LE27" s="140">
        <f ca="1">IF(AND(($AB27+$E$2)&gt;LE$5,LE$5&gt;=$E$2),$S27,IF(AND(($AA27+$E$2)&gt;LE$5,LE$5&gt;=$E$2),$R27,0))*IF($C27="Residential",'Portfolio Inputs'!P$37,'Portfolio Inputs'!P$38)</f>
        <v>0</v>
      </c>
      <c r="LF27" s="140">
        <f ca="1">IF(AND(($AB27+$E$2)&gt;LF$5,LF$5&gt;=$E$2),$S27,IF(AND(($AA27+$E$2)&gt;LF$5,LF$5&gt;=$E$2),$R27,0))*IF($C27="Residential",'Portfolio Inputs'!Q$37,'Portfolio Inputs'!Q$38)</f>
        <v>0</v>
      </c>
      <c r="LG27" s="140">
        <f ca="1">IF(AND(($AB27+$E$2)&gt;LG$5,LG$5&gt;=$E$2),$S27,IF(AND(($AA27+$E$2)&gt;LG$5,LG$5&gt;=$E$2),$R27,0))*IF($C27="Residential",'Portfolio Inputs'!R$37,'Portfolio Inputs'!R$38)</f>
        <v>0</v>
      </c>
      <c r="LH27" s="140">
        <f ca="1">IF(AND(($AB27+$E$2)&gt;LH$5,LH$5&gt;=$E$2),$S27,IF(AND(($AA27+$E$2)&gt;LH$5,LH$5&gt;=$E$2),$R27,0))*IF($C27="Residential",'Portfolio Inputs'!S$37,'Portfolio Inputs'!S$38)</f>
        <v>0</v>
      </c>
      <c r="LI27" s="140">
        <f ca="1">IF(AND(($AB27+$E$2)&gt;LI$5,LI$5&gt;=$E$2),$S27,IF(AND(($AA27+$E$2)&gt;LI$5,LI$5&gt;=$E$2),$R27,0))*IF($C27="Residential",'Portfolio Inputs'!T$37,'Portfolio Inputs'!T$38)</f>
        <v>0</v>
      </c>
      <c r="LJ27" s="140">
        <f ca="1">IF(AND(($AB27+$E$2)&gt;LJ$5,LJ$5&gt;=$E$2),$S27,IF(AND(($AA27+$E$2)&gt;LJ$5,LJ$5&gt;=$E$2),$R27,0))*IF($C27="Residential",'Portfolio Inputs'!U$37,'Portfolio Inputs'!U$38)</f>
        <v>0</v>
      </c>
      <c r="LK27" s="140">
        <f ca="1">IF(AND(($AB27+$E$2)&gt;LK$5,LK$5&gt;=$E$2),$S27,IF(AND(($AA27+$E$2)&gt;LK$5,LK$5&gt;=$E$2),$R27,0))*IF($C27="Residential",'Portfolio Inputs'!V$37,'Portfolio Inputs'!V$38)</f>
        <v>0</v>
      </c>
      <c r="LL27" s="140">
        <f ca="1">IF(AND(($AB27+$E$2)&gt;LL$5,LL$5&gt;=$E$2),$S27,IF(AND(($AA27+$E$2)&gt;LL$5,LL$5&gt;=$E$2),$R27,0))*IF($C27="Residential",'Portfolio Inputs'!W$37,'Portfolio Inputs'!W$38)</f>
        <v>0</v>
      </c>
      <c r="LM27" s="140">
        <f ca="1">IF(AND(($AB27+$E$2)&gt;LM$5,LM$5&gt;=$E$2),$S27,IF(AND(($AA27+$E$2)&gt;LM$5,LM$5&gt;=$E$2),$R27,0))*IF($C27="Residential",'Portfolio Inputs'!X$37,'Portfolio Inputs'!X$38)</f>
        <v>0</v>
      </c>
      <c r="LN27" s="140">
        <f ca="1">IF(AND(($AB27+$E$2)&gt;LN$5,LN$5&gt;=$E$2),$S27,IF(AND(($AA27+$E$2)&gt;LN$5,LN$5&gt;=$E$2),$R27,0))*IF($C27="Residential",'Portfolio Inputs'!Y$37,'Portfolio Inputs'!Y$38)</f>
        <v>0</v>
      </c>
      <c r="LO27" s="140">
        <f ca="1">IF(AND(($AB27+$E$2)&gt;LO$5,LO$5&gt;=$E$2),$S27,IF(AND(($AA27+$E$2)&gt;LO$5,LO$5&gt;=$E$2),$R27,0))*IF($C27="Residential",'Portfolio Inputs'!Z$37,'Portfolio Inputs'!Z$38)</f>
        <v>0</v>
      </c>
      <c r="LP27" s="140">
        <f ca="1">IF(AND(($AB27+$E$2)&gt;LP$5,LP$5&gt;=$E$2),$S27,IF(AND(($AA27+$E$2)&gt;LP$5,LP$5&gt;=$E$2),$R27,0))*IF($C27="Residential",'Portfolio Inputs'!AA$37,'Portfolio Inputs'!AA$38)</f>
        <v>0</v>
      </c>
      <c r="LQ27" s="140">
        <f ca="1">IF(AND(($AB27+$E$2)&gt;LQ$5,LQ$5&gt;=$E$2),$S27,IF(AND(($AA27+$E$2)&gt;LQ$5,LQ$5&gt;=$E$2),$R27,0))*IF($C27="Residential",'Portfolio Inputs'!AB$37,'Portfolio Inputs'!AB$38)</f>
        <v>0</v>
      </c>
      <c r="LR27" s="140">
        <f ca="1">IF(AND(($AB27+$E$2)&gt;LR$5,LR$5&gt;=$E$2),$S27,IF(AND(($AA27+$E$2)&gt;LR$5,LR$5&gt;=$E$2),$R27,0))*IF($C27="Residential",'Portfolio Inputs'!AC$37,'Portfolio Inputs'!AC$38)</f>
        <v>0</v>
      </c>
      <c r="LS27" s="140">
        <f ca="1">IF(AND(($AB27+$E$2)&gt;LS$5,LS$5&gt;=$E$2),$S27,IF(AND(($AA27+$E$2)&gt;LS$5,LS$5&gt;=$E$2),$R27,0))*IF($C27="Residential",'Portfolio Inputs'!AD$37,'Portfolio Inputs'!AD$38)</f>
        <v>0</v>
      </c>
      <c r="LT27" s="140">
        <f ca="1">IF(AND(($AB27+$E$2)&gt;LT$5,LT$5&gt;=$E$2),$S27,IF(AND(($AA27+$E$2)&gt;LT$5,LT$5&gt;=$E$2),$R27,0))*IF($C27="Residential",'Portfolio Inputs'!AE$37,'Portfolio Inputs'!AE$38)</f>
        <v>0</v>
      </c>
      <c r="LU27" s="140">
        <f ca="1">IF(AND(($AB27+$E$2)&gt;LU$5,LU$5&gt;=$E$2),$S27,IF(AND(($AA27+$E$2)&gt;LU$5,LU$5&gt;=$E$2),$R27,0))*IF($C27="Residential",'Portfolio Inputs'!AF$37,'Portfolio Inputs'!AF$38)</f>
        <v>0</v>
      </c>
      <c r="LV27" s="140">
        <f ca="1">IF(AND(($AB27+$E$2)&gt;LV$5,LV$5&gt;=$E$2),$S27,IF(AND(($AA27+$E$2)&gt;LV$5,LV$5&gt;=$E$2),$R27,0))*IF($C27="Residential",'Portfolio Inputs'!AG$37,'Portfolio Inputs'!AG$38)</f>
        <v>0</v>
      </c>
      <c r="LW27" s="140">
        <f ca="1">IF(AND(($AB27+$E$2)&gt;LW$5,LW$5&gt;=$E$2),$S27,IF(AND(($AA27+$E$2)&gt;LW$5,LW$5&gt;=$E$2),$R27,0))*IF($C27="Residential",'Portfolio Inputs'!AH$37,'Portfolio Inputs'!AH$38)</f>
        <v>0</v>
      </c>
      <c r="LX27" s="140">
        <f ca="1">IF(AND(($AB27+$E$2)&gt;LX$5,LX$5&gt;=$E$2),$S27,IF(AND(($AA27+$E$2)&gt;LX$5,LX$5&gt;=$E$2),$R27,0))*IF($C27="Residential",'Portfolio Inputs'!AI$37,'Portfolio Inputs'!AI$38)</f>
        <v>0</v>
      </c>
      <c r="LY27" s="140">
        <f ca="1">IF(AND(($AB27+$E$2)&gt;LY$5,LY$5&gt;=$E$2),$S27,IF(AND(($AA27+$E$2)&gt;LY$5,LY$5&gt;=$E$2),$R27,0))*IF($C27="Residential",'Portfolio Inputs'!AJ$37,'Portfolio Inputs'!AJ$38)</f>
        <v>0</v>
      </c>
      <c r="LZ27" s="140">
        <f ca="1">IF(AND(($AB27+$E$2)&gt;LZ$5,LZ$5&gt;=$E$2),$S27,IF(AND(($AA27+$E$2)&gt;LZ$5,LZ$5&gt;=$E$2),$R27,0))*IF($C27="Residential",'Portfolio Inputs'!AK$37,'Portfolio Inputs'!AK$38)</f>
        <v>0</v>
      </c>
      <c r="MA27" s="140">
        <f ca="1">IF(AND(($AB27+$E$2)&gt;MA$5,MA$5&gt;=$E$2),$S27,IF(AND(($AA27+$E$2)&gt;MA$5,MA$5&gt;=$E$2),$R27,0))*IF($C27="Residential",'Portfolio Inputs'!AL$37,'Portfolio Inputs'!AL$38)</f>
        <v>0</v>
      </c>
      <c r="MB27" s="140">
        <f ca="1">IF(AND(($AB27+$E$2)&gt;MB$5,MB$5&gt;=$E$2),$S27,IF(AND(($AA27+$E$2)&gt;MB$5,MB$5&gt;=$E$2),$R27,0))*IF($C27="Residential",'Portfolio Inputs'!AM$37,'Portfolio Inputs'!AM$38)</f>
        <v>0</v>
      </c>
      <c r="MC27" s="139"/>
      <c r="MD27" s="164">
        <f t="shared" ref="MD27" ca="1" si="348">IF(AND(($AB27+$E$2)&gt;BJ$5,BJ$5&gt;=$E$2),$L27,IF(AND(($AA27+$E$2)&gt;BJ$5,BJ$5&gt;=$E$2),$K27,0))*Loss_ElectricEnergy</f>
        <v>2068.8719999999998</v>
      </c>
      <c r="ME27" s="164">
        <f t="shared" ref="ME27" ca="1" si="349">IF(AND(($AB27+$E$2)&gt;BK$5,BK$5&gt;=$E$2),$L27,IF(AND(($AA27+$E$2)&gt;BK$5,BK$5&gt;=$E$2),$K27,0))*Loss_ElectricEnergy</f>
        <v>2068.8719999999998</v>
      </c>
      <c r="MF27" s="164">
        <f t="shared" ref="MF27" ca="1" si="350">IF(AND(($AB27+$E$2)&gt;BL$5,BL$5&gt;=$E$2),$L27,IF(AND(($AA27+$E$2)&gt;BL$5,BL$5&gt;=$E$2),$K27,0))*Loss_ElectricEnergy</f>
        <v>2068.8719999999998</v>
      </c>
      <c r="MG27" s="164">
        <f t="shared" ref="MG27" ca="1" si="351">IF(AND(($AB27+$E$2)&gt;BM$5,BM$5&gt;=$E$2),$L27,IF(AND(($AA27+$E$2)&gt;BM$5,BM$5&gt;=$E$2),$K27,0))*Loss_ElectricEnergy</f>
        <v>2068.8719999999998</v>
      </c>
      <c r="MH27" s="164">
        <f t="shared" ref="MH27" ca="1" si="352">IF(AND(($AB27+$E$2)&gt;BN$5,BN$5&gt;=$E$2),$L27,IF(AND(($AA27+$E$2)&gt;BN$5,BN$5&gt;=$E$2),$K27,0))*Loss_ElectricEnergy</f>
        <v>2068.8719999999998</v>
      </c>
      <c r="MI27" s="164">
        <f t="shared" ref="MI27" ca="1" si="353">IF(AND(($AB27+$E$2)&gt;BO$5,BO$5&gt;=$E$2),$L27,IF(AND(($AA27+$E$2)&gt;BO$5,BO$5&gt;=$E$2),$K27,0))*Loss_ElectricEnergy</f>
        <v>2068.8719999999998</v>
      </c>
      <c r="MJ27" s="164">
        <f t="shared" ref="MJ27" ca="1" si="354">IF(AND(($AB27+$E$2)&gt;BP$5,BP$5&gt;=$E$2),$L27,IF(AND(($AA27+$E$2)&gt;BP$5,BP$5&gt;=$E$2),$K27,0))*Loss_ElectricEnergy</f>
        <v>2068.8719999999998</v>
      </c>
      <c r="MK27" s="164">
        <f t="shared" ref="MK27" ca="1" si="355">IF(AND(($AB27+$E$2)&gt;BQ$5,BQ$5&gt;=$E$2),$L27,IF(AND(($AA27+$E$2)&gt;BQ$5,BQ$5&gt;=$E$2),$K27,0))*Loss_ElectricEnergy</f>
        <v>2068.8719999999998</v>
      </c>
      <c r="ML27" s="164">
        <f t="shared" ref="ML27" ca="1" si="356">IF(AND(($AB27+$E$2)&gt;BR$5,BR$5&gt;=$E$2),$L27,IF(AND(($AA27+$E$2)&gt;BR$5,BR$5&gt;=$E$2),$K27,0))*Loss_ElectricEnergy</f>
        <v>2068.8719999999998</v>
      </c>
      <c r="MM27" s="164">
        <f t="shared" ref="MM27" ca="1" si="357">IF(AND(($AB27+$E$2)&gt;BS$5,BS$5&gt;=$E$2),$L27,IF(AND(($AA27+$E$2)&gt;BS$5,BS$5&gt;=$E$2),$K27,0))*Loss_ElectricEnergy</f>
        <v>2068.8719999999998</v>
      </c>
      <c r="MN27" s="164">
        <f t="shared" ref="MN27" ca="1" si="358">IF(AND(($AB27+$E$2)&gt;BT$5,BT$5&gt;=$E$2),$L27,IF(AND(($AA27+$E$2)&gt;BT$5,BT$5&gt;=$E$2),$K27,0))*Loss_ElectricEnergy</f>
        <v>2068.8719999999998</v>
      </c>
      <c r="MO27" s="164">
        <f t="shared" ref="MO27" ca="1" si="359">IF(AND(($AB27+$E$2)&gt;BU$5,BU$5&gt;=$E$2),$L27,IF(AND(($AA27+$E$2)&gt;BU$5,BU$5&gt;=$E$2),$K27,0))*Loss_ElectricEnergy</f>
        <v>2068.8719999999998</v>
      </c>
      <c r="MP27" s="164">
        <f t="shared" ref="MP27" ca="1" si="360">IF(AND(($AB27+$E$2)&gt;BV$5,BV$5&gt;=$E$2),$L27,IF(AND(($AA27+$E$2)&gt;BV$5,BV$5&gt;=$E$2),$K27,0))*Loss_ElectricEnergy</f>
        <v>2068.8719999999998</v>
      </c>
      <c r="MQ27" s="164">
        <f t="shared" ref="MQ27" ca="1" si="361">IF(AND(($AB27+$E$2)&gt;BW$5,BW$5&gt;=$E$2),$L27,IF(AND(($AA27+$E$2)&gt;BW$5,BW$5&gt;=$E$2),$K27,0))*Loss_ElectricEnergy</f>
        <v>2068.8719999999998</v>
      </c>
      <c r="MR27" s="164">
        <f t="shared" ref="MR27" ca="1" si="362">IF(AND(($AB27+$E$2)&gt;BX$5,BX$5&gt;=$E$2),$L27,IF(AND(($AA27+$E$2)&gt;BX$5,BX$5&gt;=$E$2),$K27,0))*Loss_ElectricEnergy</f>
        <v>0</v>
      </c>
      <c r="MS27" s="164">
        <f t="shared" ref="MS27" ca="1" si="363">IF(AND(($AB27+$E$2)&gt;BY$5,BY$5&gt;=$E$2),$L27,IF(AND(($AA27+$E$2)&gt;BY$5,BY$5&gt;=$E$2),$K27,0))*Loss_ElectricEnergy</f>
        <v>0</v>
      </c>
      <c r="MT27" s="164">
        <f t="shared" ref="MT27" ca="1" si="364">IF(AND(($AB27+$E$2)&gt;BZ$5,BZ$5&gt;=$E$2),$L27,IF(AND(($AA27+$E$2)&gt;BZ$5,BZ$5&gt;=$E$2),$K27,0))*Loss_ElectricEnergy</f>
        <v>0</v>
      </c>
      <c r="MU27" s="164">
        <f t="shared" ref="MU27" ca="1" si="365">IF(AND(($AB27+$E$2)&gt;CA$5,CA$5&gt;=$E$2),$L27,IF(AND(($AA27+$E$2)&gt;CA$5,CA$5&gt;=$E$2),$K27,0))*Loss_ElectricEnergy</f>
        <v>0</v>
      </c>
      <c r="MV27" s="164">
        <f t="shared" ref="MV27" ca="1" si="366">IF(AND(($AB27+$E$2)&gt;CB$5,CB$5&gt;=$E$2),$L27,IF(AND(($AA27+$E$2)&gt;CB$5,CB$5&gt;=$E$2),$K27,0))*Loss_ElectricEnergy</f>
        <v>0</v>
      </c>
      <c r="MW27" s="164">
        <f t="shared" ref="MW27" ca="1" si="367">IF(AND(($AB27+$E$2)&gt;CC$5,CC$5&gt;=$E$2),$L27,IF(AND(($AA27+$E$2)&gt;CC$5,CC$5&gt;=$E$2),$K27,0))*Loss_ElectricEnergy</f>
        <v>0</v>
      </c>
      <c r="MX27" s="164">
        <f t="shared" ref="MX27" ca="1" si="368">IF(AND(($AB27+$E$2)&gt;CD$5,CD$5&gt;=$E$2),$L27,IF(AND(($AA27+$E$2)&gt;CD$5,CD$5&gt;=$E$2),$K27,0))*Loss_ElectricEnergy</f>
        <v>0</v>
      </c>
      <c r="MY27" s="164">
        <f t="shared" ref="MY27" ca="1" si="369">IF(AND(($AB27+$E$2)&gt;CE$5,CE$5&gt;=$E$2),$L27,IF(AND(($AA27+$E$2)&gt;CE$5,CE$5&gt;=$E$2),$K27,0))*Loss_ElectricEnergy</f>
        <v>0</v>
      </c>
      <c r="MZ27" s="164">
        <f t="shared" ref="MZ27" ca="1" si="370">IF(AND(($AB27+$E$2)&gt;CF$5,CF$5&gt;=$E$2),$L27,IF(AND(($AA27+$E$2)&gt;CF$5,CF$5&gt;=$E$2),$K27,0))*Loss_ElectricEnergy</f>
        <v>0</v>
      </c>
      <c r="NA27" s="164">
        <f t="shared" ref="NA27" ca="1" si="371">IF(AND(($AB27+$E$2)&gt;CG$5,CG$5&gt;=$E$2),$L27,IF(AND(($AA27+$E$2)&gt;CG$5,CG$5&gt;=$E$2),$K27,0))*Loss_ElectricEnergy</f>
        <v>0</v>
      </c>
      <c r="NB27" s="164">
        <f t="shared" ref="NB27" ca="1" si="372">IF(AND(($AB27+$E$2)&gt;CH$5,CH$5&gt;=$E$2),$L27,IF(AND(($AA27+$E$2)&gt;CH$5,CH$5&gt;=$E$2),$K27,0))*Loss_ElectricEnergy</f>
        <v>0</v>
      </c>
      <c r="NC27" s="164">
        <f t="shared" ref="NC27" ca="1" si="373">IF(AND(($AB27+$E$2)&gt;CI$5,CI$5&gt;=$E$2),$L27,IF(AND(($AA27+$E$2)&gt;CI$5,CI$5&gt;=$E$2),$K27,0))*Loss_ElectricEnergy</f>
        <v>0</v>
      </c>
      <c r="ND27" s="164">
        <f t="shared" ref="ND27" ca="1" si="374">IF(AND(($AB27+$E$2)&gt;CJ$5,CJ$5&gt;=$E$2),$L27,IF(AND(($AA27+$E$2)&gt;CJ$5,CJ$5&gt;=$E$2),$K27,0))*Loss_ElectricEnergy</f>
        <v>0</v>
      </c>
      <c r="NE27" s="164">
        <f t="shared" ref="NE27" ca="1" si="375">IF(AND(($AB27+$E$2)&gt;CK$5,CK$5&gt;=$E$2),$L27,IF(AND(($AA27+$E$2)&gt;CK$5,CK$5&gt;=$E$2),$K27,0))*Loss_ElectricEnergy</f>
        <v>0</v>
      </c>
      <c r="NF27" s="164">
        <f t="shared" ref="NF27" ca="1" si="376">IF(AND(($AB27+$E$2)&gt;CL$5,CL$5&gt;=$E$2),$L27,IF(AND(($AA27+$E$2)&gt;CL$5,CL$5&gt;=$E$2),$K27,0))*Loss_ElectricEnergy</f>
        <v>0</v>
      </c>
      <c r="NG27" s="164">
        <f t="shared" ref="NG27" ca="1" si="377">IF(AND(($AB27+$E$2)&gt;CM$5,CM$5&gt;=$E$2),$L27,IF(AND(($AA27+$E$2)&gt;CM$5,CM$5&gt;=$E$2),$K27,0))*Loss_ElectricEnergy</f>
        <v>0</v>
      </c>
      <c r="NH27" s="164">
        <f t="shared" ref="NH27" ca="1" si="378">IF(AND(($AB27+$E$2)&gt;CN$5,CN$5&gt;=$E$2),$L27,IF(AND(($AA27+$E$2)&gt;CN$5,CN$5&gt;=$E$2),$K27,0))*Loss_ElectricEnergy</f>
        <v>0</v>
      </c>
      <c r="NI27" s="164">
        <f t="shared" ref="NI27" ca="1" si="379">IF(AND(($AB27+$E$2)&gt;CO$5,CO$5&gt;=$E$2),$L27,IF(AND(($AA27+$E$2)&gt;CO$5,CO$5&gt;=$E$2),$K27,0))*Loss_ElectricEnergy</f>
        <v>0</v>
      </c>
      <c r="NJ27" s="164">
        <f t="shared" ref="NJ27" ca="1" si="380">IF(AND(($AB27+$E$2)&gt;CP$5,CP$5&gt;=$E$2),$L27,IF(AND(($AA27+$E$2)&gt;CP$5,CP$5&gt;=$E$2),$K27,0))*Loss_ElectricEnergy</f>
        <v>0</v>
      </c>
      <c r="NK27" s="164">
        <f t="shared" ref="NK27" ca="1" si="381">IF(AND(($AB27+$E$2)&gt;CQ$5,CQ$5&gt;=$E$2),$L27,IF(AND(($AA27+$E$2)&gt;CQ$5,CQ$5&gt;=$E$2),$K27,0))*Loss_ElectricEnergy</f>
        <v>0</v>
      </c>
      <c r="NL27" s="139"/>
      <c r="NM27" s="164">
        <f t="shared" ref="NM27" ca="1" si="382">IF(AND(($AB27+$E$2)&gt;BJ$5,BJ$5&gt;=$E$2),$O27,IF(AND(($AA27+$E$2)&gt;BJ$5,BJ$5&gt;=$E$2),$N27,0))*Loss_ElectricDemand</f>
        <v>0.23662200000000014</v>
      </c>
      <c r="NN27" s="164">
        <f t="shared" ref="NN27" ca="1" si="383">IF(AND(($AB27+$E$2)&gt;BK$5,BK$5&gt;=$E$2),$O27,IF(AND(($AA27+$E$2)&gt;BK$5,BK$5&gt;=$E$2),$N27,0))*Loss_ElectricDemand</f>
        <v>0.23662200000000014</v>
      </c>
      <c r="NO27" s="164">
        <f t="shared" ref="NO27" ca="1" si="384">IF(AND(($AB27+$E$2)&gt;BL$5,BL$5&gt;=$E$2),$O27,IF(AND(($AA27+$E$2)&gt;BL$5,BL$5&gt;=$E$2),$N27,0))*Loss_ElectricDemand</f>
        <v>0.23662200000000014</v>
      </c>
      <c r="NP27" s="164">
        <f t="shared" ref="NP27" ca="1" si="385">IF(AND(($AB27+$E$2)&gt;BM$5,BM$5&gt;=$E$2),$O27,IF(AND(($AA27+$E$2)&gt;BM$5,BM$5&gt;=$E$2),$N27,0))*Loss_ElectricDemand</f>
        <v>0.23662200000000014</v>
      </c>
      <c r="NQ27" s="164">
        <f t="shared" ref="NQ27" ca="1" si="386">IF(AND(($AB27+$E$2)&gt;BN$5,BN$5&gt;=$E$2),$O27,IF(AND(($AA27+$E$2)&gt;BN$5,BN$5&gt;=$E$2),$N27,0))*Loss_ElectricDemand</f>
        <v>0.23662200000000014</v>
      </c>
      <c r="NR27" s="164">
        <f t="shared" ref="NR27" ca="1" si="387">IF(AND(($AB27+$E$2)&gt;BO$5,BO$5&gt;=$E$2),$O27,IF(AND(($AA27+$E$2)&gt;BO$5,BO$5&gt;=$E$2),$N27,0))*Loss_ElectricDemand</f>
        <v>0.23662200000000014</v>
      </c>
      <c r="NS27" s="164">
        <f t="shared" ref="NS27" ca="1" si="388">IF(AND(($AB27+$E$2)&gt;BP$5,BP$5&gt;=$E$2),$O27,IF(AND(($AA27+$E$2)&gt;BP$5,BP$5&gt;=$E$2),$N27,0))*Loss_ElectricDemand</f>
        <v>0.23662200000000014</v>
      </c>
      <c r="NT27" s="164">
        <f t="shared" ref="NT27" ca="1" si="389">IF(AND(($AB27+$E$2)&gt;BQ$5,BQ$5&gt;=$E$2),$O27,IF(AND(($AA27+$E$2)&gt;BQ$5,BQ$5&gt;=$E$2),$N27,0))*Loss_ElectricDemand</f>
        <v>0.23662200000000014</v>
      </c>
      <c r="NU27" s="164">
        <f t="shared" ref="NU27" ca="1" si="390">IF(AND(($AB27+$E$2)&gt;BR$5,BR$5&gt;=$E$2),$O27,IF(AND(($AA27+$E$2)&gt;BR$5,BR$5&gt;=$E$2),$N27,0))*Loss_ElectricDemand</f>
        <v>0.23662200000000014</v>
      </c>
      <c r="NV27" s="164">
        <f t="shared" ref="NV27" ca="1" si="391">IF(AND(($AB27+$E$2)&gt;BS$5,BS$5&gt;=$E$2),$O27,IF(AND(($AA27+$E$2)&gt;BS$5,BS$5&gt;=$E$2),$N27,0))*Loss_ElectricDemand</f>
        <v>0.23662200000000014</v>
      </c>
      <c r="NW27" s="164">
        <f t="shared" ref="NW27" ca="1" si="392">IF(AND(($AB27+$E$2)&gt;BT$5,BT$5&gt;=$E$2),$O27,IF(AND(($AA27+$E$2)&gt;BT$5,BT$5&gt;=$E$2),$N27,0))*Loss_ElectricDemand</f>
        <v>0.23662200000000014</v>
      </c>
      <c r="NX27" s="164">
        <f t="shared" ref="NX27" ca="1" si="393">IF(AND(($AB27+$E$2)&gt;BU$5,BU$5&gt;=$E$2),$O27,IF(AND(($AA27+$E$2)&gt;BU$5,BU$5&gt;=$E$2),$N27,0))*Loss_ElectricDemand</f>
        <v>0.23662200000000014</v>
      </c>
      <c r="NY27" s="164">
        <f t="shared" ref="NY27" ca="1" si="394">IF(AND(($AB27+$E$2)&gt;BV$5,BV$5&gt;=$E$2),$O27,IF(AND(($AA27+$E$2)&gt;BV$5,BV$5&gt;=$E$2),$N27,0))*Loss_ElectricDemand</f>
        <v>0.23662200000000014</v>
      </c>
      <c r="NZ27" s="164">
        <f t="shared" ref="NZ27" ca="1" si="395">IF(AND(($AB27+$E$2)&gt;BW$5,BW$5&gt;=$E$2),$O27,IF(AND(($AA27+$E$2)&gt;BW$5,BW$5&gt;=$E$2),$N27,0))*Loss_ElectricDemand</f>
        <v>0.23662200000000014</v>
      </c>
      <c r="OA27" s="164">
        <f t="shared" ref="OA27" ca="1" si="396">IF(AND(($AB27+$E$2)&gt;BX$5,BX$5&gt;=$E$2),$O27,IF(AND(($AA27+$E$2)&gt;BX$5,BX$5&gt;=$E$2),$N27,0))*Loss_ElectricDemand</f>
        <v>0</v>
      </c>
      <c r="OB27" s="164">
        <f t="shared" ref="OB27" ca="1" si="397">IF(AND(($AB27+$E$2)&gt;BY$5,BY$5&gt;=$E$2),$O27,IF(AND(($AA27+$E$2)&gt;BY$5,BY$5&gt;=$E$2),$N27,0))*Loss_ElectricDemand</f>
        <v>0</v>
      </c>
      <c r="OC27" s="164">
        <f t="shared" ref="OC27" ca="1" si="398">IF(AND(($AB27+$E$2)&gt;BZ$5,BZ$5&gt;=$E$2),$O27,IF(AND(($AA27+$E$2)&gt;BZ$5,BZ$5&gt;=$E$2),$N27,0))*Loss_ElectricDemand</f>
        <v>0</v>
      </c>
      <c r="OD27" s="164">
        <f t="shared" ref="OD27" ca="1" si="399">IF(AND(($AB27+$E$2)&gt;CA$5,CA$5&gt;=$E$2),$O27,IF(AND(($AA27+$E$2)&gt;CA$5,CA$5&gt;=$E$2),$N27,0))*Loss_ElectricDemand</f>
        <v>0</v>
      </c>
      <c r="OE27" s="164">
        <f t="shared" ref="OE27" ca="1" si="400">IF(AND(($AB27+$E$2)&gt;CB$5,CB$5&gt;=$E$2),$O27,IF(AND(($AA27+$E$2)&gt;CB$5,CB$5&gt;=$E$2),$N27,0))*Loss_ElectricDemand</f>
        <v>0</v>
      </c>
      <c r="OF27" s="164">
        <f t="shared" ref="OF27" ca="1" si="401">IF(AND(($AB27+$E$2)&gt;CC$5,CC$5&gt;=$E$2),$O27,IF(AND(($AA27+$E$2)&gt;CC$5,CC$5&gt;=$E$2),$N27,0))*Loss_ElectricDemand</f>
        <v>0</v>
      </c>
      <c r="OG27" s="164">
        <f t="shared" ref="OG27" ca="1" si="402">IF(AND(($AB27+$E$2)&gt;CD$5,CD$5&gt;=$E$2),$O27,IF(AND(($AA27+$E$2)&gt;CD$5,CD$5&gt;=$E$2),$N27,0))*Loss_ElectricDemand</f>
        <v>0</v>
      </c>
      <c r="OH27" s="164">
        <f t="shared" ref="OH27" ca="1" si="403">IF(AND(($AB27+$E$2)&gt;CE$5,CE$5&gt;=$E$2),$O27,IF(AND(($AA27+$E$2)&gt;CE$5,CE$5&gt;=$E$2),$N27,0))*Loss_ElectricDemand</f>
        <v>0</v>
      </c>
      <c r="OI27" s="164">
        <f t="shared" ref="OI27" ca="1" si="404">IF(AND(($AB27+$E$2)&gt;CF$5,CF$5&gt;=$E$2),$O27,IF(AND(($AA27+$E$2)&gt;CF$5,CF$5&gt;=$E$2),$N27,0))*Loss_ElectricDemand</f>
        <v>0</v>
      </c>
      <c r="OJ27" s="164">
        <f t="shared" ref="OJ27" ca="1" si="405">IF(AND(($AB27+$E$2)&gt;CG$5,CG$5&gt;=$E$2),$O27,IF(AND(($AA27+$E$2)&gt;CG$5,CG$5&gt;=$E$2),$N27,0))*Loss_ElectricDemand</f>
        <v>0</v>
      </c>
      <c r="OK27" s="164">
        <f t="shared" ref="OK27" ca="1" si="406">IF(AND(($AB27+$E$2)&gt;CH$5,CH$5&gt;=$E$2),$O27,IF(AND(($AA27+$E$2)&gt;CH$5,CH$5&gt;=$E$2),$N27,0))*Loss_ElectricDemand</f>
        <v>0</v>
      </c>
      <c r="OL27" s="164">
        <f t="shared" ref="OL27" ca="1" si="407">IF(AND(($AB27+$E$2)&gt;CI$5,CI$5&gt;=$E$2),$O27,IF(AND(($AA27+$E$2)&gt;CI$5,CI$5&gt;=$E$2),$N27,0))*Loss_ElectricDemand</f>
        <v>0</v>
      </c>
      <c r="OM27" s="164">
        <f t="shared" ref="OM27" ca="1" si="408">IF(AND(($AB27+$E$2)&gt;CJ$5,CJ$5&gt;=$E$2),$O27,IF(AND(($AA27+$E$2)&gt;CJ$5,CJ$5&gt;=$E$2),$N27,0))*Loss_ElectricDemand</f>
        <v>0</v>
      </c>
      <c r="ON27" s="164">
        <f t="shared" ref="ON27" ca="1" si="409">IF(AND(($AB27+$E$2)&gt;CK$5,CK$5&gt;=$E$2),$O27,IF(AND(($AA27+$E$2)&gt;CK$5,CK$5&gt;=$E$2),$N27,0))*Loss_ElectricDemand</f>
        <v>0</v>
      </c>
      <c r="OO27" s="164">
        <f t="shared" ref="OO27" ca="1" si="410">IF(AND(($AB27+$E$2)&gt;CL$5,CL$5&gt;=$E$2),$O27,IF(AND(($AA27+$E$2)&gt;CL$5,CL$5&gt;=$E$2),$N27,0))*Loss_ElectricDemand</f>
        <v>0</v>
      </c>
      <c r="OP27" s="164">
        <f t="shared" ref="OP27" ca="1" si="411">IF(AND(($AB27+$E$2)&gt;CM$5,CM$5&gt;=$E$2),$O27,IF(AND(($AA27+$E$2)&gt;CM$5,CM$5&gt;=$E$2),$N27,0))*Loss_ElectricDemand</f>
        <v>0</v>
      </c>
      <c r="OQ27" s="164">
        <f t="shared" ref="OQ27" ca="1" si="412">IF(AND(($AB27+$E$2)&gt;CN$5,CN$5&gt;=$E$2),$O27,IF(AND(($AA27+$E$2)&gt;CN$5,CN$5&gt;=$E$2),$N27,0))*Loss_ElectricDemand</f>
        <v>0</v>
      </c>
      <c r="OR27" s="164">
        <f t="shared" ref="OR27" ca="1" si="413">IF(AND(($AB27+$E$2)&gt;CO$5,CO$5&gt;=$E$2),$O27,IF(AND(($AA27+$E$2)&gt;CO$5,CO$5&gt;=$E$2),$N27,0))*Loss_ElectricDemand</f>
        <v>0</v>
      </c>
      <c r="OS27" s="164">
        <f t="shared" ref="OS27" ca="1" si="414">IF(AND(($AB27+$E$2)&gt;CP$5,CP$5&gt;=$E$2),$O27,IF(AND(($AA27+$E$2)&gt;CP$5,CP$5&gt;=$E$2),$N27,0))*Loss_ElectricDemand</f>
        <v>0</v>
      </c>
      <c r="OT27" s="164">
        <f t="shared" ref="OT27" ca="1" si="415">IF(AND(($AB27+$E$2)&gt;CQ$5,CQ$5&gt;=$E$2),$O27,IF(AND(($AA27+$E$2)&gt;CQ$5,CQ$5&gt;=$E$2),$N27,0))*Loss_ElectricDemand</f>
        <v>0</v>
      </c>
      <c r="OU27" s="139"/>
      <c r="OV27" s="164">
        <f t="shared" ref="OV27" ca="1" si="416">IF(AND(($AB27+$E$2)&gt;BJ$5,BJ$5&gt;=$E$2),$Q27,IF(AND(($AA27+$E$2)&gt;BJ$5,BJ$5&gt;=$E$2),$P27,0))*Loss_GasEnergy</f>
        <v>0</v>
      </c>
      <c r="OW27" s="164">
        <f t="shared" ref="OW27" ca="1" si="417">IF(AND(($AB27+$E$2)&gt;BK$5,BK$5&gt;=$E$2),$Q27,IF(AND(($AA27+$E$2)&gt;BK$5,BK$5&gt;=$E$2),$P27,0))*Loss_GasEnergy</f>
        <v>0</v>
      </c>
      <c r="OX27" s="164">
        <f t="shared" ref="OX27" ca="1" si="418">IF(AND(($AB27+$E$2)&gt;BL$5,BL$5&gt;=$E$2),$Q27,IF(AND(($AA27+$E$2)&gt;BL$5,BL$5&gt;=$E$2),$P27,0))*Loss_GasEnergy</f>
        <v>0</v>
      </c>
      <c r="OY27" s="164">
        <f t="shared" ref="OY27" ca="1" si="419">IF(AND(($AB27+$E$2)&gt;BM$5,BM$5&gt;=$E$2),$Q27,IF(AND(($AA27+$E$2)&gt;BM$5,BM$5&gt;=$E$2),$P27,0))*Loss_GasEnergy</f>
        <v>0</v>
      </c>
      <c r="OZ27" s="164">
        <f t="shared" ref="OZ27" ca="1" si="420">IF(AND(($AB27+$E$2)&gt;BN$5,BN$5&gt;=$E$2),$Q27,IF(AND(($AA27+$E$2)&gt;BN$5,BN$5&gt;=$E$2),$P27,0))*Loss_GasEnergy</f>
        <v>0</v>
      </c>
      <c r="PA27" s="164">
        <f t="shared" ref="PA27" ca="1" si="421">IF(AND(($AB27+$E$2)&gt;BO$5,BO$5&gt;=$E$2),$Q27,IF(AND(($AA27+$E$2)&gt;BO$5,BO$5&gt;=$E$2),$P27,0))*Loss_GasEnergy</f>
        <v>0</v>
      </c>
      <c r="PB27" s="164">
        <f t="shared" ref="PB27" ca="1" si="422">IF(AND(($AB27+$E$2)&gt;BP$5,BP$5&gt;=$E$2),$Q27,IF(AND(($AA27+$E$2)&gt;BP$5,BP$5&gt;=$E$2),$P27,0))*Loss_GasEnergy</f>
        <v>0</v>
      </c>
      <c r="PC27" s="164">
        <f t="shared" ref="PC27" ca="1" si="423">IF(AND(($AB27+$E$2)&gt;BQ$5,BQ$5&gt;=$E$2),$Q27,IF(AND(($AA27+$E$2)&gt;BQ$5,BQ$5&gt;=$E$2),$P27,0))*Loss_GasEnergy</f>
        <v>0</v>
      </c>
      <c r="PD27" s="164">
        <f t="shared" ref="PD27" ca="1" si="424">IF(AND(($AB27+$E$2)&gt;BR$5,BR$5&gt;=$E$2),$Q27,IF(AND(($AA27+$E$2)&gt;BR$5,BR$5&gt;=$E$2),$P27,0))*Loss_GasEnergy</f>
        <v>0</v>
      </c>
      <c r="PE27" s="164">
        <f t="shared" ref="PE27" ca="1" si="425">IF(AND(($AB27+$E$2)&gt;BS$5,BS$5&gt;=$E$2),$Q27,IF(AND(($AA27+$E$2)&gt;BS$5,BS$5&gt;=$E$2),$P27,0))*Loss_GasEnergy</f>
        <v>0</v>
      </c>
      <c r="PF27" s="164">
        <f t="shared" ref="PF27" ca="1" si="426">IF(AND(($AB27+$E$2)&gt;BT$5,BT$5&gt;=$E$2),$Q27,IF(AND(($AA27+$E$2)&gt;BT$5,BT$5&gt;=$E$2),$P27,0))*Loss_GasEnergy</f>
        <v>0</v>
      </c>
      <c r="PG27" s="164">
        <f t="shared" ref="PG27" ca="1" si="427">IF(AND(($AB27+$E$2)&gt;BU$5,BU$5&gt;=$E$2),$Q27,IF(AND(($AA27+$E$2)&gt;BU$5,BU$5&gt;=$E$2),$P27,0))*Loss_GasEnergy</f>
        <v>0</v>
      </c>
      <c r="PH27" s="164">
        <f t="shared" ref="PH27" ca="1" si="428">IF(AND(($AB27+$E$2)&gt;BV$5,BV$5&gt;=$E$2),$Q27,IF(AND(($AA27+$E$2)&gt;BV$5,BV$5&gt;=$E$2),$P27,0))*Loss_GasEnergy</f>
        <v>0</v>
      </c>
      <c r="PI27" s="164">
        <f t="shared" ref="PI27" ca="1" si="429">IF(AND(($AB27+$E$2)&gt;BW$5,BW$5&gt;=$E$2),$Q27,IF(AND(($AA27+$E$2)&gt;BW$5,BW$5&gt;=$E$2),$P27,0))*Loss_GasEnergy</f>
        <v>0</v>
      </c>
      <c r="PJ27" s="164">
        <f t="shared" ref="PJ27" ca="1" si="430">IF(AND(($AB27+$E$2)&gt;BX$5,BX$5&gt;=$E$2),$Q27,IF(AND(($AA27+$E$2)&gt;BX$5,BX$5&gt;=$E$2),$P27,0))*Loss_GasEnergy</f>
        <v>0</v>
      </c>
      <c r="PK27" s="164">
        <f t="shared" ref="PK27" ca="1" si="431">IF(AND(($AB27+$E$2)&gt;BY$5,BY$5&gt;=$E$2),$Q27,IF(AND(($AA27+$E$2)&gt;BY$5,BY$5&gt;=$E$2),$P27,0))*Loss_GasEnergy</f>
        <v>0</v>
      </c>
      <c r="PL27" s="164">
        <f t="shared" ref="PL27" ca="1" si="432">IF(AND(($AB27+$E$2)&gt;BZ$5,BZ$5&gt;=$E$2),$Q27,IF(AND(($AA27+$E$2)&gt;BZ$5,BZ$5&gt;=$E$2),$P27,0))*Loss_GasEnergy</f>
        <v>0</v>
      </c>
      <c r="PM27" s="164">
        <f t="shared" ref="PM27" ca="1" si="433">IF(AND(($AB27+$E$2)&gt;CA$5,CA$5&gt;=$E$2),$Q27,IF(AND(($AA27+$E$2)&gt;CA$5,CA$5&gt;=$E$2),$P27,0))*Loss_GasEnergy</f>
        <v>0</v>
      </c>
      <c r="PN27" s="164">
        <f t="shared" ref="PN27" ca="1" si="434">IF(AND(($AB27+$E$2)&gt;CB$5,CB$5&gt;=$E$2),$Q27,IF(AND(($AA27+$E$2)&gt;CB$5,CB$5&gt;=$E$2),$P27,0))*Loss_GasEnergy</f>
        <v>0</v>
      </c>
      <c r="PO27" s="164">
        <f t="shared" ref="PO27" ca="1" si="435">IF(AND(($AB27+$E$2)&gt;CC$5,CC$5&gt;=$E$2),$Q27,IF(AND(($AA27+$E$2)&gt;CC$5,CC$5&gt;=$E$2),$P27,0))*Loss_GasEnergy</f>
        <v>0</v>
      </c>
      <c r="PP27" s="164">
        <f t="shared" ref="PP27" ca="1" si="436">IF(AND(($AB27+$E$2)&gt;CD$5,CD$5&gt;=$E$2),$Q27,IF(AND(($AA27+$E$2)&gt;CD$5,CD$5&gt;=$E$2),$P27,0))*Loss_GasEnergy</f>
        <v>0</v>
      </c>
      <c r="PQ27" s="164">
        <f t="shared" ref="PQ27" ca="1" si="437">IF(AND(($AB27+$E$2)&gt;CE$5,CE$5&gt;=$E$2),$Q27,IF(AND(($AA27+$E$2)&gt;CE$5,CE$5&gt;=$E$2),$P27,0))*Loss_GasEnergy</f>
        <v>0</v>
      </c>
      <c r="PR27" s="164">
        <f t="shared" ref="PR27" ca="1" si="438">IF(AND(($AB27+$E$2)&gt;CF$5,CF$5&gt;=$E$2),$Q27,IF(AND(($AA27+$E$2)&gt;CF$5,CF$5&gt;=$E$2),$P27,0))*Loss_GasEnergy</f>
        <v>0</v>
      </c>
      <c r="PS27" s="164">
        <f t="shared" ref="PS27" ca="1" si="439">IF(AND(($AB27+$E$2)&gt;CG$5,CG$5&gt;=$E$2),$Q27,IF(AND(($AA27+$E$2)&gt;CG$5,CG$5&gt;=$E$2),$P27,0))*Loss_GasEnergy</f>
        <v>0</v>
      </c>
      <c r="PT27" s="164">
        <f t="shared" ref="PT27" ca="1" si="440">IF(AND(($AB27+$E$2)&gt;CH$5,CH$5&gt;=$E$2),$Q27,IF(AND(($AA27+$E$2)&gt;CH$5,CH$5&gt;=$E$2),$P27,0))*Loss_GasEnergy</f>
        <v>0</v>
      </c>
      <c r="PU27" s="164">
        <f t="shared" ref="PU27" ca="1" si="441">IF(AND(($AB27+$E$2)&gt;CI$5,CI$5&gt;=$E$2),$Q27,IF(AND(($AA27+$E$2)&gt;CI$5,CI$5&gt;=$E$2),$P27,0))*Loss_GasEnergy</f>
        <v>0</v>
      </c>
      <c r="PV27" s="164">
        <f t="shared" ref="PV27" ca="1" si="442">IF(AND(($AB27+$E$2)&gt;CJ$5,CJ$5&gt;=$E$2),$Q27,IF(AND(($AA27+$E$2)&gt;CJ$5,CJ$5&gt;=$E$2),$P27,0))*Loss_GasEnergy</f>
        <v>0</v>
      </c>
      <c r="PW27" s="164">
        <f t="shared" ref="PW27" ca="1" si="443">IF(AND(($AB27+$E$2)&gt;CK$5,CK$5&gt;=$E$2),$Q27,IF(AND(($AA27+$E$2)&gt;CK$5,CK$5&gt;=$E$2),$P27,0))*Loss_GasEnergy</f>
        <v>0</v>
      </c>
      <c r="PX27" s="164">
        <f t="shared" ref="PX27" ca="1" si="444">IF(AND(($AB27+$E$2)&gt;CL$5,CL$5&gt;=$E$2),$Q27,IF(AND(($AA27+$E$2)&gt;CL$5,CL$5&gt;=$E$2),$P27,0))*Loss_GasEnergy</f>
        <v>0</v>
      </c>
      <c r="PY27" s="164">
        <f t="shared" ref="PY27" ca="1" si="445">IF(AND(($AB27+$E$2)&gt;CM$5,CM$5&gt;=$E$2),$Q27,IF(AND(($AA27+$E$2)&gt;CM$5,CM$5&gt;=$E$2),$P27,0))*Loss_GasEnergy</f>
        <v>0</v>
      </c>
      <c r="PZ27" s="164">
        <f t="shared" ref="PZ27" ca="1" si="446">IF(AND(($AB27+$E$2)&gt;CN$5,CN$5&gt;=$E$2),$Q27,IF(AND(($AA27+$E$2)&gt;CN$5,CN$5&gt;=$E$2),$P27,0))*Loss_GasEnergy</f>
        <v>0</v>
      </c>
      <c r="QA27" s="164">
        <f t="shared" ref="QA27" ca="1" si="447">IF(AND(($AB27+$E$2)&gt;CO$5,CO$5&gt;=$E$2),$Q27,IF(AND(($AA27+$E$2)&gt;CO$5,CO$5&gt;=$E$2),$P27,0))*Loss_GasEnergy</f>
        <v>0</v>
      </c>
      <c r="QB27" s="164">
        <f t="shared" ref="QB27" ca="1" si="448">IF(AND(($AB27+$E$2)&gt;CP$5,CP$5&gt;=$E$2),$Q27,IF(AND(($AA27+$E$2)&gt;CP$5,CP$5&gt;=$E$2),$P27,0))*Loss_GasEnergy</f>
        <v>0</v>
      </c>
      <c r="QC27" s="164">
        <f t="shared" ref="QC27" ca="1" si="449">IF(AND(($AB27+$E$2)&gt;CQ$5,CQ$5&gt;=$E$2),$Q27,IF(AND(($AA27+$E$2)&gt;CQ$5,CQ$5&gt;=$E$2),$P27,0))*Loss_GasEnergy</f>
        <v>0</v>
      </c>
      <c r="QD27" s="131"/>
    </row>
    <row r="28" spans="1:446" s="120" customFormat="1" ht="14.4" customHeight="1">
      <c r="A28" s="157" t="b">
        <f t="shared" ca="1" si="230"/>
        <v>0</v>
      </c>
      <c r="B28" s="128" t="str">
        <f>'Measure Inputs'!B12</f>
        <v>Residential_Residential Appliance Recycling_Appliance_Refrigerator Recycle_Actual</v>
      </c>
      <c r="C28" s="129" t="str">
        <f ca="1">INDEX(OFFSET('Measure Inputs'!$D$7,,,TotalMeasures),MATCH($B28,OFFSET('Measure Inputs'!$B$7,,,TotalMeasures),0))</f>
        <v>Residential</v>
      </c>
      <c r="D28" s="129" t="str">
        <f ca="1">INDEX(OFFSET('Measure Inputs'!$E$7,,,TotalMeasures),MATCH($B28,OFFSET('Measure Inputs'!$B$7,,,TotalMeasures),0))</f>
        <v>Residential Appliance Recycling</v>
      </c>
      <c r="E28" s="129" t="str">
        <f ca="1">INDEX(OFFSET('Measure Inputs'!$F$7,,,TotalMeasures),MATCH($B28,OFFSET('Measure Inputs'!$B$7,,,TotalMeasures),0))</f>
        <v>Appliance</v>
      </c>
      <c r="F28" s="130" t="str">
        <f ca="1">INDEX(OFFSET('Measure Inputs'!$G$7,,,TotalMeasures),MATCH($B28,OFFSET('Measure Inputs'!$B$7,,,TotalMeasures),0))</f>
        <v>Refrigerator Recycle</v>
      </c>
      <c r="G28" s="130" t="str">
        <f ca="1">INDEX(OFFSET('Measure Inputs'!$H$7,,,TotalMeasures),MATCH($B28,OFFSET('Measure Inputs'!$B$7,,,TotalMeasures),0))</f>
        <v>Actual</v>
      </c>
      <c r="H28" s="131"/>
      <c r="I28" s="132">
        <f ca="1">INDEX(OFFSET('Measure Inputs'!$L$7,,,TotalMeasures),MATCH($B28,OFFSET('Measure Inputs'!$B$7,,,TotalMeasures),0))</f>
        <v>71</v>
      </c>
      <c r="J28" s="132">
        <f t="shared" ca="1" si="231"/>
        <v>91519</v>
      </c>
      <c r="K28" s="162">
        <f ca="1">INDEX(OFFSET('Measure Inputs'!$AH$7,,,TotalMeasures),MATCH($B28,OFFSET('Measure Inputs'!$B$7,,,TotalMeasures),0))*$I28</f>
        <v>91519</v>
      </c>
      <c r="L28" s="132">
        <f ca="1">INDEX(OFFSET('Measure Inputs'!$AI$7,,,TotalMeasures),MATCH($B28,OFFSET('Measure Inputs'!$B$7,,,TotalMeasures),0))*$I28</f>
        <v>0</v>
      </c>
      <c r="M28" s="132">
        <f t="shared" ca="1" si="232"/>
        <v>10.437000000000006</v>
      </c>
      <c r="N28" s="135">
        <f ca="1">INDEX(OFFSET('Measure Inputs'!$AJ$7,,,TotalMeasures),MATCH($B28,OFFSET('Measure Inputs'!$B$7,,,TotalMeasures),0))*$I28</f>
        <v>10.437000000000006</v>
      </c>
      <c r="O28" s="132">
        <f ca="1">INDEX(OFFSET('Measure Inputs'!$AK$7,,,TotalMeasures),MATCH($B28,OFFSET('Measure Inputs'!$B$7,,,TotalMeasures),0))*$I28</f>
        <v>0</v>
      </c>
      <c r="P28" s="135">
        <f ca="1">INDEX(OFFSET('Measure Inputs'!$AL$7,,,TotalMeasures),MATCH($B28,OFFSET('Measure Inputs'!$B$7,,,TotalMeasures),0))*$I28</f>
        <v>0</v>
      </c>
      <c r="Q28" s="132">
        <f ca="1">INDEX(OFFSET('Measure Inputs'!$AM$7,,,TotalMeasures),MATCH($B28,OFFSET('Measure Inputs'!$B$7,,,TotalMeasures),0))*$I28</f>
        <v>0</v>
      </c>
      <c r="R28" s="133">
        <v>0</v>
      </c>
      <c r="S28" s="133">
        <v>0</v>
      </c>
      <c r="T28" s="133">
        <v>0</v>
      </c>
      <c r="U28" s="133">
        <v>0</v>
      </c>
      <c r="V28" s="133">
        <v>0</v>
      </c>
      <c r="W28" s="133">
        <v>0</v>
      </c>
      <c r="X28" s="131"/>
      <c r="Y28" s="134">
        <f ca="1">INDEX(OFFSET('Measure Inputs'!$Q$7,,,TotalMeasures),MATCH($B28,OFFSET('Measure Inputs'!$B$7,,,TotalMeasures),0))*$I28</f>
        <v>6603</v>
      </c>
      <c r="Z28" s="134">
        <f ca="1">INDEX(OFFSET('Measure Inputs'!$R$7,,,TotalMeasures),MATCH($B28,OFFSET('Measure Inputs'!$B$7,,,TotalMeasures),0))*$I28</f>
        <v>0</v>
      </c>
      <c r="AA28" s="163">
        <f ca="1">INDEX(OFFSET('Measure Inputs'!$N$7,,,TotalMeasures),MATCH($B28,OFFSET('Measure Inputs'!$B$7,,,TotalMeasures),0))</f>
        <v>8</v>
      </c>
      <c r="AB28" s="163">
        <f ca="1">INDEX(OFFSET('Measure Inputs'!$O$7,,,TotalMeasures),MATCH($B28,OFFSET('Measure Inputs'!$B$7,,,TotalMeasures),0))</f>
        <v>0</v>
      </c>
      <c r="AC28" s="134">
        <f ca="1">INDEX(OFFSET('Measure Inputs'!$P$7,,,TotalMeasures),MATCH($B28,OFFSET('Measure Inputs'!$B$7,,,TotalMeasures),0))*$I28</f>
        <v>3550</v>
      </c>
      <c r="AD28" s="134">
        <v>0</v>
      </c>
      <c r="AE28" s="134"/>
      <c r="AF28" s="131"/>
      <c r="AG28" s="135">
        <f t="shared" ca="1" si="233"/>
        <v>3.9392135994678958</v>
      </c>
      <c r="AH28" s="135">
        <f t="shared" ca="1" si="234"/>
        <v>7.3269372950102865</v>
      </c>
      <c r="AI28" s="135">
        <f t="shared" ca="1" si="235"/>
        <v>4.8967464654849699</v>
      </c>
      <c r="AJ28" s="135">
        <f t="shared" ca="1" si="236"/>
        <v>12.155068954971739</v>
      </c>
      <c r="AK28" s="135">
        <f t="shared" ca="1" si="237"/>
        <v>0.32407990559828581</v>
      </c>
      <c r="AL28" s="131"/>
      <c r="AM28" s="156"/>
      <c r="AN28" s="156"/>
      <c r="AO28" s="156"/>
      <c r="AP28" s="131"/>
      <c r="AQ28" s="138">
        <f t="shared" ca="1" si="111"/>
        <v>26010.627397286516</v>
      </c>
      <c r="AR28" s="138">
        <f t="shared" ca="1" si="112"/>
        <v>6603</v>
      </c>
      <c r="AS28" s="131"/>
      <c r="AT28" s="138">
        <f t="shared" ca="1" si="113"/>
        <v>26010.627397286516</v>
      </c>
      <c r="AU28" s="138">
        <f t="shared" ca="1" si="114"/>
        <v>0</v>
      </c>
      <c r="AV28" s="131"/>
      <c r="AW28" s="138">
        <f t="shared" ca="1" si="115"/>
        <v>26010.627397286516</v>
      </c>
      <c r="AX28" s="138">
        <f t="shared" ca="1" si="116"/>
        <v>0</v>
      </c>
      <c r="AY28" s="138">
        <f t="shared" ca="1" si="117"/>
        <v>6322.5895143107409</v>
      </c>
      <c r="AZ28" s="138">
        <f t="shared" ca="1" si="118"/>
        <v>0</v>
      </c>
      <c r="BA28" s="138">
        <f t="shared" ca="1" si="119"/>
        <v>6603</v>
      </c>
      <c r="BB28" s="131"/>
      <c r="BC28" s="138">
        <f t="shared" ca="1" si="120"/>
        <v>76709.920309678389</v>
      </c>
      <c r="BD28" s="138">
        <f t="shared" ca="1" si="121"/>
        <v>0</v>
      </c>
      <c r="BE28" s="138">
        <f t="shared" ca="1" si="122"/>
        <v>6603</v>
      </c>
      <c r="BF28" s="131"/>
      <c r="BG28" s="138">
        <f t="shared" ca="1" si="123"/>
        <v>26010.627397286516</v>
      </c>
      <c r="BH28" s="138">
        <f t="shared" ca="1" si="124"/>
        <v>76709.920309678389</v>
      </c>
      <c r="BI28" s="131"/>
      <c r="BJ28" s="140">
        <f ca="1">IF(AND(($AB28+$E$2)&gt;BJ$5,BJ$5&gt;=$E$2),'Portfolio Inputs'!F$24*$L28,IF(AND(($AA28+$E$2)&gt;BJ$5,BJ$5&gt;=$E$2),'Portfolio Inputs'!F$24*$K28,0))*Loss_ElectricEnergy+IF(AND(($AB28+$E$2)&gt;BJ$5,BJ$5&gt;=$E$2),'Portfolio Inputs'!F$25*$O28,IF(AND(($AA28+$E$2)&gt;BJ$5,BJ$5&gt;=$E$2),'Portfolio Inputs'!F$25*$N28,0))*Loss_ElectricDemand+IF(AND(($AB28+$E$2)&gt;BJ$5,BJ$5&gt;=$E$2),'Portfolio Inputs'!F$26*$Q28,IF(AND(($AA28+$E$2)&gt;BJ$5,BJ$5&gt;=$E$2),'Portfolio Inputs'!F$26*$P28,0))*Loss_GasEnergy</f>
        <v>4098.7055681548591</v>
      </c>
      <c r="BK28" s="140">
        <f ca="1">IF(AND(($AB28+$E$2)&gt;BK$5,BK$5&gt;=$E$2),'Portfolio Inputs'!G$24*$L28,IF(AND(($AA28+$E$2)&gt;BK$5,BK$5&gt;=$E$2),'Portfolio Inputs'!G$24*$K28,0))*Loss_ElectricEnergy+IF(AND(($AB28+$E$2)&gt;BK$5,BK$5&gt;=$E$2),'Portfolio Inputs'!G$25*$O28,IF(AND(($AA28+$E$2)&gt;BK$5,BK$5&gt;=$E$2),'Portfolio Inputs'!G$25*$N28,0))*Loss_ElectricDemand+IF(AND(($AB28+$E$2)&gt;BK$5,BK$5&gt;=$E$2),'Portfolio Inputs'!G$26*$Q28,IF(AND(($AA28+$E$2)&gt;BK$5,BK$5&gt;=$E$2),'Portfolio Inputs'!G$26*$P28,0))*Loss_GasEnergy</f>
        <v>4160.1861516771824</v>
      </c>
      <c r="BL28" s="140">
        <f ca="1">IF(AND(($AB28+$E$2)&gt;BL$5,BL$5&gt;=$E$2),'Portfolio Inputs'!H$24*$L28,IF(AND(($AA28+$E$2)&gt;BL$5,BL$5&gt;=$E$2),'Portfolio Inputs'!H$24*$K28,0))*Loss_ElectricEnergy+IF(AND(($AB28+$E$2)&gt;BL$5,BL$5&gt;=$E$2),'Portfolio Inputs'!H$25*$O28,IF(AND(($AA28+$E$2)&gt;BL$5,BL$5&gt;=$E$2),'Portfolio Inputs'!H$25*$N28,0))*Loss_ElectricDemand+IF(AND(($AB28+$E$2)&gt;BL$5,BL$5&gt;=$E$2),'Portfolio Inputs'!H$26*$Q28,IF(AND(($AA28+$E$2)&gt;BL$5,BL$5&gt;=$E$2),'Portfolio Inputs'!H$26*$P28,0))*Loss_GasEnergy</f>
        <v>4222.5889439523398</v>
      </c>
      <c r="BM28" s="140">
        <f ca="1">IF(AND(($AB28+$E$2)&gt;BM$5,BM$5&gt;=$E$2),'Portfolio Inputs'!I$24*$L28,IF(AND(($AA28+$E$2)&gt;BM$5,BM$5&gt;=$E$2),'Portfolio Inputs'!I$24*$K28,0))*Loss_ElectricEnergy+IF(AND(($AB28+$E$2)&gt;BM$5,BM$5&gt;=$E$2),'Portfolio Inputs'!I$25*$O28,IF(AND(($AA28+$E$2)&gt;BM$5,BM$5&gt;=$E$2),'Portfolio Inputs'!I$25*$N28,0))*Loss_ElectricDemand+IF(AND(($AB28+$E$2)&gt;BM$5,BM$5&gt;=$E$2),'Portfolio Inputs'!I$26*$Q28,IF(AND(($AA28+$E$2)&gt;BM$5,BM$5&gt;=$E$2),'Portfolio Inputs'!I$26*$P28,0))*Loss_GasEnergy</f>
        <v>4285.9277781116243</v>
      </c>
      <c r="BN28" s="140">
        <f ca="1">IF(AND(($AB28+$E$2)&gt;BN$5,BN$5&gt;=$E$2),'Portfolio Inputs'!J$24*$L28,IF(AND(($AA28+$E$2)&gt;BN$5,BN$5&gt;=$E$2),'Portfolio Inputs'!J$24*$K28,0))*Loss_ElectricEnergy+IF(AND(($AB28+$E$2)&gt;BN$5,BN$5&gt;=$E$2),'Portfolio Inputs'!J$25*$O28,IF(AND(($AA28+$E$2)&gt;BN$5,BN$5&gt;=$E$2),'Portfolio Inputs'!J$25*$N28,0))*Loss_ElectricDemand+IF(AND(($AB28+$E$2)&gt;BN$5,BN$5&gt;=$E$2),'Portfolio Inputs'!J$26*$Q28,IF(AND(($AA28+$E$2)&gt;BN$5,BN$5&gt;=$E$2),'Portfolio Inputs'!J$26*$P28,0))*Loss_GasEnergy</f>
        <v>4350.2166947832975</v>
      </c>
      <c r="BO28" s="140">
        <f ca="1">IF(AND(($AB28+$E$2)&gt;BO$5,BO$5&gt;=$E$2),'Portfolio Inputs'!K$24*$L28,IF(AND(($AA28+$E$2)&gt;BO$5,BO$5&gt;=$E$2),'Portfolio Inputs'!K$24*$K28,0))*Loss_ElectricEnergy+IF(AND(($AB28+$E$2)&gt;BO$5,BO$5&gt;=$E$2),'Portfolio Inputs'!K$25*$O28,IF(AND(($AA28+$E$2)&gt;BO$5,BO$5&gt;=$E$2),'Portfolio Inputs'!K$25*$N28,0))*Loss_ElectricDemand+IF(AND(($AB28+$E$2)&gt;BO$5,BO$5&gt;=$E$2),'Portfolio Inputs'!K$26*$Q28,IF(AND(($AA28+$E$2)&gt;BO$5,BO$5&gt;=$E$2),'Portfolio Inputs'!K$26*$P28,0))*Loss_GasEnergy</f>
        <v>4415.4699452050463</v>
      </c>
      <c r="BP28" s="140">
        <f ca="1">IF(AND(($AB28+$E$2)&gt;BP$5,BP$5&gt;=$E$2),'Portfolio Inputs'!L$24*$L28,IF(AND(($AA28+$E$2)&gt;BP$5,BP$5&gt;=$E$2),'Portfolio Inputs'!L$24*$K28,0))*Loss_ElectricEnergy+IF(AND(($AB28+$E$2)&gt;BP$5,BP$5&gt;=$E$2),'Portfolio Inputs'!L$25*$O28,IF(AND(($AA28+$E$2)&gt;BP$5,BP$5&gt;=$E$2),'Portfolio Inputs'!L$25*$N28,0))*Loss_ElectricDemand+IF(AND(($AB28+$E$2)&gt;BP$5,BP$5&gt;=$E$2),'Portfolio Inputs'!L$26*$Q28,IF(AND(($AA28+$E$2)&gt;BP$5,BP$5&gt;=$E$2),'Portfolio Inputs'!L$26*$P28,0))*Loss_GasEnergy</f>
        <v>4481.701994383121</v>
      </c>
      <c r="BQ28" s="140">
        <f ca="1">IF(AND(($AB28+$E$2)&gt;BQ$5,BQ$5&gt;=$E$2),'Portfolio Inputs'!M$24*$L28,IF(AND(($AA28+$E$2)&gt;BQ$5,BQ$5&gt;=$E$2),'Portfolio Inputs'!M$24*$K28,0))*Loss_ElectricEnergy+IF(AND(($AB28+$E$2)&gt;BQ$5,BQ$5&gt;=$E$2),'Portfolio Inputs'!M$25*$O28,IF(AND(($AA28+$E$2)&gt;BQ$5,BQ$5&gt;=$E$2),'Portfolio Inputs'!M$25*$N28,0))*Loss_ElectricDemand+IF(AND(($AB28+$E$2)&gt;BQ$5,BQ$5&gt;=$E$2),'Portfolio Inputs'!M$26*$Q28,IF(AND(($AA28+$E$2)&gt;BQ$5,BQ$5&gt;=$E$2),'Portfolio Inputs'!M$26*$P28,0))*Loss_GasEnergy</f>
        <v>4548.9275242988679</v>
      </c>
      <c r="BR28" s="140">
        <f ca="1">IF(AND(($AB28+$E$2)&gt;BR$5,BR$5&gt;=$E$2),'Portfolio Inputs'!N$24*$L28,IF(AND(($AA28+$E$2)&gt;BR$5,BR$5&gt;=$E$2),'Portfolio Inputs'!N$24*$K28,0))*Loss_ElectricEnergy+IF(AND(($AB28+$E$2)&gt;BR$5,BR$5&gt;=$E$2),'Portfolio Inputs'!N$25*$O28,IF(AND(($AA28+$E$2)&gt;BR$5,BR$5&gt;=$E$2),'Portfolio Inputs'!N$25*$N28,0))*Loss_ElectricDemand+IF(AND(($AB28+$E$2)&gt;BR$5,BR$5&gt;=$E$2),'Portfolio Inputs'!N$26*$Q28,IF(AND(($AA28+$E$2)&gt;BR$5,BR$5&gt;=$E$2),'Portfolio Inputs'!N$26*$P28,0))*Loss_GasEnergy</f>
        <v>0</v>
      </c>
      <c r="BS28" s="140">
        <f ca="1">IF(AND(($AB28+$E$2)&gt;BS$5,BS$5&gt;=$E$2),'Portfolio Inputs'!O$24*$L28,IF(AND(($AA28+$E$2)&gt;BS$5,BS$5&gt;=$E$2),'Portfolio Inputs'!O$24*$K28,0))*Loss_ElectricEnergy+IF(AND(($AB28+$E$2)&gt;BS$5,BS$5&gt;=$E$2),'Portfolio Inputs'!O$25*$O28,IF(AND(($AA28+$E$2)&gt;BS$5,BS$5&gt;=$E$2),'Portfolio Inputs'!O$25*$N28,0))*Loss_ElectricDemand+IF(AND(($AB28+$E$2)&gt;BS$5,BS$5&gt;=$E$2),'Portfolio Inputs'!O$26*$Q28,IF(AND(($AA28+$E$2)&gt;BS$5,BS$5&gt;=$E$2),'Portfolio Inputs'!O$26*$P28,0))*Loss_GasEnergy</f>
        <v>0</v>
      </c>
      <c r="BT28" s="140">
        <f ca="1">IF(AND(($AB28+$E$2)&gt;BT$5,BT$5&gt;=$E$2),'Portfolio Inputs'!P$24*$L28,IF(AND(($AA28+$E$2)&gt;BT$5,BT$5&gt;=$E$2),'Portfolio Inputs'!P$24*$K28,0))*Loss_ElectricEnergy+IF(AND(($AB28+$E$2)&gt;BT$5,BT$5&gt;=$E$2),'Portfolio Inputs'!P$25*$O28,IF(AND(($AA28+$E$2)&gt;BT$5,BT$5&gt;=$E$2),'Portfolio Inputs'!P$25*$N28,0))*Loss_ElectricDemand+IF(AND(($AB28+$E$2)&gt;BT$5,BT$5&gt;=$E$2),'Portfolio Inputs'!P$26*$Q28,IF(AND(($AA28+$E$2)&gt;BT$5,BT$5&gt;=$E$2),'Portfolio Inputs'!P$26*$P28,0))*Loss_GasEnergy</f>
        <v>0</v>
      </c>
      <c r="BU28" s="140">
        <f ca="1">IF(AND(($AB28+$E$2)&gt;BU$5,BU$5&gt;=$E$2),'Portfolio Inputs'!Q$24*$L28,IF(AND(($AA28+$E$2)&gt;BU$5,BU$5&gt;=$E$2),'Portfolio Inputs'!Q$24*$K28,0))*Loss_ElectricEnergy+IF(AND(($AB28+$E$2)&gt;BU$5,BU$5&gt;=$E$2),'Portfolio Inputs'!Q$25*$O28,IF(AND(($AA28+$E$2)&gt;BU$5,BU$5&gt;=$E$2),'Portfolio Inputs'!Q$25*$N28,0))*Loss_ElectricDemand+IF(AND(($AB28+$E$2)&gt;BU$5,BU$5&gt;=$E$2),'Portfolio Inputs'!Q$26*$Q28,IF(AND(($AA28+$E$2)&gt;BU$5,BU$5&gt;=$E$2),'Portfolio Inputs'!Q$26*$P28,0))*Loss_GasEnergy</f>
        <v>0</v>
      </c>
      <c r="BV28" s="140">
        <f ca="1">IF(AND(($AB28+$E$2)&gt;BV$5,BV$5&gt;=$E$2),'Portfolio Inputs'!R$24*$L28,IF(AND(($AA28+$E$2)&gt;BV$5,BV$5&gt;=$E$2),'Portfolio Inputs'!R$24*$K28,0))*Loss_ElectricEnergy+IF(AND(($AB28+$E$2)&gt;BV$5,BV$5&gt;=$E$2),'Portfolio Inputs'!R$25*$O28,IF(AND(($AA28+$E$2)&gt;BV$5,BV$5&gt;=$E$2),'Portfolio Inputs'!R$25*$N28,0))*Loss_ElectricDemand+IF(AND(($AB28+$E$2)&gt;BV$5,BV$5&gt;=$E$2),'Portfolio Inputs'!R$26*$Q28,IF(AND(($AA28+$E$2)&gt;BV$5,BV$5&gt;=$E$2),'Portfolio Inputs'!R$26*$P28,0))*Loss_GasEnergy</f>
        <v>0</v>
      </c>
      <c r="BW28" s="140">
        <f ca="1">IF(AND(($AB28+$E$2)&gt;BW$5,BW$5&gt;=$E$2),'Portfolio Inputs'!S$24*$L28,IF(AND(($AA28+$E$2)&gt;BW$5,BW$5&gt;=$E$2),'Portfolio Inputs'!S$24*$K28,0))*Loss_ElectricEnergy+IF(AND(($AB28+$E$2)&gt;BW$5,BW$5&gt;=$E$2),'Portfolio Inputs'!S$25*$O28,IF(AND(($AA28+$E$2)&gt;BW$5,BW$5&gt;=$E$2),'Portfolio Inputs'!S$25*$N28,0))*Loss_ElectricDemand+IF(AND(($AB28+$E$2)&gt;BW$5,BW$5&gt;=$E$2),'Portfolio Inputs'!S$26*$Q28,IF(AND(($AA28+$E$2)&gt;BW$5,BW$5&gt;=$E$2),'Portfolio Inputs'!S$26*$P28,0))*Loss_GasEnergy</f>
        <v>0</v>
      </c>
      <c r="BX28" s="140">
        <f ca="1">IF(AND(($AB28+$E$2)&gt;BX$5,BX$5&gt;=$E$2),'Portfolio Inputs'!T$24*$L28,IF(AND(($AA28+$E$2)&gt;BX$5,BX$5&gt;=$E$2),'Portfolio Inputs'!T$24*$K28,0))*Loss_ElectricEnergy+IF(AND(($AB28+$E$2)&gt;BX$5,BX$5&gt;=$E$2),'Portfolio Inputs'!T$25*$O28,IF(AND(($AA28+$E$2)&gt;BX$5,BX$5&gt;=$E$2),'Portfolio Inputs'!T$25*$N28,0))*Loss_ElectricDemand+IF(AND(($AB28+$E$2)&gt;BX$5,BX$5&gt;=$E$2),'Portfolio Inputs'!T$26*$Q28,IF(AND(($AA28+$E$2)&gt;BX$5,BX$5&gt;=$E$2),'Portfolio Inputs'!T$26*$P28,0))*Loss_GasEnergy</f>
        <v>0</v>
      </c>
      <c r="BY28" s="140">
        <f ca="1">IF(AND(($AB28+$E$2)&gt;BY$5,BY$5&gt;=$E$2),'Portfolio Inputs'!U$24*$L28,IF(AND(($AA28+$E$2)&gt;BY$5,BY$5&gt;=$E$2),'Portfolio Inputs'!U$24*$K28,0))*Loss_ElectricEnergy+IF(AND(($AB28+$E$2)&gt;BY$5,BY$5&gt;=$E$2),'Portfolio Inputs'!U$25*$O28,IF(AND(($AA28+$E$2)&gt;BY$5,BY$5&gt;=$E$2),'Portfolio Inputs'!U$25*$N28,0))*Loss_ElectricDemand+IF(AND(($AB28+$E$2)&gt;BY$5,BY$5&gt;=$E$2),'Portfolio Inputs'!U$26*$Q28,IF(AND(($AA28+$E$2)&gt;BY$5,BY$5&gt;=$E$2),'Portfolio Inputs'!U$26*$P28,0))*Loss_GasEnergy</f>
        <v>0</v>
      </c>
      <c r="BZ28" s="140">
        <f ca="1">IF(AND(($AB28+$E$2)&gt;BZ$5,BZ$5&gt;=$E$2),'Portfolio Inputs'!V$24*$L28,IF(AND(($AA28+$E$2)&gt;BZ$5,BZ$5&gt;=$E$2),'Portfolio Inputs'!V$24*$K28,0))*Loss_ElectricEnergy+IF(AND(($AB28+$E$2)&gt;BZ$5,BZ$5&gt;=$E$2),'Portfolio Inputs'!V$25*$O28,IF(AND(($AA28+$E$2)&gt;BZ$5,BZ$5&gt;=$E$2),'Portfolio Inputs'!V$25*$N28,0))*Loss_ElectricDemand+IF(AND(($AB28+$E$2)&gt;BZ$5,BZ$5&gt;=$E$2),'Portfolio Inputs'!V$26*$Q28,IF(AND(($AA28+$E$2)&gt;BZ$5,BZ$5&gt;=$E$2),'Portfolio Inputs'!V$26*$P28,0))*Loss_GasEnergy</f>
        <v>0</v>
      </c>
      <c r="CA28" s="140">
        <f ca="1">IF(AND(($AB28+$E$2)&gt;CA$5,CA$5&gt;=$E$2),'Portfolio Inputs'!W$24*$L28,IF(AND(($AA28+$E$2)&gt;CA$5,CA$5&gt;=$E$2),'Portfolio Inputs'!W$24*$K28,0))*Loss_ElectricEnergy+IF(AND(($AB28+$E$2)&gt;CA$5,CA$5&gt;=$E$2),'Portfolio Inputs'!W$25*$O28,IF(AND(($AA28+$E$2)&gt;CA$5,CA$5&gt;=$E$2),'Portfolio Inputs'!W$25*$N28,0))*Loss_ElectricDemand+IF(AND(($AB28+$E$2)&gt;CA$5,CA$5&gt;=$E$2),'Portfolio Inputs'!W$26*$Q28,IF(AND(($AA28+$E$2)&gt;CA$5,CA$5&gt;=$E$2),'Portfolio Inputs'!W$26*$P28,0))*Loss_GasEnergy</f>
        <v>0</v>
      </c>
      <c r="CB28" s="140">
        <f ca="1">IF(AND(($AB28+$E$2)&gt;CB$5,CB$5&gt;=$E$2),'Portfolio Inputs'!X$24*$L28,IF(AND(($AA28+$E$2)&gt;CB$5,CB$5&gt;=$E$2),'Portfolio Inputs'!X$24*$K28,0))*Loss_ElectricEnergy+IF(AND(($AB28+$E$2)&gt;CB$5,CB$5&gt;=$E$2),'Portfolio Inputs'!X$25*$O28,IF(AND(($AA28+$E$2)&gt;CB$5,CB$5&gt;=$E$2),'Portfolio Inputs'!X$25*$N28,0))*Loss_ElectricDemand+IF(AND(($AB28+$E$2)&gt;CB$5,CB$5&gt;=$E$2),'Portfolio Inputs'!X$26*$Q28,IF(AND(($AA28+$E$2)&gt;CB$5,CB$5&gt;=$E$2),'Portfolio Inputs'!X$26*$P28,0))*Loss_GasEnergy</f>
        <v>0</v>
      </c>
      <c r="CC28" s="140">
        <f ca="1">IF(AND(($AB28+$E$2)&gt;CC$5,CC$5&gt;=$E$2),'Portfolio Inputs'!Y$24*$L28,IF(AND(($AA28+$E$2)&gt;CC$5,CC$5&gt;=$E$2),'Portfolio Inputs'!Y$24*$K28,0))*Loss_ElectricEnergy+IF(AND(($AB28+$E$2)&gt;CC$5,CC$5&gt;=$E$2),'Portfolio Inputs'!Y$25*$O28,IF(AND(($AA28+$E$2)&gt;CC$5,CC$5&gt;=$E$2),'Portfolio Inputs'!Y$25*$N28,0))*Loss_ElectricDemand+IF(AND(($AB28+$E$2)&gt;CC$5,CC$5&gt;=$E$2),'Portfolio Inputs'!Y$26*$Q28,IF(AND(($AA28+$E$2)&gt;CC$5,CC$5&gt;=$E$2),'Portfolio Inputs'!Y$26*$P28,0))*Loss_GasEnergy</f>
        <v>0</v>
      </c>
      <c r="CD28" s="140">
        <f ca="1">IF(AND(($AB28+$E$2)&gt;CD$5,CD$5&gt;=$E$2),'Portfolio Inputs'!Z$24*$L28,IF(AND(($AA28+$E$2)&gt;CD$5,CD$5&gt;=$E$2),'Portfolio Inputs'!Z$24*$K28,0))*Loss_ElectricEnergy+IF(AND(($AB28+$E$2)&gt;CD$5,CD$5&gt;=$E$2),'Portfolio Inputs'!Z$25*$O28,IF(AND(($AA28+$E$2)&gt;CD$5,CD$5&gt;=$E$2),'Portfolio Inputs'!Z$25*$N28,0))*Loss_ElectricDemand+IF(AND(($AB28+$E$2)&gt;CD$5,CD$5&gt;=$E$2),'Portfolio Inputs'!Z$26*$Q28,IF(AND(($AA28+$E$2)&gt;CD$5,CD$5&gt;=$E$2),'Portfolio Inputs'!Z$26*$P28,0))*Loss_GasEnergy</f>
        <v>0</v>
      </c>
      <c r="CE28" s="140">
        <f ca="1">IF(AND(($AB28+$E$2)&gt;CE$5,CE$5&gt;=$E$2),'Portfolio Inputs'!AA$24*$L28,IF(AND(($AA28+$E$2)&gt;CE$5,CE$5&gt;=$E$2),'Portfolio Inputs'!AA$24*$K28,0))*Loss_ElectricEnergy+IF(AND(($AB28+$E$2)&gt;CE$5,CE$5&gt;=$E$2),'Portfolio Inputs'!AA$25*$O28,IF(AND(($AA28+$E$2)&gt;CE$5,CE$5&gt;=$E$2),'Portfolio Inputs'!AA$25*$N28,0))*Loss_ElectricDemand+IF(AND(($AB28+$E$2)&gt;CE$5,CE$5&gt;=$E$2),'Portfolio Inputs'!AA$26*$Q28,IF(AND(($AA28+$E$2)&gt;CE$5,CE$5&gt;=$E$2),'Portfolio Inputs'!AA$26*$P28,0))*Loss_GasEnergy</f>
        <v>0</v>
      </c>
      <c r="CF28" s="140">
        <f ca="1">IF(AND(($AB28+$E$2)&gt;CF$5,CF$5&gt;=$E$2),'Portfolio Inputs'!AB$24*$L28,IF(AND(($AA28+$E$2)&gt;CF$5,CF$5&gt;=$E$2),'Portfolio Inputs'!AB$24*$K28,0))*Loss_ElectricEnergy+IF(AND(($AB28+$E$2)&gt;CF$5,CF$5&gt;=$E$2),'Portfolio Inputs'!AB$25*$O28,IF(AND(($AA28+$E$2)&gt;CF$5,CF$5&gt;=$E$2),'Portfolio Inputs'!AB$25*$N28,0))*Loss_ElectricDemand+IF(AND(($AB28+$E$2)&gt;CF$5,CF$5&gt;=$E$2),'Portfolio Inputs'!AB$26*$Q28,IF(AND(($AA28+$E$2)&gt;CF$5,CF$5&gt;=$E$2),'Portfolio Inputs'!AB$26*$P28,0))*Loss_GasEnergy</f>
        <v>0</v>
      </c>
      <c r="CG28" s="140">
        <f ca="1">IF(AND(($AB28+$E$2)&gt;CG$5,CG$5&gt;=$E$2),'Portfolio Inputs'!AC$24*$L28,IF(AND(($AA28+$E$2)&gt;CG$5,CG$5&gt;=$E$2),'Portfolio Inputs'!AC$24*$K28,0))*Loss_ElectricEnergy+IF(AND(($AB28+$E$2)&gt;CG$5,CG$5&gt;=$E$2),'Portfolio Inputs'!AC$25*$O28,IF(AND(($AA28+$E$2)&gt;CG$5,CG$5&gt;=$E$2),'Portfolio Inputs'!AC$25*$N28,0))*Loss_ElectricDemand+IF(AND(($AB28+$E$2)&gt;CG$5,CG$5&gt;=$E$2),'Portfolio Inputs'!AC$26*$Q28,IF(AND(($AA28+$E$2)&gt;CG$5,CG$5&gt;=$E$2),'Portfolio Inputs'!AC$26*$P28,0))*Loss_GasEnergy</f>
        <v>0</v>
      </c>
      <c r="CH28" s="140">
        <f ca="1">IF(AND(($AB28+$E$2)&gt;CH$5,CH$5&gt;=$E$2),'Portfolio Inputs'!AD$24*$L28,IF(AND(($AA28+$E$2)&gt;CH$5,CH$5&gt;=$E$2),'Portfolio Inputs'!AD$24*$K28,0))*Loss_ElectricEnergy+IF(AND(($AB28+$E$2)&gt;CH$5,CH$5&gt;=$E$2),'Portfolio Inputs'!AD$25*$O28,IF(AND(($AA28+$E$2)&gt;CH$5,CH$5&gt;=$E$2),'Portfolio Inputs'!AD$25*$N28,0))*Loss_ElectricDemand+IF(AND(($AB28+$E$2)&gt;CH$5,CH$5&gt;=$E$2),'Portfolio Inputs'!AD$26*$Q28,IF(AND(($AA28+$E$2)&gt;CH$5,CH$5&gt;=$E$2),'Portfolio Inputs'!AD$26*$P28,0))*Loss_GasEnergy</f>
        <v>0</v>
      </c>
      <c r="CI28" s="140">
        <f ca="1">IF(AND(($AB28+$E$2)&gt;CI$5,CI$5&gt;=$E$2),'Portfolio Inputs'!AE$24*$L28,IF(AND(($AA28+$E$2)&gt;CI$5,CI$5&gt;=$E$2),'Portfolio Inputs'!AE$24*$K28,0))*Loss_ElectricEnergy+IF(AND(($AB28+$E$2)&gt;CI$5,CI$5&gt;=$E$2),'Portfolio Inputs'!AE$25*$O28,IF(AND(($AA28+$E$2)&gt;CI$5,CI$5&gt;=$E$2),'Portfolio Inputs'!AE$25*$N28,0))*Loss_ElectricDemand+IF(AND(($AB28+$E$2)&gt;CI$5,CI$5&gt;=$E$2),'Portfolio Inputs'!AE$26*$Q28,IF(AND(($AA28+$E$2)&gt;CI$5,CI$5&gt;=$E$2),'Portfolio Inputs'!AE$26*$P28,0))*Loss_GasEnergy</f>
        <v>0</v>
      </c>
      <c r="CJ28" s="140">
        <f ca="1">IF(AND(($AB28+$E$2)&gt;CJ$5,CJ$5&gt;=$E$2),'Portfolio Inputs'!AF$24*$L28,IF(AND(($AA28+$E$2)&gt;CJ$5,CJ$5&gt;=$E$2),'Portfolio Inputs'!AF$24*$K28,0))*Loss_ElectricEnergy+IF(AND(($AB28+$E$2)&gt;CJ$5,CJ$5&gt;=$E$2),'Portfolio Inputs'!AF$25*$O28,IF(AND(($AA28+$E$2)&gt;CJ$5,CJ$5&gt;=$E$2),'Portfolio Inputs'!AF$25*$N28,0))*Loss_ElectricDemand+IF(AND(($AB28+$E$2)&gt;CJ$5,CJ$5&gt;=$E$2),'Portfolio Inputs'!AF$26*$Q28,IF(AND(($AA28+$E$2)&gt;CJ$5,CJ$5&gt;=$E$2),'Portfolio Inputs'!AF$26*$P28,0))*Loss_GasEnergy</f>
        <v>0</v>
      </c>
      <c r="CK28" s="140">
        <f ca="1">IF(AND(($AB28+$E$2)&gt;CK$5,CK$5&gt;=$E$2),'Portfolio Inputs'!AG$24*$L28,IF(AND(($AA28+$E$2)&gt;CK$5,CK$5&gt;=$E$2),'Portfolio Inputs'!AG$24*$K28,0))*Loss_ElectricEnergy+IF(AND(($AB28+$E$2)&gt;CK$5,CK$5&gt;=$E$2),'Portfolio Inputs'!AG$25*$O28,IF(AND(($AA28+$E$2)&gt;CK$5,CK$5&gt;=$E$2),'Portfolio Inputs'!AG$25*$N28,0))*Loss_ElectricDemand+IF(AND(($AB28+$E$2)&gt;CK$5,CK$5&gt;=$E$2),'Portfolio Inputs'!AG$26*$Q28,IF(AND(($AA28+$E$2)&gt;CK$5,CK$5&gt;=$E$2),'Portfolio Inputs'!AG$26*$P28,0))*Loss_GasEnergy</f>
        <v>0</v>
      </c>
      <c r="CL28" s="140">
        <f ca="1">IF(AND(($AB28+$E$2)&gt;CL$5,CL$5&gt;=$E$2),'Portfolio Inputs'!AH$24*$L28,IF(AND(($AA28+$E$2)&gt;CL$5,CL$5&gt;=$E$2),'Portfolio Inputs'!AH$24*$K28,0))*Loss_ElectricEnergy+IF(AND(($AB28+$E$2)&gt;CL$5,CL$5&gt;=$E$2),'Portfolio Inputs'!AH$25*$O28,IF(AND(($AA28+$E$2)&gt;CL$5,CL$5&gt;=$E$2),'Portfolio Inputs'!AH$25*$N28,0))*Loss_ElectricDemand+IF(AND(($AB28+$E$2)&gt;CL$5,CL$5&gt;=$E$2),'Portfolio Inputs'!AH$26*$Q28,IF(AND(($AA28+$E$2)&gt;CL$5,CL$5&gt;=$E$2),'Portfolio Inputs'!AH$26*$P28,0))*Loss_GasEnergy</f>
        <v>0</v>
      </c>
      <c r="CM28" s="140">
        <f ca="1">IF(AND(($AB28+$E$2)&gt;CM$5,CM$5&gt;=$E$2),'Portfolio Inputs'!AI$24*$L28,IF(AND(($AA28+$E$2)&gt;CM$5,CM$5&gt;=$E$2),'Portfolio Inputs'!AI$24*$K28,0))*Loss_ElectricEnergy+IF(AND(($AB28+$E$2)&gt;CM$5,CM$5&gt;=$E$2),'Portfolio Inputs'!AI$25*$O28,IF(AND(($AA28+$E$2)&gt;CM$5,CM$5&gt;=$E$2),'Portfolio Inputs'!AI$25*$N28,0))*Loss_ElectricDemand+IF(AND(($AB28+$E$2)&gt;CM$5,CM$5&gt;=$E$2),'Portfolio Inputs'!AI$26*$Q28,IF(AND(($AA28+$E$2)&gt;CM$5,CM$5&gt;=$E$2),'Portfolio Inputs'!AI$26*$P28,0))*Loss_GasEnergy</f>
        <v>0</v>
      </c>
      <c r="CN28" s="140">
        <f ca="1">IF(AND(($AB28+$E$2)&gt;CN$5,CN$5&gt;=$E$2),'Portfolio Inputs'!AJ$24*$L28,IF(AND(($AA28+$E$2)&gt;CN$5,CN$5&gt;=$E$2),'Portfolio Inputs'!AJ$24*$K28,0))*Loss_ElectricEnergy+IF(AND(($AB28+$E$2)&gt;CN$5,CN$5&gt;=$E$2),'Portfolio Inputs'!AJ$25*$O28,IF(AND(($AA28+$E$2)&gt;CN$5,CN$5&gt;=$E$2),'Portfolio Inputs'!AJ$25*$N28,0))*Loss_ElectricDemand+IF(AND(($AB28+$E$2)&gt;CN$5,CN$5&gt;=$E$2),'Portfolio Inputs'!AJ$26*$Q28,IF(AND(($AA28+$E$2)&gt;CN$5,CN$5&gt;=$E$2),'Portfolio Inputs'!AJ$26*$P28,0))*Loss_GasEnergy</f>
        <v>0</v>
      </c>
      <c r="CO28" s="140">
        <f ca="1">IF(AND(($AB28+$E$2)&gt;CO$5,CO$5&gt;=$E$2),'Portfolio Inputs'!AK$24*$L28,IF(AND(($AA28+$E$2)&gt;CO$5,CO$5&gt;=$E$2),'Portfolio Inputs'!AK$24*$K28,0))*Loss_ElectricEnergy+IF(AND(($AB28+$E$2)&gt;CO$5,CO$5&gt;=$E$2),'Portfolio Inputs'!AK$25*$O28,IF(AND(($AA28+$E$2)&gt;CO$5,CO$5&gt;=$E$2),'Portfolio Inputs'!AK$25*$N28,0))*Loss_ElectricDemand+IF(AND(($AB28+$E$2)&gt;CO$5,CO$5&gt;=$E$2),'Portfolio Inputs'!AK$26*$Q28,IF(AND(($AA28+$E$2)&gt;CO$5,CO$5&gt;=$E$2),'Portfolio Inputs'!AK$26*$P28,0))*Loss_GasEnergy</f>
        <v>0</v>
      </c>
      <c r="CP28" s="140">
        <f ca="1">IF(AND(($AB28+$E$2)&gt;CP$5,CP$5&gt;=$E$2),'Portfolio Inputs'!AL$24*$L28,IF(AND(($AA28+$E$2)&gt;CP$5,CP$5&gt;=$E$2),'Portfolio Inputs'!AL$24*$K28,0))*Loss_ElectricEnergy+IF(AND(($AB28+$E$2)&gt;CP$5,CP$5&gt;=$E$2),'Portfolio Inputs'!AL$25*$O28,IF(AND(($AA28+$E$2)&gt;CP$5,CP$5&gt;=$E$2),'Portfolio Inputs'!AL$25*$N28,0))*Loss_ElectricDemand+IF(AND(($AB28+$E$2)&gt;CP$5,CP$5&gt;=$E$2),'Portfolio Inputs'!AL$26*$Q28,IF(AND(($AA28+$E$2)&gt;CP$5,CP$5&gt;=$E$2),'Portfolio Inputs'!AL$26*$P28,0))*Loss_GasEnergy</f>
        <v>0</v>
      </c>
      <c r="CQ28" s="140">
        <f ca="1">IF(AND(($AB28+$E$2)&gt;CQ$5,CQ$5&gt;=$E$2),'Portfolio Inputs'!AM$24*$L28,IF(AND(($AA28+$E$2)&gt;CQ$5,CQ$5&gt;=$E$2),'Portfolio Inputs'!AM$24*$K28,0))*Loss_ElectricEnergy+IF(AND(($AB28+$E$2)&gt;CQ$5,CQ$5&gt;=$E$2),'Portfolio Inputs'!AM$25*$O28,IF(AND(($AA28+$E$2)&gt;CQ$5,CQ$5&gt;=$E$2),'Portfolio Inputs'!AM$25*$N28,0))*Loss_ElectricDemand+IF(AND(($AB28+$E$2)&gt;CQ$5,CQ$5&gt;=$E$2),'Portfolio Inputs'!AM$26*$Q28,IF(AND(($AA28+$E$2)&gt;CQ$5,CQ$5&gt;=$E$2),'Portfolio Inputs'!AM$26*$P28,0))*Loss_GasEnergy</f>
        <v>0</v>
      </c>
      <c r="CR28" s="131"/>
      <c r="CS28" s="140">
        <f ca="1">IF(AND(($AB28+$E$2)&gt;CS$5,CS$5&gt;=$E$2),'Portfolio Inputs'!F$29*$L28,IF(AND(($AA28+$E$2)&gt;CS$5,CS$5&gt;=$E$2),'Portfolio Inputs'!F$29*$K28,0))</f>
        <v>1043.3166000000001</v>
      </c>
      <c r="CT28" s="140">
        <f ca="1">IF(AND(($AB28+$E$2)&gt;CT$5,CT$5&gt;=$E$2),'Portfolio Inputs'!G$29*$L28,IF(AND(($AA28+$E$2)&gt;CT$5,CT$5&gt;=$E$2),'Portfolio Inputs'!G$29*$K28,0))</f>
        <v>1043.3166000000001</v>
      </c>
      <c r="CU28" s="140">
        <f ca="1">IF(AND(($AB28+$E$2)&gt;CU$5,CU$5&gt;=$E$2),'Portfolio Inputs'!H$29*$L28,IF(AND(($AA28+$E$2)&gt;CU$5,CU$5&gt;=$E$2),'Portfolio Inputs'!H$29*$K28,0))</f>
        <v>1043.3166000000001</v>
      </c>
      <c r="CV28" s="140">
        <f ca="1">IF(AND(($AB28+$E$2)&gt;CV$5,CV$5&gt;=$E$2),'Portfolio Inputs'!I$29*$L28,IF(AND(($AA28+$E$2)&gt;CV$5,CV$5&gt;=$E$2),'Portfolio Inputs'!I$29*$K28,0))</f>
        <v>1043.3166000000001</v>
      </c>
      <c r="CW28" s="140">
        <f ca="1">IF(AND(($AB28+$E$2)&gt;CW$5,CW$5&gt;=$E$2),'Portfolio Inputs'!J$29*$L28,IF(AND(($AA28+$E$2)&gt;CW$5,CW$5&gt;=$E$2),'Portfolio Inputs'!J$29*$K28,0))</f>
        <v>1043.3166000000001</v>
      </c>
      <c r="CX28" s="140">
        <f ca="1">IF(AND(($AB28+$E$2)&gt;CX$5,CX$5&gt;=$E$2),'Portfolio Inputs'!K$29*$L28,IF(AND(($AA28+$E$2)&gt;CX$5,CX$5&gt;=$E$2),'Portfolio Inputs'!K$29*$K28,0))</f>
        <v>1043.3166000000001</v>
      </c>
      <c r="CY28" s="140">
        <f ca="1">IF(AND(($AB28+$E$2)&gt;CY$5,CY$5&gt;=$E$2),'Portfolio Inputs'!L$29*$L28,IF(AND(($AA28+$E$2)&gt;CY$5,CY$5&gt;=$E$2),'Portfolio Inputs'!L$29*$K28,0))</f>
        <v>1043.3166000000001</v>
      </c>
      <c r="CZ28" s="140">
        <f ca="1">IF(AND(($AB28+$E$2)&gt;CZ$5,CZ$5&gt;=$E$2),'Portfolio Inputs'!M$29*$L28,IF(AND(($AA28+$E$2)&gt;CZ$5,CZ$5&gt;=$E$2),'Portfolio Inputs'!M$29*$K28,0))</f>
        <v>1043.3166000000001</v>
      </c>
      <c r="DA28" s="140">
        <f ca="1">IF(AND(($AB28+$E$2)&gt;DA$5,DA$5&gt;=$E$2),'Portfolio Inputs'!N$29*$L28,IF(AND(($AA28+$E$2)&gt;DA$5,DA$5&gt;=$E$2),'Portfolio Inputs'!N$29*$K28,0))</f>
        <v>0</v>
      </c>
      <c r="DB28" s="140">
        <f ca="1">IF(AND(($AB28+$E$2)&gt;DB$5,DB$5&gt;=$E$2),'Portfolio Inputs'!O$29*$L28,IF(AND(($AA28+$E$2)&gt;DB$5,DB$5&gt;=$E$2),'Portfolio Inputs'!O$29*$K28,0))</f>
        <v>0</v>
      </c>
      <c r="DC28" s="140">
        <f ca="1">IF(AND(($AB28+$E$2)&gt;DC$5,DC$5&gt;=$E$2),'Portfolio Inputs'!P$29*$L28,IF(AND(($AA28+$E$2)&gt;DC$5,DC$5&gt;=$E$2),'Portfolio Inputs'!P$29*$K28,0))</f>
        <v>0</v>
      </c>
      <c r="DD28" s="140">
        <f ca="1">IF(AND(($AB28+$E$2)&gt;DD$5,DD$5&gt;=$E$2),'Portfolio Inputs'!Q$29*$L28,IF(AND(($AA28+$E$2)&gt;DD$5,DD$5&gt;=$E$2),'Portfolio Inputs'!Q$29*$K28,0))</f>
        <v>0</v>
      </c>
      <c r="DE28" s="140">
        <f ca="1">IF(AND(($AB28+$E$2)&gt;DE$5,DE$5&gt;=$E$2),'Portfolio Inputs'!R$29*$L28,IF(AND(($AA28+$E$2)&gt;DE$5,DE$5&gt;=$E$2),'Portfolio Inputs'!R$29*$K28,0))</f>
        <v>0</v>
      </c>
      <c r="DF28" s="140">
        <f ca="1">IF(AND(($AB28+$E$2)&gt;DF$5,DF$5&gt;=$E$2),'Portfolio Inputs'!S$29*$L28,IF(AND(($AA28+$E$2)&gt;DF$5,DF$5&gt;=$E$2),'Portfolio Inputs'!S$29*$K28,0))</f>
        <v>0</v>
      </c>
      <c r="DG28" s="140">
        <f ca="1">IF(AND(($AB28+$E$2)&gt;DG$5,DG$5&gt;=$E$2),'Portfolio Inputs'!T$29*$L28,IF(AND(($AA28+$E$2)&gt;DG$5,DG$5&gt;=$E$2),'Portfolio Inputs'!T$29*$K28,0))</f>
        <v>0</v>
      </c>
      <c r="DH28" s="140">
        <f ca="1">IF(AND(($AB28+$E$2)&gt;DH$5,DH$5&gt;=$E$2),'Portfolio Inputs'!U$29*$L28,IF(AND(($AA28+$E$2)&gt;DH$5,DH$5&gt;=$E$2),'Portfolio Inputs'!U$29*$K28,0))</f>
        <v>0</v>
      </c>
      <c r="DI28" s="140">
        <f ca="1">IF(AND(($AB28+$E$2)&gt;DI$5,DI$5&gt;=$E$2),'Portfolio Inputs'!V$29*$L28,IF(AND(($AA28+$E$2)&gt;DI$5,DI$5&gt;=$E$2),'Portfolio Inputs'!V$29*$K28,0))</f>
        <v>0</v>
      </c>
      <c r="DJ28" s="140">
        <f ca="1">IF(AND(($AB28+$E$2)&gt;DJ$5,DJ$5&gt;=$E$2),'Portfolio Inputs'!W$29*$L28,IF(AND(($AA28+$E$2)&gt;DJ$5,DJ$5&gt;=$E$2),'Portfolio Inputs'!W$29*$K28,0))</f>
        <v>0</v>
      </c>
      <c r="DK28" s="140">
        <f ca="1">IF(AND(($AB28+$E$2)&gt;DK$5,DK$5&gt;=$E$2),'Portfolio Inputs'!X$29*$L28,IF(AND(($AA28+$E$2)&gt;DK$5,DK$5&gt;=$E$2),'Portfolio Inputs'!X$29*$K28,0))</f>
        <v>0</v>
      </c>
      <c r="DL28" s="140">
        <f ca="1">IF(AND(($AB28+$E$2)&gt;DL$5,DL$5&gt;=$E$2),'Portfolio Inputs'!Y$29*$L28,IF(AND(($AA28+$E$2)&gt;DL$5,DL$5&gt;=$E$2),'Portfolio Inputs'!Y$29*$K28,0))</f>
        <v>0</v>
      </c>
      <c r="DM28" s="140">
        <f ca="1">IF(AND(($AB28+$E$2)&gt;DM$5,DM$5&gt;=$E$2),'Portfolio Inputs'!Z$29*$L28,IF(AND(($AA28+$E$2)&gt;DM$5,DM$5&gt;=$E$2),'Portfolio Inputs'!Z$29*$K28,0))</f>
        <v>0</v>
      </c>
      <c r="DN28" s="140">
        <f ca="1">IF(AND(($AB28+$E$2)&gt;DN$5,DN$5&gt;=$E$2),'Portfolio Inputs'!AA$29*$L28,IF(AND(($AA28+$E$2)&gt;DN$5,DN$5&gt;=$E$2),'Portfolio Inputs'!AA$29*$K28,0))</f>
        <v>0</v>
      </c>
      <c r="DO28" s="140">
        <f ca="1">IF(AND(($AB28+$E$2)&gt;DO$5,DO$5&gt;=$E$2),'Portfolio Inputs'!AB$29*$L28,IF(AND(($AA28+$E$2)&gt;DO$5,DO$5&gt;=$E$2),'Portfolio Inputs'!AB$29*$K28,0))</f>
        <v>0</v>
      </c>
      <c r="DP28" s="140">
        <f ca="1">IF(AND(($AB28+$E$2)&gt;DP$5,DP$5&gt;=$E$2),'Portfolio Inputs'!AC$29*$L28,IF(AND(($AA28+$E$2)&gt;DP$5,DP$5&gt;=$E$2),'Portfolio Inputs'!AC$29*$K28,0))</f>
        <v>0</v>
      </c>
      <c r="DQ28" s="140">
        <f ca="1">IF(AND(($AB28+$E$2)&gt;DQ$5,DQ$5&gt;=$E$2),'Portfolio Inputs'!AD$29*$L28,IF(AND(($AA28+$E$2)&gt;DQ$5,DQ$5&gt;=$E$2),'Portfolio Inputs'!AD$29*$K28,0))</f>
        <v>0</v>
      </c>
      <c r="DR28" s="140">
        <f ca="1">IF(AND(($AB28+$E$2)&gt;DR$5,DR$5&gt;=$E$2),'Portfolio Inputs'!AE$29*$L28,IF(AND(($AA28+$E$2)&gt;DR$5,DR$5&gt;=$E$2),'Portfolio Inputs'!AE$29*$K28,0))</f>
        <v>0</v>
      </c>
      <c r="DS28" s="140">
        <f ca="1">IF(AND(($AB28+$E$2)&gt;DS$5,DS$5&gt;=$E$2),'Portfolio Inputs'!AF$29*$L28,IF(AND(($AA28+$E$2)&gt;DS$5,DS$5&gt;=$E$2),'Portfolio Inputs'!AF$29*$K28,0))</f>
        <v>0</v>
      </c>
      <c r="DT28" s="140">
        <f ca="1">IF(AND(($AB28+$E$2)&gt;DT$5,DT$5&gt;=$E$2),'Portfolio Inputs'!AG$29*$L28,IF(AND(($AA28+$E$2)&gt;DT$5,DT$5&gt;=$E$2),'Portfolio Inputs'!AG$29*$K28,0))</f>
        <v>0</v>
      </c>
      <c r="DU28" s="140">
        <f ca="1">IF(AND(($AB28+$E$2)&gt;DU$5,DU$5&gt;=$E$2),'Portfolio Inputs'!AH$29*$L28,IF(AND(($AA28+$E$2)&gt;DU$5,DU$5&gt;=$E$2),'Portfolio Inputs'!AH$29*$K28,0))</f>
        <v>0</v>
      </c>
      <c r="DV28" s="140">
        <f ca="1">IF(AND(($AB28+$E$2)&gt;DV$5,DV$5&gt;=$E$2),'Portfolio Inputs'!AI$29*$L28,IF(AND(($AA28+$E$2)&gt;DV$5,DV$5&gt;=$E$2),'Portfolio Inputs'!AI$29*$K28,0))</f>
        <v>0</v>
      </c>
      <c r="DW28" s="140">
        <f ca="1">IF(AND(($AB28+$E$2)&gt;DW$5,DW$5&gt;=$E$2),'Portfolio Inputs'!AJ$29*$L28,IF(AND(($AA28+$E$2)&gt;DW$5,DW$5&gt;=$E$2),'Portfolio Inputs'!AJ$29*$K28,0))</f>
        <v>0</v>
      </c>
      <c r="DX28" s="140">
        <f ca="1">IF(AND(($AB28+$E$2)&gt;DX$5,DX$5&gt;=$E$2),'Portfolio Inputs'!AK$29*$L28,IF(AND(($AA28+$E$2)&gt;DX$5,DX$5&gt;=$E$2),'Portfolio Inputs'!AK$29*$K28,0))</f>
        <v>0</v>
      </c>
      <c r="DY28" s="140">
        <f ca="1">IF(AND(($AB28+$E$2)&gt;DY$5,DY$5&gt;=$E$2),'Portfolio Inputs'!AL$29*$L28,IF(AND(($AA28+$E$2)&gt;DY$5,DY$5&gt;=$E$2),'Portfolio Inputs'!AL$29*$K28,0))</f>
        <v>0</v>
      </c>
      <c r="DZ28" s="140">
        <f ca="1">IF(AND(($AB28+$E$2)&gt;DZ$5,DZ$5&gt;=$E$2),'Portfolio Inputs'!AM$29*$L28,IF(AND(($AA28+$E$2)&gt;DZ$5,DZ$5&gt;=$E$2),'Portfolio Inputs'!AM$29*$K28,0))</f>
        <v>0</v>
      </c>
      <c r="EA28" s="139"/>
      <c r="EB28" s="140">
        <f ca="1">IF(AND(($AB28+$E$2)&gt;EB$5,EB$5&gt;=$E$2),'Portfolio Inputs'!F$27*$U28,IF(AND(($AA28+$E$2)&gt;EB$5,EB$5&gt;=$E$2),'Portfolio Inputs'!F$27*$T28,0))
+IF(AND(($AB28+$E$2)&gt;EB$5,EB$5&gt;=$E$2),'Portfolio Inputs'!F$28*$W28,IF(AND(($AA28+$E$2)&gt;EB$5,EB$5&gt;=$E$2),'Portfolio Inputs'!F$28*$V28,0))</f>
        <v>0</v>
      </c>
      <c r="EC28" s="140">
        <f ca="1">IF(AND(($AB28+$E$2)&gt;EC$5,EC$5&gt;=$E$2),'Portfolio Inputs'!G$27*$U28,IF(AND(($AA28+$E$2)&gt;EC$5,EC$5&gt;=$E$2),'Portfolio Inputs'!G$27*$T28,0))
+IF(AND(($AB28+$E$2)&gt;EC$5,EC$5&gt;=$E$2),'Portfolio Inputs'!G$28*$W28,IF(AND(($AA28+$E$2)&gt;EC$5,EC$5&gt;=$E$2),'Portfolio Inputs'!G$28*$V28,0))</f>
        <v>0</v>
      </c>
      <c r="ED28" s="140">
        <f ca="1">IF(AND(($AB28+$E$2)&gt;ED$5,ED$5&gt;=$E$2),'Portfolio Inputs'!H$27*$U28,IF(AND(($AA28+$E$2)&gt;ED$5,ED$5&gt;=$E$2),'Portfolio Inputs'!H$27*$T28,0))
+IF(AND(($AB28+$E$2)&gt;ED$5,ED$5&gt;=$E$2),'Portfolio Inputs'!H$28*$W28,IF(AND(($AA28+$E$2)&gt;ED$5,ED$5&gt;=$E$2),'Portfolio Inputs'!H$28*$V28,0))</f>
        <v>0</v>
      </c>
      <c r="EE28" s="140">
        <f ca="1">IF(AND(($AB28+$E$2)&gt;EE$5,EE$5&gt;=$E$2),'Portfolio Inputs'!I$27*$U28,IF(AND(($AA28+$E$2)&gt;EE$5,EE$5&gt;=$E$2),'Portfolio Inputs'!I$27*$T28,0))
+IF(AND(($AB28+$E$2)&gt;EE$5,EE$5&gt;=$E$2),'Portfolio Inputs'!I$28*$W28,IF(AND(($AA28+$E$2)&gt;EE$5,EE$5&gt;=$E$2),'Portfolio Inputs'!I$28*$V28,0))</f>
        <v>0</v>
      </c>
      <c r="EF28" s="140">
        <f ca="1">IF(AND(($AB28+$E$2)&gt;EF$5,EF$5&gt;=$E$2),'Portfolio Inputs'!J$27*$U28,IF(AND(($AA28+$E$2)&gt;EF$5,EF$5&gt;=$E$2),'Portfolio Inputs'!J$27*$T28,0))
+IF(AND(($AB28+$E$2)&gt;EF$5,EF$5&gt;=$E$2),'Portfolio Inputs'!J$28*$W28,IF(AND(($AA28+$E$2)&gt;EF$5,EF$5&gt;=$E$2),'Portfolio Inputs'!J$28*$V28,0))</f>
        <v>0</v>
      </c>
      <c r="EG28" s="140">
        <f ca="1">IF(AND(($AB28+$E$2)&gt;EG$5,EG$5&gt;=$E$2),'Portfolio Inputs'!K$27*$U28,IF(AND(($AA28+$E$2)&gt;EG$5,EG$5&gt;=$E$2),'Portfolio Inputs'!K$27*$T28,0))
+IF(AND(($AB28+$E$2)&gt;EG$5,EG$5&gt;=$E$2),'Portfolio Inputs'!K$28*$W28,IF(AND(($AA28+$E$2)&gt;EG$5,EG$5&gt;=$E$2),'Portfolio Inputs'!K$28*$V28,0))</f>
        <v>0</v>
      </c>
      <c r="EH28" s="140">
        <f ca="1">IF(AND(($AB28+$E$2)&gt;EH$5,EH$5&gt;=$E$2),'Portfolio Inputs'!L$27*$U28,IF(AND(($AA28+$E$2)&gt;EH$5,EH$5&gt;=$E$2),'Portfolio Inputs'!L$27*$T28,0))
+IF(AND(($AB28+$E$2)&gt;EH$5,EH$5&gt;=$E$2),'Portfolio Inputs'!L$28*$W28,IF(AND(($AA28+$E$2)&gt;EH$5,EH$5&gt;=$E$2),'Portfolio Inputs'!L$28*$V28,0))</f>
        <v>0</v>
      </c>
      <c r="EI28" s="140">
        <f ca="1">IF(AND(($AB28+$E$2)&gt;EI$5,EI$5&gt;=$E$2),'Portfolio Inputs'!M$27*$U28,IF(AND(($AA28+$E$2)&gt;EI$5,EI$5&gt;=$E$2),'Portfolio Inputs'!M$27*$T28,0))
+IF(AND(($AB28+$E$2)&gt;EI$5,EI$5&gt;=$E$2),'Portfolio Inputs'!M$28*$W28,IF(AND(($AA28+$E$2)&gt;EI$5,EI$5&gt;=$E$2),'Portfolio Inputs'!M$28*$V28,0))</f>
        <v>0</v>
      </c>
      <c r="EJ28" s="140">
        <f ca="1">IF(AND(($AB28+$E$2)&gt;EJ$5,EJ$5&gt;=$E$2),'Portfolio Inputs'!N$27*$U28,IF(AND(($AA28+$E$2)&gt;EJ$5,EJ$5&gt;=$E$2),'Portfolio Inputs'!N$27*$T28,0))
+IF(AND(($AB28+$E$2)&gt;EJ$5,EJ$5&gt;=$E$2),'Portfolio Inputs'!N$28*$W28,IF(AND(($AA28+$E$2)&gt;EJ$5,EJ$5&gt;=$E$2),'Portfolio Inputs'!N$28*$V28,0))</f>
        <v>0</v>
      </c>
      <c r="EK28" s="140">
        <f ca="1">IF(AND(($AB28+$E$2)&gt;EK$5,EK$5&gt;=$E$2),'Portfolio Inputs'!O$27*$U28,IF(AND(($AA28+$E$2)&gt;EK$5,EK$5&gt;=$E$2),'Portfolio Inputs'!O$27*$T28,0))
+IF(AND(($AB28+$E$2)&gt;EK$5,EK$5&gt;=$E$2),'Portfolio Inputs'!O$28*$W28,IF(AND(($AA28+$E$2)&gt;EK$5,EK$5&gt;=$E$2),'Portfolio Inputs'!O$28*$V28,0))</f>
        <v>0</v>
      </c>
      <c r="EL28" s="140">
        <f ca="1">IF(AND(($AB28+$E$2)&gt;EL$5,EL$5&gt;=$E$2),'Portfolio Inputs'!P$27*$U28,IF(AND(($AA28+$E$2)&gt;EL$5,EL$5&gt;=$E$2),'Portfolio Inputs'!P$27*$T28,0))
+IF(AND(($AB28+$E$2)&gt;EL$5,EL$5&gt;=$E$2),'Portfolio Inputs'!P$28*$W28,IF(AND(($AA28+$E$2)&gt;EL$5,EL$5&gt;=$E$2),'Portfolio Inputs'!P$28*$V28,0))</f>
        <v>0</v>
      </c>
      <c r="EM28" s="140">
        <f ca="1">IF(AND(($AB28+$E$2)&gt;EM$5,EM$5&gt;=$E$2),'Portfolio Inputs'!Q$27*$U28,IF(AND(($AA28+$E$2)&gt;EM$5,EM$5&gt;=$E$2),'Portfolio Inputs'!Q$27*$T28,0))
+IF(AND(($AB28+$E$2)&gt;EM$5,EM$5&gt;=$E$2),'Portfolio Inputs'!Q$28*$W28,IF(AND(($AA28+$E$2)&gt;EM$5,EM$5&gt;=$E$2),'Portfolio Inputs'!Q$28*$V28,0))</f>
        <v>0</v>
      </c>
      <c r="EN28" s="140">
        <f ca="1">IF(AND(($AB28+$E$2)&gt;EN$5,EN$5&gt;=$E$2),'Portfolio Inputs'!R$27*$U28,IF(AND(($AA28+$E$2)&gt;EN$5,EN$5&gt;=$E$2),'Portfolio Inputs'!R$27*$T28,0))
+IF(AND(($AB28+$E$2)&gt;EN$5,EN$5&gt;=$E$2),'Portfolio Inputs'!R$28*$W28,IF(AND(($AA28+$E$2)&gt;EN$5,EN$5&gt;=$E$2),'Portfolio Inputs'!R$28*$V28,0))</f>
        <v>0</v>
      </c>
      <c r="EO28" s="140">
        <f ca="1">IF(AND(($AB28+$E$2)&gt;EO$5,EO$5&gt;=$E$2),'Portfolio Inputs'!S$27*$U28,IF(AND(($AA28+$E$2)&gt;EO$5,EO$5&gt;=$E$2),'Portfolio Inputs'!S$27*$T28,0))
+IF(AND(($AB28+$E$2)&gt;EO$5,EO$5&gt;=$E$2),'Portfolio Inputs'!S$28*$W28,IF(AND(($AA28+$E$2)&gt;EO$5,EO$5&gt;=$E$2),'Portfolio Inputs'!S$28*$V28,0))</f>
        <v>0</v>
      </c>
      <c r="EP28" s="140">
        <f ca="1">IF(AND(($AB28+$E$2)&gt;EP$5,EP$5&gt;=$E$2),'Portfolio Inputs'!T$27*$U28,IF(AND(($AA28+$E$2)&gt;EP$5,EP$5&gt;=$E$2),'Portfolio Inputs'!T$27*$T28,0))
+IF(AND(($AB28+$E$2)&gt;EP$5,EP$5&gt;=$E$2),'Portfolio Inputs'!T$28*$W28,IF(AND(($AA28+$E$2)&gt;EP$5,EP$5&gt;=$E$2),'Portfolio Inputs'!T$28*$V28,0))</f>
        <v>0</v>
      </c>
      <c r="EQ28" s="140">
        <f ca="1">IF(AND(($AB28+$E$2)&gt;EQ$5,EQ$5&gt;=$E$2),'Portfolio Inputs'!U$27*$U28,IF(AND(($AA28+$E$2)&gt;EQ$5,EQ$5&gt;=$E$2),'Portfolio Inputs'!U$27*$T28,0))
+IF(AND(($AB28+$E$2)&gt;EQ$5,EQ$5&gt;=$E$2),'Portfolio Inputs'!U$28*$W28,IF(AND(($AA28+$E$2)&gt;EQ$5,EQ$5&gt;=$E$2),'Portfolio Inputs'!U$28*$V28,0))</f>
        <v>0</v>
      </c>
      <c r="ER28" s="140">
        <f ca="1">IF(AND(($AB28+$E$2)&gt;ER$5,ER$5&gt;=$E$2),'Portfolio Inputs'!V$27*$U28,IF(AND(($AA28+$E$2)&gt;ER$5,ER$5&gt;=$E$2),'Portfolio Inputs'!V$27*$T28,0))
+IF(AND(($AB28+$E$2)&gt;ER$5,ER$5&gt;=$E$2),'Portfolio Inputs'!V$28*$W28,IF(AND(($AA28+$E$2)&gt;ER$5,ER$5&gt;=$E$2),'Portfolio Inputs'!V$28*$V28,0))</f>
        <v>0</v>
      </c>
      <c r="ES28" s="140">
        <f ca="1">IF(AND(($AB28+$E$2)&gt;ES$5,ES$5&gt;=$E$2),'Portfolio Inputs'!W$27*$U28,IF(AND(($AA28+$E$2)&gt;ES$5,ES$5&gt;=$E$2),'Portfolio Inputs'!W$27*$T28,0))
+IF(AND(($AB28+$E$2)&gt;ES$5,ES$5&gt;=$E$2),'Portfolio Inputs'!W$28*$W28,IF(AND(($AA28+$E$2)&gt;ES$5,ES$5&gt;=$E$2),'Portfolio Inputs'!W$28*$V28,0))</f>
        <v>0</v>
      </c>
      <c r="ET28" s="140">
        <f ca="1">IF(AND(($AB28+$E$2)&gt;ET$5,ET$5&gt;=$E$2),'Portfolio Inputs'!X$27*$U28,IF(AND(($AA28+$E$2)&gt;ET$5,ET$5&gt;=$E$2),'Portfolio Inputs'!X$27*$T28,0))
+IF(AND(($AB28+$E$2)&gt;ET$5,ET$5&gt;=$E$2),'Portfolio Inputs'!X$28*$W28,IF(AND(($AA28+$E$2)&gt;ET$5,ET$5&gt;=$E$2),'Portfolio Inputs'!X$28*$V28,0))</f>
        <v>0</v>
      </c>
      <c r="EU28" s="140">
        <f ca="1">IF(AND(($AB28+$E$2)&gt;EU$5,EU$5&gt;=$E$2),'Portfolio Inputs'!Y$27*$U28,IF(AND(($AA28+$E$2)&gt;EU$5,EU$5&gt;=$E$2),'Portfolio Inputs'!Y$27*$T28,0))
+IF(AND(($AB28+$E$2)&gt;EU$5,EU$5&gt;=$E$2),'Portfolio Inputs'!Y$28*$W28,IF(AND(($AA28+$E$2)&gt;EU$5,EU$5&gt;=$E$2),'Portfolio Inputs'!Y$28*$V28,0))</f>
        <v>0</v>
      </c>
      <c r="EV28" s="140">
        <f ca="1">IF(AND(($AB28+$E$2)&gt;EV$5,EV$5&gt;=$E$2),'Portfolio Inputs'!Z$27*$U28,IF(AND(($AA28+$E$2)&gt;EV$5,EV$5&gt;=$E$2),'Portfolio Inputs'!Z$27*$T28,0))
+IF(AND(($AB28+$E$2)&gt;EV$5,EV$5&gt;=$E$2),'Portfolio Inputs'!Z$28*$W28,IF(AND(($AA28+$E$2)&gt;EV$5,EV$5&gt;=$E$2),'Portfolio Inputs'!Z$28*$V28,0))</f>
        <v>0</v>
      </c>
      <c r="EW28" s="140">
        <f ca="1">IF(AND(($AB28+$E$2)&gt;EW$5,EW$5&gt;=$E$2),'Portfolio Inputs'!AA$27*$U28,IF(AND(($AA28+$E$2)&gt;EW$5,EW$5&gt;=$E$2),'Portfolio Inputs'!AA$27*$T28,0))
+IF(AND(($AB28+$E$2)&gt;EW$5,EW$5&gt;=$E$2),'Portfolio Inputs'!AA$28*$W28,IF(AND(($AA28+$E$2)&gt;EW$5,EW$5&gt;=$E$2),'Portfolio Inputs'!AA$28*$V28,0))</f>
        <v>0</v>
      </c>
      <c r="EX28" s="140">
        <f ca="1">IF(AND(($AB28+$E$2)&gt;EX$5,EX$5&gt;=$E$2),'Portfolio Inputs'!AB$27*$U28,IF(AND(($AA28+$E$2)&gt;EX$5,EX$5&gt;=$E$2),'Portfolio Inputs'!AB$27*$T28,0))
+IF(AND(($AB28+$E$2)&gt;EX$5,EX$5&gt;=$E$2),'Portfolio Inputs'!AB$28*$W28,IF(AND(($AA28+$E$2)&gt;EX$5,EX$5&gt;=$E$2),'Portfolio Inputs'!AB$28*$V28,0))</f>
        <v>0</v>
      </c>
      <c r="EY28" s="140">
        <f ca="1">IF(AND(($AB28+$E$2)&gt;EY$5,EY$5&gt;=$E$2),'Portfolio Inputs'!AC$27*$U28,IF(AND(($AA28+$E$2)&gt;EY$5,EY$5&gt;=$E$2),'Portfolio Inputs'!AC$27*$T28,0))
+IF(AND(($AB28+$E$2)&gt;EY$5,EY$5&gt;=$E$2),'Portfolio Inputs'!AC$28*$W28,IF(AND(($AA28+$E$2)&gt;EY$5,EY$5&gt;=$E$2),'Portfolio Inputs'!AC$28*$V28,0))</f>
        <v>0</v>
      </c>
      <c r="EZ28" s="140">
        <f ca="1">IF(AND(($AB28+$E$2)&gt;EZ$5,EZ$5&gt;=$E$2),'Portfolio Inputs'!AD$27*$U28,IF(AND(($AA28+$E$2)&gt;EZ$5,EZ$5&gt;=$E$2),'Portfolio Inputs'!AD$27*$T28,0))
+IF(AND(($AB28+$E$2)&gt;EZ$5,EZ$5&gt;=$E$2),'Portfolio Inputs'!AD$28*$W28,IF(AND(($AA28+$E$2)&gt;EZ$5,EZ$5&gt;=$E$2),'Portfolio Inputs'!AD$28*$V28,0))</f>
        <v>0</v>
      </c>
      <c r="FA28" s="140">
        <f ca="1">IF(AND(($AB28+$E$2)&gt;FA$5,FA$5&gt;=$E$2),'Portfolio Inputs'!AE$27*$U28,IF(AND(($AA28+$E$2)&gt;FA$5,FA$5&gt;=$E$2),'Portfolio Inputs'!AE$27*$T28,0))
+IF(AND(($AB28+$E$2)&gt;FA$5,FA$5&gt;=$E$2),'Portfolio Inputs'!AE$28*$W28,IF(AND(($AA28+$E$2)&gt;FA$5,FA$5&gt;=$E$2),'Portfolio Inputs'!AE$28*$V28,0))</f>
        <v>0</v>
      </c>
      <c r="FB28" s="140">
        <f ca="1">IF(AND(($AB28+$E$2)&gt;FB$5,FB$5&gt;=$E$2),'Portfolio Inputs'!AF$27*$U28,IF(AND(($AA28+$E$2)&gt;FB$5,FB$5&gt;=$E$2),'Portfolio Inputs'!AF$27*$T28,0))
+IF(AND(($AB28+$E$2)&gt;FB$5,FB$5&gt;=$E$2),'Portfolio Inputs'!AF$28*$W28,IF(AND(($AA28+$E$2)&gt;FB$5,FB$5&gt;=$E$2),'Portfolio Inputs'!AF$28*$V28,0))</f>
        <v>0</v>
      </c>
      <c r="FC28" s="140">
        <f ca="1">IF(AND(($AB28+$E$2)&gt;FC$5,FC$5&gt;=$E$2),'Portfolio Inputs'!AG$27*$U28,IF(AND(($AA28+$E$2)&gt;FC$5,FC$5&gt;=$E$2),'Portfolio Inputs'!AG$27*$T28,0))
+IF(AND(($AB28+$E$2)&gt;FC$5,FC$5&gt;=$E$2),'Portfolio Inputs'!AG$28*$W28,IF(AND(($AA28+$E$2)&gt;FC$5,FC$5&gt;=$E$2),'Portfolio Inputs'!AG$28*$V28,0))</f>
        <v>0</v>
      </c>
      <c r="FD28" s="140">
        <f ca="1">IF(AND(($AB28+$E$2)&gt;FD$5,FD$5&gt;=$E$2),'Portfolio Inputs'!AH$27*$U28,IF(AND(($AA28+$E$2)&gt;FD$5,FD$5&gt;=$E$2),'Portfolio Inputs'!AH$27*$T28,0))
+IF(AND(($AB28+$E$2)&gt;FD$5,FD$5&gt;=$E$2),'Portfolio Inputs'!AH$28*$W28,IF(AND(($AA28+$E$2)&gt;FD$5,FD$5&gt;=$E$2),'Portfolio Inputs'!AH$28*$V28,0))</f>
        <v>0</v>
      </c>
      <c r="FE28" s="140">
        <f ca="1">IF(AND(($AB28+$E$2)&gt;FE$5,FE$5&gt;=$E$2),'Portfolio Inputs'!AI$27*$U28,IF(AND(($AA28+$E$2)&gt;FE$5,FE$5&gt;=$E$2),'Portfolio Inputs'!AI$27*$T28,0))
+IF(AND(($AB28+$E$2)&gt;FE$5,FE$5&gt;=$E$2),'Portfolio Inputs'!AI$28*$W28,IF(AND(($AA28+$E$2)&gt;FE$5,FE$5&gt;=$E$2),'Portfolio Inputs'!AI$28*$V28,0))</f>
        <v>0</v>
      </c>
      <c r="FF28" s="140">
        <f ca="1">IF(AND(($AB28+$E$2)&gt;FF$5,FF$5&gt;=$E$2),'Portfolio Inputs'!AJ$27*$U28,IF(AND(($AA28+$E$2)&gt;FF$5,FF$5&gt;=$E$2),'Portfolio Inputs'!AJ$27*$T28,0))
+IF(AND(($AB28+$E$2)&gt;FF$5,FF$5&gt;=$E$2),'Portfolio Inputs'!AJ$28*$W28,IF(AND(($AA28+$E$2)&gt;FF$5,FF$5&gt;=$E$2),'Portfolio Inputs'!AJ$28*$V28,0))</f>
        <v>0</v>
      </c>
      <c r="FG28" s="140">
        <f ca="1">IF(AND(($AB28+$E$2)&gt;FG$5,FG$5&gt;=$E$2),'Portfolio Inputs'!AK$27*$U28,IF(AND(($AA28+$E$2)&gt;FG$5,FG$5&gt;=$E$2),'Portfolio Inputs'!AK$27*$T28,0))
+IF(AND(($AB28+$E$2)&gt;FG$5,FG$5&gt;=$E$2),'Portfolio Inputs'!AK$28*$W28,IF(AND(($AA28+$E$2)&gt;FG$5,FG$5&gt;=$E$2),'Portfolio Inputs'!AK$28*$V28,0))</f>
        <v>0</v>
      </c>
      <c r="FH28" s="140">
        <f ca="1">IF(AND(($AB28+$E$2)&gt;FH$5,FH$5&gt;=$E$2),'Portfolio Inputs'!AL$27*$U28,IF(AND(($AA28+$E$2)&gt;FH$5,FH$5&gt;=$E$2),'Portfolio Inputs'!AL$27*$T28,0))
+IF(AND(($AB28+$E$2)&gt;FH$5,FH$5&gt;=$E$2),'Portfolio Inputs'!AL$28*$W28,IF(AND(($AA28+$E$2)&gt;FH$5,FH$5&gt;=$E$2),'Portfolio Inputs'!AL$28*$V28,0))</f>
        <v>0</v>
      </c>
      <c r="FI28" s="140">
        <f ca="1">IF(AND(($AB28+$E$2)&gt;FI$5,FI$5&gt;=$E$2),'Portfolio Inputs'!AM$27*$U28,IF(AND(($AA28+$E$2)&gt;FI$5,FI$5&gt;=$E$2),'Portfolio Inputs'!AM$27*$T28,0))
+IF(AND(($AB28+$E$2)&gt;FI$5,FI$5&gt;=$E$2),'Portfolio Inputs'!AM$28*$W28,IF(AND(($AA28+$E$2)&gt;FI$5,FI$5&gt;=$E$2),'Portfolio Inputs'!AM$28*$V28,0))</f>
        <v>0</v>
      </c>
      <c r="FJ28" s="139"/>
      <c r="FK28" s="140">
        <f ca="1">IF(AND(($AB28+$E$2)&gt;GT$5,GT$5&gt;=$E$2),$U28,IF(AND(($AA28+$E$2)&gt;GT$5,GT$5&gt;=$E$2),$T28,0))/Loss_Propane
 *IF($C28="Residential",'Portfolio Inputs'!F$39,'Portfolio Inputs'!F$40)
+IF(AND(($AB28+$E$2)&gt;GT$5,GT$5&gt;=$E$2),$W28,IF(AND(($AA28+$E$2)&gt;GT$5,GT$5&gt;=$E$2),$V28,0))/Loss_OilEnergy
 *IF($C28="Residential",'Portfolio Inputs'!F$41,'Portfolio Inputs'!F$42)</f>
        <v>0</v>
      </c>
      <c r="FL28" s="140">
        <f ca="1">IF(AND(($AB28+$E$2)&gt;GU$5,GU$5&gt;=$E$2),$U28,IF(AND(($AA28+$E$2)&gt;GU$5,GU$5&gt;=$E$2),$T28,0))/Loss_Propane
 *IF($C28="Residential",'Portfolio Inputs'!G$39,'Portfolio Inputs'!G$40)
+IF(AND(($AB28+$E$2)&gt;GU$5,GU$5&gt;=$E$2),$W28,IF(AND(($AA28+$E$2)&gt;GU$5,GU$5&gt;=$E$2),$V28,0))/Loss_OilEnergy
 *IF($C28="Residential",'Portfolio Inputs'!G$41,'Portfolio Inputs'!G$42)</f>
        <v>0</v>
      </c>
      <c r="FM28" s="140">
        <f ca="1">IF(AND(($AB28+$E$2)&gt;GV$5,GV$5&gt;=$E$2),$U28,IF(AND(($AA28+$E$2)&gt;GV$5,GV$5&gt;=$E$2),$T28,0))/Loss_Propane
 *IF($C28="Residential",'Portfolio Inputs'!H$39,'Portfolio Inputs'!H$40)
+IF(AND(($AB28+$E$2)&gt;GV$5,GV$5&gt;=$E$2),$W28,IF(AND(($AA28+$E$2)&gt;GV$5,GV$5&gt;=$E$2),$V28,0))/Loss_OilEnergy
 *IF($C28="Residential",'Portfolio Inputs'!H$41,'Portfolio Inputs'!H$42)</f>
        <v>0</v>
      </c>
      <c r="FN28" s="140">
        <f ca="1">IF(AND(($AB28+$E$2)&gt;GW$5,GW$5&gt;=$E$2),$U28,IF(AND(($AA28+$E$2)&gt;GW$5,GW$5&gt;=$E$2),$T28,0))/Loss_Propane
 *IF($C28="Residential",'Portfolio Inputs'!I$39,'Portfolio Inputs'!I$40)
+IF(AND(($AB28+$E$2)&gt;GW$5,GW$5&gt;=$E$2),$W28,IF(AND(($AA28+$E$2)&gt;GW$5,GW$5&gt;=$E$2),$V28,0))/Loss_OilEnergy
 *IF($C28="Residential",'Portfolio Inputs'!I$41,'Portfolio Inputs'!I$42)</f>
        <v>0</v>
      </c>
      <c r="FO28" s="140">
        <f ca="1">IF(AND(($AB28+$E$2)&gt;GX$5,GX$5&gt;=$E$2),$U28,IF(AND(($AA28+$E$2)&gt;GX$5,GX$5&gt;=$E$2),$T28,0))/Loss_Propane
 *IF($C28="Residential",'Portfolio Inputs'!J$39,'Portfolio Inputs'!J$40)
+IF(AND(($AB28+$E$2)&gt;GX$5,GX$5&gt;=$E$2),$W28,IF(AND(($AA28+$E$2)&gt;GX$5,GX$5&gt;=$E$2),$V28,0))/Loss_OilEnergy
 *IF($C28="Residential",'Portfolio Inputs'!J$41,'Portfolio Inputs'!J$42)</f>
        <v>0</v>
      </c>
      <c r="FP28" s="140">
        <f ca="1">IF(AND(($AB28+$E$2)&gt;GY$5,GY$5&gt;=$E$2),$U28,IF(AND(($AA28+$E$2)&gt;GY$5,GY$5&gt;=$E$2),$T28,0))/Loss_Propane
 *IF($C28="Residential",'Portfolio Inputs'!K$39,'Portfolio Inputs'!K$40)
+IF(AND(($AB28+$E$2)&gt;GY$5,GY$5&gt;=$E$2),$W28,IF(AND(($AA28+$E$2)&gt;GY$5,GY$5&gt;=$E$2),$V28,0))/Loss_OilEnergy
 *IF($C28="Residential",'Portfolio Inputs'!K$41,'Portfolio Inputs'!K$42)</f>
        <v>0</v>
      </c>
      <c r="FQ28" s="140">
        <f ca="1">IF(AND(($AB28+$E$2)&gt;GZ$5,GZ$5&gt;=$E$2),$U28,IF(AND(($AA28+$E$2)&gt;GZ$5,GZ$5&gt;=$E$2),$T28,0))/Loss_Propane
 *IF($C28="Residential",'Portfolio Inputs'!L$39,'Portfolio Inputs'!L$40)
+IF(AND(($AB28+$E$2)&gt;GZ$5,GZ$5&gt;=$E$2),$W28,IF(AND(($AA28+$E$2)&gt;GZ$5,GZ$5&gt;=$E$2),$V28,0))/Loss_OilEnergy
 *IF($C28="Residential",'Portfolio Inputs'!L$41,'Portfolio Inputs'!L$42)</f>
        <v>0</v>
      </c>
      <c r="FR28" s="140">
        <f ca="1">IF(AND(($AB28+$E$2)&gt;HA$5,HA$5&gt;=$E$2),$U28,IF(AND(($AA28+$E$2)&gt;HA$5,HA$5&gt;=$E$2),$T28,0))/Loss_Propane
 *IF($C28="Residential",'Portfolio Inputs'!M$39,'Portfolio Inputs'!M$40)
+IF(AND(($AB28+$E$2)&gt;HA$5,HA$5&gt;=$E$2),$W28,IF(AND(($AA28+$E$2)&gt;HA$5,HA$5&gt;=$E$2),$V28,0))/Loss_OilEnergy
 *IF($C28="Residential",'Portfolio Inputs'!M$41,'Portfolio Inputs'!M$42)</f>
        <v>0</v>
      </c>
      <c r="FS28" s="140">
        <f ca="1">IF(AND(($AB28+$E$2)&gt;HB$5,HB$5&gt;=$E$2),$U28,IF(AND(($AA28+$E$2)&gt;HB$5,HB$5&gt;=$E$2),$T28,0))/Loss_Propane
 *IF($C28="Residential",'Portfolio Inputs'!N$39,'Portfolio Inputs'!N$40)
+IF(AND(($AB28+$E$2)&gt;HB$5,HB$5&gt;=$E$2),$W28,IF(AND(($AA28+$E$2)&gt;HB$5,HB$5&gt;=$E$2),$V28,0))/Loss_OilEnergy
 *IF($C28="Residential",'Portfolio Inputs'!N$41,'Portfolio Inputs'!N$42)</f>
        <v>0</v>
      </c>
      <c r="FT28" s="140">
        <f ca="1">IF(AND(($AB28+$E$2)&gt;HC$5,HC$5&gt;=$E$2),$U28,IF(AND(($AA28+$E$2)&gt;HC$5,HC$5&gt;=$E$2),$T28,0))/Loss_Propane
 *IF($C28="Residential",'Portfolio Inputs'!O$39,'Portfolio Inputs'!O$40)
+IF(AND(($AB28+$E$2)&gt;HC$5,HC$5&gt;=$E$2),$W28,IF(AND(($AA28+$E$2)&gt;HC$5,HC$5&gt;=$E$2),$V28,0))/Loss_OilEnergy
 *IF($C28="Residential",'Portfolio Inputs'!O$41,'Portfolio Inputs'!O$42)</f>
        <v>0</v>
      </c>
      <c r="FU28" s="140">
        <f ca="1">IF(AND(($AB28+$E$2)&gt;HD$5,HD$5&gt;=$E$2),$U28,IF(AND(($AA28+$E$2)&gt;HD$5,HD$5&gt;=$E$2),$T28,0))/Loss_Propane
 *IF($C28="Residential",'Portfolio Inputs'!P$39,'Portfolio Inputs'!P$40)
+IF(AND(($AB28+$E$2)&gt;HD$5,HD$5&gt;=$E$2),$W28,IF(AND(($AA28+$E$2)&gt;HD$5,HD$5&gt;=$E$2),$V28,0))/Loss_OilEnergy
 *IF($C28="Residential",'Portfolio Inputs'!P$41,'Portfolio Inputs'!P$42)</f>
        <v>0</v>
      </c>
      <c r="FV28" s="140">
        <f ca="1">IF(AND(($AB28+$E$2)&gt;HE$5,HE$5&gt;=$E$2),$U28,IF(AND(($AA28+$E$2)&gt;HE$5,HE$5&gt;=$E$2),$T28,0))/Loss_Propane
 *IF($C28="Residential",'Portfolio Inputs'!Q$39,'Portfolio Inputs'!Q$40)
+IF(AND(($AB28+$E$2)&gt;HE$5,HE$5&gt;=$E$2),$W28,IF(AND(($AA28+$E$2)&gt;HE$5,HE$5&gt;=$E$2),$V28,0))/Loss_OilEnergy
 *IF($C28="Residential",'Portfolio Inputs'!Q$41,'Portfolio Inputs'!Q$42)</f>
        <v>0</v>
      </c>
      <c r="FW28" s="140">
        <f ca="1">IF(AND(($AB28+$E$2)&gt;HF$5,HF$5&gt;=$E$2),$U28,IF(AND(($AA28+$E$2)&gt;HF$5,HF$5&gt;=$E$2),$T28,0))/Loss_Propane
 *IF($C28="Residential",'Portfolio Inputs'!R$39,'Portfolio Inputs'!R$40)
+IF(AND(($AB28+$E$2)&gt;HF$5,HF$5&gt;=$E$2),$W28,IF(AND(($AA28+$E$2)&gt;HF$5,HF$5&gt;=$E$2),$V28,0))/Loss_OilEnergy
 *IF($C28="Residential",'Portfolio Inputs'!R$41,'Portfolio Inputs'!R$42)</f>
        <v>0</v>
      </c>
      <c r="FX28" s="140">
        <f ca="1">IF(AND(($AB28+$E$2)&gt;HG$5,HG$5&gt;=$E$2),$U28,IF(AND(($AA28+$E$2)&gt;HG$5,HG$5&gt;=$E$2),$T28,0))/Loss_Propane
 *IF($C28="Residential",'Portfolio Inputs'!S$39,'Portfolio Inputs'!S$40)
+IF(AND(($AB28+$E$2)&gt;HG$5,HG$5&gt;=$E$2),$W28,IF(AND(($AA28+$E$2)&gt;HG$5,HG$5&gt;=$E$2),$V28,0))/Loss_OilEnergy
 *IF($C28="Residential",'Portfolio Inputs'!S$41,'Portfolio Inputs'!S$42)</f>
        <v>0</v>
      </c>
      <c r="FY28" s="140">
        <f ca="1">IF(AND(($AB28+$E$2)&gt;HH$5,HH$5&gt;=$E$2),$U28,IF(AND(($AA28+$E$2)&gt;HH$5,HH$5&gt;=$E$2),$T28,0))/Loss_Propane
 *IF($C28="Residential",'Portfolio Inputs'!T$39,'Portfolio Inputs'!T$40)
+IF(AND(($AB28+$E$2)&gt;HH$5,HH$5&gt;=$E$2),$W28,IF(AND(($AA28+$E$2)&gt;HH$5,HH$5&gt;=$E$2),$V28,0))/Loss_OilEnergy
 *IF($C28="Residential",'Portfolio Inputs'!T$41,'Portfolio Inputs'!T$42)</f>
        <v>0</v>
      </c>
      <c r="FZ28" s="140">
        <f ca="1">IF(AND(($AB28+$E$2)&gt;HI$5,HI$5&gt;=$E$2),$U28,IF(AND(($AA28+$E$2)&gt;HI$5,HI$5&gt;=$E$2),$T28,0))/Loss_Propane
 *IF($C28="Residential",'Portfolio Inputs'!U$39,'Portfolio Inputs'!U$40)
+IF(AND(($AB28+$E$2)&gt;HI$5,HI$5&gt;=$E$2),$W28,IF(AND(($AA28+$E$2)&gt;HI$5,HI$5&gt;=$E$2),$V28,0))/Loss_OilEnergy
 *IF($C28="Residential",'Portfolio Inputs'!U$41,'Portfolio Inputs'!U$42)</f>
        <v>0</v>
      </c>
      <c r="GA28" s="140">
        <f ca="1">IF(AND(($AB28+$E$2)&gt;HJ$5,HJ$5&gt;=$E$2),$U28,IF(AND(($AA28+$E$2)&gt;HJ$5,HJ$5&gt;=$E$2),$T28,0))/Loss_Propane
 *IF($C28="Residential",'Portfolio Inputs'!V$39,'Portfolio Inputs'!V$40)
+IF(AND(($AB28+$E$2)&gt;HJ$5,HJ$5&gt;=$E$2),$W28,IF(AND(($AA28+$E$2)&gt;HJ$5,HJ$5&gt;=$E$2),$V28,0))/Loss_OilEnergy
 *IF($C28="Residential",'Portfolio Inputs'!V$41,'Portfolio Inputs'!V$42)</f>
        <v>0</v>
      </c>
      <c r="GB28" s="140">
        <f ca="1">IF(AND(($AB28+$E$2)&gt;HK$5,HK$5&gt;=$E$2),$U28,IF(AND(($AA28+$E$2)&gt;HK$5,HK$5&gt;=$E$2),$T28,0))/Loss_Propane
 *IF($C28="Residential",'Portfolio Inputs'!W$39,'Portfolio Inputs'!W$40)
+IF(AND(($AB28+$E$2)&gt;HK$5,HK$5&gt;=$E$2),$W28,IF(AND(($AA28+$E$2)&gt;HK$5,HK$5&gt;=$E$2),$V28,0))/Loss_OilEnergy
 *IF($C28="Residential",'Portfolio Inputs'!W$41,'Portfolio Inputs'!W$42)</f>
        <v>0</v>
      </c>
      <c r="GC28" s="140">
        <f ca="1">IF(AND(($AB28+$E$2)&gt;HL$5,HL$5&gt;=$E$2),$U28,IF(AND(($AA28+$E$2)&gt;HL$5,HL$5&gt;=$E$2),$T28,0))/Loss_Propane
 *IF($C28="Residential",'Portfolio Inputs'!X$39,'Portfolio Inputs'!X$40)
+IF(AND(($AB28+$E$2)&gt;HL$5,HL$5&gt;=$E$2),$W28,IF(AND(($AA28+$E$2)&gt;HL$5,HL$5&gt;=$E$2),$V28,0))/Loss_OilEnergy
 *IF($C28="Residential",'Portfolio Inputs'!X$41,'Portfolio Inputs'!X$42)</f>
        <v>0</v>
      </c>
      <c r="GD28" s="140">
        <f ca="1">IF(AND(($AB28+$E$2)&gt;HM$5,HM$5&gt;=$E$2),$U28,IF(AND(($AA28+$E$2)&gt;HM$5,HM$5&gt;=$E$2),$T28,0))/Loss_Propane
 *IF($C28="Residential",'Portfolio Inputs'!Y$39,'Portfolio Inputs'!Y$40)
+IF(AND(($AB28+$E$2)&gt;HM$5,HM$5&gt;=$E$2),$W28,IF(AND(($AA28+$E$2)&gt;HM$5,HM$5&gt;=$E$2),$V28,0))/Loss_OilEnergy
 *IF($C28="Residential",'Portfolio Inputs'!Y$41,'Portfolio Inputs'!Y$42)</f>
        <v>0</v>
      </c>
      <c r="GE28" s="140">
        <f ca="1">IF(AND(($AB28+$E$2)&gt;HN$5,HN$5&gt;=$E$2),$U28,IF(AND(($AA28+$E$2)&gt;HN$5,HN$5&gt;=$E$2),$T28,0))/Loss_Propane
 *IF($C28="Residential",'Portfolio Inputs'!Z$39,'Portfolio Inputs'!Z$40)
+IF(AND(($AB28+$E$2)&gt;HN$5,HN$5&gt;=$E$2),$W28,IF(AND(($AA28+$E$2)&gt;HN$5,HN$5&gt;=$E$2),$V28,0))/Loss_OilEnergy
 *IF($C28="Residential",'Portfolio Inputs'!Z$41,'Portfolio Inputs'!Z$42)</f>
        <v>0</v>
      </c>
      <c r="GF28" s="140">
        <f ca="1">IF(AND(($AB28+$E$2)&gt;HO$5,HO$5&gt;=$E$2),$U28,IF(AND(($AA28+$E$2)&gt;HO$5,HO$5&gt;=$E$2),$T28,0))/Loss_Propane
 *IF($C28="Residential",'Portfolio Inputs'!AA$39,'Portfolio Inputs'!AA$40)
+IF(AND(($AB28+$E$2)&gt;HO$5,HO$5&gt;=$E$2),$W28,IF(AND(($AA28+$E$2)&gt;HO$5,HO$5&gt;=$E$2),$V28,0))/Loss_OilEnergy
 *IF($C28="Residential",'Portfolio Inputs'!AA$41,'Portfolio Inputs'!AA$42)</f>
        <v>0</v>
      </c>
      <c r="GG28" s="140">
        <f ca="1">IF(AND(($AB28+$E$2)&gt;HP$5,HP$5&gt;=$E$2),$U28,IF(AND(($AA28+$E$2)&gt;HP$5,HP$5&gt;=$E$2),$T28,0))/Loss_Propane
 *IF($C28="Residential",'Portfolio Inputs'!AB$39,'Portfolio Inputs'!AB$40)
+IF(AND(($AB28+$E$2)&gt;HP$5,HP$5&gt;=$E$2),$W28,IF(AND(($AA28+$E$2)&gt;HP$5,HP$5&gt;=$E$2),$V28,0))/Loss_OilEnergy
 *IF($C28="Residential",'Portfolio Inputs'!AB$41,'Portfolio Inputs'!AB$42)</f>
        <v>0</v>
      </c>
      <c r="GH28" s="140">
        <f ca="1">IF(AND(($AB28+$E$2)&gt;HQ$5,HQ$5&gt;=$E$2),$U28,IF(AND(($AA28+$E$2)&gt;HQ$5,HQ$5&gt;=$E$2),$T28,0))/Loss_Propane
 *IF($C28="Residential",'Portfolio Inputs'!AC$39,'Portfolio Inputs'!AC$40)
+IF(AND(($AB28+$E$2)&gt;HQ$5,HQ$5&gt;=$E$2),$W28,IF(AND(($AA28+$E$2)&gt;HQ$5,HQ$5&gt;=$E$2),$V28,0))/Loss_OilEnergy
 *IF($C28="Residential",'Portfolio Inputs'!AC$41,'Portfolio Inputs'!AC$42)</f>
        <v>0</v>
      </c>
      <c r="GI28" s="140">
        <f ca="1">IF(AND(($AB28+$E$2)&gt;HR$5,HR$5&gt;=$E$2),$U28,IF(AND(($AA28+$E$2)&gt;HR$5,HR$5&gt;=$E$2),$T28,0))/Loss_Propane
 *IF($C28="Residential",'Portfolio Inputs'!AD$39,'Portfolio Inputs'!AD$40)
+IF(AND(($AB28+$E$2)&gt;HR$5,HR$5&gt;=$E$2),$W28,IF(AND(($AA28+$E$2)&gt;HR$5,HR$5&gt;=$E$2),$V28,0))/Loss_OilEnergy
 *IF($C28="Residential",'Portfolio Inputs'!AD$41,'Portfolio Inputs'!AD$42)</f>
        <v>0</v>
      </c>
      <c r="GJ28" s="140">
        <f ca="1">IF(AND(($AB28+$E$2)&gt;HS$5,HS$5&gt;=$E$2),$U28,IF(AND(($AA28+$E$2)&gt;HS$5,HS$5&gt;=$E$2),$T28,0))/Loss_Propane
 *IF($C28="Residential",'Portfolio Inputs'!AE$39,'Portfolio Inputs'!AE$40)
+IF(AND(($AB28+$E$2)&gt;HS$5,HS$5&gt;=$E$2),$W28,IF(AND(($AA28+$E$2)&gt;HS$5,HS$5&gt;=$E$2),$V28,0))/Loss_OilEnergy
 *IF($C28="Residential",'Portfolio Inputs'!AE$41,'Portfolio Inputs'!AE$42)</f>
        <v>0</v>
      </c>
      <c r="GK28" s="140">
        <f ca="1">IF(AND(($AB28+$E$2)&gt;HT$5,HT$5&gt;=$E$2),$U28,IF(AND(($AA28+$E$2)&gt;HT$5,HT$5&gt;=$E$2),$T28,0))/Loss_Propane
 *IF($C28="Residential",'Portfolio Inputs'!AF$39,'Portfolio Inputs'!AF$40)
+IF(AND(($AB28+$E$2)&gt;HT$5,HT$5&gt;=$E$2),$W28,IF(AND(($AA28+$E$2)&gt;HT$5,HT$5&gt;=$E$2),$V28,0))/Loss_OilEnergy
 *IF($C28="Residential",'Portfolio Inputs'!AF$41,'Portfolio Inputs'!AF$42)</f>
        <v>0</v>
      </c>
      <c r="GL28" s="140">
        <f ca="1">IF(AND(($AB28+$E$2)&gt;HU$5,HU$5&gt;=$E$2),$U28,IF(AND(($AA28+$E$2)&gt;HU$5,HU$5&gt;=$E$2),$T28,0))/Loss_Propane
 *IF($C28="Residential",'Portfolio Inputs'!AG$39,'Portfolio Inputs'!AG$40)
+IF(AND(($AB28+$E$2)&gt;HU$5,HU$5&gt;=$E$2),$W28,IF(AND(($AA28+$E$2)&gt;HU$5,HU$5&gt;=$E$2),$V28,0))/Loss_OilEnergy
 *IF($C28="Residential",'Portfolio Inputs'!AG$41,'Portfolio Inputs'!AG$42)</f>
        <v>0</v>
      </c>
      <c r="GM28" s="140">
        <f ca="1">IF(AND(($AB28+$E$2)&gt;HV$5,HV$5&gt;=$E$2),$U28,IF(AND(($AA28+$E$2)&gt;HV$5,HV$5&gt;=$E$2),$T28,0))/Loss_Propane
 *IF($C28="Residential",'Portfolio Inputs'!AH$39,'Portfolio Inputs'!AH$40)
+IF(AND(($AB28+$E$2)&gt;HV$5,HV$5&gt;=$E$2),$W28,IF(AND(($AA28+$E$2)&gt;HV$5,HV$5&gt;=$E$2),$V28,0))/Loss_OilEnergy
 *IF($C28="Residential",'Portfolio Inputs'!AH$41,'Portfolio Inputs'!AH$42)</f>
        <v>0</v>
      </c>
      <c r="GN28" s="140">
        <f ca="1">IF(AND(($AB28+$E$2)&gt;HW$5,HW$5&gt;=$E$2),$U28,IF(AND(($AA28+$E$2)&gt;HW$5,HW$5&gt;=$E$2),$T28,0))/Loss_Propane
 *IF($C28="Residential",'Portfolio Inputs'!AI$39,'Portfolio Inputs'!AI$40)
+IF(AND(($AB28+$E$2)&gt;HW$5,HW$5&gt;=$E$2),$W28,IF(AND(($AA28+$E$2)&gt;HW$5,HW$5&gt;=$E$2),$V28,0))/Loss_OilEnergy
 *IF($C28="Residential",'Portfolio Inputs'!AI$41,'Portfolio Inputs'!AI$42)</f>
        <v>0</v>
      </c>
      <c r="GO28" s="140">
        <f ca="1">IF(AND(($AB28+$E$2)&gt;HX$5,HX$5&gt;=$E$2),$U28,IF(AND(($AA28+$E$2)&gt;HX$5,HX$5&gt;=$E$2),$T28,0))/Loss_Propane
 *IF($C28="Residential",'Portfolio Inputs'!AJ$39,'Portfolio Inputs'!AJ$40)
+IF(AND(($AB28+$E$2)&gt;HX$5,HX$5&gt;=$E$2),$W28,IF(AND(($AA28+$E$2)&gt;HX$5,HX$5&gt;=$E$2),$V28,0))/Loss_OilEnergy
 *IF($C28="Residential",'Portfolio Inputs'!AJ$41,'Portfolio Inputs'!AJ$42)</f>
        <v>0</v>
      </c>
      <c r="GP28" s="140">
        <f ca="1">IF(AND(($AB28+$E$2)&gt;HY$5,HY$5&gt;=$E$2),$U28,IF(AND(($AA28+$E$2)&gt;HY$5,HY$5&gt;=$E$2),$T28,0))/Loss_Propane
 *IF($C28="Residential",'Portfolio Inputs'!AK$39,'Portfolio Inputs'!AK$40)
+IF(AND(($AB28+$E$2)&gt;HY$5,HY$5&gt;=$E$2),$W28,IF(AND(($AA28+$E$2)&gt;HY$5,HY$5&gt;=$E$2),$V28,0))/Loss_OilEnergy
 *IF($C28="Residential",'Portfolio Inputs'!AK$41,'Portfolio Inputs'!AK$42)</f>
        <v>0</v>
      </c>
      <c r="GQ28" s="140">
        <f ca="1">IF(AND(($AB28+$E$2)&gt;HZ$5,HZ$5&gt;=$E$2),$U28,IF(AND(($AA28+$E$2)&gt;HZ$5,HZ$5&gt;=$E$2),$T28,0))/Loss_Propane
 *IF($C28="Residential",'Portfolio Inputs'!AL$39,'Portfolio Inputs'!AL$40)
+IF(AND(($AB28+$E$2)&gt;HZ$5,HZ$5&gt;=$E$2),$W28,IF(AND(($AA28+$E$2)&gt;HZ$5,HZ$5&gt;=$E$2),$V28,0))/Loss_OilEnergy
 *IF($C28="Residential",'Portfolio Inputs'!AL$41,'Portfolio Inputs'!AL$42)</f>
        <v>0</v>
      </c>
      <c r="GR28" s="140">
        <f ca="1">IF(AND(($AB28+$E$2)&gt;IA$5,IA$5&gt;=$E$2),$U28,IF(AND(($AA28+$E$2)&gt;IA$5,IA$5&gt;=$E$2),$T28,0))/Loss_Propane
 *IF($C28="Residential",'Portfolio Inputs'!AM$39,'Portfolio Inputs'!AM$40)
+IF(AND(($AB28+$E$2)&gt;IA$5,IA$5&gt;=$E$2),$W28,IF(AND(($AA28+$E$2)&gt;IA$5,IA$5&gt;=$E$2),$V28,0))/Loss_OilEnergy
 *IF($C28="Residential",'Portfolio Inputs'!AM$41,'Portfolio Inputs'!AM$42)</f>
        <v>0</v>
      </c>
      <c r="GS28" s="139"/>
      <c r="GT28" s="140">
        <f ca="1">IF(AND(($AB28+$E$2)&gt;GT$5,GT$5&gt;=$E$2),$L28,IF(AND(($AA28+$E$2)&gt;GT$5,GT$5&gt;=$E$2),$K28,0))/Loss_ElectricEnergy
 *IF($C28="Residential",'Portfolio Inputs'!F$33,'Portfolio Inputs'!F$34)
+IF(AND(($AB28+$E$2)&gt;GT$5,GT$5&gt;=$E$2),$Q28,IF(AND(($AA28+$E$2)&gt;GT$5,GT$5&gt;=$E$2),$P28,0))/Loss_GasEnergy
 *IF($C28="Residential",'Portfolio Inputs'!F$35,'Portfolio Inputs'!F$36)</f>
        <v>12087.80444637773</v>
      </c>
      <c r="GU28" s="140">
        <f ca="1">IF(AND(($AB28+$E$2)&gt;GU$5,GU$5&gt;=$E$2),$L28,IF(AND(($AA28+$E$2)&gt;GU$5,GU$5&gt;=$E$2),$K28,0))/Loss_ElectricEnergy
 *IF($C28="Residential",'Portfolio Inputs'!G$33,'Portfolio Inputs'!G$34)
+IF(AND(($AB28+$E$2)&gt;GU$5,GU$5&gt;=$E$2),$Q28,IF(AND(($AA28+$E$2)&gt;GU$5,GU$5&gt;=$E$2),$P28,0))/Loss_GasEnergy
 *IF($C28="Residential",'Portfolio Inputs'!G$35,'Portfolio Inputs'!G$36)</f>
        <v>12269.121513073393</v>
      </c>
      <c r="GV28" s="140">
        <f ca="1">IF(AND(($AB28+$E$2)&gt;GV$5,GV$5&gt;=$E$2),$L28,IF(AND(($AA28+$E$2)&gt;GV$5,GV$5&gt;=$E$2),$K28,0))/Loss_ElectricEnergy
 *IF($C28="Residential",'Portfolio Inputs'!H$33,'Portfolio Inputs'!H$34)
+IF(AND(($AB28+$E$2)&gt;GV$5,GV$5&gt;=$E$2),$Q28,IF(AND(($AA28+$E$2)&gt;GV$5,GV$5&gt;=$E$2),$P28,0))/Loss_GasEnergy
 *IF($C28="Residential",'Portfolio Inputs'!H$35,'Portfolio Inputs'!H$36)</f>
        <v>12453.158335769493</v>
      </c>
      <c r="GW28" s="140">
        <f ca="1">IF(AND(($AB28+$E$2)&gt;GW$5,GW$5&gt;=$E$2),$L28,IF(AND(($AA28+$E$2)&gt;GW$5,GW$5&gt;=$E$2),$K28,0))/Loss_ElectricEnergy
 *IF($C28="Residential",'Portfolio Inputs'!I$33,'Portfolio Inputs'!I$34)
+IF(AND(($AB28+$E$2)&gt;GW$5,GW$5&gt;=$E$2),$Q28,IF(AND(($AA28+$E$2)&gt;GW$5,GW$5&gt;=$E$2),$P28,0))/Loss_GasEnergy
 *IF($C28="Residential",'Portfolio Inputs'!I$35,'Portfolio Inputs'!I$36)</f>
        <v>12639.955710806034</v>
      </c>
      <c r="GX28" s="140">
        <f ca="1">IF(AND(($AB28+$E$2)&gt;GX$5,GX$5&gt;=$E$2),$L28,IF(AND(($AA28+$E$2)&gt;GX$5,GX$5&gt;=$E$2),$K28,0))/Loss_ElectricEnergy
 *IF($C28="Residential",'Portfolio Inputs'!J$33,'Portfolio Inputs'!J$34)
+IF(AND(($AB28+$E$2)&gt;GX$5,GX$5&gt;=$E$2),$Q28,IF(AND(($AA28+$E$2)&gt;GX$5,GX$5&gt;=$E$2),$P28,0))/Loss_GasEnergy
 *IF($C28="Residential",'Portfolio Inputs'!J$35,'Portfolio Inputs'!J$36)</f>
        <v>12829.555046468122</v>
      </c>
      <c r="GY28" s="140">
        <f ca="1">IF(AND(($AB28+$E$2)&gt;GY$5,GY$5&gt;=$E$2),$L28,IF(AND(($AA28+$E$2)&gt;GY$5,GY$5&gt;=$E$2),$K28,0))/Loss_ElectricEnergy
 *IF($C28="Residential",'Portfolio Inputs'!K$33,'Portfolio Inputs'!K$34)
+IF(AND(($AB28+$E$2)&gt;GY$5,GY$5&gt;=$E$2),$Q28,IF(AND(($AA28+$E$2)&gt;GY$5,GY$5&gt;=$E$2),$P28,0))/Loss_GasEnergy
 *IF($C28="Residential",'Portfolio Inputs'!K$35,'Portfolio Inputs'!K$36)</f>
        <v>13021.998372165142</v>
      </c>
      <c r="GZ28" s="140">
        <f ca="1">IF(AND(($AB28+$E$2)&gt;GZ$5,GZ$5&gt;=$E$2),$L28,IF(AND(($AA28+$E$2)&gt;GZ$5,GZ$5&gt;=$E$2),$K28,0))/Loss_ElectricEnergy
 *IF($C28="Residential",'Portfolio Inputs'!L$33,'Portfolio Inputs'!L$34)
+IF(AND(($AB28+$E$2)&gt;GZ$5,GZ$5&gt;=$E$2),$Q28,IF(AND(($AA28+$E$2)&gt;GZ$5,GZ$5&gt;=$E$2),$P28,0))/Loss_GasEnergy
 *IF($C28="Residential",'Portfolio Inputs'!L$35,'Portfolio Inputs'!L$36)</f>
        <v>13217.328347747616</v>
      </c>
      <c r="HA28" s="140">
        <f ca="1">IF(AND(($AB28+$E$2)&gt;HA$5,HA$5&gt;=$E$2),$L28,IF(AND(($AA28+$E$2)&gt;HA$5,HA$5&gt;=$E$2),$K28,0))/Loss_ElectricEnergy
 *IF($C28="Residential",'Portfolio Inputs'!M$33,'Portfolio Inputs'!M$34)
+IF(AND(($AB28+$E$2)&gt;HA$5,HA$5&gt;=$E$2),$Q28,IF(AND(($AA28+$E$2)&gt;HA$5,HA$5&gt;=$E$2),$P28,0))/Loss_GasEnergy
 *IF($C28="Residential",'Portfolio Inputs'!M$35,'Portfolio Inputs'!M$36)</f>
        <v>13415.588272963831</v>
      </c>
      <c r="HB28" s="140">
        <f ca="1">IF(AND(($AB28+$E$2)&gt;HB$5,HB$5&gt;=$E$2),$L28,IF(AND(($AA28+$E$2)&gt;HB$5,HB$5&gt;=$E$2),$K28,0))/Loss_ElectricEnergy
 *IF($C28="Residential",'Portfolio Inputs'!N$33,'Portfolio Inputs'!N$34)
+IF(AND(($AB28+$E$2)&gt;HB$5,HB$5&gt;=$E$2),$Q28,IF(AND(($AA28+$E$2)&gt;HB$5,HB$5&gt;=$E$2),$P28,0))/Loss_GasEnergy
 *IF($C28="Residential",'Portfolio Inputs'!N$35,'Portfolio Inputs'!N$36)</f>
        <v>0</v>
      </c>
      <c r="HC28" s="140">
        <f ca="1">IF(AND(($AB28+$E$2)&gt;HC$5,HC$5&gt;=$E$2),$L28,IF(AND(($AA28+$E$2)&gt;HC$5,HC$5&gt;=$E$2),$K28,0))/Loss_ElectricEnergy
 *IF($C28="Residential",'Portfolio Inputs'!O$33,'Portfolio Inputs'!O$34)
+IF(AND(($AB28+$E$2)&gt;HC$5,HC$5&gt;=$E$2),$Q28,IF(AND(($AA28+$E$2)&gt;HC$5,HC$5&gt;=$E$2),$P28,0))/Loss_GasEnergy
 *IF($C28="Residential",'Portfolio Inputs'!O$35,'Portfolio Inputs'!O$36)</f>
        <v>0</v>
      </c>
      <c r="HD28" s="140">
        <f ca="1">IF(AND(($AB28+$E$2)&gt;HD$5,HD$5&gt;=$E$2),$L28,IF(AND(($AA28+$E$2)&gt;HD$5,HD$5&gt;=$E$2),$K28,0))/Loss_ElectricEnergy
 *IF($C28="Residential",'Portfolio Inputs'!P$33,'Portfolio Inputs'!P$34)
+IF(AND(($AB28+$E$2)&gt;HD$5,HD$5&gt;=$E$2),$Q28,IF(AND(($AA28+$E$2)&gt;HD$5,HD$5&gt;=$E$2),$P28,0))/Loss_GasEnergy
 *IF($C28="Residential",'Portfolio Inputs'!P$35,'Portfolio Inputs'!P$36)</f>
        <v>0</v>
      </c>
      <c r="HE28" s="140">
        <f ca="1">IF(AND(($AB28+$E$2)&gt;HE$5,HE$5&gt;=$E$2),$L28,IF(AND(($AA28+$E$2)&gt;HE$5,HE$5&gt;=$E$2),$K28,0))/Loss_ElectricEnergy
 *IF($C28="Residential",'Portfolio Inputs'!Q$33,'Portfolio Inputs'!Q$34)
+IF(AND(($AB28+$E$2)&gt;HE$5,HE$5&gt;=$E$2),$Q28,IF(AND(($AA28+$E$2)&gt;HE$5,HE$5&gt;=$E$2),$P28,0))/Loss_GasEnergy
 *IF($C28="Residential",'Portfolio Inputs'!Q$35,'Portfolio Inputs'!Q$36)</f>
        <v>0</v>
      </c>
      <c r="HF28" s="140">
        <f ca="1">IF(AND(($AB28+$E$2)&gt;HF$5,HF$5&gt;=$E$2),$L28,IF(AND(($AA28+$E$2)&gt;HF$5,HF$5&gt;=$E$2),$K28,0))/Loss_ElectricEnergy
 *IF($C28="Residential",'Portfolio Inputs'!R$33,'Portfolio Inputs'!R$34)
+IF(AND(($AB28+$E$2)&gt;HF$5,HF$5&gt;=$E$2),$Q28,IF(AND(($AA28+$E$2)&gt;HF$5,HF$5&gt;=$E$2),$P28,0))/Loss_GasEnergy
 *IF($C28="Residential",'Portfolio Inputs'!R$35,'Portfolio Inputs'!R$36)</f>
        <v>0</v>
      </c>
      <c r="HG28" s="140">
        <f ca="1">IF(AND(($AB28+$E$2)&gt;HG$5,HG$5&gt;=$E$2),$L28,IF(AND(($AA28+$E$2)&gt;HG$5,HG$5&gt;=$E$2),$K28,0))/Loss_ElectricEnergy
 *IF($C28="Residential",'Portfolio Inputs'!S$33,'Portfolio Inputs'!S$34)
+IF(AND(($AB28+$E$2)&gt;HG$5,HG$5&gt;=$E$2),$Q28,IF(AND(($AA28+$E$2)&gt;HG$5,HG$5&gt;=$E$2),$P28,0))/Loss_GasEnergy
 *IF($C28="Residential",'Portfolio Inputs'!S$35,'Portfolio Inputs'!S$36)</f>
        <v>0</v>
      </c>
      <c r="HH28" s="140">
        <f ca="1">IF(AND(($AB28+$E$2)&gt;HH$5,HH$5&gt;=$E$2),$L28,IF(AND(($AA28+$E$2)&gt;HH$5,HH$5&gt;=$E$2),$K28,0))/Loss_ElectricEnergy
 *IF($C28="Residential",'Portfolio Inputs'!T$33,'Portfolio Inputs'!T$34)
+IF(AND(($AB28+$E$2)&gt;HH$5,HH$5&gt;=$E$2),$Q28,IF(AND(($AA28+$E$2)&gt;HH$5,HH$5&gt;=$E$2),$P28,0))/Loss_GasEnergy
 *IF($C28="Residential",'Portfolio Inputs'!T$35,'Portfolio Inputs'!T$36)</f>
        <v>0</v>
      </c>
      <c r="HI28" s="140">
        <f ca="1">IF(AND(($AB28+$E$2)&gt;HI$5,HI$5&gt;=$E$2),$L28,IF(AND(($AA28+$E$2)&gt;HI$5,HI$5&gt;=$E$2),$K28,0))/Loss_ElectricEnergy
 *IF($C28="Residential",'Portfolio Inputs'!U$33,'Portfolio Inputs'!U$34)
+IF(AND(($AB28+$E$2)&gt;HI$5,HI$5&gt;=$E$2),$Q28,IF(AND(($AA28+$E$2)&gt;HI$5,HI$5&gt;=$E$2),$P28,0))/Loss_GasEnergy
 *IF($C28="Residential",'Portfolio Inputs'!U$35,'Portfolio Inputs'!U$36)</f>
        <v>0</v>
      </c>
      <c r="HJ28" s="140">
        <f ca="1">IF(AND(($AB28+$E$2)&gt;HJ$5,HJ$5&gt;=$E$2),$L28,IF(AND(($AA28+$E$2)&gt;HJ$5,HJ$5&gt;=$E$2),$K28,0))/Loss_ElectricEnergy
 *IF($C28="Residential",'Portfolio Inputs'!V$33,'Portfolio Inputs'!V$34)
+IF(AND(($AB28+$E$2)&gt;HJ$5,HJ$5&gt;=$E$2),$Q28,IF(AND(($AA28+$E$2)&gt;HJ$5,HJ$5&gt;=$E$2),$P28,0))/Loss_GasEnergy
 *IF($C28="Residential",'Portfolio Inputs'!V$35,'Portfolio Inputs'!V$36)</f>
        <v>0</v>
      </c>
      <c r="HK28" s="140">
        <f ca="1">IF(AND(($AB28+$E$2)&gt;HK$5,HK$5&gt;=$E$2),$L28,IF(AND(($AA28+$E$2)&gt;HK$5,HK$5&gt;=$E$2),$K28,0))/Loss_ElectricEnergy
 *IF($C28="Residential",'Portfolio Inputs'!W$33,'Portfolio Inputs'!W$34)
+IF(AND(($AB28+$E$2)&gt;HK$5,HK$5&gt;=$E$2),$Q28,IF(AND(($AA28+$E$2)&gt;HK$5,HK$5&gt;=$E$2),$P28,0))/Loss_GasEnergy
 *IF($C28="Residential",'Portfolio Inputs'!W$35,'Portfolio Inputs'!W$36)</f>
        <v>0</v>
      </c>
      <c r="HL28" s="140">
        <f ca="1">IF(AND(($AB28+$E$2)&gt;HL$5,HL$5&gt;=$E$2),$L28,IF(AND(($AA28+$E$2)&gt;HL$5,HL$5&gt;=$E$2),$K28,0))/Loss_ElectricEnergy
 *IF($C28="Residential",'Portfolio Inputs'!X$33,'Portfolio Inputs'!X$34)
+IF(AND(($AB28+$E$2)&gt;HL$5,HL$5&gt;=$E$2),$Q28,IF(AND(($AA28+$E$2)&gt;HL$5,HL$5&gt;=$E$2),$P28,0))/Loss_GasEnergy
 *IF($C28="Residential",'Portfolio Inputs'!X$35,'Portfolio Inputs'!X$36)</f>
        <v>0</v>
      </c>
      <c r="HM28" s="140">
        <f ca="1">IF(AND(($AB28+$E$2)&gt;HM$5,HM$5&gt;=$E$2),$L28,IF(AND(($AA28+$E$2)&gt;HM$5,HM$5&gt;=$E$2),$K28,0))/Loss_ElectricEnergy
 *IF($C28="Residential",'Portfolio Inputs'!Y$33,'Portfolio Inputs'!Y$34)
+IF(AND(($AB28+$E$2)&gt;HM$5,HM$5&gt;=$E$2),$Q28,IF(AND(($AA28+$E$2)&gt;HM$5,HM$5&gt;=$E$2),$P28,0))/Loss_GasEnergy
 *IF($C28="Residential",'Portfolio Inputs'!Y$35,'Portfolio Inputs'!Y$36)</f>
        <v>0</v>
      </c>
      <c r="HN28" s="140">
        <f ca="1">IF(AND(($AB28+$E$2)&gt;HN$5,HN$5&gt;=$E$2),$L28,IF(AND(($AA28+$E$2)&gt;HN$5,HN$5&gt;=$E$2),$K28,0))/Loss_ElectricEnergy
 *IF($C28="Residential",'Portfolio Inputs'!Z$33,'Portfolio Inputs'!Z$34)
+IF(AND(($AB28+$E$2)&gt;HN$5,HN$5&gt;=$E$2),$Q28,IF(AND(($AA28+$E$2)&gt;HN$5,HN$5&gt;=$E$2),$P28,0))/Loss_GasEnergy
 *IF($C28="Residential",'Portfolio Inputs'!Z$35,'Portfolio Inputs'!Z$36)</f>
        <v>0</v>
      </c>
      <c r="HO28" s="140">
        <f ca="1">IF(AND(($AB28+$E$2)&gt;HO$5,HO$5&gt;=$E$2),$L28,IF(AND(($AA28+$E$2)&gt;HO$5,HO$5&gt;=$E$2),$K28,0))/Loss_ElectricEnergy
 *IF($C28="Residential",'Portfolio Inputs'!AA$33,'Portfolio Inputs'!AA$34)
+IF(AND(($AB28+$E$2)&gt;HO$5,HO$5&gt;=$E$2),$Q28,IF(AND(($AA28+$E$2)&gt;HO$5,HO$5&gt;=$E$2),$P28,0))/Loss_GasEnergy
 *IF($C28="Residential",'Portfolio Inputs'!AA$35,'Portfolio Inputs'!AA$36)</f>
        <v>0</v>
      </c>
      <c r="HP28" s="140">
        <f ca="1">IF(AND(($AB28+$E$2)&gt;HP$5,HP$5&gt;=$E$2),$L28,IF(AND(($AA28+$E$2)&gt;HP$5,HP$5&gt;=$E$2),$K28,0))/Loss_ElectricEnergy
 *IF($C28="Residential",'Portfolio Inputs'!AB$33,'Portfolio Inputs'!AB$34)
+IF(AND(($AB28+$E$2)&gt;HP$5,HP$5&gt;=$E$2),$Q28,IF(AND(($AA28+$E$2)&gt;HP$5,HP$5&gt;=$E$2),$P28,0))/Loss_GasEnergy
 *IF($C28="Residential",'Portfolio Inputs'!AB$35,'Portfolio Inputs'!AB$36)</f>
        <v>0</v>
      </c>
      <c r="HQ28" s="140">
        <f ca="1">IF(AND(($AB28+$E$2)&gt;HQ$5,HQ$5&gt;=$E$2),$L28,IF(AND(($AA28+$E$2)&gt;HQ$5,HQ$5&gt;=$E$2),$K28,0))/Loss_ElectricEnergy
 *IF($C28="Residential",'Portfolio Inputs'!AC$33,'Portfolio Inputs'!AC$34)
+IF(AND(($AB28+$E$2)&gt;HQ$5,HQ$5&gt;=$E$2),$Q28,IF(AND(($AA28+$E$2)&gt;HQ$5,HQ$5&gt;=$E$2),$P28,0))/Loss_GasEnergy
 *IF($C28="Residential",'Portfolio Inputs'!AC$35,'Portfolio Inputs'!AC$36)</f>
        <v>0</v>
      </c>
      <c r="HR28" s="140">
        <f ca="1">IF(AND(($AB28+$E$2)&gt;HR$5,HR$5&gt;=$E$2),$L28,IF(AND(($AA28+$E$2)&gt;HR$5,HR$5&gt;=$E$2),$K28,0))/Loss_ElectricEnergy
 *IF($C28="Residential",'Portfolio Inputs'!AD$33,'Portfolio Inputs'!AD$34)
+IF(AND(($AB28+$E$2)&gt;HR$5,HR$5&gt;=$E$2),$Q28,IF(AND(($AA28+$E$2)&gt;HR$5,HR$5&gt;=$E$2),$P28,0))/Loss_GasEnergy
 *IF($C28="Residential",'Portfolio Inputs'!AD$35,'Portfolio Inputs'!AD$36)</f>
        <v>0</v>
      </c>
      <c r="HS28" s="140">
        <f ca="1">IF(AND(($AB28+$E$2)&gt;HS$5,HS$5&gt;=$E$2),$L28,IF(AND(($AA28+$E$2)&gt;HS$5,HS$5&gt;=$E$2),$K28,0))/Loss_ElectricEnergy
 *IF($C28="Residential",'Portfolio Inputs'!AE$33,'Portfolio Inputs'!AE$34)
+IF(AND(($AB28+$E$2)&gt;HS$5,HS$5&gt;=$E$2),$Q28,IF(AND(($AA28+$E$2)&gt;HS$5,HS$5&gt;=$E$2),$P28,0))/Loss_GasEnergy
 *IF($C28="Residential",'Portfolio Inputs'!AE$35,'Portfolio Inputs'!AE$36)</f>
        <v>0</v>
      </c>
      <c r="HT28" s="140">
        <f ca="1">IF(AND(($AB28+$E$2)&gt;HT$5,HT$5&gt;=$E$2),$L28,IF(AND(($AA28+$E$2)&gt;HT$5,HT$5&gt;=$E$2),$K28,0))/Loss_ElectricEnergy
 *IF($C28="Residential",'Portfolio Inputs'!AF$33,'Portfolio Inputs'!AF$34)
+IF(AND(($AB28+$E$2)&gt;HT$5,HT$5&gt;=$E$2),$Q28,IF(AND(($AA28+$E$2)&gt;HT$5,HT$5&gt;=$E$2),$P28,0))/Loss_GasEnergy
 *IF($C28="Residential",'Portfolio Inputs'!AF$35,'Portfolio Inputs'!AF$36)</f>
        <v>0</v>
      </c>
      <c r="HU28" s="140">
        <f ca="1">IF(AND(($AB28+$E$2)&gt;HU$5,HU$5&gt;=$E$2),$L28,IF(AND(($AA28+$E$2)&gt;HU$5,HU$5&gt;=$E$2),$K28,0))/Loss_ElectricEnergy
 *IF($C28="Residential",'Portfolio Inputs'!AG$33,'Portfolio Inputs'!AG$34)
+IF(AND(($AB28+$E$2)&gt;HU$5,HU$5&gt;=$E$2),$Q28,IF(AND(($AA28+$E$2)&gt;HU$5,HU$5&gt;=$E$2),$P28,0))/Loss_GasEnergy
 *IF($C28="Residential",'Portfolio Inputs'!AG$35,'Portfolio Inputs'!AG$36)</f>
        <v>0</v>
      </c>
      <c r="HV28" s="140">
        <f ca="1">IF(AND(($AB28+$E$2)&gt;HV$5,HV$5&gt;=$E$2),$L28,IF(AND(($AA28+$E$2)&gt;HV$5,HV$5&gt;=$E$2),$K28,0))/Loss_ElectricEnergy
 *IF($C28="Residential",'Portfolio Inputs'!AH$33,'Portfolio Inputs'!AH$34)
+IF(AND(($AB28+$E$2)&gt;HV$5,HV$5&gt;=$E$2),$Q28,IF(AND(($AA28+$E$2)&gt;HV$5,HV$5&gt;=$E$2),$P28,0))/Loss_GasEnergy
 *IF($C28="Residential",'Portfolio Inputs'!AH$35,'Portfolio Inputs'!AH$36)</f>
        <v>0</v>
      </c>
      <c r="HW28" s="140">
        <f ca="1">IF(AND(($AB28+$E$2)&gt;HW$5,HW$5&gt;=$E$2),$L28,IF(AND(($AA28+$E$2)&gt;HW$5,HW$5&gt;=$E$2),$K28,0))/Loss_ElectricEnergy
 *IF($C28="Residential",'Portfolio Inputs'!AI$33,'Portfolio Inputs'!AI$34)
+IF(AND(($AB28+$E$2)&gt;HW$5,HW$5&gt;=$E$2),$Q28,IF(AND(($AA28+$E$2)&gt;HW$5,HW$5&gt;=$E$2),$P28,0))/Loss_GasEnergy
 *IF($C28="Residential",'Portfolio Inputs'!AI$35,'Portfolio Inputs'!AI$36)</f>
        <v>0</v>
      </c>
      <c r="HX28" s="140">
        <f ca="1">IF(AND(($AB28+$E$2)&gt;HX$5,HX$5&gt;=$E$2),$L28,IF(AND(($AA28+$E$2)&gt;HX$5,HX$5&gt;=$E$2),$K28,0))/Loss_ElectricEnergy
 *IF($C28="Residential",'Portfolio Inputs'!AJ$33,'Portfolio Inputs'!AJ$34)
+IF(AND(($AB28+$E$2)&gt;HX$5,HX$5&gt;=$E$2),$Q28,IF(AND(($AA28+$E$2)&gt;HX$5,HX$5&gt;=$E$2),$P28,0))/Loss_GasEnergy
 *IF($C28="Residential",'Portfolio Inputs'!AJ$35,'Portfolio Inputs'!AJ$36)</f>
        <v>0</v>
      </c>
      <c r="HY28" s="140">
        <f ca="1">IF(AND(($AB28+$E$2)&gt;HY$5,HY$5&gt;=$E$2),$L28,IF(AND(($AA28+$E$2)&gt;HY$5,HY$5&gt;=$E$2),$K28,0))/Loss_ElectricEnergy
 *IF($C28="Residential",'Portfolio Inputs'!AK$33,'Portfolio Inputs'!AK$34)
+IF(AND(($AB28+$E$2)&gt;HY$5,HY$5&gt;=$E$2),$Q28,IF(AND(($AA28+$E$2)&gt;HY$5,HY$5&gt;=$E$2),$P28,0))/Loss_GasEnergy
 *IF($C28="Residential",'Portfolio Inputs'!AK$35,'Portfolio Inputs'!AK$36)</f>
        <v>0</v>
      </c>
      <c r="HZ28" s="140">
        <f ca="1">IF(AND(($AB28+$E$2)&gt;HZ$5,HZ$5&gt;=$E$2),$L28,IF(AND(($AA28+$E$2)&gt;HZ$5,HZ$5&gt;=$E$2),$K28,0))/Loss_ElectricEnergy
 *IF($C28="Residential",'Portfolio Inputs'!AL$33,'Portfolio Inputs'!AL$34)
+IF(AND(($AB28+$E$2)&gt;HZ$5,HZ$5&gt;=$E$2),$Q28,IF(AND(($AA28+$E$2)&gt;HZ$5,HZ$5&gt;=$E$2),$P28,0))/Loss_GasEnergy
 *IF($C28="Residential",'Portfolio Inputs'!AL$35,'Portfolio Inputs'!AL$36)</f>
        <v>0</v>
      </c>
      <c r="IA28" s="140">
        <f ca="1">IF(AND(($AB28+$E$2)&gt;IA$5,IA$5&gt;=$E$2),$L28,IF(AND(($AA28+$E$2)&gt;IA$5,IA$5&gt;=$E$2),$K28,0))/Loss_ElectricEnergy
 *IF($C28="Residential",'Portfolio Inputs'!AM$33,'Portfolio Inputs'!AM$34)
+IF(AND(($AB28+$E$2)&gt;IA$5,IA$5&gt;=$E$2),$Q28,IF(AND(($AA28+$E$2)&gt;IA$5,IA$5&gt;=$E$2),$P28,0))/Loss_GasEnergy
 *IF($C28="Residential",'Portfolio Inputs'!AM$35,'Portfolio Inputs'!AM$36)</f>
        <v>0</v>
      </c>
      <c r="IB28" s="139"/>
      <c r="IC28" s="140">
        <f t="shared" ca="1" si="125"/>
        <v>6603</v>
      </c>
      <c r="ID28" s="140">
        <f t="shared" ca="1" si="125"/>
        <v>0</v>
      </c>
      <c r="IE28" s="140">
        <f t="shared" ca="1" si="125"/>
        <v>0</v>
      </c>
      <c r="IF28" s="140">
        <f t="shared" ca="1" si="125"/>
        <v>0</v>
      </c>
      <c r="IG28" s="140">
        <f t="shared" ca="1" si="125"/>
        <v>0</v>
      </c>
      <c r="IH28" s="140">
        <f t="shared" ca="1" si="125"/>
        <v>0</v>
      </c>
      <c r="II28" s="140">
        <f t="shared" ca="1" si="125"/>
        <v>0</v>
      </c>
      <c r="IJ28" s="140">
        <f t="shared" ca="1" si="125"/>
        <v>0</v>
      </c>
      <c r="IK28" s="140">
        <f t="shared" ca="1" si="125"/>
        <v>0</v>
      </c>
      <c r="IL28" s="140">
        <f t="shared" ca="1" si="125"/>
        <v>0</v>
      </c>
      <c r="IM28" s="140">
        <f t="shared" ca="1" si="126"/>
        <v>0</v>
      </c>
      <c r="IN28" s="140">
        <f t="shared" ca="1" si="126"/>
        <v>0</v>
      </c>
      <c r="IO28" s="140">
        <f t="shared" ca="1" si="126"/>
        <v>0</v>
      </c>
      <c r="IP28" s="140">
        <f t="shared" ca="1" si="126"/>
        <v>0</v>
      </c>
      <c r="IQ28" s="140">
        <f t="shared" ca="1" si="126"/>
        <v>0</v>
      </c>
      <c r="IR28" s="140">
        <f t="shared" ca="1" si="126"/>
        <v>0</v>
      </c>
      <c r="IS28" s="140">
        <f t="shared" ca="1" si="126"/>
        <v>0</v>
      </c>
      <c r="IT28" s="140">
        <f t="shared" ca="1" si="126"/>
        <v>0</v>
      </c>
      <c r="IU28" s="140">
        <f t="shared" ca="1" si="126"/>
        <v>0</v>
      </c>
      <c r="IV28" s="140">
        <f t="shared" ca="1" si="126"/>
        <v>0</v>
      </c>
      <c r="IW28" s="140">
        <f t="shared" ca="1" si="127"/>
        <v>0</v>
      </c>
      <c r="IX28" s="140">
        <f t="shared" ca="1" si="127"/>
        <v>0</v>
      </c>
      <c r="IY28" s="140">
        <f t="shared" ca="1" si="127"/>
        <v>0</v>
      </c>
      <c r="IZ28" s="140">
        <f t="shared" ca="1" si="127"/>
        <v>0</v>
      </c>
      <c r="JA28" s="140">
        <f t="shared" ca="1" si="127"/>
        <v>0</v>
      </c>
      <c r="JB28" s="140">
        <f t="shared" ca="1" si="127"/>
        <v>0</v>
      </c>
      <c r="JC28" s="140">
        <f t="shared" ca="1" si="127"/>
        <v>0</v>
      </c>
      <c r="JD28" s="140">
        <f t="shared" ca="1" si="127"/>
        <v>0</v>
      </c>
      <c r="JE28" s="140">
        <f t="shared" ca="1" si="127"/>
        <v>0</v>
      </c>
      <c r="JF28" s="140">
        <f t="shared" ca="1" si="127"/>
        <v>0</v>
      </c>
      <c r="JG28" s="140">
        <f t="shared" ca="1" si="127"/>
        <v>0</v>
      </c>
      <c r="JH28" s="140">
        <f t="shared" ca="1" si="127"/>
        <v>0</v>
      </c>
      <c r="JI28" s="140">
        <f t="shared" ca="1" si="127"/>
        <v>0</v>
      </c>
      <c r="JJ28" s="140">
        <f t="shared" ca="1" si="127"/>
        <v>0</v>
      </c>
      <c r="JK28" s="139"/>
      <c r="JL28" s="140">
        <f ca="1">IF(AND(($AB28+$E$2)&gt;JL$5,JL$5&gt;=$E$2),'Portfolio Inputs'!F$30*$S28,IF(AND(($AA28+$E$2)&gt;JL$5,JL$5&gt;=$E$2),'Portfolio Inputs'!F$30*$R28,0))</f>
        <v>0</v>
      </c>
      <c r="JM28" s="140">
        <f ca="1">IF(AND(($AB28+$E$2)&gt;JM$5,JM$5&gt;=$E$2),'Portfolio Inputs'!G$30*$S28,IF(AND(($AA28+$E$2)&gt;JM$5,JM$5&gt;=$E$2),'Portfolio Inputs'!G$30*$R28,0))</f>
        <v>0</v>
      </c>
      <c r="JN28" s="140">
        <f ca="1">IF(AND(($AB28+$E$2)&gt;JN$5,JN$5&gt;=$E$2),'Portfolio Inputs'!H$30*$S28,IF(AND(($AA28+$E$2)&gt;JN$5,JN$5&gt;=$E$2),'Portfolio Inputs'!H$30*$R28,0))</f>
        <v>0</v>
      </c>
      <c r="JO28" s="140">
        <f ca="1">IF(AND(($AB28+$E$2)&gt;JO$5,JO$5&gt;=$E$2),'Portfolio Inputs'!I$30*$S28,IF(AND(($AA28+$E$2)&gt;JO$5,JO$5&gt;=$E$2),'Portfolio Inputs'!I$30*$R28,0))</f>
        <v>0</v>
      </c>
      <c r="JP28" s="140">
        <f ca="1">IF(AND(($AB28+$E$2)&gt;JP$5,JP$5&gt;=$E$2),'Portfolio Inputs'!J$30*$S28,IF(AND(($AA28+$E$2)&gt;JP$5,JP$5&gt;=$E$2),'Portfolio Inputs'!J$30*$R28,0))</f>
        <v>0</v>
      </c>
      <c r="JQ28" s="140">
        <f ca="1">IF(AND(($AB28+$E$2)&gt;JQ$5,JQ$5&gt;=$E$2),'Portfolio Inputs'!K$30*$S28,IF(AND(($AA28+$E$2)&gt;JQ$5,JQ$5&gt;=$E$2),'Portfolio Inputs'!K$30*$R28,0))</f>
        <v>0</v>
      </c>
      <c r="JR28" s="140">
        <f ca="1">IF(AND(($AB28+$E$2)&gt;JR$5,JR$5&gt;=$E$2),'Portfolio Inputs'!L$30*$S28,IF(AND(($AA28+$E$2)&gt;JR$5,JR$5&gt;=$E$2),'Portfolio Inputs'!L$30*$R28,0))</f>
        <v>0</v>
      </c>
      <c r="JS28" s="140">
        <f ca="1">IF(AND(($AB28+$E$2)&gt;JS$5,JS$5&gt;=$E$2),'Portfolio Inputs'!M$30*$S28,IF(AND(($AA28+$E$2)&gt;JS$5,JS$5&gt;=$E$2),'Portfolio Inputs'!M$30*$R28,0))</f>
        <v>0</v>
      </c>
      <c r="JT28" s="140">
        <f ca="1">IF(AND(($AB28+$E$2)&gt;JT$5,JT$5&gt;=$E$2),'Portfolio Inputs'!N$30*$S28,IF(AND(($AA28+$E$2)&gt;JT$5,JT$5&gt;=$E$2),'Portfolio Inputs'!N$30*$R28,0))</f>
        <v>0</v>
      </c>
      <c r="JU28" s="140">
        <f ca="1">IF(AND(($AB28+$E$2)&gt;JU$5,JU$5&gt;=$E$2),'Portfolio Inputs'!O$30*$S28,IF(AND(($AA28+$E$2)&gt;JU$5,JU$5&gt;=$E$2),'Portfolio Inputs'!O$30*$R28,0))</f>
        <v>0</v>
      </c>
      <c r="JV28" s="140">
        <f ca="1">IF(AND(($AB28+$E$2)&gt;JV$5,JV$5&gt;=$E$2),'Portfolio Inputs'!P$30*$S28,IF(AND(($AA28+$E$2)&gt;JV$5,JV$5&gt;=$E$2),'Portfolio Inputs'!P$30*$R28,0))</f>
        <v>0</v>
      </c>
      <c r="JW28" s="140">
        <f ca="1">IF(AND(($AB28+$E$2)&gt;JW$5,JW$5&gt;=$E$2),'Portfolio Inputs'!Q$30*$S28,IF(AND(($AA28+$E$2)&gt;JW$5,JW$5&gt;=$E$2),'Portfolio Inputs'!Q$30*$R28,0))</f>
        <v>0</v>
      </c>
      <c r="JX28" s="140">
        <f ca="1">IF(AND(($AB28+$E$2)&gt;JX$5,JX$5&gt;=$E$2),'Portfolio Inputs'!R$30*$S28,IF(AND(($AA28+$E$2)&gt;JX$5,JX$5&gt;=$E$2),'Portfolio Inputs'!R$30*$R28,0))</f>
        <v>0</v>
      </c>
      <c r="JY28" s="140">
        <f ca="1">IF(AND(($AB28+$E$2)&gt;JY$5,JY$5&gt;=$E$2),'Portfolio Inputs'!S$30*$S28,IF(AND(($AA28+$E$2)&gt;JY$5,JY$5&gt;=$E$2),'Portfolio Inputs'!S$30*$R28,0))</f>
        <v>0</v>
      </c>
      <c r="JZ28" s="140">
        <f ca="1">IF(AND(($AB28+$E$2)&gt;JZ$5,JZ$5&gt;=$E$2),'Portfolio Inputs'!T$30*$S28,IF(AND(($AA28+$E$2)&gt;JZ$5,JZ$5&gt;=$E$2),'Portfolio Inputs'!T$30*$R28,0))</f>
        <v>0</v>
      </c>
      <c r="KA28" s="140">
        <f ca="1">IF(AND(($AB28+$E$2)&gt;KA$5,KA$5&gt;=$E$2),'Portfolio Inputs'!U$30*$S28,IF(AND(($AA28+$E$2)&gt;KA$5,KA$5&gt;=$E$2),'Portfolio Inputs'!U$30*$R28,0))</f>
        <v>0</v>
      </c>
      <c r="KB28" s="140">
        <f ca="1">IF(AND(($AB28+$E$2)&gt;KB$5,KB$5&gt;=$E$2),'Portfolio Inputs'!V$30*$S28,IF(AND(($AA28+$E$2)&gt;KB$5,KB$5&gt;=$E$2),'Portfolio Inputs'!V$30*$R28,0))</f>
        <v>0</v>
      </c>
      <c r="KC28" s="140">
        <f ca="1">IF(AND(($AB28+$E$2)&gt;KC$5,KC$5&gt;=$E$2),'Portfolio Inputs'!W$30*$S28,IF(AND(($AA28+$E$2)&gt;KC$5,KC$5&gt;=$E$2),'Portfolio Inputs'!W$30*$R28,0))</f>
        <v>0</v>
      </c>
      <c r="KD28" s="140">
        <f ca="1">IF(AND(($AB28+$E$2)&gt;KD$5,KD$5&gt;=$E$2),'Portfolio Inputs'!X$30*$S28,IF(AND(($AA28+$E$2)&gt;KD$5,KD$5&gt;=$E$2),'Portfolio Inputs'!X$30*$R28,0))</f>
        <v>0</v>
      </c>
      <c r="KE28" s="140">
        <f ca="1">IF(AND(($AB28+$E$2)&gt;KE$5,KE$5&gt;=$E$2),'Portfolio Inputs'!Y$30*$S28,IF(AND(($AA28+$E$2)&gt;KE$5,KE$5&gt;=$E$2),'Portfolio Inputs'!Y$30*$R28,0))</f>
        <v>0</v>
      </c>
      <c r="KF28" s="140">
        <f ca="1">IF(AND(($AB28+$E$2)&gt;KF$5,KF$5&gt;=$E$2),'Portfolio Inputs'!Z$30*$S28,IF(AND(($AA28+$E$2)&gt;KF$5,KF$5&gt;=$E$2),'Portfolio Inputs'!Z$30*$R28,0))</f>
        <v>0</v>
      </c>
      <c r="KG28" s="140">
        <f ca="1">IF(AND(($AB28+$E$2)&gt;KG$5,KG$5&gt;=$E$2),'Portfolio Inputs'!AA$30*$S28,IF(AND(($AA28+$E$2)&gt;KG$5,KG$5&gt;=$E$2),'Portfolio Inputs'!AA$30*$R28,0))</f>
        <v>0</v>
      </c>
      <c r="KH28" s="140">
        <f ca="1">IF(AND(($AB28+$E$2)&gt;KH$5,KH$5&gt;=$E$2),'Portfolio Inputs'!AB$30*$S28,IF(AND(($AA28+$E$2)&gt;KH$5,KH$5&gt;=$E$2),'Portfolio Inputs'!AB$30*$R28,0))</f>
        <v>0</v>
      </c>
      <c r="KI28" s="140">
        <f ca="1">IF(AND(($AB28+$E$2)&gt;KI$5,KI$5&gt;=$E$2),'Portfolio Inputs'!AC$30*$S28,IF(AND(($AA28+$E$2)&gt;KI$5,KI$5&gt;=$E$2),'Portfolio Inputs'!AC$30*$R28,0))</f>
        <v>0</v>
      </c>
      <c r="KJ28" s="140">
        <f ca="1">IF(AND(($AB28+$E$2)&gt;KJ$5,KJ$5&gt;=$E$2),'Portfolio Inputs'!AD$30*$S28,IF(AND(($AA28+$E$2)&gt;KJ$5,KJ$5&gt;=$E$2),'Portfolio Inputs'!AD$30*$R28,0))</f>
        <v>0</v>
      </c>
      <c r="KK28" s="140">
        <f ca="1">IF(AND(($AB28+$E$2)&gt;KK$5,KK$5&gt;=$E$2),'Portfolio Inputs'!AE$30*$S28,IF(AND(($AA28+$E$2)&gt;KK$5,KK$5&gt;=$E$2),'Portfolio Inputs'!AE$30*$R28,0))</f>
        <v>0</v>
      </c>
      <c r="KL28" s="140">
        <f ca="1">IF(AND(($AB28+$E$2)&gt;KL$5,KL$5&gt;=$E$2),'Portfolio Inputs'!AF$30*$S28,IF(AND(($AA28+$E$2)&gt;KL$5,KL$5&gt;=$E$2),'Portfolio Inputs'!AF$30*$R28,0))</f>
        <v>0</v>
      </c>
      <c r="KM28" s="140">
        <f ca="1">IF(AND(($AB28+$E$2)&gt;KM$5,KM$5&gt;=$E$2),'Portfolio Inputs'!AG$30*$S28,IF(AND(($AA28+$E$2)&gt;KM$5,KM$5&gt;=$E$2),'Portfolio Inputs'!AG$30*$R28,0))</f>
        <v>0</v>
      </c>
      <c r="KN28" s="140">
        <f ca="1">IF(AND(($AB28+$E$2)&gt;KN$5,KN$5&gt;=$E$2),'Portfolio Inputs'!AH$30*$S28,IF(AND(($AA28+$E$2)&gt;KN$5,KN$5&gt;=$E$2),'Portfolio Inputs'!AH$30*$R28,0))</f>
        <v>0</v>
      </c>
      <c r="KO28" s="140">
        <f ca="1">IF(AND(($AB28+$E$2)&gt;KO$5,KO$5&gt;=$E$2),'Portfolio Inputs'!AI$30*$S28,IF(AND(($AA28+$E$2)&gt;KO$5,KO$5&gt;=$E$2),'Portfolio Inputs'!AI$30*$R28,0))</f>
        <v>0</v>
      </c>
      <c r="KP28" s="140">
        <f ca="1">IF(AND(($AB28+$E$2)&gt;KP$5,KP$5&gt;=$E$2),'Portfolio Inputs'!AJ$30*$S28,IF(AND(($AA28+$E$2)&gt;KP$5,KP$5&gt;=$E$2),'Portfolio Inputs'!AJ$30*$R28,0))</f>
        <v>0</v>
      </c>
      <c r="KQ28" s="140">
        <f ca="1">IF(AND(($AB28+$E$2)&gt;KQ$5,KQ$5&gt;=$E$2),'Portfolio Inputs'!AK$30*$S28,IF(AND(($AA28+$E$2)&gt;KQ$5,KQ$5&gt;=$E$2),'Portfolio Inputs'!AK$30*$R28,0))</f>
        <v>0</v>
      </c>
      <c r="KR28" s="140">
        <f ca="1">IF(AND(($AB28+$E$2)&gt;KR$5,KR$5&gt;=$E$2),'Portfolio Inputs'!AL$30*$S28,IF(AND(($AA28+$E$2)&gt;KR$5,KR$5&gt;=$E$2),'Portfolio Inputs'!AL$30*$R28,0))</f>
        <v>0</v>
      </c>
      <c r="KS28" s="140">
        <f ca="1">IF(AND(($AB28+$E$2)&gt;KS$5,KS$5&gt;=$E$2),'Portfolio Inputs'!AM$30*$S28,IF(AND(($AA28+$E$2)&gt;KS$5,KS$5&gt;=$E$2),'Portfolio Inputs'!AM$30*$R28,0))</f>
        <v>0</v>
      </c>
      <c r="KT28" s="139"/>
      <c r="KU28" s="140">
        <f ca="1">IF(AND(($AB28+$E$2)&gt;KU$5,KU$5&gt;=$E$2),$S28,IF(AND(($AA28+$E$2)&gt;KU$5,KU$5&gt;=$E$2),$R28,0))*IF($C28="Residential",'Portfolio Inputs'!F$37,'Portfolio Inputs'!F$38)</f>
        <v>0</v>
      </c>
      <c r="KV28" s="140">
        <f ca="1">IF(AND(($AB28+$E$2)&gt;KV$5,KV$5&gt;=$E$2),$S28,IF(AND(($AA28+$E$2)&gt;KV$5,KV$5&gt;=$E$2),$R28,0))*IF($C28="Residential",'Portfolio Inputs'!G$37,'Portfolio Inputs'!G$38)</f>
        <v>0</v>
      </c>
      <c r="KW28" s="140">
        <f ca="1">IF(AND(($AB28+$E$2)&gt;KW$5,KW$5&gt;=$E$2),$S28,IF(AND(($AA28+$E$2)&gt;KW$5,KW$5&gt;=$E$2),$R28,0))*IF($C28="Residential",'Portfolio Inputs'!H$37,'Portfolio Inputs'!H$38)</f>
        <v>0</v>
      </c>
      <c r="KX28" s="140">
        <f ca="1">IF(AND(($AB28+$E$2)&gt;KX$5,KX$5&gt;=$E$2),$S28,IF(AND(($AA28+$E$2)&gt;KX$5,KX$5&gt;=$E$2),$R28,0))*IF($C28="Residential",'Portfolio Inputs'!I$37,'Portfolio Inputs'!I$38)</f>
        <v>0</v>
      </c>
      <c r="KY28" s="140">
        <f ca="1">IF(AND(($AB28+$E$2)&gt;KY$5,KY$5&gt;=$E$2),$S28,IF(AND(($AA28+$E$2)&gt;KY$5,KY$5&gt;=$E$2),$R28,0))*IF($C28="Residential",'Portfolio Inputs'!J$37,'Portfolio Inputs'!J$38)</f>
        <v>0</v>
      </c>
      <c r="KZ28" s="140">
        <f ca="1">IF(AND(($AB28+$E$2)&gt;KZ$5,KZ$5&gt;=$E$2),$S28,IF(AND(($AA28+$E$2)&gt;KZ$5,KZ$5&gt;=$E$2),$R28,0))*IF($C28="Residential",'Portfolio Inputs'!K$37,'Portfolio Inputs'!K$38)</f>
        <v>0</v>
      </c>
      <c r="LA28" s="140">
        <f ca="1">IF(AND(($AB28+$E$2)&gt;LA$5,LA$5&gt;=$E$2),$S28,IF(AND(($AA28+$E$2)&gt;LA$5,LA$5&gt;=$E$2),$R28,0))*IF($C28="Residential",'Portfolio Inputs'!L$37,'Portfolio Inputs'!L$38)</f>
        <v>0</v>
      </c>
      <c r="LB28" s="140">
        <f ca="1">IF(AND(($AB28+$E$2)&gt;LB$5,LB$5&gt;=$E$2),$S28,IF(AND(($AA28+$E$2)&gt;LB$5,LB$5&gt;=$E$2),$R28,0))*IF($C28="Residential",'Portfolio Inputs'!M$37,'Portfolio Inputs'!M$38)</f>
        <v>0</v>
      </c>
      <c r="LC28" s="140">
        <f ca="1">IF(AND(($AB28+$E$2)&gt;LC$5,LC$5&gt;=$E$2),$S28,IF(AND(($AA28+$E$2)&gt;LC$5,LC$5&gt;=$E$2),$R28,0))*IF($C28="Residential",'Portfolio Inputs'!N$37,'Portfolio Inputs'!N$38)</f>
        <v>0</v>
      </c>
      <c r="LD28" s="140">
        <f ca="1">IF(AND(($AB28+$E$2)&gt;LD$5,LD$5&gt;=$E$2),$S28,IF(AND(($AA28+$E$2)&gt;LD$5,LD$5&gt;=$E$2),$R28,0))*IF($C28="Residential",'Portfolio Inputs'!O$37,'Portfolio Inputs'!O$38)</f>
        <v>0</v>
      </c>
      <c r="LE28" s="140">
        <f ca="1">IF(AND(($AB28+$E$2)&gt;LE$5,LE$5&gt;=$E$2),$S28,IF(AND(($AA28+$E$2)&gt;LE$5,LE$5&gt;=$E$2),$R28,0))*IF($C28="Residential",'Portfolio Inputs'!P$37,'Portfolio Inputs'!P$38)</f>
        <v>0</v>
      </c>
      <c r="LF28" s="140">
        <f ca="1">IF(AND(($AB28+$E$2)&gt;LF$5,LF$5&gt;=$E$2),$S28,IF(AND(($AA28+$E$2)&gt;LF$5,LF$5&gt;=$E$2),$R28,0))*IF($C28="Residential",'Portfolio Inputs'!Q$37,'Portfolio Inputs'!Q$38)</f>
        <v>0</v>
      </c>
      <c r="LG28" s="140">
        <f ca="1">IF(AND(($AB28+$E$2)&gt;LG$5,LG$5&gt;=$E$2),$S28,IF(AND(($AA28+$E$2)&gt;LG$5,LG$5&gt;=$E$2),$R28,0))*IF($C28="Residential",'Portfolio Inputs'!R$37,'Portfolio Inputs'!R$38)</f>
        <v>0</v>
      </c>
      <c r="LH28" s="140">
        <f ca="1">IF(AND(($AB28+$E$2)&gt;LH$5,LH$5&gt;=$E$2),$S28,IF(AND(($AA28+$E$2)&gt;LH$5,LH$5&gt;=$E$2),$R28,0))*IF($C28="Residential",'Portfolio Inputs'!S$37,'Portfolio Inputs'!S$38)</f>
        <v>0</v>
      </c>
      <c r="LI28" s="140">
        <f ca="1">IF(AND(($AB28+$E$2)&gt;LI$5,LI$5&gt;=$E$2),$S28,IF(AND(($AA28+$E$2)&gt;LI$5,LI$5&gt;=$E$2),$R28,0))*IF($C28="Residential",'Portfolio Inputs'!T$37,'Portfolio Inputs'!T$38)</f>
        <v>0</v>
      </c>
      <c r="LJ28" s="140">
        <f ca="1">IF(AND(($AB28+$E$2)&gt;LJ$5,LJ$5&gt;=$E$2),$S28,IF(AND(($AA28+$E$2)&gt;LJ$5,LJ$5&gt;=$E$2),$R28,0))*IF($C28="Residential",'Portfolio Inputs'!U$37,'Portfolio Inputs'!U$38)</f>
        <v>0</v>
      </c>
      <c r="LK28" s="140">
        <f ca="1">IF(AND(($AB28+$E$2)&gt;LK$5,LK$5&gt;=$E$2),$S28,IF(AND(($AA28+$E$2)&gt;LK$5,LK$5&gt;=$E$2),$R28,0))*IF($C28="Residential",'Portfolio Inputs'!V$37,'Portfolio Inputs'!V$38)</f>
        <v>0</v>
      </c>
      <c r="LL28" s="140">
        <f ca="1">IF(AND(($AB28+$E$2)&gt;LL$5,LL$5&gt;=$E$2),$S28,IF(AND(($AA28+$E$2)&gt;LL$5,LL$5&gt;=$E$2),$R28,0))*IF($C28="Residential",'Portfolio Inputs'!W$37,'Portfolio Inputs'!W$38)</f>
        <v>0</v>
      </c>
      <c r="LM28" s="140">
        <f ca="1">IF(AND(($AB28+$E$2)&gt;LM$5,LM$5&gt;=$E$2),$S28,IF(AND(($AA28+$E$2)&gt;LM$5,LM$5&gt;=$E$2),$R28,0))*IF($C28="Residential",'Portfolio Inputs'!X$37,'Portfolio Inputs'!X$38)</f>
        <v>0</v>
      </c>
      <c r="LN28" s="140">
        <f ca="1">IF(AND(($AB28+$E$2)&gt;LN$5,LN$5&gt;=$E$2),$S28,IF(AND(($AA28+$E$2)&gt;LN$5,LN$5&gt;=$E$2),$R28,0))*IF($C28="Residential",'Portfolio Inputs'!Y$37,'Portfolio Inputs'!Y$38)</f>
        <v>0</v>
      </c>
      <c r="LO28" s="140">
        <f ca="1">IF(AND(($AB28+$E$2)&gt;LO$5,LO$5&gt;=$E$2),$S28,IF(AND(($AA28+$E$2)&gt;LO$5,LO$5&gt;=$E$2),$R28,0))*IF($C28="Residential",'Portfolio Inputs'!Z$37,'Portfolio Inputs'!Z$38)</f>
        <v>0</v>
      </c>
      <c r="LP28" s="140">
        <f ca="1">IF(AND(($AB28+$E$2)&gt;LP$5,LP$5&gt;=$E$2),$S28,IF(AND(($AA28+$E$2)&gt;LP$5,LP$5&gt;=$E$2),$R28,0))*IF($C28="Residential",'Portfolio Inputs'!AA$37,'Portfolio Inputs'!AA$38)</f>
        <v>0</v>
      </c>
      <c r="LQ28" s="140">
        <f ca="1">IF(AND(($AB28+$E$2)&gt;LQ$5,LQ$5&gt;=$E$2),$S28,IF(AND(($AA28+$E$2)&gt;LQ$5,LQ$5&gt;=$E$2),$R28,0))*IF($C28="Residential",'Portfolio Inputs'!AB$37,'Portfolio Inputs'!AB$38)</f>
        <v>0</v>
      </c>
      <c r="LR28" s="140">
        <f ca="1">IF(AND(($AB28+$E$2)&gt;LR$5,LR$5&gt;=$E$2),$S28,IF(AND(($AA28+$E$2)&gt;LR$5,LR$5&gt;=$E$2),$R28,0))*IF($C28="Residential",'Portfolio Inputs'!AC$37,'Portfolio Inputs'!AC$38)</f>
        <v>0</v>
      </c>
      <c r="LS28" s="140">
        <f ca="1">IF(AND(($AB28+$E$2)&gt;LS$5,LS$5&gt;=$E$2),$S28,IF(AND(($AA28+$E$2)&gt;LS$5,LS$5&gt;=$E$2),$R28,0))*IF($C28="Residential",'Portfolio Inputs'!AD$37,'Portfolio Inputs'!AD$38)</f>
        <v>0</v>
      </c>
      <c r="LT28" s="140">
        <f ca="1">IF(AND(($AB28+$E$2)&gt;LT$5,LT$5&gt;=$E$2),$S28,IF(AND(($AA28+$E$2)&gt;LT$5,LT$5&gt;=$E$2),$R28,0))*IF($C28="Residential",'Portfolio Inputs'!AE$37,'Portfolio Inputs'!AE$38)</f>
        <v>0</v>
      </c>
      <c r="LU28" s="140">
        <f ca="1">IF(AND(($AB28+$E$2)&gt;LU$5,LU$5&gt;=$E$2),$S28,IF(AND(($AA28+$E$2)&gt;LU$5,LU$5&gt;=$E$2),$R28,0))*IF($C28="Residential",'Portfolio Inputs'!AF$37,'Portfolio Inputs'!AF$38)</f>
        <v>0</v>
      </c>
      <c r="LV28" s="140">
        <f ca="1">IF(AND(($AB28+$E$2)&gt;LV$5,LV$5&gt;=$E$2),$S28,IF(AND(($AA28+$E$2)&gt;LV$5,LV$5&gt;=$E$2),$R28,0))*IF($C28="Residential",'Portfolio Inputs'!AG$37,'Portfolio Inputs'!AG$38)</f>
        <v>0</v>
      </c>
      <c r="LW28" s="140">
        <f ca="1">IF(AND(($AB28+$E$2)&gt;LW$5,LW$5&gt;=$E$2),$S28,IF(AND(($AA28+$E$2)&gt;LW$5,LW$5&gt;=$E$2),$R28,0))*IF($C28="Residential",'Portfolio Inputs'!AH$37,'Portfolio Inputs'!AH$38)</f>
        <v>0</v>
      </c>
      <c r="LX28" s="140">
        <f ca="1">IF(AND(($AB28+$E$2)&gt;LX$5,LX$5&gt;=$E$2),$S28,IF(AND(($AA28+$E$2)&gt;LX$5,LX$5&gt;=$E$2),$R28,0))*IF($C28="Residential",'Portfolio Inputs'!AI$37,'Portfolio Inputs'!AI$38)</f>
        <v>0</v>
      </c>
      <c r="LY28" s="140">
        <f ca="1">IF(AND(($AB28+$E$2)&gt;LY$5,LY$5&gt;=$E$2),$S28,IF(AND(($AA28+$E$2)&gt;LY$5,LY$5&gt;=$E$2),$R28,0))*IF($C28="Residential",'Portfolio Inputs'!AJ$37,'Portfolio Inputs'!AJ$38)</f>
        <v>0</v>
      </c>
      <c r="LZ28" s="140">
        <f ca="1">IF(AND(($AB28+$E$2)&gt;LZ$5,LZ$5&gt;=$E$2),$S28,IF(AND(($AA28+$E$2)&gt;LZ$5,LZ$5&gt;=$E$2),$R28,0))*IF($C28="Residential",'Portfolio Inputs'!AK$37,'Portfolio Inputs'!AK$38)</f>
        <v>0</v>
      </c>
      <c r="MA28" s="140">
        <f ca="1">IF(AND(($AB28+$E$2)&gt;MA$5,MA$5&gt;=$E$2),$S28,IF(AND(($AA28+$E$2)&gt;MA$5,MA$5&gt;=$E$2),$R28,0))*IF($C28="Residential",'Portfolio Inputs'!AL$37,'Portfolio Inputs'!AL$38)</f>
        <v>0</v>
      </c>
      <c r="MB28" s="140">
        <f ca="1">IF(AND(($AB28+$E$2)&gt;MB$5,MB$5&gt;=$E$2),$S28,IF(AND(($AA28+$E$2)&gt;MB$5,MB$5&gt;=$E$2),$R28,0))*IF($C28="Residential",'Portfolio Inputs'!AM$37,'Portfolio Inputs'!AM$38)</f>
        <v>0</v>
      </c>
      <c r="MC28" s="139"/>
      <c r="MD28" s="164">
        <f t="shared" ca="1" si="238"/>
        <v>95820.392999999996</v>
      </c>
      <c r="ME28" s="164">
        <f t="shared" ca="1" si="239"/>
        <v>95820.392999999996</v>
      </c>
      <c r="MF28" s="164">
        <f t="shared" ca="1" si="240"/>
        <v>95820.392999999996</v>
      </c>
      <c r="MG28" s="164">
        <f t="shared" ca="1" si="241"/>
        <v>95820.392999999996</v>
      </c>
      <c r="MH28" s="164">
        <f t="shared" ca="1" si="242"/>
        <v>95820.392999999996</v>
      </c>
      <c r="MI28" s="164">
        <f t="shared" ca="1" si="243"/>
        <v>95820.392999999996</v>
      </c>
      <c r="MJ28" s="164">
        <f t="shared" ca="1" si="244"/>
        <v>95820.392999999996</v>
      </c>
      <c r="MK28" s="164">
        <f t="shared" ca="1" si="245"/>
        <v>95820.392999999996</v>
      </c>
      <c r="ML28" s="164">
        <f t="shared" ca="1" si="246"/>
        <v>0</v>
      </c>
      <c r="MM28" s="164">
        <f t="shared" ca="1" si="247"/>
        <v>0</v>
      </c>
      <c r="MN28" s="164">
        <f t="shared" ca="1" si="248"/>
        <v>0</v>
      </c>
      <c r="MO28" s="164">
        <f t="shared" ca="1" si="249"/>
        <v>0</v>
      </c>
      <c r="MP28" s="164">
        <f t="shared" ca="1" si="250"/>
        <v>0</v>
      </c>
      <c r="MQ28" s="164">
        <f t="shared" ca="1" si="251"/>
        <v>0</v>
      </c>
      <c r="MR28" s="164">
        <f t="shared" ca="1" si="252"/>
        <v>0</v>
      </c>
      <c r="MS28" s="164">
        <f t="shared" ca="1" si="253"/>
        <v>0</v>
      </c>
      <c r="MT28" s="164">
        <f t="shared" ca="1" si="254"/>
        <v>0</v>
      </c>
      <c r="MU28" s="164">
        <f t="shared" ca="1" si="255"/>
        <v>0</v>
      </c>
      <c r="MV28" s="164">
        <f t="shared" ca="1" si="256"/>
        <v>0</v>
      </c>
      <c r="MW28" s="164">
        <f t="shared" ca="1" si="257"/>
        <v>0</v>
      </c>
      <c r="MX28" s="164">
        <f t="shared" ca="1" si="258"/>
        <v>0</v>
      </c>
      <c r="MY28" s="164">
        <f t="shared" ca="1" si="259"/>
        <v>0</v>
      </c>
      <c r="MZ28" s="164">
        <f t="shared" ca="1" si="260"/>
        <v>0</v>
      </c>
      <c r="NA28" s="164">
        <f t="shared" ca="1" si="261"/>
        <v>0</v>
      </c>
      <c r="NB28" s="164">
        <f t="shared" ca="1" si="262"/>
        <v>0</v>
      </c>
      <c r="NC28" s="164">
        <f t="shared" ca="1" si="263"/>
        <v>0</v>
      </c>
      <c r="ND28" s="164">
        <f t="shared" ca="1" si="264"/>
        <v>0</v>
      </c>
      <c r="NE28" s="164">
        <f t="shared" ca="1" si="265"/>
        <v>0</v>
      </c>
      <c r="NF28" s="164">
        <f t="shared" ca="1" si="266"/>
        <v>0</v>
      </c>
      <c r="NG28" s="164">
        <f t="shared" ca="1" si="267"/>
        <v>0</v>
      </c>
      <c r="NH28" s="164">
        <f t="shared" ca="1" si="268"/>
        <v>0</v>
      </c>
      <c r="NI28" s="164">
        <f t="shared" ca="1" si="269"/>
        <v>0</v>
      </c>
      <c r="NJ28" s="164">
        <f t="shared" ca="1" si="270"/>
        <v>0</v>
      </c>
      <c r="NK28" s="164">
        <f t="shared" ca="1" si="271"/>
        <v>0</v>
      </c>
      <c r="NL28" s="139"/>
      <c r="NM28" s="164">
        <f t="shared" ca="1" si="272"/>
        <v>10.927539000000007</v>
      </c>
      <c r="NN28" s="164">
        <f t="shared" ca="1" si="273"/>
        <v>10.927539000000007</v>
      </c>
      <c r="NO28" s="164">
        <f t="shared" ca="1" si="274"/>
        <v>10.927539000000007</v>
      </c>
      <c r="NP28" s="164">
        <f t="shared" ca="1" si="275"/>
        <v>10.927539000000007</v>
      </c>
      <c r="NQ28" s="164">
        <f t="shared" ca="1" si="276"/>
        <v>10.927539000000007</v>
      </c>
      <c r="NR28" s="164">
        <f t="shared" ca="1" si="277"/>
        <v>10.927539000000007</v>
      </c>
      <c r="NS28" s="164">
        <f t="shared" ca="1" si="278"/>
        <v>10.927539000000007</v>
      </c>
      <c r="NT28" s="164">
        <f t="shared" ca="1" si="279"/>
        <v>10.927539000000007</v>
      </c>
      <c r="NU28" s="164">
        <f t="shared" ca="1" si="280"/>
        <v>0</v>
      </c>
      <c r="NV28" s="164">
        <f t="shared" ca="1" si="281"/>
        <v>0</v>
      </c>
      <c r="NW28" s="164">
        <f t="shared" ca="1" si="282"/>
        <v>0</v>
      </c>
      <c r="NX28" s="164">
        <f t="shared" ca="1" si="283"/>
        <v>0</v>
      </c>
      <c r="NY28" s="164">
        <f t="shared" ca="1" si="284"/>
        <v>0</v>
      </c>
      <c r="NZ28" s="164">
        <f t="shared" ca="1" si="285"/>
        <v>0</v>
      </c>
      <c r="OA28" s="164">
        <f t="shared" ca="1" si="286"/>
        <v>0</v>
      </c>
      <c r="OB28" s="164">
        <f t="shared" ca="1" si="287"/>
        <v>0</v>
      </c>
      <c r="OC28" s="164">
        <f t="shared" ca="1" si="288"/>
        <v>0</v>
      </c>
      <c r="OD28" s="164">
        <f t="shared" ca="1" si="289"/>
        <v>0</v>
      </c>
      <c r="OE28" s="164">
        <f t="shared" ca="1" si="290"/>
        <v>0</v>
      </c>
      <c r="OF28" s="164">
        <f t="shared" ca="1" si="291"/>
        <v>0</v>
      </c>
      <c r="OG28" s="164">
        <f t="shared" ca="1" si="292"/>
        <v>0</v>
      </c>
      <c r="OH28" s="164">
        <f t="shared" ca="1" si="293"/>
        <v>0</v>
      </c>
      <c r="OI28" s="164">
        <f t="shared" ca="1" si="294"/>
        <v>0</v>
      </c>
      <c r="OJ28" s="164">
        <f t="shared" ca="1" si="295"/>
        <v>0</v>
      </c>
      <c r="OK28" s="164">
        <f t="shared" ca="1" si="296"/>
        <v>0</v>
      </c>
      <c r="OL28" s="164">
        <f t="shared" ca="1" si="297"/>
        <v>0</v>
      </c>
      <c r="OM28" s="164">
        <f t="shared" ca="1" si="298"/>
        <v>0</v>
      </c>
      <c r="ON28" s="164">
        <f t="shared" ca="1" si="299"/>
        <v>0</v>
      </c>
      <c r="OO28" s="164">
        <f t="shared" ca="1" si="300"/>
        <v>0</v>
      </c>
      <c r="OP28" s="164">
        <f t="shared" ca="1" si="301"/>
        <v>0</v>
      </c>
      <c r="OQ28" s="164">
        <f t="shared" ca="1" si="302"/>
        <v>0</v>
      </c>
      <c r="OR28" s="164">
        <f t="shared" ca="1" si="303"/>
        <v>0</v>
      </c>
      <c r="OS28" s="164">
        <f t="shared" ca="1" si="304"/>
        <v>0</v>
      </c>
      <c r="OT28" s="164">
        <f t="shared" ca="1" si="305"/>
        <v>0</v>
      </c>
      <c r="OU28" s="139"/>
      <c r="OV28" s="164">
        <f t="shared" ca="1" si="306"/>
        <v>0</v>
      </c>
      <c r="OW28" s="164">
        <f t="shared" ca="1" si="307"/>
        <v>0</v>
      </c>
      <c r="OX28" s="164">
        <f t="shared" ca="1" si="308"/>
        <v>0</v>
      </c>
      <c r="OY28" s="164">
        <f t="shared" ca="1" si="309"/>
        <v>0</v>
      </c>
      <c r="OZ28" s="164">
        <f t="shared" ca="1" si="310"/>
        <v>0</v>
      </c>
      <c r="PA28" s="164">
        <f t="shared" ca="1" si="311"/>
        <v>0</v>
      </c>
      <c r="PB28" s="164">
        <f t="shared" ca="1" si="312"/>
        <v>0</v>
      </c>
      <c r="PC28" s="164">
        <f t="shared" ca="1" si="313"/>
        <v>0</v>
      </c>
      <c r="PD28" s="164">
        <f t="shared" ca="1" si="314"/>
        <v>0</v>
      </c>
      <c r="PE28" s="164">
        <f t="shared" ca="1" si="315"/>
        <v>0</v>
      </c>
      <c r="PF28" s="164">
        <f t="shared" ca="1" si="316"/>
        <v>0</v>
      </c>
      <c r="PG28" s="164">
        <f t="shared" ca="1" si="317"/>
        <v>0</v>
      </c>
      <c r="PH28" s="164">
        <f t="shared" ca="1" si="318"/>
        <v>0</v>
      </c>
      <c r="PI28" s="164">
        <f t="shared" ca="1" si="319"/>
        <v>0</v>
      </c>
      <c r="PJ28" s="164">
        <f t="shared" ca="1" si="320"/>
        <v>0</v>
      </c>
      <c r="PK28" s="164">
        <f t="shared" ca="1" si="321"/>
        <v>0</v>
      </c>
      <c r="PL28" s="164">
        <f t="shared" ca="1" si="322"/>
        <v>0</v>
      </c>
      <c r="PM28" s="164">
        <f t="shared" ca="1" si="323"/>
        <v>0</v>
      </c>
      <c r="PN28" s="164">
        <f t="shared" ca="1" si="324"/>
        <v>0</v>
      </c>
      <c r="PO28" s="164">
        <f t="shared" ca="1" si="325"/>
        <v>0</v>
      </c>
      <c r="PP28" s="164">
        <f t="shared" ca="1" si="326"/>
        <v>0</v>
      </c>
      <c r="PQ28" s="164">
        <f t="shared" ca="1" si="327"/>
        <v>0</v>
      </c>
      <c r="PR28" s="164">
        <f t="shared" ca="1" si="328"/>
        <v>0</v>
      </c>
      <c r="PS28" s="164">
        <f t="shared" ca="1" si="329"/>
        <v>0</v>
      </c>
      <c r="PT28" s="164">
        <f t="shared" ca="1" si="330"/>
        <v>0</v>
      </c>
      <c r="PU28" s="164">
        <f t="shared" ca="1" si="331"/>
        <v>0</v>
      </c>
      <c r="PV28" s="164">
        <f t="shared" ca="1" si="332"/>
        <v>0</v>
      </c>
      <c r="PW28" s="164">
        <f t="shared" ca="1" si="333"/>
        <v>0</v>
      </c>
      <c r="PX28" s="164">
        <f t="shared" ca="1" si="334"/>
        <v>0</v>
      </c>
      <c r="PY28" s="164">
        <f t="shared" ca="1" si="335"/>
        <v>0</v>
      </c>
      <c r="PZ28" s="164">
        <f t="shared" ca="1" si="336"/>
        <v>0</v>
      </c>
      <c r="QA28" s="164">
        <f t="shared" ca="1" si="337"/>
        <v>0</v>
      </c>
      <c r="QB28" s="164">
        <f t="shared" ca="1" si="338"/>
        <v>0</v>
      </c>
      <c r="QC28" s="164">
        <f t="shared" ca="1" si="339"/>
        <v>0</v>
      </c>
      <c r="QD28" s="131"/>
    </row>
    <row r="29" spans="1:446" s="120" customFormat="1" ht="14.4" customHeight="1">
      <c r="A29" s="157" t="b">
        <f t="shared" ca="1" si="230"/>
        <v>0</v>
      </c>
      <c r="B29" s="128" t="str">
        <f>'Measure Inputs'!B13</f>
        <v>Residential_Residential Appliance Recycling_Appliance_Freezer Recycle_Actual</v>
      </c>
      <c r="C29" s="129" t="str">
        <f ca="1">INDEX(OFFSET('Measure Inputs'!$D$7,,,TotalMeasures),MATCH($B29,OFFSET('Measure Inputs'!$B$7,,,TotalMeasures),0))</f>
        <v>Residential</v>
      </c>
      <c r="D29" s="129" t="str">
        <f ca="1">INDEX(OFFSET('Measure Inputs'!$E$7,,,TotalMeasures),MATCH($B29,OFFSET('Measure Inputs'!$B$7,,,TotalMeasures),0))</f>
        <v>Residential Appliance Recycling</v>
      </c>
      <c r="E29" s="129" t="str">
        <f ca="1">INDEX(OFFSET('Measure Inputs'!$F$7,,,TotalMeasures),MATCH($B29,OFFSET('Measure Inputs'!$B$7,,,TotalMeasures),0))</f>
        <v>Appliance</v>
      </c>
      <c r="F29" s="130" t="str">
        <f ca="1">INDEX(OFFSET('Measure Inputs'!$G$7,,,TotalMeasures),MATCH($B29,OFFSET('Measure Inputs'!$B$7,,,TotalMeasures),0))</f>
        <v>Freezer Recycle</v>
      </c>
      <c r="G29" s="130" t="str">
        <f ca="1">INDEX(OFFSET('Measure Inputs'!$H$7,,,TotalMeasures),MATCH($B29,OFFSET('Measure Inputs'!$B$7,,,TotalMeasures),0))</f>
        <v>Actual</v>
      </c>
      <c r="H29" s="131"/>
      <c r="I29" s="132">
        <f ca="1">INDEX(OFFSET('Measure Inputs'!$L$7,,,TotalMeasures),MATCH($B29,OFFSET('Measure Inputs'!$B$7,,,TotalMeasures),0))</f>
        <v>4</v>
      </c>
      <c r="J29" s="132">
        <f t="shared" ca="1" si="231"/>
        <v>4420</v>
      </c>
      <c r="K29" s="162">
        <f ca="1">INDEX(OFFSET('Measure Inputs'!$AH$7,,,TotalMeasures),MATCH($B29,OFFSET('Measure Inputs'!$B$7,,,TotalMeasures),0))*$I29</f>
        <v>4420</v>
      </c>
      <c r="L29" s="132">
        <f ca="1">INDEX(OFFSET('Measure Inputs'!$AI$7,,,TotalMeasures),MATCH($B29,OFFSET('Measure Inputs'!$B$7,,,TotalMeasures),0))*$I29</f>
        <v>0</v>
      </c>
      <c r="M29" s="132">
        <f t="shared" ca="1" si="232"/>
        <v>0.504</v>
      </c>
      <c r="N29" s="135">
        <f ca="1">INDEX(OFFSET('Measure Inputs'!$AJ$7,,,TotalMeasures),MATCH($B29,OFFSET('Measure Inputs'!$B$7,,,TotalMeasures),0))*$I29</f>
        <v>0.504</v>
      </c>
      <c r="O29" s="132">
        <f ca="1">INDEX(OFFSET('Measure Inputs'!$AK$7,,,TotalMeasures),MATCH($B29,OFFSET('Measure Inputs'!$B$7,,,TotalMeasures),0))*$I29</f>
        <v>0</v>
      </c>
      <c r="P29" s="135">
        <f ca="1">INDEX(OFFSET('Measure Inputs'!$AL$7,,,TotalMeasures),MATCH($B29,OFFSET('Measure Inputs'!$B$7,,,TotalMeasures),0))*$I29</f>
        <v>0</v>
      </c>
      <c r="Q29" s="132">
        <f ca="1">INDEX(OFFSET('Measure Inputs'!$AM$7,,,TotalMeasures),MATCH($B29,OFFSET('Measure Inputs'!$B$7,,,TotalMeasures),0))*$I29</f>
        <v>0</v>
      </c>
      <c r="R29" s="133">
        <v>0</v>
      </c>
      <c r="S29" s="133">
        <v>0</v>
      </c>
      <c r="T29" s="133">
        <v>0</v>
      </c>
      <c r="U29" s="133">
        <v>0</v>
      </c>
      <c r="V29" s="133">
        <v>0</v>
      </c>
      <c r="W29" s="133">
        <v>0</v>
      </c>
      <c r="X29" s="131"/>
      <c r="Y29" s="134">
        <f ca="1">INDEX(OFFSET('Measure Inputs'!$Q$7,,,TotalMeasures),MATCH($B29,OFFSET('Measure Inputs'!$B$7,,,TotalMeasures),0))*$I29</f>
        <v>372</v>
      </c>
      <c r="Z29" s="134">
        <f ca="1">INDEX(OFFSET('Measure Inputs'!$R$7,,,TotalMeasures),MATCH($B29,OFFSET('Measure Inputs'!$B$7,,,TotalMeasures),0))*$I29</f>
        <v>0</v>
      </c>
      <c r="AA29" s="163">
        <f ca="1">INDEX(OFFSET('Measure Inputs'!$N$7,,,TotalMeasures),MATCH($B29,OFFSET('Measure Inputs'!$B$7,,,TotalMeasures),0))</f>
        <v>8</v>
      </c>
      <c r="AB29" s="163">
        <f ca="1">INDEX(OFFSET('Measure Inputs'!$O$7,,,TotalMeasures),MATCH($B29,OFFSET('Measure Inputs'!$B$7,,,TotalMeasures),0))</f>
        <v>0</v>
      </c>
      <c r="AC29" s="134">
        <f ca="1">INDEX(OFFSET('Measure Inputs'!$P$7,,,TotalMeasures),MATCH($B29,OFFSET('Measure Inputs'!$B$7,,,TotalMeasures),0))*$I29</f>
        <v>200</v>
      </c>
      <c r="AD29" s="134">
        <v>0</v>
      </c>
      <c r="AE29" s="134"/>
      <c r="AF29" s="131"/>
      <c r="AG29" s="135">
        <f t="shared" ca="1" si="233"/>
        <v>3.3768874184284563</v>
      </c>
      <c r="AH29" s="135">
        <f t="shared" ca="1" si="234"/>
        <v>6.2810105982769286</v>
      </c>
      <c r="AI29" s="135">
        <f t="shared" ca="1" si="235"/>
        <v>4.1977359963562044</v>
      </c>
      <c r="AJ29" s="135">
        <f t="shared" ca="1" si="236"/>
        <v>10.496722984039227</v>
      </c>
      <c r="AK29" s="135">
        <f t="shared" ca="1" si="237"/>
        <v>0.32170872981626519</v>
      </c>
      <c r="AL29" s="131"/>
      <c r="AM29" s="156"/>
      <c r="AN29" s="156"/>
      <c r="AO29" s="156"/>
      <c r="AP29" s="131"/>
      <c r="AQ29" s="138">
        <f t="shared" ca="1" si="111"/>
        <v>1256.2021196553858</v>
      </c>
      <c r="AR29" s="138">
        <f t="shared" ca="1" si="112"/>
        <v>372</v>
      </c>
      <c r="AS29" s="131"/>
      <c r="AT29" s="138">
        <f t="shared" ca="1" si="113"/>
        <v>1256.2021196553858</v>
      </c>
      <c r="AU29" s="138">
        <f t="shared" ca="1" si="114"/>
        <v>0</v>
      </c>
      <c r="AV29" s="131"/>
      <c r="AW29" s="138">
        <f t="shared" ca="1" si="115"/>
        <v>1256.2021196553858</v>
      </c>
      <c r="AX29" s="138">
        <f t="shared" ca="1" si="116"/>
        <v>0</v>
      </c>
      <c r="AY29" s="138">
        <f t="shared" ca="1" si="117"/>
        <v>305.35567098912225</v>
      </c>
      <c r="AZ29" s="138">
        <f t="shared" ca="1" si="118"/>
        <v>0</v>
      </c>
      <c r="BA29" s="138">
        <f t="shared" ca="1" si="119"/>
        <v>372</v>
      </c>
      <c r="BB29" s="131"/>
      <c r="BC29" s="138">
        <f t="shared" ca="1" si="120"/>
        <v>3704.7809500625922</v>
      </c>
      <c r="BD29" s="138">
        <f t="shared" ca="1" si="121"/>
        <v>0</v>
      </c>
      <c r="BE29" s="138">
        <f t="shared" ca="1" si="122"/>
        <v>372</v>
      </c>
      <c r="BF29" s="131"/>
      <c r="BG29" s="138">
        <f t="shared" ca="1" si="123"/>
        <v>1256.2021196553858</v>
      </c>
      <c r="BH29" s="138">
        <f t="shared" ca="1" si="124"/>
        <v>3704.7809500625922</v>
      </c>
      <c r="BI29" s="131"/>
      <c r="BJ29" s="140">
        <f ca="1">IF(AND(($AB29+$E$2)&gt;BJ$5,BJ$5&gt;=$E$2),'Portfolio Inputs'!F$24*$L29,IF(AND(($AA29+$E$2)&gt;BJ$5,BJ$5&gt;=$E$2),'Portfolio Inputs'!F$24*$K29,0))*Loss_ElectricEnergy+IF(AND(($AB29+$E$2)&gt;BJ$5,BJ$5&gt;=$E$2),'Portfolio Inputs'!F$25*$O29,IF(AND(($AA29+$E$2)&gt;BJ$5,BJ$5&gt;=$E$2),'Portfolio Inputs'!F$25*$N29,0))*Loss_ElectricDemand+IF(AND(($AB29+$E$2)&gt;BJ$5,BJ$5&gt;=$E$2),'Portfolio Inputs'!F$26*$Q29,IF(AND(($AA29+$E$2)&gt;BJ$5,BJ$5&gt;=$E$2),'Portfolio Inputs'!F$26*$P29,0))*Loss_GasEnergy</f>
        <v>197.94995883477236</v>
      </c>
      <c r="BK29" s="140">
        <f ca="1">IF(AND(($AB29+$E$2)&gt;BK$5,BK$5&gt;=$E$2),'Portfolio Inputs'!G$24*$L29,IF(AND(($AA29+$E$2)&gt;BK$5,BK$5&gt;=$E$2),'Portfolio Inputs'!G$24*$K29,0))*Loss_ElectricEnergy+IF(AND(($AB29+$E$2)&gt;BK$5,BK$5&gt;=$E$2),'Portfolio Inputs'!G$25*$O29,IF(AND(($AA29+$E$2)&gt;BK$5,BK$5&gt;=$E$2),'Portfolio Inputs'!G$25*$N29,0))*Loss_ElectricDemand+IF(AND(($AB29+$E$2)&gt;BK$5,BK$5&gt;=$E$2),'Portfolio Inputs'!G$26*$Q29,IF(AND(($AA29+$E$2)&gt;BK$5,BK$5&gt;=$E$2),'Portfolio Inputs'!G$26*$P29,0))*Loss_GasEnergy</f>
        <v>200.91920821729391</v>
      </c>
      <c r="BL29" s="140">
        <f ca="1">IF(AND(($AB29+$E$2)&gt;BL$5,BL$5&gt;=$E$2),'Portfolio Inputs'!H$24*$L29,IF(AND(($AA29+$E$2)&gt;BL$5,BL$5&gt;=$E$2),'Portfolio Inputs'!H$24*$K29,0))*Loss_ElectricEnergy+IF(AND(($AB29+$E$2)&gt;BL$5,BL$5&gt;=$E$2),'Portfolio Inputs'!H$25*$O29,IF(AND(($AA29+$E$2)&gt;BL$5,BL$5&gt;=$E$2),'Portfolio Inputs'!H$25*$N29,0))*Loss_ElectricDemand+IF(AND(($AB29+$E$2)&gt;BL$5,BL$5&gt;=$E$2),'Portfolio Inputs'!H$26*$Q29,IF(AND(($AA29+$E$2)&gt;BL$5,BL$5&gt;=$E$2),'Portfolio Inputs'!H$26*$P29,0))*Loss_GasEnergy</f>
        <v>203.9329963405533</v>
      </c>
      <c r="BM29" s="140">
        <f ca="1">IF(AND(($AB29+$E$2)&gt;BM$5,BM$5&gt;=$E$2),'Portfolio Inputs'!I$24*$L29,IF(AND(($AA29+$E$2)&gt;BM$5,BM$5&gt;=$E$2),'Portfolio Inputs'!I$24*$K29,0))*Loss_ElectricEnergy+IF(AND(($AB29+$E$2)&gt;BM$5,BM$5&gt;=$E$2),'Portfolio Inputs'!I$25*$O29,IF(AND(($AA29+$E$2)&gt;BM$5,BM$5&gt;=$E$2),'Portfolio Inputs'!I$25*$N29,0))*Loss_ElectricDemand+IF(AND(($AB29+$E$2)&gt;BM$5,BM$5&gt;=$E$2),'Portfolio Inputs'!I$26*$Q29,IF(AND(($AA29+$E$2)&gt;BM$5,BM$5&gt;=$E$2),'Portfolio Inputs'!I$26*$P29,0))*Loss_GasEnergy</f>
        <v>206.99199128566158</v>
      </c>
      <c r="BN29" s="140">
        <f ca="1">IF(AND(($AB29+$E$2)&gt;BN$5,BN$5&gt;=$E$2),'Portfolio Inputs'!J$24*$L29,IF(AND(($AA29+$E$2)&gt;BN$5,BN$5&gt;=$E$2),'Portfolio Inputs'!J$24*$K29,0))*Loss_ElectricEnergy+IF(AND(($AB29+$E$2)&gt;BN$5,BN$5&gt;=$E$2),'Portfolio Inputs'!J$25*$O29,IF(AND(($AA29+$E$2)&gt;BN$5,BN$5&gt;=$E$2),'Portfolio Inputs'!J$25*$N29,0))*Loss_ElectricDemand+IF(AND(($AB29+$E$2)&gt;BN$5,BN$5&gt;=$E$2),'Portfolio Inputs'!J$26*$Q29,IF(AND(($AA29+$E$2)&gt;BN$5,BN$5&gt;=$E$2),'Portfolio Inputs'!J$26*$P29,0))*Loss_GasEnergy</f>
        <v>210.09687115494646</v>
      </c>
      <c r="BO29" s="140">
        <f ca="1">IF(AND(($AB29+$E$2)&gt;BO$5,BO$5&gt;=$E$2),'Portfolio Inputs'!K$24*$L29,IF(AND(($AA29+$E$2)&gt;BO$5,BO$5&gt;=$E$2),'Portfolio Inputs'!K$24*$K29,0))*Loss_ElectricEnergy+IF(AND(($AB29+$E$2)&gt;BO$5,BO$5&gt;=$E$2),'Portfolio Inputs'!K$25*$O29,IF(AND(($AA29+$E$2)&gt;BO$5,BO$5&gt;=$E$2),'Portfolio Inputs'!K$25*$N29,0))*Loss_ElectricDemand+IF(AND(($AB29+$E$2)&gt;BO$5,BO$5&gt;=$E$2),'Portfolio Inputs'!K$26*$Q29,IF(AND(($AA29+$E$2)&gt;BO$5,BO$5&gt;=$E$2),'Portfolio Inputs'!K$26*$P29,0))*Loss_GasEnergy</f>
        <v>213.24832422227064</v>
      </c>
      <c r="BP29" s="140">
        <f ca="1">IF(AND(($AB29+$E$2)&gt;BP$5,BP$5&gt;=$E$2),'Portfolio Inputs'!L$24*$L29,IF(AND(($AA29+$E$2)&gt;BP$5,BP$5&gt;=$E$2),'Portfolio Inputs'!L$24*$K29,0))*Loss_ElectricEnergy+IF(AND(($AB29+$E$2)&gt;BP$5,BP$5&gt;=$E$2),'Portfolio Inputs'!L$25*$O29,IF(AND(($AA29+$E$2)&gt;BP$5,BP$5&gt;=$E$2),'Portfolio Inputs'!L$25*$N29,0))*Loss_ElectricDemand+IF(AND(($AB29+$E$2)&gt;BP$5,BP$5&gt;=$E$2),'Portfolio Inputs'!L$26*$Q29,IF(AND(($AA29+$E$2)&gt;BP$5,BP$5&gt;=$E$2),'Portfolio Inputs'!L$26*$P29,0))*Loss_GasEnergy</f>
        <v>216.44704908560468</v>
      </c>
      <c r="BQ29" s="140">
        <f ca="1">IF(AND(($AB29+$E$2)&gt;BQ$5,BQ$5&gt;=$E$2),'Portfolio Inputs'!M$24*$L29,IF(AND(($AA29+$E$2)&gt;BQ$5,BQ$5&gt;=$E$2),'Portfolio Inputs'!M$24*$K29,0))*Loss_ElectricEnergy+IF(AND(($AB29+$E$2)&gt;BQ$5,BQ$5&gt;=$E$2),'Portfolio Inputs'!M$25*$O29,IF(AND(($AA29+$E$2)&gt;BQ$5,BQ$5&gt;=$E$2),'Portfolio Inputs'!M$25*$N29,0))*Loss_ElectricDemand+IF(AND(($AB29+$E$2)&gt;BQ$5,BQ$5&gt;=$E$2),'Portfolio Inputs'!M$26*$Q29,IF(AND(($AA29+$E$2)&gt;BQ$5,BQ$5&gt;=$E$2),'Portfolio Inputs'!M$26*$P29,0))*Loss_GasEnergy</f>
        <v>219.69375482188872</v>
      </c>
      <c r="BR29" s="140">
        <f ca="1">IF(AND(($AB29+$E$2)&gt;BR$5,BR$5&gt;=$E$2),'Portfolio Inputs'!N$24*$L29,IF(AND(($AA29+$E$2)&gt;BR$5,BR$5&gt;=$E$2),'Portfolio Inputs'!N$24*$K29,0))*Loss_ElectricEnergy+IF(AND(($AB29+$E$2)&gt;BR$5,BR$5&gt;=$E$2),'Portfolio Inputs'!N$25*$O29,IF(AND(($AA29+$E$2)&gt;BR$5,BR$5&gt;=$E$2),'Portfolio Inputs'!N$25*$N29,0))*Loss_ElectricDemand+IF(AND(($AB29+$E$2)&gt;BR$5,BR$5&gt;=$E$2),'Portfolio Inputs'!N$26*$Q29,IF(AND(($AA29+$E$2)&gt;BR$5,BR$5&gt;=$E$2),'Portfolio Inputs'!N$26*$P29,0))*Loss_GasEnergy</f>
        <v>0</v>
      </c>
      <c r="BS29" s="140">
        <f ca="1">IF(AND(($AB29+$E$2)&gt;BS$5,BS$5&gt;=$E$2),'Portfolio Inputs'!O$24*$L29,IF(AND(($AA29+$E$2)&gt;BS$5,BS$5&gt;=$E$2),'Portfolio Inputs'!O$24*$K29,0))*Loss_ElectricEnergy+IF(AND(($AB29+$E$2)&gt;BS$5,BS$5&gt;=$E$2),'Portfolio Inputs'!O$25*$O29,IF(AND(($AA29+$E$2)&gt;BS$5,BS$5&gt;=$E$2),'Portfolio Inputs'!O$25*$N29,0))*Loss_ElectricDemand+IF(AND(($AB29+$E$2)&gt;BS$5,BS$5&gt;=$E$2),'Portfolio Inputs'!O$26*$Q29,IF(AND(($AA29+$E$2)&gt;BS$5,BS$5&gt;=$E$2),'Portfolio Inputs'!O$26*$P29,0))*Loss_GasEnergy</f>
        <v>0</v>
      </c>
      <c r="BT29" s="140">
        <f ca="1">IF(AND(($AB29+$E$2)&gt;BT$5,BT$5&gt;=$E$2),'Portfolio Inputs'!P$24*$L29,IF(AND(($AA29+$E$2)&gt;BT$5,BT$5&gt;=$E$2),'Portfolio Inputs'!P$24*$K29,0))*Loss_ElectricEnergy+IF(AND(($AB29+$E$2)&gt;BT$5,BT$5&gt;=$E$2),'Portfolio Inputs'!P$25*$O29,IF(AND(($AA29+$E$2)&gt;BT$5,BT$5&gt;=$E$2),'Portfolio Inputs'!P$25*$N29,0))*Loss_ElectricDemand+IF(AND(($AB29+$E$2)&gt;BT$5,BT$5&gt;=$E$2),'Portfolio Inputs'!P$26*$Q29,IF(AND(($AA29+$E$2)&gt;BT$5,BT$5&gt;=$E$2),'Portfolio Inputs'!P$26*$P29,0))*Loss_GasEnergy</f>
        <v>0</v>
      </c>
      <c r="BU29" s="140">
        <f ca="1">IF(AND(($AB29+$E$2)&gt;BU$5,BU$5&gt;=$E$2),'Portfolio Inputs'!Q$24*$L29,IF(AND(($AA29+$E$2)&gt;BU$5,BU$5&gt;=$E$2),'Portfolio Inputs'!Q$24*$K29,0))*Loss_ElectricEnergy+IF(AND(($AB29+$E$2)&gt;BU$5,BU$5&gt;=$E$2),'Portfolio Inputs'!Q$25*$O29,IF(AND(($AA29+$E$2)&gt;BU$5,BU$5&gt;=$E$2),'Portfolio Inputs'!Q$25*$N29,0))*Loss_ElectricDemand+IF(AND(($AB29+$E$2)&gt;BU$5,BU$5&gt;=$E$2),'Portfolio Inputs'!Q$26*$Q29,IF(AND(($AA29+$E$2)&gt;BU$5,BU$5&gt;=$E$2),'Portfolio Inputs'!Q$26*$P29,0))*Loss_GasEnergy</f>
        <v>0</v>
      </c>
      <c r="BV29" s="140">
        <f ca="1">IF(AND(($AB29+$E$2)&gt;BV$5,BV$5&gt;=$E$2),'Portfolio Inputs'!R$24*$L29,IF(AND(($AA29+$E$2)&gt;BV$5,BV$5&gt;=$E$2),'Portfolio Inputs'!R$24*$K29,0))*Loss_ElectricEnergy+IF(AND(($AB29+$E$2)&gt;BV$5,BV$5&gt;=$E$2),'Portfolio Inputs'!R$25*$O29,IF(AND(($AA29+$E$2)&gt;BV$5,BV$5&gt;=$E$2),'Portfolio Inputs'!R$25*$N29,0))*Loss_ElectricDemand+IF(AND(($AB29+$E$2)&gt;BV$5,BV$5&gt;=$E$2),'Portfolio Inputs'!R$26*$Q29,IF(AND(($AA29+$E$2)&gt;BV$5,BV$5&gt;=$E$2),'Portfolio Inputs'!R$26*$P29,0))*Loss_GasEnergy</f>
        <v>0</v>
      </c>
      <c r="BW29" s="140">
        <f ca="1">IF(AND(($AB29+$E$2)&gt;BW$5,BW$5&gt;=$E$2),'Portfolio Inputs'!S$24*$L29,IF(AND(($AA29+$E$2)&gt;BW$5,BW$5&gt;=$E$2),'Portfolio Inputs'!S$24*$K29,0))*Loss_ElectricEnergy+IF(AND(($AB29+$E$2)&gt;BW$5,BW$5&gt;=$E$2),'Portfolio Inputs'!S$25*$O29,IF(AND(($AA29+$E$2)&gt;BW$5,BW$5&gt;=$E$2),'Portfolio Inputs'!S$25*$N29,0))*Loss_ElectricDemand+IF(AND(($AB29+$E$2)&gt;BW$5,BW$5&gt;=$E$2),'Portfolio Inputs'!S$26*$Q29,IF(AND(($AA29+$E$2)&gt;BW$5,BW$5&gt;=$E$2),'Portfolio Inputs'!S$26*$P29,0))*Loss_GasEnergy</f>
        <v>0</v>
      </c>
      <c r="BX29" s="140">
        <f ca="1">IF(AND(($AB29+$E$2)&gt;BX$5,BX$5&gt;=$E$2),'Portfolio Inputs'!T$24*$L29,IF(AND(($AA29+$E$2)&gt;BX$5,BX$5&gt;=$E$2),'Portfolio Inputs'!T$24*$K29,0))*Loss_ElectricEnergy+IF(AND(($AB29+$E$2)&gt;BX$5,BX$5&gt;=$E$2),'Portfolio Inputs'!T$25*$O29,IF(AND(($AA29+$E$2)&gt;BX$5,BX$5&gt;=$E$2),'Portfolio Inputs'!T$25*$N29,0))*Loss_ElectricDemand+IF(AND(($AB29+$E$2)&gt;BX$5,BX$5&gt;=$E$2),'Portfolio Inputs'!T$26*$Q29,IF(AND(($AA29+$E$2)&gt;BX$5,BX$5&gt;=$E$2),'Portfolio Inputs'!T$26*$P29,0))*Loss_GasEnergy</f>
        <v>0</v>
      </c>
      <c r="BY29" s="140">
        <f ca="1">IF(AND(($AB29+$E$2)&gt;BY$5,BY$5&gt;=$E$2),'Portfolio Inputs'!U$24*$L29,IF(AND(($AA29+$E$2)&gt;BY$5,BY$5&gt;=$E$2),'Portfolio Inputs'!U$24*$K29,0))*Loss_ElectricEnergy+IF(AND(($AB29+$E$2)&gt;BY$5,BY$5&gt;=$E$2),'Portfolio Inputs'!U$25*$O29,IF(AND(($AA29+$E$2)&gt;BY$5,BY$5&gt;=$E$2),'Portfolio Inputs'!U$25*$N29,0))*Loss_ElectricDemand+IF(AND(($AB29+$E$2)&gt;BY$5,BY$5&gt;=$E$2),'Portfolio Inputs'!U$26*$Q29,IF(AND(($AA29+$E$2)&gt;BY$5,BY$5&gt;=$E$2),'Portfolio Inputs'!U$26*$P29,0))*Loss_GasEnergy</f>
        <v>0</v>
      </c>
      <c r="BZ29" s="140">
        <f ca="1">IF(AND(($AB29+$E$2)&gt;BZ$5,BZ$5&gt;=$E$2),'Portfolio Inputs'!V$24*$L29,IF(AND(($AA29+$E$2)&gt;BZ$5,BZ$5&gt;=$E$2),'Portfolio Inputs'!V$24*$K29,0))*Loss_ElectricEnergy+IF(AND(($AB29+$E$2)&gt;BZ$5,BZ$5&gt;=$E$2),'Portfolio Inputs'!V$25*$O29,IF(AND(($AA29+$E$2)&gt;BZ$5,BZ$5&gt;=$E$2),'Portfolio Inputs'!V$25*$N29,0))*Loss_ElectricDemand+IF(AND(($AB29+$E$2)&gt;BZ$5,BZ$5&gt;=$E$2),'Portfolio Inputs'!V$26*$Q29,IF(AND(($AA29+$E$2)&gt;BZ$5,BZ$5&gt;=$E$2),'Portfolio Inputs'!V$26*$P29,0))*Loss_GasEnergy</f>
        <v>0</v>
      </c>
      <c r="CA29" s="140">
        <f ca="1">IF(AND(($AB29+$E$2)&gt;CA$5,CA$5&gt;=$E$2),'Portfolio Inputs'!W$24*$L29,IF(AND(($AA29+$E$2)&gt;CA$5,CA$5&gt;=$E$2),'Portfolio Inputs'!W$24*$K29,0))*Loss_ElectricEnergy+IF(AND(($AB29+$E$2)&gt;CA$5,CA$5&gt;=$E$2),'Portfolio Inputs'!W$25*$O29,IF(AND(($AA29+$E$2)&gt;CA$5,CA$5&gt;=$E$2),'Portfolio Inputs'!W$25*$N29,0))*Loss_ElectricDemand+IF(AND(($AB29+$E$2)&gt;CA$5,CA$5&gt;=$E$2),'Portfolio Inputs'!W$26*$Q29,IF(AND(($AA29+$E$2)&gt;CA$5,CA$5&gt;=$E$2),'Portfolio Inputs'!W$26*$P29,0))*Loss_GasEnergy</f>
        <v>0</v>
      </c>
      <c r="CB29" s="140">
        <f ca="1">IF(AND(($AB29+$E$2)&gt;CB$5,CB$5&gt;=$E$2),'Portfolio Inputs'!X$24*$L29,IF(AND(($AA29+$E$2)&gt;CB$5,CB$5&gt;=$E$2),'Portfolio Inputs'!X$24*$K29,0))*Loss_ElectricEnergy+IF(AND(($AB29+$E$2)&gt;CB$5,CB$5&gt;=$E$2),'Portfolio Inputs'!X$25*$O29,IF(AND(($AA29+$E$2)&gt;CB$5,CB$5&gt;=$E$2),'Portfolio Inputs'!X$25*$N29,0))*Loss_ElectricDemand+IF(AND(($AB29+$E$2)&gt;CB$5,CB$5&gt;=$E$2),'Portfolio Inputs'!X$26*$Q29,IF(AND(($AA29+$E$2)&gt;CB$5,CB$5&gt;=$E$2),'Portfolio Inputs'!X$26*$P29,0))*Loss_GasEnergy</f>
        <v>0</v>
      </c>
      <c r="CC29" s="140">
        <f ca="1">IF(AND(($AB29+$E$2)&gt;CC$5,CC$5&gt;=$E$2),'Portfolio Inputs'!Y$24*$L29,IF(AND(($AA29+$E$2)&gt;CC$5,CC$5&gt;=$E$2),'Portfolio Inputs'!Y$24*$K29,0))*Loss_ElectricEnergy+IF(AND(($AB29+$E$2)&gt;CC$5,CC$5&gt;=$E$2),'Portfolio Inputs'!Y$25*$O29,IF(AND(($AA29+$E$2)&gt;CC$5,CC$5&gt;=$E$2),'Portfolio Inputs'!Y$25*$N29,0))*Loss_ElectricDemand+IF(AND(($AB29+$E$2)&gt;CC$5,CC$5&gt;=$E$2),'Portfolio Inputs'!Y$26*$Q29,IF(AND(($AA29+$E$2)&gt;CC$5,CC$5&gt;=$E$2),'Portfolio Inputs'!Y$26*$P29,0))*Loss_GasEnergy</f>
        <v>0</v>
      </c>
      <c r="CD29" s="140">
        <f ca="1">IF(AND(($AB29+$E$2)&gt;CD$5,CD$5&gt;=$E$2),'Portfolio Inputs'!Z$24*$L29,IF(AND(($AA29+$E$2)&gt;CD$5,CD$5&gt;=$E$2),'Portfolio Inputs'!Z$24*$K29,0))*Loss_ElectricEnergy+IF(AND(($AB29+$E$2)&gt;CD$5,CD$5&gt;=$E$2),'Portfolio Inputs'!Z$25*$O29,IF(AND(($AA29+$E$2)&gt;CD$5,CD$5&gt;=$E$2),'Portfolio Inputs'!Z$25*$N29,0))*Loss_ElectricDemand+IF(AND(($AB29+$E$2)&gt;CD$5,CD$5&gt;=$E$2),'Portfolio Inputs'!Z$26*$Q29,IF(AND(($AA29+$E$2)&gt;CD$5,CD$5&gt;=$E$2),'Portfolio Inputs'!Z$26*$P29,0))*Loss_GasEnergy</f>
        <v>0</v>
      </c>
      <c r="CE29" s="140">
        <f ca="1">IF(AND(($AB29+$E$2)&gt;CE$5,CE$5&gt;=$E$2),'Portfolio Inputs'!AA$24*$L29,IF(AND(($AA29+$E$2)&gt;CE$5,CE$5&gt;=$E$2),'Portfolio Inputs'!AA$24*$K29,0))*Loss_ElectricEnergy+IF(AND(($AB29+$E$2)&gt;CE$5,CE$5&gt;=$E$2),'Portfolio Inputs'!AA$25*$O29,IF(AND(($AA29+$E$2)&gt;CE$5,CE$5&gt;=$E$2),'Portfolio Inputs'!AA$25*$N29,0))*Loss_ElectricDemand+IF(AND(($AB29+$E$2)&gt;CE$5,CE$5&gt;=$E$2),'Portfolio Inputs'!AA$26*$Q29,IF(AND(($AA29+$E$2)&gt;CE$5,CE$5&gt;=$E$2),'Portfolio Inputs'!AA$26*$P29,0))*Loss_GasEnergy</f>
        <v>0</v>
      </c>
      <c r="CF29" s="140">
        <f ca="1">IF(AND(($AB29+$E$2)&gt;CF$5,CF$5&gt;=$E$2),'Portfolio Inputs'!AB$24*$L29,IF(AND(($AA29+$E$2)&gt;CF$5,CF$5&gt;=$E$2),'Portfolio Inputs'!AB$24*$K29,0))*Loss_ElectricEnergy+IF(AND(($AB29+$E$2)&gt;CF$5,CF$5&gt;=$E$2),'Portfolio Inputs'!AB$25*$O29,IF(AND(($AA29+$E$2)&gt;CF$5,CF$5&gt;=$E$2),'Portfolio Inputs'!AB$25*$N29,0))*Loss_ElectricDemand+IF(AND(($AB29+$E$2)&gt;CF$5,CF$5&gt;=$E$2),'Portfolio Inputs'!AB$26*$Q29,IF(AND(($AA29+$E$2)&gt;CF$5,CF$5&gt;=$E$2),'Portfolio Inputs'!AB$26*$P29,0))*Loss_GasEnergy</f>
        <v>0</v>
      </c>
      <c r="CG29" s="140">
        <f ca="1">IF(AND(($AB29+$E$2)&gt;CG$5,CG$5&gt;=$E$2),'Portfolio Inputs'!AC$24*$L29,IF(AND(($AA29+$E$2)&gt;CG$5,CG$5&gt;=$E$2),'Portfolio Inputs'!AC$24*$K29,0))*Loss_ElectricEnergy+IF(AND(($AB29+$E$2)&gt;CG$5,CG$5&gt;=$E$2),'Portfolio Inputs'!AC$25*$O29,IF(AND(($AA29+$E$2)&gt;CG$5,CG$5&gt;=$E$2),'Portfolio Inputs'!AC$25*$N29,0))*Loss_ElectricDemand+IF(AND(($AB29+$E$2)&gt;CG$5,CG$5&gt;=$E$2),'Portfolio Inputs'!AC$26*$Q29,IF(AND(($AA29+$E$2)&gt;CG$5,CG$5&gt;=$E$2),'Portfolio Inputs'!AC$26*$P29,0))*Loss_GasEnergy</f>
        <v>0</v>
      </c>
      <c r="CH29" s="140">
        <f ca="1">IF(AND(($AB29+$E$2)&gt;CH$5,CH$5&gt;=$E$2),'Portfolio Inputs'!AD$24*$L29,IF(AND(($AA29+$E$2)&gt;CH$5,CH$5&gt;=$E$2),'Portfolio Inputs'!AD$24*$K29,0))*Loss_ElectricEnergy+IF(AND(($AB29+$E$2)&gt;CH$5,CH$5&gt;=$E$2),'Portfolio Inputs'!AD$25*$O29,IF(AND(($AA29+$E$2)&gt;CH$5,CH$5&gt;=$E$2),'Portfolio Inputs'!AD$25*$N29,0))*Loss_ElectricDemand+IF(AND(($AB29+$E$2)&gt;CH$5,CH$5&gt;=$E$2),'Portfolio Inputs'!AD$26*$Q29,IF(AND(($AA29+$E$2)&gt;CH$5,CH$5&gt;=$E$2),'Portfolio Inputs'!AD$26*$P29,0))*Loss_GasEnergy</f>
        <v>0</v>
      </c>
      <c r="CI29" s="140">
        <f ca="1">IF(AND(($AB29+$E$2)&gt;CI$5,CI$5&gt;=$E$2),'Portfolio Inputs'!AE$24*$L29,IF(AND(($AA29+$E$2)&gt;CI$5,CI$5&gt;=$E$2),'Portfolio Inputs'!AE$24*$K29,0))*Loss_ElectricEnergy+IF(AND(($AB29+$E$2)&gt;CI$5,CI$5&gt;=$E$2),'Portfolio Inputs'!AE$25*$O29,IF(AND(($AA29+$E$2)&gt;CI$5,CI$5&gt;=$E$2),'Portfolio Inputs'!AE$25*$N29,0))*Loss_ElectricDemand+IF(AND(($AB29+$E$2)&gt;CI$5,CI$5&gt;=$E$2),'Portfolio Inputs'!AE$26*$Q29,IF(AND(($AA29+$E$2)&gt;CI$5,CI$5&gt;=$E$2),'Portfolio Inputs'!AE$26*$P29,0))*Loss_GasEnergy</f>
        <v>0</v>
      </c>
      <c r="CJ29" s="140">
        <f ca="1">IF(AND(($AB29+$E$2)&gt;CJ$5,CJ$5&gt;=$E$2),'Portfolio Inputs'!AF$24*$L29,IF(AND(($AA29+$E$2)&gt;CJ$5,CJ$5&gt;=$E$2),'Portfolio Inputs'!AF$24*$K29,0))*Loss_ElectricEnergy+IF(AND(($AB29+$E$2)&gt;CJ$5,CJ$5&gt;=$E$2),'Portfolio Inputs'!AF$25*$O29,IF(AND(($AA29+$E$2)&gt;CJ$5,CJ$5&gt;=$E$2),'Portfolio Inputs'!AF$25*$N29,0))*Loss_ElectricDemand+IF(AND(($AB29+$E$2)&gt;CJ$5,CJ$5&gt;=$E$2),'Portfolio Inputs'!AF$26*$Q29,IF(AND(($AA29+$E$2)&gt;CJ$5,CJ$5&gt;=$E$2),'Portfolio Inputs'!AF$26*$P29,0))*Loss_GasEnergy</f>
        <v>0</v>
      </c>
      <c r="CK29" s="140">
        <f ca="1">IF(AND(($AB29+$E$2)&gt;CK$5,CK$5&gt;=$E$2),'Portfolio Inputs'!AG$24*$L29,IF(AND(($AA29+$E$2)&gt;CK$5,CK$5&gt;=$E$2),'Portfolio Inputs'!AG$24*$K29,0))*Loss_ElectricEnergy+IF(AND(($AB29+$E$2)&gt;CK$5,CK$5&gt;=$E$2),'Portfolio Inputs'!AG$25*$O29,IF(AND(($AA29+$E$2)&gt;CK$5,CK$5&gt;=$E$2),'Portfolio Inputs'!AG$25*$N29,0))*Loss_ElectricDemand+IF(AND(($AB29+$E$2)&gt;CK$5,CK$5&gt;=$E$2),'Portfolio Inputs'!AG$26*$Q29,IF(AND(($AA29+$E$2)&gt;CK$5,CK$5&gt;=$E$2),'Portfolio Inputs'!AG$26*$P29,0))*Loss_GasEnergy</f>
        <v>0</v>
      </c>
      <c r="CL29" s="140">
        <f ca="1">IF(AND(($AB29+$E$2)&gt;CL$5,CL$5&gt;=$E$2),'Portfolio Inputs'!AH$24*$L29,IF(AND(($AA29+$E$2)&gt;CL$5,CL$5&gt;=$E$2),'Portfolio Inputs'!AH$24*$K29,0))*Loss_ElectricEnergy+IF(AND(($AB29+$E$2)&gt;CL$5,CL$5&gt;=$E$2),'Portfolio Inputs'!AH$25*$O29,IF(AND(($AA29+$E$2)&gt;CL$5,CL$5&gt;=$E$2),'Portfolio Inputs'!AH$25*$N29,0))*Loss_ElectricDemand+IF(AND(($AB29+$E$2)&gt;CL$5,CL$5&gt;=$E$2),'Portfolio Inputs'!AH$26*$Q29,IF(AND(($AA29+$E$2)&gt;CL$5,CL$5&gt;=$E$2),'Portfolio Inputs'!AH$26*$P29,0))*Loss_GasEnergy</f>
        <v>0</v>
      </c>
      <c r="CM29" s="140">
        <f ca="1">IF(AND(($AB29+$E$2)&gt;CM$5,CM$5&gt;=$E$2),'Portfolio Inputs'!AI$24*$L29,IF(AND(($AA29+$E$2)&gt;CM$5,CM$5&gt;=$E$2),'Portfolio Inputs'!AI$24*$K29,0))*Loss_ElectricEnergy+IF(AND(($AB29+$E$2)&gt;CM$5,CM$5&gt;=$E$2),'Portfolio Inputs'!AI$25*$O29,IF(AND(($AA29+$E$2)&gt;CM$5,CM$5&gt;=$E$2),'Portfolio Inputs'!AI$25*$N29,0))*Loss_ElectricDemand+IF(AND(($AB29+$E$2)&gt;CM$5,CM$5&gt;=$E$2),'Portfolio Inputs'!AI$26*$Q29,IF(AND(($AA29+$E$2)&gt;CM$5,CM$5&gt;=$E$2),'Portfolio Inputs'!AI$26*$P29,0))*Loss_GasEnergy</f>
        <v>0</v>
      </c>
      <c r="CN29" s="140">
        <f ca="1">IF(AND(($AB29+$E$2)&gt;CN$5,CN$5&gt;=$E$2),'Portfolio Inputs'!AJ$24*$L29,IF(AND(($AA29+$E$2)&gt;CN$5,CN$5&gt;=$E$2),'Portfolio Inputs'!AJ$24*$K29,0))*Loss_ElectricEnergy+IF(AND(($AB29+$E$2)&gt;CN$5,CN$5&gt;=$E$2),'Portfolio Inputs'!AJ$25*$O29,IF(AND(($AA29+$E$2)&gt;CN$5,CN$5&gt;=$E$2),'Portfolio Inputs'!AJ$25*$N29,0))*Loss_ElectricDemand+IF(AND(($AB29+$E$2)&gt;CN$5,CN$5&gt;=$E$2),'Portfolio Inputs'!AJ$26*$Q29,IF(AND(($AA29+$E$2)&gt;CN$5,CN$5&gt;=$E$2),'Portfolio Inputs'!AJ$26*$P29,0))*Loss_GasEnergy</f>
        <v>0</v>
      </c>
      <c r="CO29" s="140">
        <f ca="1">IF(AND(($AB29+$E$2)&gt;CO$5,CO$5&gt;=$E$2),'Portfolio Inputs'!AK$24*$L29,IF(AND(($AA29+$E$2)&gt;CO$5,CO$5&gt;=$E$2),'Portfolio Inputs'!AK$24*$K29,0))*Loss_ElectricEnergy+IF(AND(($AB29+$E$2)&gt;CO$5,CO$5&gt;=$E$2),'Portfolio Inputs'!AK$25*$O29,IF(AND(($AA29+$E$2)&gt;CO$5,CO$5&gt;=$E$2),'Portfolio Inputs'!AK$25*$N29,0))*Loss_ElectricDemand+IF(AND(($AB29+$E$2)&gt;CO$5,CO$5&gt;=$E$2),'Portfolio Inputs'!AK$26*$Q29,IF(AND(($AA29+$E$2)&gt;CO$5,CO$5&gt;=$E$2),'Portfolio Inputs'!AK$26*$P29,0))*Loss_GasEnergy</f>
        <v>0</v>
      </c>
      <c r="CP29" s="140">
        <f ca="1">IF(AND(($AB29+$E$2)&gt;CP$5,CP$5&gt;=$E$2),'Portfolio Inputs'!AL$24*$L29,IF(AND(($AA29+$E$2)&gt;CP$5,CP$5&gt;=$E$2),'Portfolio Inputs'!AL$24*$K29,0))*Loss_ElectricEnergy+IF(AND(($AB29+$E$2)&gt;CP$5,CP$5&gt;=$E$2),'Portfolio Inputs'!AL$25*$O29,IF(AND(($AA29+$E$2)&gt;CP$5,CP$5&gt;=$E$2),'Portfolio Inputs'!AL$25*$N29,0))*Loss_ElectricDemand+IF(AND(($AB29+$E$2)&gt;CP$5,CP$5&gt;=$E$2),'Portfolio Inputs'!AL$26*$Q29,IF(AND(($AA29+$E$2)&gt;CP$5,CP$5&gt;=$E$2),'Portfolio Inputs'!AL$26*$P29,0))*Loss_GasEnergy</f>
        <v>0</v>
      </c>
      <c r="CQ29" s="140">
        <f ca="1">IF(AND(($AB29+$E$2)&gt;CQ$5,CQ$5&gt;=$E$2),'Portfolio Inputs'!AM$24*$L29,IF(AND(($AA29+$E$2)&gt;CQ$5,CQ$5&gt;=$E$2),'Portfolio Inputs'!AM$24*$K29,0))*Loss_ElectricEnergy+IF(AND(($AB29+$E$2)&gt;CQ$5,CQ$5&gt;=$E$2),'Portfolio Inputs'!AM$25*$O29,IF(AND(($AA29+$E$2)&gt;CQ$5,CQ$5&gt;=$E$2),'Portfolio Inputs'!AM$25*$N29,0))*Loss_ElectricDemand+IF(AND(($AB29+$E$2)&gt;CQ$5,CQ$5&gt;=$E$2),'Portfolio Inputs'!AM$26*$Q29,IF(AND(($AA29+$E$2)&gt;CQ$5,CQ$5&gt;=$E$2),'Portfolio Inputs'!AM$26*$P29,0))*Loss_GasEnergy</f>
        <v>0</v>
      </c>
      <c r="CR29" s="131"/>
      <c r="CS29" s="140">
        <f ca="1">IF(AND(($AB29+$E$2)&gt;CS$5,CS$5&gt;=$E$2),'Portfolio Inputs'!F$29*$L29,IF(AND(($AA29+$E$2)&gt;CS$5,CS$5&gt;=$E$2),'Portfolio Inputs'!F$29*$K29,0))</f>
        <v>50.388000000000005</v>
      </c>
      <c r="CT29" s="140">
        <f ca="1">IF(AND(($AB29+$E$2)&gt;CT$5,CT$5&gt;=$E$2),'Portfolio Inputs'!G$29*$L29,IF(AND(($AA29+$E$2)&gt;CT$5,CT$5&gt;=$E$2),'Portfolio Inputs'!G$29*$K29,0))</f>
        <v>50.388000000000005</v>
      </c>
      <c r="CU29" s="140">
        <f ca="1">IF(AND(($AB29+$E$2)&gt;CU$5,CU$5&gt;=$E$2),'Portfolio Inputs'!H$29*$L29,IF(AND(($AA29+$E$2)&gt;CU$5,CU$5&gt;=$E$2),'Portfolio Inputs'!H$29*$K29,0))</f>
        <v>50.388000000000005</v>
      </c>
      <c r="CV29" s="140">
        <f ca="1">IF(AND(($AB29+$E$2)&gt;CV$5,CV$5&gt;=$E$2),'Portfolio Inputs'!I$29*$L29,IF(AND(($AA29+$E$2)&gt;CV$5,CV$5&gt;=$E$2),'Portfolio Inputs'!I$29*$K29,0))</f>
        <v>50.388000000000005</v>
      </c>
      <c r="CW29" s="140">
        <f ca="1">IF(AND(($AB29+$E$2)&gt;CW$5,CW$5&gt;=$E$2),'Portfolio Inputs'!J$29*$L29,IF(AND(($AA29+$E$2)&gt;CW$5,CW$5&gt;=$E$2),'Portfolio Inputs'!J$29*$K29,0))</f>
        <v>50.388000000000005</v>
      </c>
      <c r="CX29" s="140">
        <f ca="1">IF(AND(($AB29+$E$2)&gt;CX$5,CX$5&gt;=$E$2),'Portfolio Inputs'!K$29*$L29,IF(AND(($AA29+$E$2)&gt;CX$5,CX$5&gt;=$E$2),'Portfolio Inputs'!K$29*$K29,0))</f>
        <v>50.388000000000005</v>
      </c>
      <c r="CY29" s="140">
        <f ca="1">IF(AND(($AB29+$E$2)&gt;CY$5,CY$5&gt;=$E$2),'Portfolio Inputs'!L$29*$L29,IF(AND(($AA29+$E$2)&gt;CY$5,CY$5&gt;=$E$2),'Portfolio Inputs'!L$29*$K29,0))</f>
        <v>50.388000000000005</v>
      </c>
      <c r="CZ29" s="140">
        <f ca="1">IF(AND(($AB29+$E$2)&gt;CZ$5,CZ$5&gt;=$E$2),'Portfolio Inputs'!M$29*$L29,IF(AND(($AA29+$E$2)&gt;CZ$5,CZ$5&gt;=$E$2),'Portfolio Inputs'!M$29*$K29,0))</f>
        <v>50.388000000000005</v>
      </c>
      <c r="DA29" s="140">
        <f ca="1">IF(AND(($AB29+$E$2)&gt;DA$5,DA$5&gt;=$E$2),'Portfolio Inputs'!N$29*$L29,IF(AND(($AA29+$E$2)&gt;DA$5,DA$5&gt;=$E$2),'Portfolio Inputs'!N$29*$K29,0))</f>
        <v>0</v>
      </c>
      <c r="DB29" s="140">
        <f ca="1">IF(AND(($AB29+$E$2)&gt;DB$5,DB$5&gt;=$E$2),'Portfolio Inputs'!O$29*$L29,IF(AND(($AA29+$E$2)&gt;DB$5,DB$5&gt;=$E$2),'Portfolio Inputs'!O$29*$K29,0))</f>
        <v>0</v>
      </c>
      <c r="DC29" s="140">
        <f ca="1">IF(AND(($AB29+$E$2)&gt;DC$5,DC$5&gt;=$E$2),'Portfolio Inputs'!P$29*$L29,IF(AND(($AA29+$E$2)&gt;DC$5,DC$5&gt;=$E$2),'Portfolio Inputs'!P$29*$K29,0))</f>
        <v>0</v>
      </c>
      <c r="DD29" s="140">
        <f ca="1">IF(AND(($AB29+$E$2)&gt;DD$5,DD$5&gt;=$E$2),'Portfolio Inputs'!Q$29*$L29,IF(AND(($AA29+$E$2)&gt;DD$5,DD$5&gt;=$E$2),'Portfolio Inputs'!Q$29*$K29,0))</f>
        <v>0</v>
      </c>
      <c r="DE29" s="140">
        <f ca="1">IF(AND(($AB29+$E$2)&gt;DE$5,DE$5&gt;=$E$2),'Portfolio Inputs'!R$29*$L29,IF(AND(($AA29+$E$2)&gt;DE$5,DE$5&gt;=$E$2),'Portfolio Inputs'!R$29*$K29,0))</f>
        <v>0</v>
      </c>
      <c r="DF29" s="140">
        <f ca="1">IF(AND(($AB29+$E$2)&gt;DF$5,DF$5&gt;=$E$2),'Portfolio Inputs'!S$29*$L29,IF(AND(($AA29+$E$2)&gt;DF$5,DF$5&gt;=$E$2),'Portfolio Inputs'!S$29*$K29,0))</f>
        <v>0</v>
      </c>
      <c r="DG29" s="140">
        <f ca="1">IF(AND(($AB29+$E$2)&gt;DG$5,DG$5&gt;=$E$2),'Portfolio Inputs'!T$29*$L29,IF(AND(($AA29+$E$2)&gt;DG$5,DG$5&gt;=$E$2),'Portfolio Inputs'!T$29*$K29,0))</f>
        <v>0</v>
      </c>
      <c r="DH29" s="140">
        <f ca="1">IF(AND(($AB29+$E$2)&gt;DH$5,DH$5&gt;=$E$2),'Portfolio Inputs'!U$29*$L29,IF(AND(($AA29+$E$2)&gt;DH$5,DH$5&gt;=$E$2),'Portfolio Inputs'!U$29*$K29,0))</f>
        <v>0</v>
      </c>
      <c r="DI29" s="140">
        <f ca="1">IF(AND(($AB29+$E$2)&gt;DI$5,DI$5&gt;=$E$2),'Portfolio Inputs'!V$29*$L29,IF(AND(($AA29+$E$2)&gt;DI$5,DI$5&gt;=$E$2),'Portfolio Inputs'!V$29*$K29,0))</f>
        <v>0</v>
      </c>
      <c r="DJ29" s="140">
        <f ca="1">IF(AND(($AB29+$E$2)&gt;DJ$5,DJ$5&gt;=$E$2),'Portfolio Inputs'!W$29*$L29,IF(AND(($AA29+$E$2)&gt;DJ$5,DJ$5&gt;=$E$2),'Portfolio Inputs'!W$29*$K29,0))</f>
        <v>0</v>
      </c>
      <c r="DK29" s="140">
        <f ca="1">IF(AND(($AB29+$E$2)&gt;DK$5,DK$5&gt;=$E$2),'Portfolio Inputs'!X$29*$L29,IF(AND(($AA29+$E$2)&gt;DK$5,DK$5&gt;=$E$2),'Portfolio Inputs'!X$29*$K29,0))</f>
        <v>0</v>
      </c>
      <c r="DL29" s="140">
        <f ca="1">IF(AND(($AB29+$E$2)&gt;DL$5,DL$5&gt;=$E$2),'Portfolio Inputs'!Y$29*$L29,IF(AND(($AA29+$E$2)&gt;DL$5,DL$5&gt;=$E$2),'Portfolio Inputs'!Y$29*$K29,0))</f>
        <v>0</v>
      </c>
      <c r="DM29" s="140">
        <f ca="1">IF(AND(($AB29+$E$2)&gt;DM$5,DM$5&gt;=$E$2),'Portfolio Inputs'!Z$29*$L29,IF(AND(($AA29+$E$2)&gt;DM$5,DM$5&gt;=$E$2),'Portfolio Inputs'!Z$29*$K29,0))</f>
        <v>0</v>
      </c>
      <c r="DN29" s="140">
        <f ca="1">IF(AND(($AB29+$E$2)&gt;DN$5,DN$5&gt;=$E$2),'Portfolio Inputs'!AA$29*$L29,IF(AND(($AA29+$E$2)&gt;DN$5,DN$5&gt;=$E$2),'Portfolio Inputs'!AA$29*$K29,0))</f>
        <v>0</v>
      </c>
      <c r="DO29" s="140">
        <f ca="1">IF(AND(($AB29+$E$2)&gt;DO$5,DO$5&gt;=$E$2),'Portfolio Inputs'!AB$29*$L29,IF(AND(($AA29+$E$2)&gt;DO$5,DO$5&gt;=$E$2),'Portfolio Inputs'!AB$29*$K29,0))</f>
        <v>0</v>
      </c>
      <c r="DP29" s="140">
        <f ca="1">IF(AND(($AB29+$E$2)&gt;DP$5,DP$5&gt;=$E$2),'Portfolio Inputs'!AC$29*$L29,IF(AND(($AA29+$E$2)&gt;DP$5,DP$5&gt;=$E$2),'Portfolio Inputs'!AC$29*$K29,0))</f>
        <v>0</v>
      </c>
      <c r="DQ29" s="140">
        <f ca="1">IF(AND(($AB29+$E$2)&gt;DQ$5,DQ$5&gt;=$E$2),'Portfolio Inputs'!AD$29*$L29,IF(AND(($AA29+$E$2)&gt;DQ$5,DQ$5&gt;=$E$2),'Portfolio Inputs'!AD$29*$K29,0))</f>
        <v>0</v>
      </c>
      <c r="DR29" s="140">
        <f ca="1">IF(AND(($AB29+$E$2)&gt;DR$5,DR$5&gt;=$E$2),'Portfolio Inputs'!AE$29*$L29,IF(AND(($AA29+$E$2)&gt;DR$5,DR$5&gt;=$E$2),'Portfolio Inputs'!AE$29*$K29,0))</f>
        <v>0</v>
      </c>
      <c r="DS29" s="140">
        <f ca="1">IF(AND(($AB29+$E$2)&gt;DS$5,DS$5&gt;=$E$2),'Portfolio Inputs'!AF$29*$L29,IF(AND(($AA29+$E$2)&gt;DS$5,DS$5&gt;=$E$2),'Portfolio Inputs'!AF$29*$K29,0))</f>
        <v>0</v>
      </c>
      <c r="DT29" s="140">
        <f ca="1">IF(AND(($AB29+$E$2)&gt;DT$5,DT$5&gt;=$E$2),'Portfolio Inputs'!AG$29*$L29,IF(AND(($AA29+$E$2)&gt;DT$5,DT$5&gt;=$E$2),'Portfolio Inputs'!AG$29*$K29,0))</f>
        <v>0</v>
      </c>
      <c r="DU29" s="140">
        <f ca="1">IF(AND(($AB29+$E$2)&gt;DU$5,DU$5&gt;=$E$2),'Portfolio Inputs'!AH$29*$L29,IF(AND(($AA29+$E$2)&gt;DU$5,DU$5&gt;=$E$2),'Portfolio Inputs'!AH$29*$K29,0))</f>
        <v>0</v>
      </c>
      <c r="DV29" s="140">
        <f ca="1">IF(AND(($AB29+$E$2)&gt;DV$5,DV$5&gt;=$E$2),'Portfolio Inputs'!AI$29*$L29,IF(AND(($AA29+$E$2)&gt;DV$5,DV$5&gt;=$E$2),'Portfolio Inputs'!AI$29*$K29,0))</f>
        <v>0</v>
      </c>
      <c r="DW29" s="140">
        <f ca="1">IF(AND(($AB29+$E$2)&gt;DW$5,DW$5&gt;=$E$2),'Portfolio Inputs'!AJ$29*$L29,IF(AND(($AA29+$E$2)&gt;DW$5,DW$5&gt;=$E$2),'Portfolio Inputs'!AJ$29*$K29,0))</f>
        <v>0</v>
      </c>
      <c r="DX29" s="140">
        <f ca="1">IF(AND(($AB29+$E$2)&gt;DX$5,DX$5&gt;=$E$2),'Portfolio Inputs'!AK$29*$L29,IF(AND(($AA29+$E$2)&gt;DX$5,DX$5&gt;=$E$2),'Portfolio Inputs'!AK$29*$K29,0))</f>
        <v>0</v>
      </c>
      <c r="DY29" s="140">
        <f ca="1">IF(AND(($AB29+$E$2)&gt;DY$5,DY$5&gt;=$E$2),'Portfolio Inputs'!AL$29*$L29,IF(AND(($AA29+$E$2)&gt;DY$5,DY$5&gt;=$E$2),'Portfolio Inputs'!AL$29*$K29,0))</f>
        <v>0</v>
      </c>
      <c r="DZ29" s="140">
        <f ca="1">IF(AND(($AB29+$E$2)&gt;DZ$5,DZ$5&gt;=$E$2),'Portfolio Inputs'!AM$29*$L29,IF(AND(($AA29+$E$2)&gt;DZ$5,DZ$5&gt;=$E$2),'Portfolio Inputs'!AM$29*$K29,0))</f>
        <v>0</v>
      </c>
      <c r="EA29" s="139"/>
      <c r="EB29" s="140">
        <f ca="1">IF(AND(($AB29+$E$2)&gt;EB$5,EB$5&gt;=$E$2),'Portfolio Inputs'!F$27*$U29,IF(AND(($AA29+$E$2)&gt;EB$5,EB$5&gt;=$E$2),'Portfolio Inputs'!F$27*$T29,0))
+IF(AND(($AB29+$E$2)&gt;EB$5,EB$5&gt;=$E$2),'Portfolio Inputs'!F$28*$W29,IF(AND(($AA29+$E$2)&gt;EB$5,EB$5&gt;=$E$2),'Portfolio Inputs'!F$28*$V29,0))</f>
        <v>0</v>
      </c>
      <c r="EC29" s="140">
        <f ca="1">IF(AND(($AB29+$E$2)&gt;EC$5,EC$5&gt;=$E$2),'Portfolio Inputs'!G$27*$U29,IF(AND(($AA29+$E$2)&gt;EC$5,EC$5&gt;=$E$2),'Portfolio Inputs'!G$27*$T29,0))
+IF(AND(($AB29+$E$2)&gt;EC$5,EC$5&gt;=$E$2),'Portfolio Inputs'!G$28*$W29,IF(AND(($AA29+$E$2)&gt;EC$5,EC$5&gt;=$E$2),'Portfolio Inputs'!G$28*$V29,0))</f>
        <v>0</v>
      </c>
      <c r="ED29" s="140">
        <f ca="1">IF(AND(($AB29+$E$2)&gt;ED$5,ED$5&gt;=$E$2),'Portfolio Inputs'!H$27*$U29,IF(AND(($AA29+$E$2)&gt;ED$5,ED$5&gt;=$E$2),'Portfolio Inputs'!H$27*$T29,0))
+IF(AND(($AB29+$E$2)&gt;ED$5,ED$5&gt;=$E$2),'Portfolio Inputs'!H$28*$W29,IF(AND(($AA29+$E$2)&gt;ED$5,ED$5&gt;=$E$2),'Portfolio Inputs'!H$28*$V29,0))</f>
        <v>0</v>
      </c>
      <c r="EE29" s="140">
        <f ca="1">IF(AND(($AB29+$E$2)&gt;EE$5,EE$5&gt;=$E$2),'Portfolio Inputs'!I$27*$U29,IF(AND(($AA29+$E$2)&gt;EE$5,EE$5&gt;=$E$2),'Portfolio Inputs'!I$27*$T29,0))
+IF(AND(($AB29+$E$2)&gt;EE$5,EE$5&gt;=$E$2),'Portfolio Inputs'!I$28*$W29,IF(AND(($AA29+$E$2)&gt;EE$5,EE$5&gt;=$E$2),'Portfolio Inputs'!I$28*$V29,0))</f>
        <v>0</v>
      </c>
      <c r="EF29" s="140">
        <f ca="1">IF(AND(($AB29+$E$2)&gt;EF$5,EF$5&gt;=$E$2),'Portfolio Inputs'!J$27*$U29,IF(AND(($AA29+$E$2)&gt;EF$5,EF$5&gt;=$E$2),'Portfolio Inputs'!J$27*$T29,0))
+IF(AND(($AB29+$E$2)&gt;EF$5,EF$5&gt;=$E$2),'Portfolio Inputs'!J$28*$W29,IF(AND(($AA29+$E$2)&gt;EF$5,EF$5&gt;=$E$2),'Portfolio Inputs'!J$28*$V29,0))</f>
        <v>0</v>
      </c>
      <c r="EG29" s="140">
        <f ca="1">IF(AND(($AB29+$E$2)&gt;EG$5,EG$5&gt;=$E$2),'Portfolio Inputs'!K$27*$U29,IF(AND(($AA29+$E$2)&gt;EG$5,EG$5&gt;=$E$2),'Portfolio Inputs'!K$27*$T29,0))
+IF(AND(($AB29+$E$2)&gt;EG$5,EG$5&gt;=$E$2),'Portfolio Inputs'!K$28*$W29,IF(AND(($AA29+$E$2)&gt;EG$5,EG$5&gt;=$E$2),'Portfolio Inputs'!K$28*$V29,0))</f>
        <v>0</v>
      </c>
      <c r="EH29" s="140">
        <f ca="1">IF(AND(($AB29+$E$2)&gt;EH$5,EH$5&gt;=$E$2),'Portfolio Inputs'!L$27*$U29,IF(AND(($AA29+$E$2)&gt;EH$5,EH$5&gt;=$E$2),'Portfolio Inputs'!L$27*$T29,0))
+IF(AND(($AB29+$E$2)&gt;EH$5,EH$5&gt;=$E$2),'Portfolio Inputs'!L$28*$W29,IF(AND(($AA29+$E$2)&gt;EH$5,EH$5&gt;=$E$2),'Portfolio Inputs'!L$28*$V29,0))</f>
        <v>0</v>
      </c>
      <c r="EI29" s="140">
        <f ca="1">IF(AND(($AB29+$E$2)&gt;EI$5,EI$5&gt;=$E$2),'Portfolio Inputs'!M$27*$U29,IF(AND(($AA29+$E$2)&gt;EI$5,EI$5&gt;=$E$2),'Portfolio Inputs'!M$27*$T29,0))
+IF(AND(($AB29+$E$2)&gt;EI$5,EI$5&gt;=$E$2),'Portfolio Inputs'!M$28*$W29,IF(AND(($AA29+$E$2)&gt;EI$5,EI$5&gt;=$E$2),'Portfolio Inputs'!M$28*$V29,0))</f>
        <v>0</v>
      </c>
      <c r="EJ29" s="140">
        <f ca="1">IF(AND(($AB29+$E$2)&gt;EJ$5,EJ$5&gt;=$E$2),'Portfolio Inputs'!N$27*$U29,IF(AND(($AA29+$E$2)&gt;EJ$5,EJ$5&gt;=$E$2),'Portfolio Inputs'!N$27*$T29,0))
+IF(AND(($AB29+$E$2)&gt;EJ$5,EJ$5&gt;=$E$2),'Portfolio Inputs'!N$28*$W29,IF(AND(($AA29+$E$2)&gt;EJ$5,EJ$5&gt;=$E$2),'Portfolio Inputs'!N$28*$V29,0))</f>
        <v>0</v>
      </c>
      <c r="EK29" s="140">
        <f ca="1">IF(AND(($AB29+$E$2)&gt;EK$5,EK$5&gt;=$E$2),'Portfolio Inputs'!O$27*$U29,IF(AND(($AA29+$E$2)&gt;EK$5,EK$5&gt;=$E$2),'Portfolio Inputs'!O$27*$T29,0))
+IF(AND(($AB29+$E$2)&gt;EK$5,EK$5&gt;=$E$2),'Portfolio Inputs'!O$28*$W29,IF(AND(($AA29+$E$2)&gt;EK$5,EK$5&gt;=$E$2),'Portfolio Inputs'!O$28*$V29,0))</f>
        <v>0</v>
      </c>
      <c r="EL29" s="140">
        <f ca="1">IF(AND(($AB29+$E$2)&gt;EL$5,EL$5&gt;=$E$2),'Portfolio Inputs'!P$27*$U29,IF(AND(($AA29+$E$2)&gt;EL$5,EL$5&gt;=$E$2),'Portfolio Inputs'!P$27*$T29,0))
+IF(AND(($AB29+$E$2)&gt;EL$5,EL$5&gt;=$E$2),'Portfolio Inputs'!P$28*$W29,IF(AND(($AA29+$E$2)&gt;EL$5,EL$5&gt;=$E$2),'Portfolio Inputs'!P$28*$V29,0))</f>
        <v>0</v>
      </c>
      <c r="EM29" s="140">
        <f ca="1">IF(AND(($AB29+$E$2)&gt;EM$5,EM$5&gt;=$E$2),'Portfolio Inputs'!Q$27*$U29,IF(AND(($AA29+$E$2)&gt;EM$5,EM$5&gt;=$E$2),'Portfolio Inputs'!Q$27*$T29,0))
+IF(AND(($AB29+$E$2)&gt;EM$5,EM$5&gt;=$E$2),'Portfolio Inputs'!Q$28*$W29,IF(AND(($AA29+$E$2)&gt;EM$5,EM$5&gt;=$E$2),'Portfolio Inputs'!Q$28*$V29,0))</f>
        <v>0</v>
      </c>
      <c r="EN29" s="140">
        <f ca="1">IF(AND(($AB29+$E$2)&gt;EN$5,EN$5&gt;=$E$2),'Portfolio Inputs'!R$27*$U29,IF(AND(($AA29+$E$2)&gt;EN$5,EN$5&gt;=$E$2),'Portfolio Inputs'!R$27*$T29,0))
+IF(AND(($AB29+$E$2)&gt;EN$5,EN$5&gt;=$E$2),'Portfolio Inputs'!R$28*$W29,IF(AND(($AA29+$E$2)&gt;EN$5,EN$5&gt;=$E$2),'Portfolio Inputs'!R$28*$V29,0))</f>
        <v>0</v>
      </c>
      <c r="EO29" s="140">
        <f ca="1">IF(AND(($AB29+$E$2)&gt;EO$5,EO$5&gt;=$E$2),'Portfolio Inputs'!S$27*$U29,IF(AND(($AA29+$E$2)&gt;EO$5,EO$5&gt;=$E$2),'Portfolio Inputs'!S$27*$T29,0))
+IF(AND(($AB29+$E$2)&gt;EO$5,EO$5&gt;=$E$2),'Portfolio Inputs'!S$28*$W29,IF(AND(($AA29+$E$2)&gt;EO$5,EO$5&gt;=$E$2),'Portfolio Inputs'!S$28*$V29,0))</f>
        <v>0</v>
      </c>
      <c r="EP29" s="140">
        <f ca="1">IF(AND(($AB29+$E$2)&gt;EP$5,EP$5&gt;=$E$2),'Portfolio Inputs'!T$27*$U29,IF(AND(($AA29+$E$2)&gt;EP$5,EP$5&gt;=$E$2),'Portfolio Inputs'!T$27*$T29,0))
+IF(AND(($AB29+$E$2)&gt;EP$5,EP$5&gt;=$E$2),'Portfolio Inputs'!T$28*$W29,IF(AND(($AA29+$E$2)&gt;EP$5,EP$5&gt;=$E$2),'Portfolio Inputs'!T$28*$V29,0))</f>
        <v>0</v>
      </c>
      <c r="EQ29" s="140">
        <f ca="1">IF(AND(($AB29+$E$2)&gt;EQ$5,EQ$5&gt;=$E$2),'Portfolio Inputs'!U$27*$U29,IF(AND(($AA29+$E$2)&gt;EQ$5,EQ$5&gt;=$E$2),'Portfolio Inputs'!U$27*$T29,0))
+IF(AND(($AB29+$E$2)&gt;EQ$5,EQ$5&gt;=$E$2),'Portfolio Inputs'!U$28*$W29,IF(AND(($AA29+$E$2)&gt;EQ$5,EQ$5&gt;=$E$2),'Portfolio Inputs'!U$28*$V29,0))</f>
        <v>0</v>
      </c>
      <c r="ER29" s="140">
        <f ca="1">IF(AND(($AB29+$E$2)&gt;ER$5,ER$5&gt;=$E$2),'Portfolio Inputs'!V$27*$U29,IF(AND(($AA29+$E$2)&gt;ER$5,ER$5&gt;=$E$2),'Portfolio Inputs'!V$27*$T29,0))
+IF(AND(($AB29+$E$2)&gt;ER$5,ER$5&gt;=$E$2),'Portfolio Inputs'!V$28*$W29,IF(AND(($AA29+$E$2)&gt;ER$5,ER$5&gt;=$E$2),'Portfolio Inputs'!V$28*$V29,0))</f>
        <v>0</v>
      </c>
      <c r="ES29" s="140">
        <f ca="1">IF(AND(($AB29+$E$2)&gt;ES$5,ES$5&gt;=$E$2),'Portfolio Inputs'!W$27*$U29,IF(AND(($AA29+$E$2)&gt;ES$5,ES$5&gt;=$E$2),'Portfolio Inputs'!W$27*$T29,0))
+IF(AND(($AB29+$E$2)&gt;ES$5,ES$5&gt;=$E$2),'Portfolio Inputs'!W$28*$W29,IF(AND(($AA29+$E$2)&gt;ES$5,ES$5&gt;=$E$2),'Portfolio Inputs'!W$28*$V29,0))</f>
        <v>0</v>
      </c>
      <c r="ET29" s="140">
        <f ca="1">IF(AND(($AB29+$E$2)&gt;ET$5,ET$5&gt;=$E$2),'Portfolio Inputs'!X$27*$U29,IF(AND(($AA29+$E$2)&gt;ET$5,ET$5&gt;=$E$2),'Portfolio Inputs'!X$27*$T29,0))
+IF(AND(($AB29+$E$2)&gt;ET$5,ET$5&gt;=$E$2),'Portfolio Inputs'!X$28*$W29,IF(AND(($AA29+$E$2)&gt;ET$5,ET$5&gt;=$E$2),'Portfolio Inputs'!X$28*$V29,0))</f>
        <v>0</v>
      </c>
      <c r="EU29" s="140">
        <f ca="1">IF(AND(($AB29+$E$2)&gt;EU$5,EU$5&gt;=$E$2),'Portfolio Inputs'!Y$27*$U29,IF(AND(($AA29+$E$2)&gt;EU$5,EU$5&gt;=$E$2),'Portfolio Inputs'!Y$27*$T29,0))
+IF(AND(($AB29+$E$2)&gt;EU$5,EU$5&gt;=$E$2),'Portfolio Inputs'!Y$28*$W29,IF(AND(($AA29+$E$2)&gt;EU$5,EU$5&gt;=$E$2),'Portfolio Inputs'!Y$28*$V29,0))</f>
        <v>0</v>
      </c>
      <c r="EV29" s="140">
        <f ca="1">IF(AND(($AB29+$E$2)&gt;EV$5,EV$5&gt;=$E$2),'Portfolio Inputs'!Z$27*$U29,IF(AND(($AA29+$E$2)&gt;EV$5,EV$5&gt;=$E$2),'Portfolio Inputs'!Z$27*$T29,0))
+IF(AND(($AB29+$E$2)&gt;EV$5,EV$5&gt;=$E$2),'Portfolio Inputs'!Z$28*$W29,IF(AND(($AA29+$E$2)&gt;EV$5,EV$5&gt;=$E$2),'Portfolio Inputs'!Z$28*$V29,0))</f>
        <v>0</v>
      </c>
      <c r="EW29" s="140">
        <f ca="1">IF(AND(($AB29+$E$2)&gt;EW$5,EW$5&gt;=$E$2),'Portfolio Inputs'!AA$27*$U29,IF(AND(($AA29+$E$2)&gt;EW$5,EW$5&gt;=$E$2),'Portfolio Inputs'!AA$27*$T29,0))
+IF(AND(($AB29+$E$2)&gt;EW$5,EW$5&gt;=$E$2),'Portfolio Inputs'!AA$28*$W29,IF(AND(($AA29+$E$2)&gt;EW$5,EW$5&gt;=$E$2),'Portfolio Inputs'!AA$28*$V29,0))</f>
        <v>0</v>
      </c>
      <c r="EX29" s="140">
        <f ca="1">IF(AND(($AB29+$E$2)&gt;EX$5,EX$5&gt;=$E$2),'Portfolio Inputs'!AB$27*$U29,IF(AND(($AA29+$E$2)&gt;EX$5,EX$5&gt;=$E$2),'Portfolio Inputs'!AB$27*$T29,0))
+IF(AND(($AB29+$E$2)&gt;EX$5,EX$5&gt;=$E$2),'Portfolio Inputs'!AB$28*$W29,IF(AND(($AA29+$E$2)&gt;EX$5,EX$5&gt;=$E$2),'Portfolio Inputs'!AB$28*$V29,0))</f>
        <v>0</v>
      </c>
      <c r="EY29" s="140">
        <f ca="1">IF(AND(($AB29+$E$2)&gt;EY$5,EY$5&gt;=$E$2),'Portfolio Inputs'!AC$27*$U29,IF(AND(($AA29+$E$2)&gt;EY$5,EY$5&gt;=$E$2),'Portfolio Inputs'!AC$27*$T29,0))
+IF(AND(($AB29+$E$2)&gt;EY$5,EY$5&gt;=$E$2),'Portfolio Inputs'!AC$28*$W29,IF(AND(($AA29+$E$2)&gt;EY$5,EY$5&gt;=$E$2),'Portfolio Inputs'!AC$28*$V29,0))</f>
        <v>0</v>
      </c>
      <c r="EZ29" s="140">
        <f ca="1">IF(AND(($AB29+$E$2)&gt;EZ$5,EZ$5&gt;=$E$2),'Portfolio Inputs'!AD$27*$U29,IF(AND(($AA29+$E$2)&gt;EZ$5,EZ$5&gt;=$E$2),'Portfolio Inputs'!AD$27*$T29,0))
+IF(AND(($AB29+$E$2)&gt;EZ$5,EZ$5&gt;=$E$2),'Portfolio Inputs'!AD$28*$W29,IF(AND(($AA29+$E$2)&gt;EZ$5,EZ$5&gt;=$E$2),'Portfolio Inputs'!AD$28*$V29,0))</f>
        <v>0</v>
      </c>
      <c r="FA29" s="140">
        <f ca="1">IF(AND(($AB29+$E$2)&gt;FA$5,FA$5&gt;=$E$2),'Portfolio Inputs'!AE$27*$U29,IF(AND(($AA29+$E$2)&gt;FA$5,FA$5&gt;=$E$2),'Portfolio Inputs'!AE$27*$T29,0))
+IF(AND(($AB29+$E$2)&gt;FA$5,FA$5&gt;=$E$2),'Portfolio Inputs'!AE$28*$W29,IF(AND(($AA29+$E$2)&gt;FA$5,FA$5&gt;=$E$2),'Portfolio Inputs'!AE$28*$V29,0))</f>
        <v>0</v>
      </c>
      <c r="FB29" s="140">
        <f ca="1">IF(AND(($AB29+$E$2)&gt;FB$5,FB$5&gt;=$E$2),'Portfolio Inputs'!AF$27*$U29,IF(AND(($AA29+$E$2)&gt;FB$5,FB$5&gt;=$E$2),'Portfolio Inputs'!AF$27*$T29,0))
+IF(AND(($AB29+$E$2)&gt;FB$5,FB$5&gt;=$E$2),'Portfolio Inputs'!AF$28*$W29,IF(AND(($AA29+$E$2)&gt;FB$5,FB$5&gt;=$E$2),'Portfolio Inputs'!AF$28*$V29,0))</f>
        <v>0</v>
      </c>
      <c r="FC29" s="140">
        <f ca="1">IF(AND(($AB29+$E$2)&gt;FC$5,FC$5&gt;=$E$2),'Portfolio Inputs'!AG$27*$U29,IF(AND(($AA29+$E$2)&gt;FC$5,FC$5&gt;=$E$2),'Portfolio Inputs'!AG$27*$T29,0))
+IF(AND(($AB29+$E$2)&gt;FC$5,FC$5&gt;=$E$2),'Portfolio Inputs'!AG$28*$W29,IF(AND(($AA29+$E$2)&gt;FC$5,FC$5&gt;=$E$2),'Portfolio Inputs'!AG$28*$V29,0))</f>
        <v>0</v>
      </c>
      <c r="FD29" s="140">
        <f ca="1">IF(AND(($AB29+$E$2)&gt;FD$5,FD$5&gt;=$E$2),'Portfolio Inputs'!AH$27*$U29,IF(AND(($AA29+$E$2)&gt;FD$5,FD$5&gt;=$E$2),'Portfolio Inputs'!AH$27*$T29,0))
+IF(AND(($AB29+$E$2)&gt;FD$5,FD$5&gt;=$E$2),'Portfolio Inputs'!AH$28*$W29,IF(AND(($AA29+$E$2)&gt;FD$5,FD$5&gt;=$E$2),'Portfolio Inputs'!AH$28*$V29,0))</f>
        <v>0</v>
      </c>
      <c r="FE29" s="140">
        <f ca="1">IF(AND(($AB29+$E$2)&gt;FE$5,FE$5&gt;=$E$2),'Portfolio Inputs'!AI$27*$U29,IF(AND(($AA29+$E$2)&gt;FE$5,FE$5&gt;=$E$2),'Portfolio Inputs'!AI$27*$T29,0))
+IF(AND(($AB29+$E$2)&gt;FE$5,FE$5&gt;=$E$2),'Portfolio Inputs'!AI$28*$W29,IF(AND(($AA29+$E$2)&gt;FE$5,FE$5&gt;=$E$2),'Portfolio Inputs'!AI$28*$V29,0))</f>
        <v>0</v>
      </c>
      <c r="FF29" s="140">
        <f ca="1">IF(AND(($AB29+$E$2)&gt;FF$5,FF$5&gt;=$E$2),'Portfolio Inputs'!AJ$27*$U29,IF(AND(($AA29+$E$2)&gt;FF$5,FF$5&gt;=$E$2),'Portfolio Inputs'!AJ$27*$T29,0))
+IF(AND(($AB29+$E$2)&gt;FF$5,FF$5&gt;=$E$2),'Portfolio Inputs'!AJ$28*$W29,IF(AND(($AA29+$E$2)&gt;FF$5,FF$5&gt;=$E$2),'Portfolio Inputs'!AJ$28*$V29,0))</f>
        <v>0</v>
      </c>
      <c r="FG29" s="140">
        <f ca="1">IF(AND(($AB29+$E$2)&gt;FG$5,FG$5&gt;=$E$2),'Portfolio Inputs'!AK$27*$U29,IF(AND(($AA29+$E$2)&gt;FG$5,FG$5&gt;=$E$2),'Portfolio Inputs'!AK$27*$T29,0))
+IF(AND(($AB29+$E$2)&gt;FG$5,FG$5&gt;=$E$2),'Portfolio Inputs'!AK$28*$W29,IF(AND(($AA29+$E$2)&gt;FG$5,FG$5&gt;=$E$2),'Portfolio Inputs'!AK$28*$V29,0))</f>
        <v>0</v>
      </c>
      <c r="FH29" s="140">
        <f ca="1">IF(AND(($AB29+$E$2)&gt;FH$5,FH$5&gt;=$E$2),'Portfolio Inputs'!AL$27*$U29,IF(AND(($AA29+$E$2)&gt;FH$5,FH$5&gt;=$E$2),'Portfolio Inputs'!AL$27*$T29,0))
+IF(AND(($AB29+$E$2)&gt;FH$5,FH$5&gt;=$E$2),'Portfolio Inputs'!AL$28*$W29,IF(AND(($AA29+$E$2)&gt;FH$5,FH$5&gt;=$E$2),'Portfolio Inputs'!AL$28*$V29,0))</f>
        <v>0</v>
      </c>
      <c r="FI29" s="140">
        <f ca="1">IF(AND(($AB29+$E$2)&gt;FI$5,FI$5&gt;=$E$2),'Portfolio Inputs'!AM$27*$U29,IF(AND(($AA29+$E$2)&gt;FI$5,FI$5&gt;=$E$2),'Portfolio Inputs'!AM$27*$T29,0))
+IF(AND(($AB29+$E$2)&gt;FI$5,FI$5&gt;=$E$2),'Portfolio Inputs'!AM$28*$W29,IF(AND(($AA29+$E$2)&gt;FI$5,FI$5&gt;=$E$2),'Portfolio Inputs'!AM$28*$V29,0))</f>
        <v>0</v>
      </c>
      <c r="FJ29" s="139"/>
      <c r="FK29" s="140">
        <f ca="1">IF(AND(($AB29+$E$2)&gt;GT$5,GT$5&gt;=$E$2),$U29,IF(AND(($AA29+$E$2)&gt;GT$5,GT$5&gt;=$E$2),$T29,0))/Loss_Propane
 *IF($C29="Residential",'Portfolio Inputs'!F$39,'Portfolio Inputs'!F$40)
+IF(AND(($AB29+$E$2)&gt;GT$5,GT$5&gt;=$E$2),$W29,IF(AND(($AA29+$E$2)&gt;GT$5,GT$5&gt;=$E$2),$V29,0))/Loss_OilEnergy
 *IF($C29="Residential",'Portfolio Inputs'!F$41,'Portfolio Inputs'!F$42)</f>
        <v>0</v>
      </c>
      <c r="FL29" s="140">
        <f ca="1">IF(AND(($AB29+$E$2)&gt;GU$5,GU$5&gt;=$E$2),$U29,IF(AND(($AA29+$E$2)&gt;GU$5,GU$5&gt;=$E$2),$T29,0))/Loss_Propane
 *IF($C29="Residential",'Portfolio Inputs'!G$39,'Portfolio Inputs'!G$40)
+IF(AND(($AB29+$E$2)&gt;GU$5,GU$5&gt;=$E$2),$W29,IF(AND(($AA29+$E$2)&gt;GU$5,GU$5&gt;=$E$2),$V29,0))/Loss_OilEnergy
 *IF($C29="Residential",'Portfolio Inputs'!G$41,'Portfolio Inputs'!G$42)</f>
        <v>0</v>
      </c>
      <c r="FM29" s="140">
        <f ca="1">IF(AND(($AB29+$E$2)&gt;GV$5,GV$5&gt;=$E$2),$U29,IF(AND(($AA29+$E$2)&gt;GV$5,GV$5&gt;=$E$2),$T29,0))/Loss_Propane
 *IF($C29="Residential",'Portfolio Inputs'!H$39,'Portfolio Inputs'!H$40)
+IF(AND(($AB29+$E$2)&gt;GV$5,GV$5&gt;=$E$2),$W29,IF(AND(($AA29+$E$2)&gt;GV$5,GV$5&gt;=$E$2),$V29,0))/Loss_OilEnergy
 *IF($C29="Residential",'Portfolio Inputs'!H$41,'Portfolio Inputs'!H$42)</f>
        <v>0</v>
      </c>
      <c r="FN29" s="140">
        <f ca="1">IF(AND(($AB29+$E$2)&gt;GW$5,GW$5&gt;=$E$2),$U29,IF(AND(($AA29+$E$2)&gt;GW$5,GW$5&gt;=$E$2),$T29,0))/Loss_Propane
 *IF($C29="Residential",'Portfolio Inputs'!I$39,'Portfolio Inputs'!I$40)
+IF(AND(($AB29+$E$2)&gt;GW$5,GW$5&gt;=$E$2),$W29,IF(AND(($AA29+$E$2)&gt;GW$5,GW$5&gt;=$E$2),$V29,0))/Loss_OilEnergy
 *IF($C29="Residential",'Portfolio Inputs'!I$41,'Portfolio Inputs'!I$42)</f>
        <v>0</v>
      </c>
      <c r="FO29" s="140">
        <f ca="1">IF(AND(($AB29+$E$2)&gt;GX$5,GX$5&gt;=$E$2),$U29,IF(AND(($AA29+$E$2)&gt;GX$5,GX$5&gt;=$E$2),$T29,0))/Loss_Propane
 *IF($C29="Residential",'Portfolio Inputs'!J$39,'Portfolio Inputs'!J$40)
+IF(AND(($AB29+$E$2)&gt;GX$5,GX$5&gt;=$E$2),$W29,IF(AND(($AA29+$E$2)&gt;GX$5,GX$5&gt;=$E$2),$V29,0))/Loss_OilEnergy
 *IF($C29="Residential",'Portfolio Inputs'!J$41,'Portfolio Inputs'!J$42)</f>
        <v>0</v>
      </c>
      <c r="FP29" s="140">
        <f ca="1">IF(AND(($AB29+$E$2)&gt;GY$5,GY$5&gt;=$E$2),$U29,IF(AND(($AA29+$E$2)&gt;GY$5,GY$5&gt;=$E$2),$T29,0))/Loss_Propane
 *IF($C29="Residential",'Portfolio Inputs'!K$39,'Portfolio Inputs'!K$40)
+IF(AND(($AB29+$E$2)&gt;GY$5,GY$5&gt;=$E$2),$W29,IF(AND(($AA29+$E$2)&gt;GY$5,GY$5&gt;=$E$2),$V29,0))/Loss_OilEnergy
 *IF($C29="Residential",'Portfolio Inputs'!K$41,'Portfolio Inputs'!K$42)</f>
        <v>0</v>
      </c>
      <c r="FQ29" s="140">
        <f ca="1">IF(AND(($AB29+$E$2)&gt;GZ$5,GZ$5&gt;=$E$2),$U29,IF(AND(($AA29+$E$2)&gt;GZ$5,GZ$5&gt;=$E$2),$T29,0))/Loss_Propane
 *IF($C29="Residential",'Portfolio Inputs'!L$39,'Portfolio Inputs'!L$40)
+IF(AND(($AB29+$E$2)&gt;GZ$5,GZ$5&gt;=$E$2),$W29,IF(AND(($AA29+$E$2)&gt;GZ$5,GZ$5&gt;=$E$2),$V29,0))/Loss_OilEnergy
 *IF($C29="Residential",'Portfolio Inputs'!L$41,'Portfolio Inputs'!L$42)</f>
        <v>0</v>
      </c>
      <c r="FR29" s="140">
        <f ca="1">IF(AND(($AB29+$E$2)&gt;HA$5,HA$5&gt;=$E$2),$U29,IF(AND(($AA29+$E$2)&gt;HA$5,HA$5&gt;=$E$2),$T29,0))/Loss_Propane
 *IF($C29="Residential",'Portfolio Inputs'!M$39,'Portfolio Inputs'!M$40)
+IF(AND(($AB29+$E$2)&gt;HA$5,HA$5&gt;=$E$2),$W29,IF(AND(($AA29+$E$2)&gt;HA$5,HA$5&gt;=$E$2),$V29,0))/Loss_OilEnergy
 *IF($C29="Residential",'Portfolio Inputs'!M$41,'Portfolio Inputs'!M$42)</f>
        <v>0</v>
      </c>
      <c r="FS29" s="140">
        <f ca="1">IF(AND(($AB29+$E$2)&gt;HB$5,HB$5&gt;=$E$2),$U29,IF(AND(($AA29+$E$2)&gt;HB$5,HB$5&gt;=$E$2),$T29,0))/Loss_Propane
 *IF($C29="Residential",'Portfolio Inputs'!N$39,'Portfolio Inputs'!N$40)
+IF(AND(($AB29+$E$2)&gt;HB$5,HB$5&gt;=$E$2),$W29,IF(AND(($AA29+$E$2)&gt;HB$5,HB$5&gt;=$E$2),$V29,0))/Loss_OilEnergy
 *IF($C29="Residential",'Portfolio Inputs'!N$41,'Portfolio Inputs'!N$42)</f>
        <v>0</v>
      </c>
      <c r="FT29" s="140">
        <f ca="1">IF(AND(($AB29+$E$2)&gt;HC$5,HC$5&gt;=$E$2),$U29,IF(AND(($AA29+$E$2)&gt;HC$5,HC$5&gt;=$E$2),$T29,0))/Loss_Propane
 *IF($C29="Residential",'Portfolio Inputs'!O$39,'Portfolio Inputs'!O$40)
+IF(AND(($AB29+$E$2)&gt;HC$5,HC$5&gt;=$E$2),$W29,IF(AND(($AA29+$E$2)&gt;HC$5,HC$5&gt;=$E$2),$V29,0))/Loss_OilEnergy
 *IF($C29="Residential",'Portfolio Inputs'!O$41,'Portfolio Inputs'!O$42)</f>
        <v>0</v>
      </c>
      <c r="FU29" s="140">
        <f ca="1">IF(AND(($AB29+$E$2)&gt;HD$5,HD$5&gt;=$E$2),$U29,IF(AND(($AA29+$E$2)&gt;HD$5,HD$5&gt;=$E$2),$T29,0))/Loss_Propane
 *IF($C29="Residential",'Portfolio Inputs'!P$39,'Portfolio Inputs'!P$40)
+IF(AND(($AB29+$E$2)&gt;HD$5,HD$5&gt;=$E$2),$W29,IF(AND(($AA29+$E$2)&gt;HD$5,HD$5&gt;=$E$2),$V29,0))/Loss_OilEnergy
 *IF($C29="Residential",'Portfolio Inputs'!P$41,'Portfolio Inputs'!P$42)</f>
        <v>0</v>
      </c>
      <c r="FV29" s="140">
        <f ca="1">IF(AND(($AB29+$E$2)&gt;HE$5,HE$5&gt;=$E$2),$U29,IF(AND(($AA29+$E$2)&gt;HE$5,HE$5&gt;=$E$2),$T29,0))/Loss_Propane
 *IF($C29="Residential",'Portfolio Inputs'!Q$39,'Portfolio Inputs'!Q$40)
+IF(AND(($AB29+$E$2)&gt;HE$5,HE$5&gt;=$E$2),$W29,IF(AND(($AA29+$E$2)&gt;HE$5,HE$5&gt;=$E$2),$V29,0))/Loss_OilEnergy
 *IF($C29="Residential",'Portfolio Inputs'!Q$41,'Portfolio Inputs'!Q$42)</f>
        <v>0</v>
      </c>
      <c r="FW29" s="140">
        <f ca="1">IF(AND(($AB29+$E$2)&gt;HF$5,HF$5&gt;=$E$2),$U29,IF(AND(($AA29+$E$2)&gt;HF$5,HF$5&gt;=$E$2),$T29,0))/Loss_Propane
 *IF($C29="Residential",'Portfolio Inputs'!R$39,'Portfolio Inputs'!R$40)
+IF(AND(($AB29+$E$2)&gt;HF$5,HF$5&gt;=$E$2),$W29,IF(AND(($AA29+$E$2)&gt;HF$5,HF$5&gt;=$E$2),$V29,0))/Loss_OilEnergy
 *IF($C29="Residential",'Portfolio Inputs'!R$41,'Portfolio Inputs'!R$42)</f>
        <v>0</v>
      </c>
      <c r="FX29" s="140">
        <f ca="1">IF(AND(($AB29+$E$2)&gt;HG$5,HG$5&gt;=$E$2),$U29,IF(AND(($AA29+$E$2)&gt;HG$5,HG$5&gt;=$E$2),$T29,0))/Loss_Propane
 *IF($C29="Residential",'Portfolio Inputs'!S$39,'Portfolio Inputs'!S$40)
+IF(AND(($AB29+$E$2)&gt;HG$5,HG$5&gt;=$E$2),$W29,IF(AND(($AA29+$E$2)&gt;HG$5,HG$5&gt;=$E$2),$V29,0))/Loss_OilEnergy
 *IF($C29="Residential",'Portfolio Inputs'!S$41,'Portfolio Inputs'!S$42)</f>
        <v>0</v>
      </c>
      <c r="FY29" s="140">
        <f ca="1">IF(AND(($AB29+$E$2)&gt;HH$5,HH$5&gt;=$E$2),$U29,IF(AND(($AA29+$E$2)&gt;HH$5,HH$5&gt;=$E$2),$T29,0))/Loss_Propane
 *IF($C29="Residential",'Portfolio Inputs'!T$39,'Portfolio Inputs'!T$40)
+IF(AND(($AB29+$E$2)&gt;HH$5,HH$5&gt;=$E$2),$W29,IF(AND(($AA29+$E$2)&gt;HH$5,HH$5&gt;=$E$2),$V29,0))/Loss_OilEnergy
 *IF($C29="Residential",'Portfolio Inputs'!T$41,'Portfolio Inputs'!T$42)</f>
        <v>0</v>
      </c>
      <c r="FZ29" s="140">
        <f ca="1">IF(AND(($AB29+$E$2)&gt;HI$5,HI$5&gt;=$E$2),$U29,IF(AND(($AA29+$E$2)&gt;HI$5,HI$5&gt;=$E$2),$T29,0))/Loss_Propane
 *IF($C29="Residential",'Portfolio Inputs'!U$39,'Portfolio Inputs'!U$40)
+IF(AND(($AB29+$E$2)&gt;HI$5,HI$5&gt;=$E$2),$W29,IF(AND(($AA29+$E$2)&gt;HI$5,HI$5&gt;=$E$2),$V29,0))/Loss_OilEnergy
 *IF($C29="Residential",'Portfolio Inputs'!U$41,'Portfolio Inputs'!U$42)</f>
        <v>0</v>
      </c>
      <c r="GA29" s="140">
        <f ca="1">IF(AND(($AB29+$E$2)&gt;HJ$5,HJ$5&gt;=$E$2),$U29,IF(AND(($AA29+$E$2)&gt;HJ$5,HJ$5&gt;=$E$2),$T29,0))/Loss_Propane
 *IF($C29="Residential",'Portfolio Inputs'!V$39,'Portfolio Inputs'!V$40)
+IF(AND(($AB29+$E$2)&gt;HJ$5,HJ$5&gt;=$E$2),$W29,IF(AND(($AA29+$E$2)&gt;HJ$5,HJ$5&gt;=$E$2),$V29,0))/Loss_OilEnergy
 *IF($C29="Residential",'Portfolio Inputs'!V$41,'Portfolio Inputs'!V$42)</f>
        <v>0</v>
      </c>
      <c r="GB29" s="140">
        <f ca="1">IF(AND(($AB29+$E$2)&gt;HK$5,HK$5&gt;=$E$2),$U29,IF(AND(($AA29+$E$2)&gt;HK$5,HK$5&gt;=$E$2),$T29,0))/Loss_Propane
 *IF($C29="Residential",'Portfolio Inputs'!W$39,'Portfolio Inputs'!W$40)
+IF(AND(($AB29+$E$2)&gt;HK$5,HK$5&gt;=$E$2),$W29,IF(AND(($AA29+$E$2)&gt;HK$5,HK$5&gt;=$E$2),$V29,0))/Loss_OilEnergy
 *IF($C29="Residential",'Portfolio Inputs'!W$41,'Portfolio Inputs'!W$42)</f>
        <v>0</v>
      </c>
      <c r="GC29" s="140">
        <f ca="1">IF(AND(($AB29+$E$2)&gt;HL$5,HL$5&gt;=$E$2),$U29,IF(AND(($AA29+$E$2)&gt;HL$5,HL$5&gt;=$E$2),$T29,0))/Loss_Propane
 *IF($C29="Residential",'Portfolio Inputs'!X$39,'Portfolio Inputs'!X$40)
+IF(AND(($AB29+$E$2)&gt;HL$5,HL$5&gt;=$E$2),$W29,IF(AND(($AA29+$E$2)&gt;HL$5,HL$5&gt;=$E$2),$V29,0))/Loss_OilEnergy
 *IF($C29="Residential",'Portfolio Inputs'!X$41,'Portfolio Inputs'!X$42)</f>
        <v>0</v>
      </c>
      <c r="GD29" s="140">
        <f ca="1">IF(AND(($AB29+$E$2)&gt;HM$5,HM$5&gt;=$E$2),$U29,IF(AND(($AA29+$E$2)&gt;HM$5,HM$5&gt;=$E$2),$T29,0))/Loss_Propane
 *IF($C29="Residential",'Portfolio Inputs'!Y$39,'Portfolio Inputs'!Y$40)
+IF(AND(($AB29+$E$2)&gt;HM$5,HM$5&gt;=$E$2),$W29,IF(AND(($AA29+$E$2)&gt;HM$5,HM$5&gt;=$E$2),$V29,0))/Loss_OilEnergy
 *IF($C29="Residential",'Portfolio Inputs'!Y$41,'Portfolio Inputs'!Y$42)</f>
        <v>0</v>
      </c>
      <c r="GE29" s="140">
        <f ca="1">IF(AND(($AB29+$E$2)&gt;HN$5,HN$5&gt;=$E$2),$U29,IF(AND(($AA29+$E$2)&gt;HN$5,HN$5&gt;=$E$2),$T29,0))/Loss_Propane
 *IF($C29="Residential",'Portfolio Inputs'!Z$39,'Portfolio Inputs'!Z$40)
+IF(AND(($AB29+$E$2)&gt;HN$5,HN$5&gt;=$E$2),$W29,IF(AND(($AA29+$E$2)&gt;HN$5,HN$5&gt;=$E$2),$V29,0))/Loss_OilEnergy
 *IF($C29="Residential",'Portfolio Inputs'!Z$41,'Portfolio Inputs'!Z$42)</f>
        <v>0</v>
      </c>
      <c r="GF29" s="140">
        <f ca="1">IF(AND(($AB29+$E$2)&gt;HO$5,HO$5&gt;=$E$2),$U29,IF(AND(($AA29+$E$2)&gt;HO$5,HO$5&gt;=$E$2),$T29,0))/Loss_Propane
 *IF($C29="Residential",'Portfolio Inputs'!AA$39,'Portfolio Inputs'!AA$40)
+IF(AND(($AB29+$E$2)&gt;HO$5,HO$5&gt;=$E$2),$W29,IF(AND(($AA29+$E$2)&gt;HO$5,HO$5&gt;=$E$2),$V29,0))/Loss_OilEnergy
 *IF($C29="Residential",'Portfolio Inputs'!AA$41,'Portfolio Inputs'!AA$42)</f>
        <v>0</v>
      </c>
      <c r="GG29" s="140">
        <f ca="1">IF(AND(($AB29+$E$2)&gt;HP$5,HP$5&gt;=$E$2),$U29,IF(AND(($AA29+$E$2)&gt;HP$5,HP$5&gt;=$E$2),$T29,0))/Loss_Propane
 *IF($C29="Residential",'Portfolio Inputs'!AB$39,'Portfolio Inputs'!AB$40)
+IF(AND(($AB29+$E$2)&gt;HP$5,HP$5&gt;=$E$2),$W29,IF(AND(($AA29+$E$2)&gt;HP$5,HP$5&gt;=$E$2),$V29,0))/Loss_OilEnergy
 *IF($C29="Residential",'Portfolio Inputs'!AB$41,'Portfolio Inputs'!AB$42)</f>
        <v>0</v>
      </c>
      <c r="GH29" s="140">
        <f ca="1">IF(AND(($AB29+$E$2)&gt;HQ$5,HQ$5&gt;=$E$2),$U29,IF(AND(($AA29+$E$2)&gt;HQ$5,HQ$5&gt;=$E$2),$T29,0))/Loss_Propane
 *IF($C29="Residential",'Portfolio Inputs'!AC$39,'Portfolio Inputs'!AC$40)
+IF(AND(($AB29+$E$2)&gt;HQ$5,HQ$5&gt;=$E$2),$W29,IF(AND(($AA29+$E$2)&gt;HQ$5,HQ$5&gt;=$E$2),$V29,0))/Loss_OilEnergy
 *IF($C29="Residential",'Portfolio Inputs'!AC$41,'Portfolio Inputs'!AC$42)</f>
        <v>0</v>
      </c>
      <c r="GI29" s="140">
        <f ca="1">IF(AND(($AB29+$E$2)&gt;HR$5,HR$5&gt;=$E$2),$U29,IF(AND(($AA29+$E$2)&gt;HR$5,HR$5&gt;=$E$2),$T29,0))/Loss_Propane
 *IF($C29="Residential",'Portfolio Inputs'!AD$39,'Portfolio Inputs'!AD$40)
+IF(AND(($AB29+$E$2)&gt;HR$5,HR$5&gt;=$E$2),$W29,IF(AND(($AA29+$E$2)&gt;HR$5,HR$5&gt;=$E$2),$V29,0))/Loss_OilEnergy
 *IF($C29="Residential",'Portfolio Inputs'!AD$41,'Portfolio Inputs'!AD$42)</f>
        <v>0</v>
      </c>
      <c r="GJ29" s="140">
        <f ca="1">IF(AND(($AB29+$E$2)&gt;HS$5,HS$5&gt;=$E$2),$U29,IF(AND(($AA29+$E$2)&gt;HS$5,HS$5&gt;=$E$2),$T29,0))/Loss_Propane
 *IF($C29="Residential",'Portfolio Inputs'!AE$39,'Portfolio Inputs'!AE$40)
+IF(AND(($AB29+$E$2)&gt;HS$5,HS$5&gt;=$E$2),$W29,IF(AND(($AA29+$E$2)&gt;HS$5,HS$5&gt;=$E$2),$V29,0))/Loss_OilEnergy
 *IF($C29="Residential",'Portfolio Inputs'!AE$41,'Portfolio Inputs'!AE$42)</f>
        <v>0</v>
      </c>
      <c r="GK29" s="140">
        <f ca="1">IF(AND(($AB29+$E$2)&gt;HT$5,HT$5&gt;=$E$2),$U29,IF(AND(($AA29+$E$2)&gt;HT$5,HT$5&gt;=$E$2),$T29,0))/Loss_Propane
 *IF($C29="Residential",'Portfolio Inputs'!AF$39,'Portfolio Inputs'!AF$40)
+IF(AND(($AB29+$E$2)&gt;HT$5,HT$5&gt;=$E$2),$W29,IF(AND(($AA29+$E$2)&gt;HT$5,HT$5&gt;=$E$2),$V29,0))/Loss_OilEnergy
 *IF($C29="Residential",'Portfolio Inputs'!AF$41,'Portfolio Inputs'!AF$42)</f>
        <v>0</v>
      </c>
      <c r="GL29" s="140">
        <f ca="1">IF(AND(($AB29+$E$2)&gt;HU$5,HU$5&gt;=$E$2),$U29,IF(AND(($AA29+$E$2)&gt;HU$5,HU$5&gt;=$E$2),$T29,0))/Loss_Propane
 *IF($C29="Residential",'Portfolio Inputs'!AG$39,'Portfolio Inputs'!AG$40)
+IF(AND(($AB29+$E$2)&gt;HU$5,HU$5&gt;=$E$2),$W29,IF(AND(($AA29+$E$2)&gt;HU$5,HU$5&gt;=$E$2),$V29,0))/Loss_OilEnergy
 *IF($C29="Residential",'Portfolio Inputs'!AG$41,'Portfolio Inputs'!AG$42)</f>
        <v>0</v>
      </c>
      <c r="GM29" s="140">
        <f ca="1">IF(AND(($AB29+$E$2)&gt;HV$5,HV$5&gt;=$E$2),$U29,IF(AND(($AA29+$E$2)&gt;HV$5,HV$5&gt;=$E$2),$T29,0))/Loss_Propane
 *IF($C29="Residential",'Portfolio Inputs'!AH$39,'Portfolio Inputs'!AH$40)
+IF(AND(($AB29+$E$2)&gt;HV$5,HV$5&gt;=$E$2),$W29,IF(AND(($AA29+$E$2)&gt;HV$5,HV$5&gt;=$E$2),$V29,0))/Loss_OilEnergy
 *IF($C29="Residential",'Portfolio Inputs'!AH$41,'Portfolio Inputs'!AH$42)</f>
        <v>0</v>
      </c>
      <c r="GN29" s="140">
        <f ca="1">IF(AND(($AB29+$E$2)&gt;HW$5,HW$5&gt;=$E$2),$U29,IF(AND(($AA29+$E$2)&gt;HW$5,HW$5&gt;=$E$2),$T29,0))/Loss_Propane
 *IF($C29="Residential",'Portfolio Inputs'!AI$39,'Portfolio Inputs'!AI$40)
+IF(AND(($AB29+$E$2)&gt;HW$5,HW$5&gt;=$E$2),$W29,IF(AND(($AA29+$E$2)&gt;HW$5,HW$5&gt;=$E$2),$V29,0))/Loss_OilEnergy
 *IF($C29="Residential",'Portfolio Inputs'!AI$41,'Portfolio Inputs'!AI$42)</f>
        <v>0</v>
      </c>
      <c r="GO29" s="140">
        <f ca="1">IF(AND(($AB29+$E$2)&gt;HX$5,HX$5&gt;=$E$2),$U29,IF(AND(($AA29+$E$2)&gt;HX$5,HX$5&gt;=$E$2),$T29,0))/Loss_Propane
 *IF($C29="Residential",'Portfolio Inputs'!AJ$39,'Portfolio Inputs'!AJ$40)
+IF(AND(($AB29+$E$2)&gt;HX$5,HX$5&gt;=$E$2),$W29,IF(AND(($AA29+$E$2)&gt;HX$5,HX$5&gt;=$E$2),$V29,0))/Loss_OilEnergy
 *IF($C29="Residential",'Portfolio Inputs'!AJ$41,'Portfolio Inputs'!AJ$42)</f>
        <v>0</v>
      </c>
      <c r="GP29" s="140">
        <f ca="1">IF(AND(($AB29+$E$2)&gt;HY$5,HY$5&gt;=$E$2),$U29,IF(AND(($AA29+$E$2)&gt;HY$5,HY$5&gt;=$E$2),$T29,0))/Loss_Propane
 *IF($C29="Residential",'Portfolio Inputs'!AK$39,'Portfolio Inputs'!AK$40)
+IF(AND(($AB29+$E$2)&gt;HY$5,HY$5&gt;=$E$2),$W29,IF(AND(($AA29+$E$2)&gt;HY$5,HY$5&gt;=$E$2),$V29,0))/Loss_OilEnergy
 *IF($C29="Residential",'Portfolio Inputs'!AK$41,'Portfolio Inputs'!AK$42)</f>
        <v>0</v>
      </c>
      <c r="GQ29" s="140">
        <f ca="1">IF(AND(($AB29+$E$2)&gt;HZ$5,HZ$5&gt;=$E$2),$U29,IF(AND(($AA29+$E$2)&gt;HZ$5,HZ$5&gt;=$E$2),$T29,0))/Loss_Propane
 *IF($C29="Residential",'Portfolio Inputs'!AL$39,'Portfolio Inputs'!AL$40)
+IF(AND(($AB29+$E$2)&gt;HZ$5,HZ$5&gt;=$E$2),$W29,IF(AND(($AA29+$E$2)&gt;HZ$5,HZ$5&gt;=$E$2),$V29,0))/Loss_OilEnergy
 *IF($C29="Residential",'Portfolio Inputs'!AL$41,'Portfolio Inputs'!AL$42)</f>
        <v>0</v>
      </c>
      <c r="GR29" s="140">
        <f ca="1">IF(AND(($AB29+$E$2)&gt;IA$5,IA$5&gt;=$E$2),$U29,IF(AND(($AA29+$E$2)&gt;IA$5,IA$5&gt;=$E$2),$T29,0))/Loss_Propane
 *IF($C29="Residential",'Portfolio Inputs'!AM$39,'Portfolio Inputs'!AM$40)
+IF(AND(($AB29+$E$2)&gt;IA$5,IA$5&gt;=$E$2),$W29,IF(AND(($AA29+$E$2)&gt;IA$5,IA$5&gt;=$E$2),$V29,0))/Loss_OilEnergy
 *IF($C29="Residential",'Portfolio Inputs'!AM$41,'Portfolio Inputs'!AM$42)</f>
        <v>0</v>
      </c>
      <c r="GS29" s="139"/>
      <c r="GT29" s="140">
        <f ca="1">IF(AND(($AB29+$E$2)&gt;GT$5,GT$5&gt;=$E$2),$L29,IF(AND(($AA29+$E$2)&gt;GT$5,GT$5&gt;=$E$2),$K29,0))/Loss_ElectricEnergy
 *IF($C29="Residential",'Portfolio Inputs'!F$33,'Portfolio Inputs'!F$34)
+IF(AND(($AB29+$E$2)&gt;GT$5,GT$5&gt;=$E$2),$Q29,IF(AND(($AA29+$E$2)&gt;GT$5,GT$5&gt;=$E$2),$P29,0))/Loss_GasEnergy
 *IF($C29="Residential",'Portfolio Inputs'!F$35,'Portfolio Inputs'!F$36)</f>
        <v>583.7923890447837</v>
      </c>
      <c r="GU29" s="140">
        <f ca="1">IF(AND(($AB29+$E$2)&gt;GU$5,GU$5&gt;=$E$2),$L29,IF(AND(($AA29+$E$2)&gt;GU$5,GU$5&gt;=$E$2),$K29,0))/Loss_ElectricEnergy
 *IF($C29="Residential",'Portfolio Inputs'!G$33,'Portfolio Inputs'!G$34)
+IF(AND(($AB29+$E$2)&gt;GU$5,GU$5&gt;=$E$2),$Q29,IF(AND(($AA29+$E$2)&gt;GU$5,GU$5&gt;=$E$2),$P29,0))/Loss_GasEnergy
 *IF($C29="Residential",'Portfolio Inputs'!G$35,'Portfolio Inputs'!G$36)</f>
        <v>592.5492748804553</v>
      </c>
      <c r="GV29" s="140">
        <f ca="1">IF(AND(($AB29+$E$2)&gt;GV$5,GV$5&gt;=$E$2),$L29,IF(AND(($AA29+$E$2)&gt;GV$5,GV$5&gt;=$E$2),$K29,0))/Loss_ElectricEnergy
 *IF($C29="Residential",'Portfolio Inputs'!H$33,'Portfolio Inputs'!H$34)
+IF(AND(($AB29+$E$2)&gt;GV$5,GV$5&gt;=$E$2),$Q29,IF(AND(($AA29+$E$2)&gt;GV$5,GV$5&gt;=$E$2),$P29,0))/Loss_GasEnergy
 *IF($C29="Residential",'Portfolio Inputs'!H$35,'Portfolio Inputs'!H$36)</f>
        <v>601.43751400366205</v>
      </c>
      <c r="GW29" s="140">
        <f ca="1">IF(AND(($AB29+$E$2)&gt;GW$5,GW$5&gt;=$E$2),$L29,IF(AND(($AA29+$E$2)&gt;GW$5,GW$5&gt;=$E$2),$K29,0))/Loss_ElectricEnergy
 *IF($C29="Residential",'Portfolio Inputs'!I$33,'Portfolio Inputs'!I$34)
+IF(AND(($AB29+$E$2)&gt;GW$5,GW$5&gt;=$E$2),$Q29,IF(AND(($AA29+$E$2)&gt;GW$5,GW$5&gt;=$E$2),$P29,0))/Loss_GasEnergy
 *IF($C29="Residential",'Portfolio Inputs'!I$35,'Portfolio Inputs'!I$36)</f>
        <v>610.45907671371697</v>
      </c>
      <c r="GX29" s="140">
        <f ca="1">IF(AND(($AB29+$E$2)&gt;GX$5,GX$5&gt;=$E$2),$L29,IF(AND(($AA29+$E$2)&gt;GX$5,GX$5&gt;=$E$2),$K29,0))/Loss_ElectricEnergy
 *IF($C29="Residential",'Portfolio Inputs'!J$33,'Portfolio Inputs'!J$34)
+IF(AND(($AB29+$E$2)&gt;GX$5,GX$5&gt;=$E$2),$Q29,IF(AND(($AA29+$E$2)&gt;GX$5,GX$5&gt;=$E$2),$P29,0))/Loss_GasEnergy
 *IF($C29="Residential",'Portfolio Inputs'!J$35,'Portfolio Inputs'!J$36)</f>
        <v>619.61596286442261</v>
      </c>
      <c r="GY29" s="140">
        <f ca="1">IF(AND(($AB29+$E$2)&gt;GY$5,GY$5&gt;=$E$2),$L29,IF(AND(($AA29+$E$2)&gt;GY$5,GY$5&gt;=$E$2),$K29,0))/Loss_ElectricEnergy
 *IF($C29="Residential",'Portfolio Inputs'!K$33,'Portfolio Inputs'!K$34)
+IF(AND(($AB29+$E$2)&gt;GY$5,GY$5&gt;=$E$2),$Q29,IF(AND(($AA29+$E$2)&gt;GY$5,GY$5&gt;=$E$2),$P29,0))/Loss_GasEnergy
 *IF($C29="Residential",'Portfolio Inputs'!K$35,'Portfolio Inputs'!K$36)</f>
        <v>628.91020230738889</v>
      </c>
      <c r="GZ29" s="140">
        <f ca="1">IF(AND(($AB29+$E$2)&gt;GZ$5,GZ$5&gt;=$E$2),$L29,IF(AND(($AA29+$E$2)&gt;GZ$5,GZ$5&gt;=$E$2),$K29,0))/Loss_ElectricEnergy
 *IF($C29="Residential",'Portfolio Inputs'!L$33,'Portfolio Inputs'!L$34)
+IF(AND(($AB29+$E$2)&gt;GZ$5,GZ$5&gt;=$E$2),$Q29,IF(AND(($AA29+$E$2)&gt;GZ$5,GZ$5&gt;=$E$2),$P29,0))/Loss_GasEnergy
 *IF($C29="Residential",'Portfolio Inputs'!L$35,'Portfolio Inputs'!L$36)</f>
        <v>638.34385534199953</v>
      </c>
      <c r="HA29" s="140">
        <f ca="1">IF(AND(($AB29+$E$2)&gt;HA$5,HA$5&gt;=$E$2),$L29,IF(AND(($AA29+$E$2)&gt;HA$5,HA$5&gt;=$E$2),$K29,0))/Loss_ElectricEnergy
 *IF($C29="Residential",'Portfolio Inputs'!M$33,'Portfolio Inputs'!M$34)
+IF(AND(($AB29+$E$2)&gt;HA$5,HA$5&gt;=$E$2),$Q29,IF(AND(($AA29+$E$2)&gt;HA$5,HA$5&gt;=$E$2),$P29,0))/Loss_GasEnergy
 *IF($C29="Residential",'Portfolio Inputs'!M$35,'Portfolio Inputs'!M$36)</f>
        <v>647.91901317212955</v>
      </c>
      <c r="HB29" s="140">
        <f ca="1">IF(AND(($AB29+$E$2)&gt;HB$5,HB$5&gt;=$E$2),$L29,IF(AND(($AA29+$E$2)&gt;HB$5,HB$5&gt;=$E$2),$K29,0))/Loss_ElectricEnergy
 *IF($C29="Residential",'Portfolio Inputs'!N$33,'Portfolio Inputs'!N$34)
+IF(AND(($AB29+$E$2)&gt;HB$5,HB$5&gt;=$E$2),$Q29,IF(AND(($AA29+$E$2)&gt;HB$5,HB$5&gt;=$E$2),$P29,0))/Loss_GasEnergy
 *IF($C29="Residential",'Portfolio Inputs'!N$35,'Portfolio Inputs'!N$36)</f>
        <v>0</v>
      </c>
      <c r="HC29" s="140">
        <f ca="1">IF(AND(($AB29+$E$2)&gt;HC$5,HC$5&gt;=$E$2),$L29,IF(AND(($AA29+$E$2)&gt;HC$5,HC$5&gt;=$E$2),$K29,0))/Loss_ElectricEnergy
 *IF($C29="Residential",'Portfolio Inputs'!O$33,'Portfolio Inputs'!O$34)
+IF(AND(($AB29+$E$2)&gt;HC$5,HC$5&gt;=$E$2),$Q29,IF(AND(($AA29+$E$2)&gt;HC$5,HC$5&gt;=$E$2),$P29,0))/Loss_GasEnergy
 *IF($C29="Residential",'Portfolio Inputs'!O$35,'Portfolio Inputs'!O$36)</f>
        <v>0</v>
      </c>
      <c r="HD29" s="140">
        <f ca="1">IF(AND(($AB29+$E$2)&gt;HD$5,HD$5&gt;=$E$2),$L29,IF(AND(($AA29+$E$2)&gt;HD$5,HD$5&gt;=$E$2),$K29,0))/Loss_ElectricEnergy
 *IF($C29="Residential",'Portfolio Inputs'!P$33,'Portfolio Inputs'!P$34)
+IF(AND(($AB29+$E$2)&gt;HD$5,HD$5&gt;=$E$2),$Q29,IF(AND(($AA29+$E$2)&gt;HD$5,HD$5&gt;=$E$2),$P29,0))/Loss_GasEnergy
 *IF($C29="Residential",'Portfolio Inputs'!P$35,'Portfolio Inputs'!P$36)</f>
        <v>0</v>
      </c>
      <c r="HE29" s="140">
        <f ca="1">IF(AND(($AB29+$E$2)&gt;HE$5,HE$5&gt;=$E$2),$L29,IF(AND(($AA29+$E$2)&gt;HE$5,HE$5&gt;=$E$2),$K29,0))/Loss_ElectricEnergy
 *IF($C29="Residential",'Portfolio Inputs'!Q$33,'Portfolio Inputs'!Q$34)
+IF(AND(($AB29+$E$2)&gt;HE$5,HE$5&gt;=$E$2),$Q29,IF(AND(($AA29+$E$2)&gt;HE$5,HE$5&gt;=$E$2),$P29,0))/Loss_GasEnergy
 *IF($C29="Residential",'Portfolio Inputs'!Q$35,'Portfolio Inputs'!Q$36)</f>
        <v>0</v>
      </c>
      <c r="HF29" s="140">
        <f ca="1">IF(AND(($AB29+$E$2)&gt;HF$5,HF$5&gt;=$E$2),$L29,IF(AND(($AA29+$E$2)&gt;HF$5,HF$5&gt;=$E$2),$K29,0))/Loss_ElectricEnergy
 *IF($C29="Residential",'Portfolio Inputs'!R$33,'Portfolio Inputs'!R$34)
+IF(AND(($AB29+$E$2)&gt;HF$5,HF$5&gt;=$E$2),$Q29,IF(AND(($AA29+$E$2)&gt;HF$5,HF$5&gt;=$E$2),$P29,0))/Loss_GasEnergy
 *IF($C29="Residential",'Portfolio Inputs'!R$35,'Portfolio Inputs'!R$36)</f>
        <v>0</v>
      </c>
      <c r="HG29" s="140">
        <f ca="1">IF(AND(($AB29+$E$2)&gt;HG$5,HG$5&gt;=$E$2),$L29,IF(AND(($AA29+$E$2)&gt;HG$5,HG$5&gt;=$E$2),$K29,0))/Loss_ElectricEnergy
 *IF($C29="Residential",'Portfolio Inputs'!S$33,'Portfolio Inputs'!S$34)
+IF(AND(($AB29+$E$2)&gt;HG$5,HG$5&gt;=$E$2),$Q29,IF(AND(($AA29+$E$2)&gt;HG$5,HG$5&gt;=$E$2),$P29,0))/Loss_GasEnergy
 *IF($C29="Residential",'Portfolio Inputs'!S$35,'Portfolio Inputs'!S$36)</f>
        <v>0</v>
      </c>
      <c r="HH29" s="140">
        <f ca="1">IF(AND(($AB29+$E$2)&gt;HH$5,HH$5&gt;=$E$2),$L29,IF(AND(($AA29+$E$2)&gt;HH$5,HH$5&gt;=$E$2),$K29,0))/Loss_ElectricEnergy
 *IF($C29="Residential",'Portfolio Inputs'!T$33,'Portfolio Inputs'!T$34)
+IF(AND(($AB29+$E$2)&gt;HH$5,HH$5&gt;=$E$2),$Q29,IF(AND(($AA29+$E$2)&gt;HH$5,HH$5&gt;=$E$2),$P29,0))/Loss_GasEnergy
 *IF($C29="Residential",'Portfolio Inputs'!T$35,'Portfolio Inputs'!T$36)</f>
        <v>0</v>
      </c>
      <c r="HI29" s="140">
        <f ca="1">IF(AND(($AB29+$E$2)&gt;HI$5,HI$5&gt;=$E$2),$L29,IF(AND(($AA29+$E$2)&gt;HI$5,HI$5&gt;=$E$2),$K29,0))/Loss_ElectricEnergy
 *IF($C29="Residential",'Portfolio Inputs'!U$33,'Portfolio Inputs'!U$34)
+IF(AND(($AB29+$E$2)&gt;HI$5,HI$5&gt;=$E$2),$Q29,IF(AND(($AA29+$E$2)&gt;HI$5,HI$5&gt;=$E$2),$P29,0))/Loss_GasEnergy
 *IF($C29="Residential",'Portfolio Inputs'!U$35,'Portfolio Inputs'!U$36)</f>
        <v>0</v>
      </c>
      <c r="HJ29" s="140">
        <f ca="1">IF(AND(($AB29+$E$2)&gt;HJ$5,HJ$5&gt;=$E$2),$L29,IF(AND(($AA29+$E$2)&gt;HJ$5,HJ$5&gt;=$E$2),$K29,0))/Loss_ElectricEnergy
 *IF($C29="Residential",'Portfolio Inputs'!V$33,'Portfolio Inputs'!V$34)
+IF(AND(($AB29+$E$2)&gt;HJ$5,HJ$5&gt;=$E$2),$Q29,IF(AND(($AA29+$E$2)&gt;HJ$5,HJ$5&gt;=$E$2),$P29,0))/Loss_GasEnergy
 *IF($C29="Residential",'Portfolio Inputs'!V$35,'Portfolio Inputs'!V$36)</f>
        <v>0</v>
      </c>
      <c r="HK29" s="140">
        <f ca="1">IF(AND(($AB29+$E$2)&gt;HK$5,HK$5&gt;=$E$2),$L29,IF(AND(($AA29+$E$2)&gt;HK$5,HK$5&gt;=$E$2),$K29,0))/Loss_ElectricEnergy
 *IF($C29="Residential",'Portfolio Inputs'!W$33,'Portfolio Inputs'!W$34)
+IF(AND(($AB29+$E$2)&gt;HK$5,HK$5&gt;=$E$2),$Q29,IF(AND(($AA29+$E$2)&gt;HK$5,HK$5&gt;=$E$2),$P29,0))/Loss_GasEnergy
 *IF($C29="Residential",'Portfolio Inputs'!W$35,'Portfolio Inputs'!W$36)</f>
        <v>0</v>
      </c>
      <c r="HL29" s="140">
        <f ca="1">IF(AND(($AB29+$E$2)&gt;HL$5,HL$5&gt;=$E$2),$L29,IF(AND(($AA29+$E$2)&gt;HL$5,HL$5&gt;=$E$2),$K29,0))/Loss_ElectricEnergy
 *IF($C29="Residential",'Portfolio Inputs'!X$33,'Portfolio Inputs'!X$34)
+IF(AND(($AB29+$E$2)&gt;HL$5,HL$5&gt;=$E$2),$Q29,IF(AND(($AA29+$E$2)&gt;HL$5,HL$5&gt;=$E$2),$P29,0))/Loss_GasEnergy
 *IF($C29="Residential",'Portfolio Inputs'!X$35,'Portfolio Inputs'!X$36)</f>
        <v>0</v>
      </c>
      <c r="HM29" s="140">
        <f ca="1">IF(AND(($AB29+$E$2)&gt;HM$5,HM$5&gt;=$E$2),$L29,IF(AND(($AA29+$E$2)&gt;HM$5,HM$5&gt;=$E$2),$K29,0))/Loss_ElectricEnergy
 *IF($C29="Residential",'Portfolio Inputs'!Y$33,'Portfolio Inputs'!Y$34)
+IF(AND(($AB29+$E$2)&gt;HM$5,HM$5&gt;=$E$2),$Q29,IF(AND(($AA29+$E$2)&gt;HM$5,HM$5&gt;=$E$2),$P29,0))/Loss_GasEnergy
 *IF($C29="Residential",'Portfolio Inputs'!Y$35,'Portfolio Inputs'!Y$36)</f>
        <v>0</v>
      </c>
      <c r="HN29" s="140">
        <f ca="1">IF(AND(($AB29+$E$2)&gt;HN$5,HN$5&gt;=$E$2),$L29,IF(AND(($AA29+$E$2)&gt;HN$5,HN$5&gt;=$E$2),$K29,0))/Loss_ElectricEnergy
 *IF($C29="Residential",'Portfolio Inputs'!Z$33,'Portfolio Inputs'!Z$34)
+IF(AND(($AB29+$E$2)&gt;HN$5,HN$5&gt;=$E$2),$Q29,IF(AND(($AA29+$E$2)&gt;HN$5,HN$5&gt;=$E$2),$P29,0))/Loss_GasEnergy
 *IF($C29="Residential",'Portfolio Inputs'!Z$35,'Portfolio Inputs'!Z$36)</f>
        <v>0</v>
      </c>
      <c r="HO29" s="140">
        <f ca="1">IF(AND(($AB29+$E$2)&gt;HO$5,HO$5&gt;=$E$2),$L29,IF(AND(($AA29+$E$2)&gt;HO$5,HO$5&gt;=$E$2),$K29,0))/Loss_ElectricEnergy
 *IF($C29="Residential",'Portfolio Inputs'!AA$33,'Portfolio Inputs'!AA$34)
+IF(AND(($AB29+$E$2)&gt;HO$5,HO$5&gt;=$E$2),$Q29,IF(AND(($AA29+$E$2)&gt;HO$5,HO$5&gt;=$E$2),$P29,0))/Loss_GasEnergy
 *IF($C29="Residential",'Portfolio Inputs'!AA$35,'Portfolio Inputs'!AA$36)</f>
        <v>0</v>
      </c>
      <c r="HP29" s="140">
        <f ca="1">IF(AND(($AB29+$E$2)&gt;HP$5,HP$5&gt;=$E$2),$L29,IF(AND(($AA29+$E$2)&gt;HP$5,HP$5&gt;=$E$2),$K29,0))/Loss_ElectricEnergy
 *IF($C29="Residential",'Portfolio Inputs'!AB$33,'Portfolio Inputs'!AB$34)
+IF(AND(($AB29+$E$2)&gt;HP$5,HP$5&gt;=$E$2),$Q29,IF(AND(($AA29+$E$2)&gt;HP$5,HP$5&gt;=$E$2),$P29,0))/Loss_GasEnergy
 *IF($C29="Residential",'Portfolio Inputs'!AB$35,'Portfolio Inputs'!AB$36)</f>
        <v>0</v>
      </c>
      <c r="HQ29" s="140">
        <f ca="1">IF(AND(($AB29+$E$2)&gt;HQ$5,HQ$5&gt;=$E$2),$L29,IF(AND(($AA29+$E$2)&gt;HQ$5,HQ$5&gt;=$E$2),$K29,0))/Loss_ElectricEnergy
 *IF($C29="Residential",'Portfolio Inputs'!AC$33,'Portfolio Inputs'!AC$34)
+IF(AND(($AB29+$E$2)&gt;HQ$5,HQ$5&gt;=$E$2),$Q29,IF(AND(($AA29+$E$2)&gt;HQ$5,HQ$5&gt;=$E$2),$P29,0))/Loss_GasEnergy
 *IF($C29="Residential",'Portfolio Inputs'!AC$35,'Portfolio Inputs'!AC$36)</f>
        <v>0</v>
      </c>
      <c r="HR29" s="140">
        <f ca="1">IF(AND(($AB29+$E$2)&gt;HR$5,HR$5&gt;=$E$2),$L29,IF(AND(($AA29+$E$2)&gt;HR$5,HR$5&gt;=$E$2),$K29,0))/Loss_ElectricEnergy
 *IF($C29="Residential",'Portfolio Inputs'!AD$33,'Portfolio Inputs'!AD$34)
+IF(AND(($AB29+$E$2)&gt;HR$5,HR$5&gt;=$E$2),$Q29,IF(AND(($AA29+$E$2)&gt;HR$5,HR$5&gt;=$E$2),$P29,0))/Loss_GasEnergy
 *IF($C29="Residential",'Portfolio Inputs'!AD$35,'Portfolio Inputs'!AD$36)</f>
        <v>0</v>
      </c>
      <c r="HS29" s="140">
        <f ca="1">IF(AND(($AB29+$E$2)&gt;HS$5,HS$5&gt;=$E$2),$L29,IF(AND(($AA29+$E$2)&gt;HS$5,HS$5&gt;=$E$2),$K29,0))/Loss_ElectricEnergy
 *IF($C29="Residential",'Portfolio Inputs'!AE$33,'Portfolio Inputs'!AE$34)
+IF(AND(($AB29+$E$2)&gt;HS$5,HS$5&gt;=$E$2),$Q29,IF(AND(($AA29+$E$2)&gt;HS$5,HS$5&gt;=$E$2),$P29,0))/Loss_GasEnergy
 *IF($C29="Residential",'Portfolio Inputs'!AE$35,'Portfolio Inputs'!AE$36)</f>
        <v>0</v>
      </c>
      <c r="HT29" s="140">
        <f ca="1">IF(AND(($AB29+$E$2)&gt;HT$5,HT$5&gt;=$E$2),$L29,IF(AND(($AA29+$E$2)&gt;HT$5,HT$5&gt;=$E$2),$K29,0))/Loss_ElectricEnergy
 *IF($C29="Residential",'Portfolio Inputs'!AF$33,'Portfolio Inputs'!AF$34)
+IF(AND(($AB29+$E$2)&gt;HT$5,HT$5&gt;=$E$2),$Q29,IF(AND(($AA29+$E$2)&gt;HT$5,HT$5&gt;=$E$2),$P29,0))/Loss_GasEnergy
 *IF($C29="Residential",'Portfolio Inputs'!AF$35,'Portfolio Inputs'!AF$36)</f>
        <v>0</v>
      </c>
      <c r="HU29" s="140">
        <f ca="1">IF(AND(($AB29+$E$2)&gt;HU$5,HU$5&gt;=$E$2),$L29,IF(AND(($AA29+$E$2)&gt;HU$5,HU$5&gt;=$E$2),$K29,0))/Loss_ElectricEnergy
 *IF($C29="Residential",'Portfolio Inputs'!AG$33,'Portfolio Inputs'!AG$34)
+IF(AND(($AB29+$E$2)&gt;HU$5,HU$5&gt;=$E$2),$Q29,IF(AND(($AA29+$E$2)&gt;HU$5,HU$5&gt;=$E$2),$P29,0))/Loss_GasEnergy
 *IF($C29="Residential",'Portfolio Inputs'!AG$35,'Portfolio Inputs'!AG$36)</f>
        <v>0</v>
      </c>
      <c r="HV29" s="140">
        <f ca="1">IF(AND(($AB29+$E$2)&gt;HV$5,HV$5&gt;=$E$2),$L29,IF(AND(($AA29+$E$2)&gt;HV$5,HV$5&gt;=$E$2),$K29,0))/Loss_ElectricEnergy
 *IF($C29="Residential",'Portfolio Inputs'!AH$33,'Portfolio Inputs'!AH$34)
+IF(AND(($AB29+$E$2)&gt;HV$5,HV$5&gt;=$E$2),$Q29,IF(AND(($AA29+$E$2)&gt;HV$5,HV$5&gt;=$E$2),$P29,0))/Loss_GasEnergy
 *IF($C29="Residential",'Portfolio Inputs'!AH$35,'Portfolio Inputs'!AH$36)</f>
        <v>0</v>
      </c>
      <c r="HW29" s="140">
        <f ca="1">IF(AND(($AB29+$E$2)&gt;HW$5,HW$5&gt;=$E$2),$L29,IF(AND(($AA29+$E$2)&gt;HW$5,HW$5&gt;=$E$2),$K29,0))/Loss_ElectricEnergy
 *IF($C29="Residential",'Portfolio Inputs'!AI$33,'Portfolio Inputs'!AI$34)
+IF(AND(($AB29+$E$2)&gt;HW$5,HW$5&gt;=$E$2),$Q29,IF(AND(($AA29+$E$2)&gt;HW$5,HW$5&gt;=$E$2),$P29,0))/Loss_GasEnergy
 *IF($C29="Residential",'Portfolio Inputs'!AI$35,'Portfolio Inputs'!AI$36)</f>
        <v>0</v>
      </c>
      <c r="HX29" s="140">
        <f ca="1">IF(AND(($AB29+$E$2)&gt;HX$5,HX$5&gt;=$E$2),$L29,IF(AND(($AA29+$E$2)&gt;HX$5,HX$5&gt;=$E$2),$K29,0))/Loss_ElectricEnergy
 *IF($C29="Residential",'Portfolio Inputs'!AJ$33,'Portfolio Inputs'!AJ$34)
+IF(AND(($AB29+$E$2)&gt;HX$5,HX$5&gt;=$E$2),$Q29,IF(AND(($AA29+$E$2)&gt;HX$5,HX$5&gt;=$E$2),$P29,0))/Loss_GasEnergy
 *IF($C29="Residential",'Portfolio Inputs'!AJ$35,'Portfolio Inputs'!AJ$36)</f>
        <v>0</v>
      </c>
      <c r="HY29" s="140">
        <f ca="1">IF(AND(($AB29+$E$2)&gt;HY$5,HY$5&gt;=$E$2),$L29,IF(AND(($AA29+$E$2)&gt;HY$5,HY$5&gt;=$E$2),$K29,0))/Loss_ElectricEnergy
 *IF($C29="Residential",'Portfolio Inputs'!AK$33,'Portfolio Inputs'!AK$34)
+IF(AND(($AB29+$E$2)&gt;HY$5,HY$5&gt;=$E$2),$Q29,IF(AND(($AA29+$E$2)&gt;HY$5,HY$5&gt;=$E$2),$P29,0))/Loss_GasEnergy
 *IF($C29="Residential",'Portfolio Inputs'!AK$35,'Portfolio Inputs'!AK$36)</f>
        <v>0</v>
      </c>
      <c r="HZ29" s="140">
        <f ca="1">IF(AND(($AB29+$E$2)&gt;HZ$5,HZ$5&gt;=$E$2),$L29,IF(AND(($AA29+$E$2)&gt;HZ$5,HZ$5&gt;=$E$2),$K29,0))/Loss_ElectricEnergy
 *IF($C29="Residential",'Portfolio Inputs'!AL$33,'Portfolio Inputs'!AL$34)
+IF(AND(($AB29+$E$2)&gt;HZ$5,HZ$5&gt;=$E$2),$Q29,IF(AND(($AA29+$E$2)&gt;HZ$5,HZ$5&gt;=$E$2),$P29,0))/Loss_GasEnergy
 *IF($C29="Residential",'Portfolio Inputs'!AL$35,'Portfolio Inputs'!AL$36)</f>
        <v>0</v>
      </c>
      <c r="IA29" s="140">
        <f ca="1">IF(AND(($AB29+$E$2)&gt;IA$5,IA$5&gt;=$E$2),$L29,IF(AND(($AA29+$E$2)&gt;IA$5,IA$5&gt;=$E$2),$K29,0))/Loss_ElectricEnergy
 *IF($C29="Residential",'Portfolio Inputs'!AM$33,'Portfolio Inputs'!AM$34)
+IF(AND(($AB29+$E$2)&gt;IA$5,IA$5&gt;=$E$2),$Q29,IF(AND(($AA29+$E$2)&gt;IA$5,IA$5&gt;=$E$2),$P29,0))/Loss_GasEnergy
 *IF($C29="Residential",'Portfolio Inputs'!AM$35,'Portfolio Inputs'!AM$36)</f>
        <v>0</v>
      </c>
      <c r="IB29" s="139"/>
      <c r="IC29" s="140">
        <f t="shared" ca="1" si="125"/>
        <v>372</v>
      </c>
      <c r="ID29" s="140">
        <f t="shared" ca="1" si="125"/>
        <v>0</v>
      </c>
      <c r="IE29" s="140">
        <f t="shared" ca="1" si="125"/>
        <v>0</v>
      </c>
      <c r="IF29" s="140">
        <f t="shared" ca="1" si="125"/>
        <v>0</v>
      </c>
      <c r="IG29" s="140">
        <f t="shared" ca="1" si="125"/>
        <v>0</v>
      </c>
      <c r="IH29" s="140">
        <f t="shared" ca="1" si="125"/>
        <v>0</v>
      </c>
      <c r="II29" s="140">
        <f t="shared" ca="1" si="125"/>
        <v>0</v>
      </c>
      <c r="IJ29" s="140">
        <f t="shared" ca="1" si="125"/>
        <v>0</v>
      </c>
      <c r="IK29" s="140">
        <f t="shared" ca="1" si="125"/>
        <v>0</v>
      </c>
      <c r="IL29" s="140">
        <f t="shared" ca="1" si="125"/>
        <v>0</v>
      </c>
      <c r="IM29" s="140">
        <f t="shared" ca="1" si="126"/>
        <v>0</v>
      </c>
      <c r="IN29" s="140">
        <f t="shared" ca="1" si="126"/>
        <v>0</v>
      </c>
      <c r="IO29" s="140">
        <f t="shared" ca="1" si="126"/>
        <v>0</v>
      </c>
      <c r="IP29" s="140">
        <f t="shared" ca="1" si="126"/>
        <v>0</v>
      </c>
      <c r="IQ29" s="140">
        <f t="shared" ca="1" si="126"/>
        <v>0</v>
      </c>
      <c r="IR29" s="140">
        <f t="shared" ca="1" si="126"/>
        <v>0</v>
      </c>
      <c r="IS29" s="140">
        <f t="shared" ca="1" si="126"/>
        <v>0</v>
      </c>
      <c r="IT29" s="140">
        <f t="shared" ca="1" si="126"/>
        <v>0</v>
      </c>
      <c r="IU29" s="140">
        <f t="shared" ca="1" si="126"/>
        <v>0</v>
      </c>
      <c r="IV29" s="140">
        <f t="shared" ca="1" si="126"/>
        <v>0</v>
      </c>
      <c r="IW29" s="140">
        <f t="shared" ca="1" si="127"/>
        <v>0</v>
      </c>
      <c r="IX29" s="140">
        <f t="shared" ca="1" si="127"/>
        <v>0</v>
      </c>
      <c r="IY29" s="140">
        <f t="shared" ca="1" si="127"/>
        <v>0</v>
      </c>
      <c r="IZ29" s="140">
        <f t="shared" ca="1" si="127"/>
        <v>0</v>
      </c>
      <c r="JA29" s="140">
        <f t="shared" ca="1" si="127"/>
        <v>0</v>
      </c>
      <c r="JB29" s="140">
        <f t="shared" ca="1" si="127"/>
        <v>0</v>
      </c>
      <c r="JC29" s="140">
        <f t="shared" ca="1" si="127"/>
        <v>0</v>
      </c>
      <c r="JD29" s="140">
        <f t="shared" ca="1" si="127"/>
        <v>0</v>
      </c>
      <c r="JE29" s="140">
        <f t="shared" ca="1" si="127"/>
        <v>0</v>
      </c>
      <c r="JF29" s="140">
        <f t="shared" ca="1" si="127"/>
        <v>0</v>
      </c>
      <c r="JG29" s="140">
        <f t="shared" ca="1" si="127"/>
        <v>0</v>
      </c>
      <c r="JH29" s="140">
        <f t="shared" ca="1" si="127"/>
        <v>0</v>
      </c>
      <c r="JI29" s="140">
        <f t="shared" ca="1" si="127"/>
        <v>0</v>
      </c>
      <c r="JJ29" s="140">
        <f t="shared" ca="1" si="127"/>
        <v>0</v>
      </c>
      <c r="JK29" s="139"/>
      <c r="JL29" s="140">
        <f ca="1">IF(AND(($AB29+$E$2)&gt;JL$5,JL$5&gt;=$E$2),'Portfolio Inputs'!F$30*$S29,IF(AND(($AA29+$E$2)&gt;JL$5,JL$5&gt;=$E$2),'Portfolio Inputs'!F$30*$R29,0))</f>
        <v>0</v>
      </c>
      <c r="JM29" s="140">
        <f ca="1">IF(AND(($AB29+$E$2)&gt;JM$5,JM$5&gt;=$E$2),'Portfolio Inputs'!G$30*$S29,IF(AND(($AA29+$E$2)&gt;JM$5,JM$5&gt;=$E$2),'Portfolio Inputs'!G$30*$R29,0))</f>
        <v>0</v>
      </c>
      <c r="JN29" s="140">
        <f ca="1">IF(AND(($AB29+$E$2)&gt;JN$5,JN$5&gt;=$E$2),'Portfolio Inputs'!H$30*$S29,IF(AND(($AA29+$E$2)&gt;JN$5,JN$5&gt;=$E$2),'Portfolio Inputs'!H$30*$R29,0))</f>
        <v>0</v>
      </c>
      <c r="JO29" s="140">
        <f ca="1">IF(AND(($AB29+$E$2)&gt;JO$5,JO$5&gt;=$E$2),'Portfolio Inputs'!I$30*$S29,IF(AND(($AA29+$E$2)&gt;JO$5,JO$5&gt;=$E$2),'Portfolio Inputs'!I$30*$R29,0))</f>
        <v>0</v>
      </c>
      <c r="JP29" s="140">
        <f ca="1">IF(AND(($AB29+$E$2)&gt;JP$5,JP$5&gt;=$E$2),'Portfolio Inputs'!J$30*$S29,IF(AND(($AA29+$E$2)&gt;JP$5,JP$5&gt;=$E$2),'Portfolio Inputs'!J$30*$R29,0))</f>
        <v>0</v>
      </c>
      <c r="JQ29" s="140">
        <f ca="1">IF(AND(($AB29+$E$2)&gt;JQ$5,JQ$5&gt;=$E$2),'Portfolio Inputs'!K$30*$S29,IF(AND(($AA29+$E$2)&gt;JQ$5,JQ$5&gt;=$E$2),'Portfolio Inputs'!K$30*$R29,0))</f>
        <v>0</v>
      </c>
      <c r="JR29" s="140">
        <f ca="1">IF(AND(($AB29+$E$2)&gt;JR$5,JR$5&gt;=$E$2),'Portfolio Inputs'!L$30*$S29,IF(AND(($AA29+$E$2)&gt;JR$5,JR$5&gt;=$E$2),'Portfolio Inputs'!L$30*$R29,0))</f>
        <v>0</v>
      </c>
      <c r="JS29" s="140">
        <f ca="1">IF(AND(($AB29+$E$2)&gt;JS$5,JS$5&gt;=$E$2),'Portfolio Inputs'!M$30*$S29,IF(AND(($AA29+$E$2)&gt;JS$5,JS$5&gt;=$E$2),'Portfolio Inputs'!M$30*$R29,0))</f>
        <v>0</v>
      </c>
      <c r="JT29" s="140">
        <f ca="1">IF(AND(($AB29+$E$2)&gt;JT$5,JT$5&gt;=$E$2),'Portfolio Inputs'!N$30*$S29,IF(AND(($AA29+$E$2)&gt;JT$5,JT$5&gt;=$E$2),'Portfolio Inputs'!N$30*$R29,0))</f>
        <v>0</v>
      </c>
      <c r="JU29" s="140">
        <f ca="1">IF(AND(($AB29+$E$2)&gt;JU$5,JU$5&gt;=$E$2),'Portfolio Inputs'!O$30*$S29,IF(AND(($AA29+$E$2)&gt;JU$5,JU$5&gt;=$E$2),'Portfolio Inputs'!O$30*$R29,0))</f>
        <v>0</v>
      </c>
      <c r="JV29" s="140">
        <f ca="1">IF(AND(($AB29+$E$2)&gt;JV$5,JV$5&gt;=$E$2),'Portfolio Inputs'!P$30*$S29,IF(AND(($AA29+$E$2)&gt;JV$5,JV$5&gt;=$E$2),'Portfolio Inputs'!P$30*$R29,0))</f>
        <v>0</v>
      </c>
      <c r="JW29" s="140">
        <f ca="1">IF(AND(($AB29+$E$2)&gt;JW$5,JW$5&gt;=$E$2),'Portfolio Inputs'!Q$30*$S29,IF(AND(($AA29+$E$2)&gt;JW$5,JW$5&gt;=$E$2),'Portfolio Inputs'!Q$30*$R29,0))</f>
        <v>0</v>
      </c>
      <c r="JX29" s="140">
        <f ca="1">IF(AND(($AB29+$E$2)&gt;JX$5,JX$5&gt;=$E$2),'Portfolio Inputs'!R$30*$S29,IF(AND(($AA29+$E$2)&gt;JX$5,JX$5&gt;=$E$2),'Portfolio Inputs'!R$30*$R29,0))</f>
        <v>0</v>
      </c>
      <c r="JY29" s="140">
        <f ca="1">IF(AND(($AB29+$E$2)&gt;JY$5,JY$5&gt;=$E$2),'Portfolio Inputs'!S$30*$S29,IF(AND(($AA29+$E$2)&gt;JY$5,JY$5&gt;=$E$2),'Portfolio Inputs'!S$30*$R29,0))</f>
        <v>0</v>
      </c>
      <c r="JZ29" s="140">
        <f ca="1">IF(AND(($AB29+$E$2)&gt;JZ$5,JZ$5&gt;=$E$2),'Portfolio Inputs'!T$30*$S29,IF(AND(($AA29+$E$2)&gt;JZ$5,JZ$5&gt;=$E$2),'Portfolio Inputs'!T$30*$R29,0))</f>
        <v>0</v>
      </c>
      <c r="KA29" s="140">
        <f ca="1">IF(AND(($AB29+$E$2)&gt;KA$5,KA$5&gt;=$E$2),'Portfolio Inputs'!U$30*$S29,IF(AND(($AA29+$E$2)&gt;KA$5,KA$5&gt;=$E$2),'Portfolio Inputs'!U$30*$R29,0))</f>
        <v>0</v>
      </c>
      <c r="KB29" s="140">
        <f ca="1">IF(AND(($AB29+$E$2)&gt;KB$5,KB$5&gt;=$E$2),'Portfolio Inputs'!V$30*$S29,IF(AND(($AA29+$E$2)&gt;KB$5,KB$5&gt;=$E$2),'Portfolio Inputs'!V$30*$R29,0))</f>
        <v>0</v>
      </c>
      <c r="KC29" s="140">
        <f ca="1">IF(AND(($AB29+$E$2)&gt;KC$5,KC$5&gt;=$E$2),'Portfolio Inputs'!W$30*$S29,IF(AND(($AA29+$E$2)&gt;KC$5,KC$5&gt;=$E$2),'Portfolio Inputs'!W$30*$R29,0))</f>
        <v>0</v>
      </c>
      <c r="KD29" s="140">
        <f ca="1">IF(AND(($AB29+$E$2)&gt;KD$5,KD$5&gt;=$E$2),'Portfolio Inputs'!X$30*$S29,IF(AND(($AA29+$E$2)&gt;KD$5,KD$5&gt;=$E$2),'Portfolio Inputs'!X$30*$R29,0))</f>
        <v>0</v>
      </c>
      <c r="KE29" s="140">
        <f ca="1">IF(AND(($AB29+$E$2)&gt;KE$5,KE$5&gt;=$E$2),'Portfolio Inputs'!Y$30*$S29,IF(AND(($AA29+$E$2)&gt;KE$5,KE$5&gt;=$E$2),'Portfolio Inputs'!Y$30*$R29,0))</f>
        <v>0</v>
      </c>
      <c r="KF29" s="140">
        <f ca="1">IF(AND(($AB29+$E$2)&gt;KF$5,KF$5&gt;=$E$2),'Portfolio Inputs'!Z$30*$S29,IF(AND(($AA29+$E$2)&gt;KF$5,KF$5&gt;=$E$2),'Portfolio Inputs'!Z$30*$R29,0))</f>
        <v>0</v>
      </c>
      <c r="KG29" s="140">
        <f ca="1">IF(AND(($AB29+$E$2)&gt;KG$5,KG$5&gt;=$E$2),'Portfolio Inputs'!AA$30*$S29,IF(AND(($AA29+$E$2)&gt;KG$5,KG$5&gt;=$E$2),'Portfolio Inputs'!AA$30*$R29,0))</f>
        <v>0</v>
      </c>
      <c r="KH29" s="140">
        <f ca="1">IF(AND(($AB29+$E$2)&gt;KH$5,KH$5&gt;=$E$2),'Portfolio Inputs'!AB$30*$S29,IF(AND(($AA29+$E$2)&gt;KH$5,KH$5&gt;=$E$2),'Portfolio Inputs'!AB$30*$R29,0))</f>
        <v>0</v>
      </c>
      <c r="KI29" s="140">
        <f ca="1">IF(AND(($AB29+$E$2)&gt;KI$5,KI$5&gt;=$E$2),'Portfolio Inputs'!AC$30*$S29,IF(AND(($AA29+$E$2)&gt;KI$5,KI$5&gt;=$E$2),'Portfolio Inputs'!AC$30*$R29,0))</f>
        <v>0</v>
      </c>
      <c r="KJ29" s="140">
        <f ca="1">IF(AND(($AB29+$E$2)&gt;KJ$5,KJ$5&gt;=$E$2),'Portfolio Inputs'!AD$30*$S29,IF(AND(($AA29+$E$2)&gt;KJ$5,KJ$5&gt;=$E$2),'Portfolio Inputs'!AD$30*$R29,0))</f>
        <v>0</v>
      </c>
      <c r="KK29" s="140">
        <f ca="1">IF(AND(($AB29+$E$2)&gt;KK$5,KK$5&gt;=$E$2),'Portfolio Inputs'!AE$30*$S29,IF(AND(($AA29+$E$2)&gt;KK$5,KK$5&gt;=$E$2),'Portfolio Inputs'!AE$30*$R29,0))</f>
        <v>0</v>
      </c>
      <c r="KL29" s="140">
        <f ca="1">IF(AND(($AB29+$E$2)&gt;KL$5,KL$5&gt;=$E$2),'Portfolio Inputs'!AF$30*$S29,IF(AND(($AA29+$E$2)&gt;KL$5,KL$5&gt;=$E$2),'Portfolio Inputs'!AF$30*$R29,0))</f>
        <v>0</v>
      </c>
      <c r="KM29" s="140">
        <f ca="1">IF(AND(($AB29+$E$2)&gt;KM$5,KM$5&gt;=$E$2),'Portfolio Inputs'!AG$30*$S29,IF(AND(($AA29+$E$2)&gt;KM$5,KM$5&gt;=$E$2),'Portfolio Inputs'!AG$30*$R29,0))</f>
        <v>0</v>
      </c>
      <c r="KN29" s="140">
        <f ca="1">IF(AND(($AB29+$E$2)&gt;KN$5,KN$5&gt;=$E$2),'Portfolio Inputs'!AH$30*$S29,IF(AND(($AA29+$E$2)&gt;KN$5,KN$5&gt;=$E$2),'Portfolio Inputs'!AH$30*$R29,0))</f>
        <v>0</v>
      </c>
      <c r="KO29" s="140">
        <f ca="1">IF(AND(($AB29+$E$2)&gt;KO$5,KO$5&gt;=$E$2),'Portfolio Inputs'!AI$30*$S29,IF(AND(($AA29+$E$2)&gt;KO$5,KO$5&gt;=$E$2),'Portfolio Inputs'!AI$30*$R29,0))</f>
        <v>0</v>
      </c>
      <c r="KP29" s="140">
        <f ca="1">IF(AND(($AB29+$E$2)&gt;KP$5,KP$5&gt;=$E$2),'Portfolio Inputs'!AJ$30*$S29,IF(AND(($AA29+$E$2)&gt;KP$5,KP$5&gt;=$E$2),'Portfolio Inputs'!AJ$30*$R29,0))</f>
        <v>0</v>
      </c>
      <c r="KQ29" s="140">
        <f ca="1">IF(AND(($AB29+$E$2)&gt;KQ$5,KQ$5&gt;=$E$2),'Portfolio Inputs'!AK$30*$S29,IF(AND(($AA29+$E$2)&gt;KQ$5,KQ$5&gt;=$E$2),'Portfolio Inputs'!AK$30*$R29,0))</f>
        <v>0</v>
      </c>
      <c r="KR29" s="140">
        <f ca="1">IF(AND(($AB29+$E$2)&gt;KR$5,KR$5&gt;=$E$2),'Portfolio Inputs'!AL$30*$S29,IF(AND(($AA29+$E$2)&gt;KR$5,KR$5&gt;=$E$2),'Portfolio Inputs'!AL$30*$R29,0))</f>
        <v>0</v>
      </c>
      <c r="KS29" s="140">
        <f ca="1">IF(AND(($AB29+$E$2)&gt;KS$5,KS$5&gt;=$E$2),'Portfolio Inputs'!AM$30*$S29,IF(AND(($AA29+$E$2)&gt;KS$5,KS$5&gt;=$E$2),'Portfolio Inputs'!AM$30*$R29,0))</f>
        <v>0</v>
      </c>
      <c r="KT29" s="139"/>
      <c r="KU29" s="140">
        <f ca="1">IF(AND(($AB29+$E$2)&gt;KU$5,KU$5&gt;=$E$2),$S29,IF(AND(($AA29+$E$2)&gt;KU$5,KU$5&gt;=$E$2),$R29,0))*IF($C29="Residential",'Portfolio Inputs'!F$37,'Portfolio Inputs'!F$38)</f>
        <v>0</v>
      </c>
      <c r="KV29" s="140">
        <f ca="1">IF(AND(($AB29+$E$2)&gt;KV$5,KV$5&gt;=$E$2),$S29,IF(AND(($AA29+$E$2)&gt;KV$5,KV$5&gt;=$E$2),$R29,0))*IF($C29="Residential",'Portfolio Inputs'!G$37,'Portfolio Inputs'!G$38)</f>
        <v>0</v>
      </c>
      <c r="KW29" s="140">
        <f ca="1">IF(AND(($AB29+$E$2)&gt;KW$5,KW$5&gt;=$E$2),$S29,IF(AND(($AA29+$E$2)&gt;KW$5,KW$5&gt;=$E$2),$R29,0))*IF($C29="Residential",'Portfolio Inputs'!H$37,'Portfolio Inputs'!H$38)</f>
        <v>0</v>
      </c>
      <c r="KX29" s="140">
        <f ca="1">IF(AND(($AB29+$E$2)&gt;KX$5,KX$5&gt;=$E$2),$S29,IF(AND(($AA29+$E$2)&gt;KX$5,KX$5&gt;=$E$2),$R29,0))*IF($C29="Residential",'Portfolio Inputs'!I$37,'Portfolio Inputs'!I$38)</f>
        <v>0</v>
      </c>
      <c r="KY29" s="140">
        <f ca="1">IF(AND(($AB29+$E$2)&gt;KY$5,KY$5&gt;=$E$2),$S29,IF(AND(($AA29+$E$2)&gt;KY$5,KY$5&gt;=$E$2),$R29,0))*IF($C29="Residential",'Portfolio Inputs'!J$37,'Portfolio Inputs'!J$38)</f>
        <v>0</v>
      </c>
      <c r="KZ29" s="140">
        <f ca="1">IF(AND(($AB29+$E$2)&gt;KZ$5,KZ$5&gt;=$E$2),$S29,IF(AND(($AA29+$E$2)&gt;KZ$5,KZ$5&gt;=$E$2),$R29,0))*IF($C29="Residential",'Portfolio Inputs'!K$37,'Portfolio Inputs'!K$38)</f>
        <v>0</v>
      </c>
      <c r="LA29" s="140">
        <f ca="1">IF(AND(($AB29+$E$2)&gt;LA$5,LA$5&gt;=$E$2),$S29,IF(AND(($AA29+$E$2)&gt;LA$5,LA$5&gt;=$E$2),$R29,0))*IF($C29="Residential",'Portfolio Inputs'!L$37,'Portfolio Inputs'!L$38)</f>
        <v>0</v>
      </c>
      <c r="LB29" s="140">
        <f ca="1">IF(AND(($AB29+$E$2)&gt;LB$5,LB$5&gt;=$E$2),$S29,IF(AND(($AA29+$E$2)&gt;LB$5,LB$5&gt;=$E$2),$R29,0))*IF($C29="Residential",'Portfolio Inputs'!M$37,'Portfolio Inputs'!M$38)</f>
        <v>0</v>
      </c>
      <c r="LC29" s="140">
        <f ca="1">IF(AND(($AB29+$E$2)&gt;LC$5,LC$5&gt;=$E$2),$S29,IF(AND(($AA29+$E$2)&gt;LC$5,LC$5&gt;=$E$2),$R29,0))*IF($C29="Residential",'Portfolio Inputs'!N$37,'Portfolio Inputs'!N$38)</f>
        <v>0</v>
      </c>
      <c r="LD29" s="140">
        <f ca="1">IF(AND(($AB29+$E$2)&gt;LD$5,LD$5&gt;=$E$2),$S29,IF(AND(($AA29+$E$2)&gt;LD$5,LD$5&gt;=$E$2),$R29,0))*IF($C29="Residential",'Portfolio Inputs'!O$37,'Portfolio Inputs'!O$38)</f>
        <v>0</v>
      </c>
      <c r="LE29" s="140">
        <f ca="1">IF(AND(($AB29+$E$2)&gt;LE$5,LE$5&gt;=$E$2),$S29,IF(AND(($AA29+$E$2)&gt;LE$5,LE$5&gt;=$E$2),$R29,0))*IF($C29="Residential",'Portfolio Inputs'!P$37,'Portfolio Inputs'!P$38)</f>
        <v>0</v>
      </c>
      <c r="LF29" s="140">
        <f ca="1">IF(AND(($AB29+$E$2)&gt;LF$5,LF$5&gt;=$E$2),$S29,IF(AND(($AA29+$E$2)&gt;LF$5,LF$5&gt;=$E$2),$R29,0))*IF($C29="Residential",'Portfolio Inputs'!Q$37,'Portfolio Inputs'!Q$38)</f>
        <v>0</v>
      </c>
      <c r="LG29" s="140">
        <f ca="1">IF(AND(($AB29+$E$2)&gt;LG$5,LG$5&gt;=$E$2),$S29,IF(AND(($AA29+$E$2)&gt;LG$5,LG$5&gt;=$E$2),$R29,0))*IF($C29="Residential",'Portfolio Inputs'!R$37,'Portfolio Inputs'!R$38)</f>
        <v>0</v>
      </c>
      <c r="LH29" s="140">
        <f ca="1">IF(AND(($AB29+$E$2)&gt;LH$5,LH$5&gt;=$E$2),$S29,IF(AND(($AA29+$E$2)&gt;LH$5,LH$5&gt;=$E$2),$R29,0))*IF($C29="Residential",'Portfolio Inputs'!S$37,'Portfolio Inputs'!S$38)</f>
        <v>0</v>
      </c>
      <c r="LI29" s="140">
        <f ca="1">IF(AND(($AB29+$E$2)&gt;LI$5,LI$5&gt;=$E$2),$S29,IF(AND(($AA29+$E$2)&gt;LI$5,LI$5&gt;=$E$2),$R29,0))*IF($C29="Residential",'Portfolio Inputs'!T$37,'Portfolio Inputs'!T$38)</f>
        <v>0</v>
      </c>
      <c r="LJ29" s="140">
        <f ca="1">IF(AND(($AB29+$E$2)&gt;LJ$5,LJ$5&gt;=$E$2),$S29,IF(AND(($AA29+$E$2)&gt;LJ$5,LJ$5&gt;=$E$2),$R29,0))*IF($C29="Residential",'Portfolio Inputs'!U$37,'Portfolio Inputs'!U$38)</f>
        <v>0</v>
      </c>
      <c r="LK29" s="140">
        <f ca="1">IF(AND(($AB29+$E$2)&gt;LK$5,LK$5&gt;=$E$2),$S29,IF(AND(($AA29+$E$2)&gt;LK$5,LK$5&gt;=$E$2),$R29,0))*IF($C29="Residential",'Portfolio Inputs'!V$37,'Portfolio Inputs'!V$38)</f>
        <v>0</v>
      </c>
      <c r="LL29" s="140">
        <f ca="1">IF(AND(($AB29+$E$2)&gt;LL$5,LL$5&gt;=$E$2),$S29,IF(AND(($AA29+$E$2)&gt;LL$5,LL$5&gt;=$E$2),$R29,0))*IF($C29="Residential",'Portfolio Inputs'!W$37,'Portfolio Inputs'!W$38)</f>
        <v>0</v>
      </c>
      <c r="LM29" s="140">
        <f ca="1">IF(AND(($AB29+$E$2)&gt;LM$5,LM$5&gt;=$E$2),$S29,IF(AND(($AA29+$E$2)&gt;LM$5,LM$5&gt;=$E$2),$R29,0))*IF($C29="Residential",'Portfolio Inputs'!X$37,'Portfolio Inputs'!X$38)</f>
        <v>0</v>
      </c>
      <c r="LN29" s="140">
        <f ca="1">IF(AND(($AB29+$E$2)&gt;LN$5,LN$5&gt;=$E$2),$S29,IF(AND(($AA29+$E$2)&gt;LN$5,LN$5&gt;=$E$2),$R29,0))*IF($C29="Residential",'Portfolio Inputs'!Y$37,'Portfolio Inputs'!Y$38)</f>
        <v>0</v>
      </c>
      <c r="LO29" s="140">
        <f ca="1">IF(AND(($AB29+$E$2)&gt;LO$5,LO$5&gt;=$E$2),$S29,IF(AND(($AA29+$E$2)&gt;LO$5,LO$5&gt;=$E$2),$R29,0))*IF($C29="Residential",'Portfolio Inputs'!Z$37,'Portfolio Inputs'!Z$38)</f>
        <v>0</v>
      </c>
      <c r="LP29" s="140">
        <f ca="1">IF(AND(($AB29+$E$2)&gt;LP$5,LP$5&gt;=$E$2),$S29,IF(AND(($AA29+$E$2)&gt;LP$5,LP$5&gt;=$E$2),$R29,0))*IF($C29="Residential",'Portfolio Inputs'!AA$37,'Portfolio Inputs'!AA$38)</f>
        <v>0</v>
      </c>
      <c r="LQ29" s="140">
        <f ca="1">IF(AND(($AB29+$E$2)&gt;LQ$5,LQ$5&gt;=$E$2),$S29,IF(AND(($AA29+$E$2)&gt;LQ$5,LQ$5&gt;=$E$2),$R29,0))*IF($C29="Residential",'Portfolio Inputs'!AB$37,'Portfolio Inputs'!AB$38)</f>
        <v>0</v>
      </c>
      <c r="LR29" s="140">
        <f ca="1">IF(AND(($AB29+$E$2)&gt;LR$5,LR$5&gt;=$E$2),$S29,IF(AND(($AA29+$E$2)&gt;LR$5,LR$5&gt;=$E$2),$R29,0))*IF($C29="Residential",'Portfolio Inputs'!AC$37,'Portfolio Inputs'!AC$38)</f>
        <v>0</v>
      </c>
      <c r="LS29" s="140">
        <f ca="1">IF(AND(($AB29+$E$2)&gt;LS$5,LS$5&gt;=$E$2),$S29,IF(AND(($AA29+$E$2)&gt;LS$5,LS$5&gt;=$E$2),$R29,0))*IF($C29="Residential",'Portfolio Inputs'!AD$37,'Portfolio Inputs'!AD$38)</f>
        <v>0</v>
      </c>
      <c r="LT29" s="140">
        <f ca="1">IF(AND(($AB29+$E$2)&gt;LT$5,LT$5&gt;=$E$2),$S29,IF(AND(($AA29+$E$2)&gt;LT$5,LT$5&gt;=$E$2),$R29,0))*IF($C29="Residential",'Portfolio Inputs'!AE$37,'Portfolio Inputs'!AE$38)</f>
        <v>0</v>
      </c>
      <c r="LU29" s="140">
        <f ca="1">IF(AND(($AB29+$E$2)&gt;LU$5,LU$5&gt;=$E$2),$S29,IF(AND(($AA29+$E$2)&gt;LU$5,LU$5&gt;=$E$2),$R29,0))*IF($C29="Residential",'Portfolio Inputs'!AF$37,'Portfolio Inputs'!AF$38)</f>
        <v>0</v>
      </c>
      <c r="LV29" s="140">
        <f ca="1">IF(AND(($AB29+$E$2)&gt;LV$5,LV$5&gt;=$E$2),$S29,IF(AND(($AA29+$E$2)&gt;LV$5,LV$5&gt;=$E$2),$R29,0))*IF($C29="Residential",'Portfolio Inputs'!AG$37,'Portfolio Inputs'!AG$38)</f>
        <v>0</v>
      </c>
      <c r="LW29" s="140">
        <f ca="1">IF(AND(($AB29+$E$2)&gt;LW$5,LW$5&gt;=$E$2),$S29,IF(AND(($AA29+$E$2)&gt;LW$5,LW$5&gt;=$E$2),$R29,0))*IF($C29="Residential",'Portfolio Inputs'!AH$37,'Portfolio Inputs'!AH$38)</f>
        <v>0</v>
      </c>
      <c r="LX29" s="140">
        <f ca="1">IF(AND(($AB29+$E$2)&gt;LX$5,LX$5&gt;=$E$2),$S29,IF(AND(($AA29+$E$2)&gt;LX$5,LX$5&gt;=$E$2),$R29,0))*IF($C29="Residential",'Portfolio Inputs'!AI$37,'Portfolio Inputs'!AI$38)</f>
        <v>0</v>
      </c>
      <c r="LY29" s="140">
        <f ca="1">IF(AND(($AB29+$E$2)&gt;LY$5,LY$5&gt;=$E$2),$S29,IF(AND(($AA29+$E$2)&gt;LY$5,LY$5&gt;=$E$2),$R29,0))*IF($C29="Residential",'Portfolio Inputs'!AJ$37,'Portfolio Inputs'!AJ$38)</f>
        <v>0</v>
      </c>
      <c r="LZ29" s="140">
        <f ca="1">IF(AND(($AB29+$E$2)&gt;LZ$5,LZ$5&gt;=$E$2),$S29,IF(AND(($AA29+$E$2)&gt;LZ$5,LZ$5&gt;=$E$2),$R29,0))*IF($C29="Residential",'Portfolio Inputs'!AK$37,'Portfolio Inputs'!AK$38)</f>
        <v>0</v>
      </c>
      <c r="MA29" s="140">
        <f ca="1">IF(AND(($AB29+$E$2)&gt;MA$5,MA$5&gt;=$E$2),$S29,IF(AND(($AA29+$E$2)&gt;MA$5,MA$5&gt;=$E$2),$R29,0))*IF($C29="Residential",'Portfolio Inputs'!AL$37,'Portfolio Inputs'!AL$38)</f>
        <v>0</v>
      </c>
      <c r="MB29" s="140">
        <f ca="1">IF(AND(($AB29+$E$2)&gt;MB$5,MB$5&gt;=$E$2),$S29,IF(AND(($AA29+$E$2)&gt;MB$5,MB$5&gt;=$E$2),$R29,0))*IF($C29="Residential",'Portfolio Inputs'!AM$37,'Portfolio Inputs'!AM$38)</f>
        <v>0</v>
      </c>
      <c r="MC29" s="139"/>
      <c r="MD29" s="164">
        <f t="shared" ca="1" si="238"/>
        <v>4627.74</v>
      </c>
      <c r="ME29" s="164">
        <f t="shared" ca="1" si="239"/>
        <v>4627.74</v>
      </c>
      <c r="MF29" s="164">
        <f t="shared" ca="1" si="240"/>
        <v>4627.74</v>
      </c>
      <c r="MG29" s="164">
        <f t="shared" ca="1" si="241"/>
        <v>4627.74</v>
      </c>
      <c r="MH29" s="164">
        <f t="shared" ca="1" si="242"/>
        <v>4627.74</v>
      </c>
      <c r="MI29" s="164">
        <f t="shared" ca="1" si="243"/>
        <v>4627.74</v>
      </c>
      <c r="MJ29" s="164">
        <f t="shared" ca="1" si="244"/>
        <v>4627.74</v>
      </c>
      <c r="MK29" s="164">
        <f t="shared" ca="1" si="245"/>
        <v>4627.74</v>
      </c>
      <c r="ML29" s="164">
        <f t="shared" ca="1" si="246"/>
        <v>0</v>
      </c>
      <c r="MM29" s="164">
        <f t="shared" ca="1" si="247"/>
        <v>0</v>
      </c>
      <c r="MN29" s="164">
        <f t="shared" ca="1" si="248"/>
        <v>0</v>
      </c>
      <c r="MO29" s="164">
        <f t="shared" ca="1" si="249"/>
        <v>0</v>
      </c>
      <c r="MP29" s="164">
        <f t="shared" ca="1" si="250"/>
        <v>0</v>
      </c>
      <c r="MQ29" s="164">
        <f t="shared" ca="1" si="251"/>
        <v>0</v>
      </c>
      <c r="MR29" s="164">
        <f t="shared" ca="1" si="252"/>
        <v>0</v>
      </c>
      <c r="MS29" s="164">
        <f t="shared" ca="1" si="253"/>
        <v>0</v>
      </c>
      <c r="MT29" s="164">
        <f t="shared" ca="1" si="254"/>
        <v>0</v>
      </c>
      <c r="MU29" s="164">
        <f t="shared" ca="1" si="255"/>
        <v>0</v>
      </c>
      <c r="MV29" s="164">
        <f t="shared" ca="1" si="256"/>
        <v>0</v>
      </c>
      <c r="MW29" s="164">
        <f t="shared" ca="1" si="257"/>
        <v>0</v>
      </c>
      <c r="MX29" s="164">
        <f t="shared" ca="1" si="258"/>
        <v>0</v>
      </c>
      <c r="MY29" s="164">
        <f t="shared" ca="1" si="259"/>
        <v>0</v>
      </c>
      <c r="MZ29" s="164">
        <f t="shared" ca="1" si="260"/>
        <v>0</v>
      </c>
      <c r="NA29" s="164">
        <f t="shared" ca="1" si="261"/>
        <v>0</v>
      </c>
      <c r="NB29" s="164">
        <f t="shared" ca="1" si="262"/>
        <v>0</v>
      </c>
      <c r="NC29" s="164">
        <f t="shared" ca="1" si="263"/>
        <v>0</v>
      </c>
      <c r="ND29" s="164">
        <f t="shared" ca="1" si="264"/>
        <v>0</v>
      </c>
      <c r="NE29" s="164">
        <f t="shared" ca="1" si="265"/>
        <v>0</v>
      </c>
      <c r="NF29" s="164">
        <f t="shared" ca="1" si="266"/>
        <v>0</v>
      </c>
      <c r="NG29" s="164">
        <f t="shared" ca="1" si="267"/>
        <v>0</v>
      </c>
      <c r="NH29" s="164">
        <f t="shared" ca="1" si="268"/>
        <v>0</v>
      </c>
      <c r="NI29" s="164">
        <f t="shared" ca="1" si="269"/>
        <v>0</v>
      </c>
      <c r="NJ29" s="164">
        <f t="shared" ca="1" si="270"/>
        <v>0</v>
      </c>
      <c r="NK29" s="164">
        <f t="shared" ca="1" si="271"/>
        <v>0</v>
      </c>
      <c r="NL29" s="139"/>
      <c r="NM29" s="164">
        <f t="shared" ca="1" si="272"/>
        <v>0.52768799999999993</v>
      </c>
      <c r="NN29" s="164">
        <f t="shared" ca="1" si="273"/>
        <v>0.52768799999999993</v>
      </c>
      <c r="NO29" s="164">
        <f t="shared" ca="1" si="274"/>
        <v>0.52768799999999993</v>
      </c>
      <c r="NP29" s="164">
        <f t="shared" ca="1" si="275"/>
        <v>0.52768799999999993</v>
      </c>
      <c r="NQ29" s="164">
        <f t="shared" ca="1" si="276"/>
        <v>0.52768799999999993</v>
      </c>
      <c r="NR29" s="164">
        <f t="shared" ca="1" si="277"/>
        <v>0.52768799999999993</v>
      </c>
      <c r="NS29" s="164">
        <f t="shared" ca="1" si="278"/>
        <v>0.52768799999999993</v>
      </c>
      <c r="NT29" s="164">
        <f t="shared" ca="1" si="279"/>
        <v>0.52768799999999993</v>
      </c>
      <c r="NU29" s="164">
        <f t="shared" ca="1" si="280"/>
        <v>0</v>
      </c>
      <c r="NV29" s="164">
        <f t="shared" ca="1" si="281"/>
        <v>0</v>
      </c>
      <c r="NW29" s="164">
        <f t="shared" ca="1" si="282"/>
        <v>0</v>
      </c>
      <c r="NX29" s="164">
        <f t="shared" ca="1" si="283"/>
        <v>0</v>
      </c>
      <c r="NY29" s="164">
        <f t="shared" ca="1" si="284"/>
        <v>0</v>
      </c>
      <c r="NZ29" s="164">
        <f t="shared" ca="1" si="285"/>
        <v>0</v>
      </c>
      <c r="OA29" s="164">
        <f t="shared" ca="1" si="286"/>
        <v>0</v>
      </c>
      <c r="OB29" s="164">
        <f t="shared" ca="1" si="287"/>
        <v>0</v>
      </c>
      <c r="OC29" s="164">
        <f t="shared" ca="1" si="288"/>
        <v>0</v>
      </c>
      <c r="OD29" s="164">
        <f t="shared" ca="1" si="289"/>
        <v>0</v>
      </c>
      <c r="OE29" s="164">
        <f t="shared" ca="1" si="290"/>
        <v>0</v>
      </c>
      <c r="OF29" s="164">
        <f t="shared" ca="1" si="291"/>
        <v>0</v>
      </c>
      <c r="OG29" s="164">
        <f t="shared" ca="1" si="292"/>
        <v>0</v>
      </c>
      <c r="OH29" s="164">
        <f t="shared" ca="1" si="293"/>
        <v>0</v>
      </c>
      <c r="OI29" s="164">
        <f t="shared" ca="1" si="294"/>
        <v>0</v>
      </c>
      <c r="OJ29" s="164">
        <f t="shared" ca="1" si="295"/>
        <v>0</v>
      </c>
      <c r="OK29" s="164">
        <f t="shared" ca="1" si="296"/>
        <v>0</v>
      </c>
      <c r="OL29" s="164">
        <f t="shared" ca="1" si="297"/>
        <v>0</v>
      </c>
      <c r="OM29" s="164">
        <f t="shared" ca="1" si="298"/>
        <v>0</v>
      </c>
      <c r="ON29" s="164">
        <f t="shared" ca="1" si="299"/>
        <v>0</v>
      </c>
      <c r="OO29" s="164">
        <f t="shared" ca="1" si="300"/>
        <v>0</v>
      </c>
      <c r="OP29" s="164">
        <f t="shared" ca="1" si="301"/>
        <v>0</v>
      </c>
      <c r="OQ29" s="164">
        <f t="shared" ca="1" si="302"/>
        <v>0</v>
      </c>
      <c r="OR29" s="164">
        <f t="shared" ca="1" si="303"/>
        <v>0</v>
      </c>
      <c r="OS29" s="164">
        <f t="shared" ca="1" si="304"/>
        <v>0</v>
      </c>
      <c r="OT29" s="164">
        <f t="shared" ca="1" si="305"/>
        <v>0</v>
      </c>
      <c r="OU29" s="139"/>
      <c r="OV29" s="164">
        <f t="shared" ca="1" si="306"/>
        <v>0</v>
      </c>
      <c r="OW29" s="164">
        <f t="shared" ca="1" si="307"/>
        <v>0</v>
      </c>
      <c r="OX29" s="164">
        <f t="shared" ca="1" si="308"/>
        <v>0</v>
      </c>
      <c r="OY29" s="164">
        <f t="shared" ca="1" si="309"/>
        <v>0</v>
      </c>
      <c r="OZ29" s="164">
        <f t="shared" ca="1" si="310"/>
        <v>0</v>
      </c>
      <c r="PA29" s="164">
        <f t="shared" ca="1" si="311"/>
        <v>0</v>
      </c>
      <c r="PB29" s="164">
        <f t="shared" ca="1" si="312"/>
        <v>0</v>
      </c>
      <c r="PC29" s="164">
        <f t="shared" ca="1" si="313"/>
        <v>0</v>
      </c>
      <c r="PD29" s="164">
        <f t="shared" ca="1" si="314"/>
        <v>0</v>
      </c>
      <c r="PE29" s="164">
        <f t="shared" ca="1" si="315"/>
        <v>0</v>
      </c>
      <c r="PF29" s="164">
        <f t="shared" ca="1" si="316"/>
        <v>0</v>
      </c>
      <c r="PG29" s="164">
        <f t="shared" ca="1" si="317"/>
        <v>0</v>
      </c>
      <c r="PH29" s="164">
        <f t="shared" ca="1" si="318"/>
        <v>0</v>
      </c>
      <c r="PI29" s="164">
        <f t="shared" ca="1" si="319"/>
        <v>0</v>
      </c>
      <c r="PJ29" s="164">
        <f t="shared" ca="1" si="320"/>
        <v>0</v>
      </c>
      <c r="PK29" s="164">
        <f t="shared" ca="1" si="321"/>
        <v>0</v>
      </c>
      <c r="PL29" s="164">
        <f t="shared" ca="1" si="322"/>
        <v>0</v>
      </c>
      <c r="PM29" s="164">
        <f t="shared" ca="1" si="323"/>
        <v>0</v>
      </c>
      <c r="PN29" s="164">
        <f t="shared" ca="1" si="324"/>
        <v>0</v>
      </c>
      <c r="PO29" s="164">
        <f t="shared" ca="1" si="325"/>
        <v>0</v>
      </c>
      <c r="PP29" s="164">
        <f t="shared" ca="1" si="326"/>
        <v>0</v>
      </c>
      <c r="PQ29" s="164">
        <f t="shared" ca="1" si="327"/>
        <v>0</v>
      </c>
      <c r="PR29" s="164">
        <f t="shared" ca="1" si="328"/>
        <v>0</v>
      </c>
      <c r="PS29" s="164">
        <f t="shared" ca="1" si="329"/>
        <v>0</v>
      </c>
      <c r="PT29" s="164">
        <f t="shared" ca="1" si="330"/>
        <v>0</v>
      </c>
      <c r="PU29" s="164">
        <f t="shared" ca="1" si="331"/>
        <v>0</v>
      </c>
      <c r="PV29" s="164">
        <f t="shared" ca="1" si="332"/>
        <v>0</v>
      </c>
      <c r="PW29" s="164">
        <f t="shared" ca="1" si="333"/>
        <v>0</v>
      </c>
      <c r="PX29" s="164">
        <f t="shared" ca="1" si="334"/>
        <v>0</v>
      </c>
      <c r="PY29" s="164">
        <f t="shared" ca="1" si="335"/>
        <v>0</v>
      </c>
      <c r="PZ29" s="164">
        <f t="shared" ca="1" si="336"/>
        <v>0</v>
      </c>
      <c r="QA29" s="164">
        <f t="shared" ca="1" si="337"/>
        <v>0</v>
      </c>
      <c r="QB29" s="164">
        <f t="shared" ca="1" si="338"/>
        <v>0</v>
      </c>
      <c r="QC29" s="164">
        <f t="shared" ca="1" si="339"/>
        <v>0</v>
      </c>
      <c r="QD29" s="131"/>
    </row>
    <row r="30" spans="1:446" s="120" customFormat="1" ht="14.4" customHeight="1">
      <c r="A30" s="157" t="b">
        <f t="shared" ca="1" si="230"/>
        <v>0</v>
      </c>
      <c r="B30" s="128" t="str">
        <f>'Measure Inputs'!B14</f>
        <v>Residential_Residential HVAC_HVAC_Air Source Heat Pump_Actual</v>
      </c>
      <c r="C30" s="129" t="str">
        <f ca="1">INDEX(OFFSET('Measure Inputs'!$D$7,,,TotalMeasures),MATCH($B30,OFFSET('Measure Inputs'!$B$7,,,TotalMeasures),0))</f>
        <v>Residential</v>
      </c>
      <c r="D30" s="129" t="str">
        <f ca="1">INDEX(OFFSET('Measure Inputs'!$E$7,,,TotalMeasures),MATCH($B30,OFFSET('Measure Inputs'!$B$7,,,TotalMeasures),0))</f>
        <v>Residential HVAC</v>
      </c>
      <c r="E30" s="129" t="str">
        <f ca="1">INDEX(OFFSET('Measure Inputs'!$F$7,,,TotalMeasures),MATCH($B30,OFFSET('Measure Inputs'!$B$7,,,TotalMeasures),0))</f>
        <v>HVAC</v>
      </c>
      <c r="F30" s="130" t="str">
        <f ca="1">INDEX(OFFSET('Measure Inputs'!$G$7,,,TotalMeasures),MATCH($B30,OFFSET('Measure Inputs'!$B$7,,,TotalMeasures),0))</f>
        <v>Air Source Heat Pump</v>
      </c>
      <c r="G30" s="130" t="str">
        <f ca="1">INDEX(OFFSET('Measure Inputs'!$H$7,,,TotalMeasures),MATCH($B30,OFFSET('Measure Inputs'!$B$7,,,TotalMeasures),0))</f>
        <v>Actual</v>
      </c>
      <c r="H30" s="131"/>
      <c r="I30" s="132">
        <f ca="1">INDEX(OFFSET('Measure Inputs'!$L$7,,,TotalMeasures),MATCH($B30,OFFSET('Measure Inputs'!$B$7,,,TotalMeasures),0))</f>
        <v>13</v>
      </c>
      <c r="J30" s="132">
        <f t="shared" ca="1" si="231"/>
        <v>16610.628000000001</v>
      </c>
      <c r="K30" s="162">
        <f ca="1">INDEX(OFFSET('Measure Inputs'!$AH$7,,,TotalMeasures),MATCH($B30,OFFSET('Measure Inputs'!$B$7,,,TotalMeasures),0))*$I30</f>
        <v>16610.628000000001</v>
      </c>
      <c r="L30" s="132">
        <f ca="1">INDEX(OFFSET('Measure Inputs'!$AI$7,,,TotalMeasures),MATCH($B30,OFFSET('Measure Inputs'!$B$7,,,TotalMeasures),0))*$I30</f>
        <v>0</v>
      </c>
      <c r="M30" s="132">
        <f t="shared" ca="1" si="232"/>
        <v>10.304999999999998</v>
      </c>
      <c r="N30" s="135">
        <f ca="1">INDEX(OFFSET('Measure Inputs'!$AJ$7,,,TotalMeasures),MATCH($B30,OFFSET('Measure Inputs'!$B$7,,,TotalMeasures),0))*$I30</f>
        <v>10.304999999999998</v>
      </c>
      <c r="O30" s="132">
        <f ca="1">INDEX(OFFSET('Measure Inputs'!$AK$7,,,TotalMeasures),MATCH($B30,OFFSET('Measure Inputs'!$B$7,,,TotalMeasures),0))*$I30</f>
        <v>0</v>
      </c>
      <c r="P30" s="135">
        <f ca="1">INDEX(OFFSET('Measure Inputs'!$AL$7,,,TotalMeasures),MATCH($B30,OFFSET('Measure Inputs'!$B$7,,,TotalMeasures),0))*$I30</f>
        <v>0</v>
      </c>
      <c r="Q30" s="132">
        <f ca="1">INDEX(OFFSET('Measure Inputs'!$AM$7,,,TotalMeasures),MATCH($B30,OFFSET('Measure Inputs'!$B$7,,,TotalMeasures),0))*$I30</f>
        <v>0</v>
      </c>
      <c r="R30" s="133">
        <v>0</v>
      </c>
      <c r="S30" s="133">
        <v>0</v>
      </c>
      <c r="T30" s="133">
        <v>0</v>
      </c>
      <c r="U30" s="133">
        <v>0</v>
      </c>
      <c r="V30" s="133">
        <v>0</v>
      </c>
      <c r="W30" s="133">
        <v>0</v>
      </c>
      <c r="X30" s="131"/>
      <c r="Y30" s="134">
        <f ca="1">INDEX(OFFSET('Measure Inputs'!$Q$7,,,TotalMeasures),MATCH($B30,OFFSET('Measure Inputs'!$B$7,,,TotalMeasures),0))*$I30</f>
        <v>3819.5072247511475</v>
      </c>
      <c r="Z30" s="134">
        <f ca="1">INDEX(OFFSET('Measure Inputs'!$R$7,,,TotalMeasures),MATCH($B30,OFFSET('Measure Inputs'!$B$7,,,TotalMeasures),0))*$I30</f>
        <v>0</v>
      </c>
      <c r="AA30" s="163">
        <f ca="1">INDEX(OFFSET('Measure Inputs'!$N$7,,,TotalMeasures),MATCH($B30,OFFSET('Measure Inputs'!$B$7,,,TotalMeasures),0))</f>
        <v>18</v>
      </c>
      <c r="AB30" s="163">
        <f ca="1">INDEX(OFFSET('Measure Inputs'!$O$7,,,TotalMeasures),MATCH($B30,OFFSET('Measure Inputs'!$B$7,,,TotalMeasures),0))</f>
        <v>0</v>
      </c>
      <c r="AC30" s="134">
        <f ca="1">INDEX(OFFSET('Measure Inputs'!$P$7,,,TotalMeasures),MATCH($B30,OFFSET('Measure Inputs'!$B$7,,,TotalMeasures),0))*$I30</f>
        <v>2481.75</v>
      </c>
      <c r="AD30" s="134">
        <v>0</v>
      </c>
      <c r="AE30" s="134"/>
      <c r="AF30" s="131"/>
      <c r="AG30" s="135">
        <f t="shared" ca="1" si="233"/>
        <v>2.4435063655745308</v>
      </c>
      <c r="AH30" s="135">
        <f t="shared" ca="1" si="234"/>
        <v>3.7606488232244741</v>
      </c>
      <c r="AI30" s="135">
        <f t="shared" ca="1" si="235"/>
        <v>2.9210440426515722</v>
      </c>
      <c r="AJ30" s="135">
        <f t="shared" ca="1" si="236"/>
        <v>6.7433305930628409</v>
      </c>
      <c r="AK30" s="135">
        <f t="shared" ca="1" si="237"/>
        <v>0.36235897556146401</v>
      </c>
      <c r="AL30" s="131"/>
      <c r="AM30" s="156"/>
      <c r="AN30" s="156"/>
      <c r="AO30" s="156"/>
      <c r="AP30" s="131"/>
      <c r="AQ30" s="138">
        <f t="shared" ca="1" si="111"/>
        <v>9332.9902170373389</v>
      </c>
      <c r="AR30" s="138">
        <f t="shared" ca="1" si="112"/>
        <v>3819.5072247511475</v>
      </c>
      <c r="AS30" s="131"/>
      <c r="AT30" s="138">
        <f t="shared" ca="1" si="113"/>
        <v>9332.9902170373389</v>
      </c>
      <c r="AU30" s="138">
        <f t="shared" ca="1" si="114"/>
        <v>0</v>
      </c>
      <c r="AV30" s="131"/>
      <c r="AW30" s="138">
        <f t="shared" ca="1" si="115"/>
        <v>9332.9902170373389</v>
      </c>
      <c r="AX30" s="138">
        <f t="shared" ca="1" si="116"/>
        <v>0</v>
      </c>
      <c r="AY30" s="138">
        <f t="shared" ca="1" si="117"/>
        <v>1823.9586076866406</v>
      </c>
      <c r="AZ30" s="138">
        <f t="shared" ca="1" si="118"/>
        <v>0</v>
      </c>
      <c r="BA30" s="138">
        <f t="shared" ca="1" si="119"/>
        <v>3819.5072247511475</v>
      </c>
      <c r="BB30" s="131"/>
      <c r="BC30" s="138">
        <f t="shared" ca="1" si="120"/>
        <v>23274.449919088962</v>
      </c>
      <c r="BD30" s="138">
        <f t="shared" ca="1" si="121"/>
        <v>0</v>
      </c>
      <c r="BE30" s="138">
        <f t="shared" ca="1" si="122"/>
        <v>3819.5072247511475</v>
      </c>
      <c r="BF30" s="131"/>
      <c r="BG30" s="138">
        <f t="shared" ca="1" si="123"/>
        <v>9332.9902170373389</v>
      </c>
      <c r="BH30" s="138">
        <f t="shared" ca="1" si="124"/>
        <v>23274.449919088962</v>
      </c>
      <c r="BI30" s="131"/>
      <c r="BJ30" s="140">
        <f ca="1">IF(AND(($AB30+$E$2)&gt;BJ$5,BJ$5&gt;=$E$2),'Portfolio Inputs'!F$24*$L30,IF(AND(($AA30+$E$2)&gt;BJ$5,BJ$5&gt;=$E$2),'Portfolio Inputs'!F$24*$K30,0))*Loss_ElectricEnergy+IF(AND(($AB30+$E$2)&gt;BJ$5,BJ$5&gt;=$E$2),'Portfolio Inputs'!F$25*$O30,IF(AND(($AA30+$E$2)&gt;BJ$5,BJ$5&gt;=$E$2),'Portfolio Inputs'!F$25*$N30,0))*Loss_ElectricDemand+IF(AND(($AB30+$E$2)&gt;BJ$5,BJ$5&gt;=$E$2),'Portfolio Inputs'!F$26*$Q30,IF(AND(($AA30+$E$2)&gt;BJ$5,BJ$5&gt;=$E$2),'Portfolio Inputs'!F$26*$P30,0))*Loss_GasEnergy</f>
        <v>879.75875359947804</v>
      </c>
      <c r="BK30" s="140">
        <f ca="1">IF(AND(($AB30+$E$2)&gt;BK$5,BK$5&gt;=$E$2),'Portfolio Inputs'!G$24*$L30,IF(AND(($AA30+$E$2)&gt;BK$5,BK$5&gt;=$E$2),'Portfolio Inputs'!G$24*$K30,0))*Loss_ElectricEnergy+IF(AND(($AB30+$E$2)&gt;BK$5,BK$5&gt;=$E$2),'Portfolio Inputs'!G$25*$O30,IF(AND(($AA30+$E$2)&gt;BK$5,BK$5&gt;=$E$2),'Portfolio Inputs'!G$25*$N30,0))*Loss_ElectricDemand+IF(AND(($AB30+$E$2)&gt;BK$5,BK$5&gt;=$E$2),'Portfolio Inputs'!G$26*$Q30,IF(AND(($AA30+$E$2)&gt;BK$5,BK$5&gt;=$E$2),'Portfolio Inputs'!G$26*$P30,0))*Loss_GasEnergy</f>
        <v>892.95513490347025</v>
      </c>
      <c r="BL30" s="140">
        <f ca="1">IF(AND(($AB30+$E$2)&gt;BL$5,BL$5&gt;=$E$2),'Portfolio Inputs'!H$24*$L30,IF(AND(($AA30+$E$2)&gt;BL$5,BL$5&gt;=$E$2),'Portfolio Inputs'!H$24*$K30,0))*Loss_ElectricEnergy+IF(AND(($AB30+$E$2)&gt;BL$5,BL$5&gt;=$E$2),'Portfolio Inputs'!H$25*$O30,IF(AND(($AA30+$E$2)&gt;BL$5,BL$5&gt;=$E$2),'Portfolio Inputs'!H$25*$N30,0))*Loss_ElectricDemand+IF(AND(($AB30+$E$2)&gt;BL$5,BL$5&gt;=$E$2),'Portfolio Inputs'!H$26*$Q30,IF(AND(($AA30+$E$2)&gt;BL$5,BL$5&gt;=$E$2),'Portfolio Inputs'!H$26*$P30,0))*Loss_GasEnergy</f>
        <v>906.34946192702216</v>
      </c>
      <c r="BM30" s="140">
        <f ca="1">IF(AND(($AB30+$E$2)&gt;BM$5,BM$5&gt;=$E$2),'Portfolio Inputs'!I$24*$L30,IF(AND(($AA30+$E$2)&gt;BM$5,BM$5&gt;=$E$2),'Portfolio Inputs'!I$24*$K30,0))*Loss_ElectricEnergy+IF(AND(($AB30+$E$2)&gt;BM$5,BM$5&gt;=$E$2),'Portfolio Inputs'!I$25*$O30,IF(AND(($AA30+$E$2)&gt;BM$5,BM$5&gt;=$E$2),'Portfolio Inputs'!I$25*$N30,0))*Loss_ElectricDemand+IF(AND(($AB30+$E$2)&gt;BM$5,BM$5&gt;=$E$2),'Portfolio Inputs'!I$26*$Q30,IF(AND(($AA30+$E$2)&gt;BM$5,BM$5&gt;=$E$2),'Portfolio Inputs'!I$26*$P30,0))*Loss_GasEnergy</f>
        <v>919.9447038559274</v>
      </c>
      <c r="BN30" s="140">
        <f ca="1">IF(AND(($AB30+$E$2)&gt;BN$5,BN$5&gt;=$E$2),'Portfolio Inputs'!J$24*$L30,IF(AND(($AA30+$E$2)&gt;BN$5,BN$5&gt;=$E$2),'Portfolio Inputs'!J$24*$K30,0))*Loss_ElectricEnergy+IF(AND(($AB30+$E$2)&gt;BN$5,BN$5&gt;=$E$2),'Portfolio Inputs'!J$25*$O30,IF(AND(($AA30+$E$2)&gt;BN$5,BN$5&gt;=$E$2),'Portfolio Inputs'!J$25*$N30,0))*Loss_ElectricDemand+IF(AND(($AB30+$E$2)&gt;BN$5,BN$5&gt;=$E$2),'Portfolio Inputs'!J$26*$Q30,IF(AND(($AA30+$E$2)&gt;BN$5,BN$5&gt;=$E$2),'Portfolio Inputs'!J$26*$P30,0))*Loss_GasEnergy</f>
        <v>933.74387441376609</v>
      </c>
      <c r="BO30" s="140">
        <f ca="1">IF(AND(($AB30+$E$2)&gt;BO$5,BO$5&gt;=$E$2),'Portfolio Inputs'!K$24*$L30,IF(AND(($AA30+$E$2)&gt;BO$5,BO$5&gt;=$E$2),'Portfolio Inputs'!K$24*$K30,0))*Loss_ElectricEnergy+IF(AND(($AB30+$E$2)&gt;BO$5,BO$5&gt;=$E$2),'Portfolio Inputs'!K$25*$O30,IF(AND(($AA30+$E$2)&gt;BO$5,BO$5&gt;=$E$2),'Portfolio Inputs'!K$25*$N30,0))*Loss_ElectricDemand+IF(AND(($AB30+$E$2)&gt;BO$5,BO$5&gt;=$E$2),'Portfolio Inputs'!K$26*$Q30,IF(AND(($AA30+$E$2)&gt;BO$5,BO$5&gt;=$E$2),'Portfolio Inputs'!K$26*$P30,0))*Loss_GasEnergy</f>
        <v>947.75003252997249</v>
      </c>
      <c r="BP30" s="140">
        <f ca="1">IF(AND(($AB30+$E$2)&gt;BP$5,BP$5&gt;=$E$2),'Portfolio Inputs'!L$24*$L30,IF(AND(($AA30+$E$2)&gt;BP$5,BP$5&gt;=$E$2),'Portfolio Inputs'!L$24*$K30,0))*Loss_ElectricEnergy+IF(AND(($AB30+$E$2)&gt;BP$5,BP$5&gt;=$E$2),'Portfolio Inputs'!L$25*$O30,IF(AND(($AA30+$E$2)&gt;BP$5,BP$5&gt;=$E$2),'Portfolio Inputs'!L$25*$N30,0))*Loss_ElectricDemand+IF(AND(($AB30+$E$2)&gt;BP$5,BP$5&gt;=$E$2),'Portfolio Inputs'!L$26*$Q30,IF(AND(($AA30+$E$2)&gt;BP$5,BP$5&gt;=$E$2),'Portfolio Inputs'!L$26*$P30,0))*Loss_GasEnergy</f>
        <v>961.96628301792202</v>
      </c>
      <c r="BQ30" s="140">
        <f ca="1">IF(AND(($AB30+$E$2)&gt;BQ$5,BQ$5&gt;=$E$2),'Portfolio Inputs'!M$24*$L30,IF(AND(($AA30+$E$2)&gt;BQ$5,BQ$5&gt;=$E$2),'Portfolio Inputs'!M$24*$K30,0))*Loss_ElectricEnergy+IF(AND(($AB30+$E$2)&gt;BQ$5,BQ$5&gt;=$E$2),'Portfolio Inputs'!M$25*$O30,IF(AND(($AA30+$E$2)&gt;BQ$5,BQ$5&gt;=$E$2),'Portfolio Inputs'!M$25*$N30,0))*Loss_ElectricDemand+IF(AND(($AB30+$E$2)&gt;BQ$5,BQ$5&gt;=$E$2),'Portfolio Inputs'!M$26*$Q30,IF(AND(($AA30+$E$2)&gt;BQ$5,BQ$5&gt;=$E$2),'Portfolio Inputs'!M$26*$P30,0))*Loss_GasEnergy</f>
        <v>976.39577726319067</v>
      </c>
      <c r="BR30" s="140">
        <f ca="1">IF(AND(($AB30+$E$2)&gt;BR$5,BR$5&gt;=$E$2),'Portfolio Inputs'!N$24*$L30,IF(AND(($AA30+$E$2)&gt;BR$5,BR$5&gt;=$E$2),'Portfolio Inputs'!N$24*$K30,0))*Loss_ElectricEnergy+IF(AND(($AB30+$E$2)&gt;BR$5,BR$5&gt;=$E$2),'Portfolio Inputs'!N$25*$O30,IF(AND(($AA30+$E$2)&gt;BR$5,BR$5&gt;=$E$2),'Portfolio Inputs'!N$25*$N30,0))*Loss_ElectricDemand+IF(AND(($AB30+$E$2)&gt;BR$5,BR$5&gt;=$E$2),'Portfolio Inputs'!N$26*$Q30,IF(AND(($AA30+$E$2)&gt;BR$5,BR$5&gt;=$E$2),'Portfolio Inputs'!N$26*$P30,0))*Loss_GasEnergy</f>
        <v>991.04171392213846</v>
      </c>
      <c r="BS30" s="140">
        <f ca="1">IF(AND(($AB30+$E$2)&gt;BS$5,BS$5&gt;=$E$2),'Portfolio Inputs'!O$24*$L30,IF(AND(($AA30+$E$2)&gt;BS$5,BS$5&gt;=$E$2),'Portfolio Inputs'!O$24*$K30,0))*Loss_ElectricEnergy+IF(AND(($AB30+$E$2)&gt;BS$5,BS$5&gt;=$E$2),'Portfolio Inputs'!O$25*$O30,IF(AND(($AA30+$E$2)&gt;BS$5,BS$5&gt;=$E$2),'Portfolio Inputs'!O$25*$N30,0))*Loss_ElectricDemand+IF(AND(($AB30+$E$2)&gt;BS$5,BS$5&gt;=$E$2),'Portfolio Inputs'!O$26*$Q30,IF(AND(($AA30+$E$2)&gt;BS$5,BS$5&gt;=$E$2),'Portfolio Inputs'!O$26*$P30,0))*Loss_GasEnergy</f>
        <v>1005.9073396309705</v>
      </c>
      <c r="BT30" s="140">
        <f ca="1">IF(AND(($AB30+$E$2)&gt;BT$5,BT$5&gt;=$E$2),'Portfolio Inputs'!P$24*$L30,IF(AND(($AA30+$E$2)&gt;BT$5,BT$5&gt;=$E$2),'Portfolio Inputs'!P$24*$K30,0))*Loss_ElectricEnergy+IF(AND(($AB30+$E$2)&gt;BT$5,BT$5&gt;=$E$2),'Portfolio Inputs'!P$25*$O30,IF(AND(($AA30+$E$2)&gt;BT$5,BT$5&gt;=$E$2),'Portfolio Inputs'!P$25*$N30,0))*Loss_ElectricDemand+IF(AND(($AB30+$E$2)&gt;BT$5,BT$5&gt;=$E$2),'Portfolio Inputs'!P$26*$Q30,IF(AND(($AA30+$E$2)&gt;BT$5,BT$5&gt;=$E$2),'Portfolio Inputs'!P$26*$P30,0))*Loss_GasEnergy</f>
        <v>1020.9959497254349</v>
      </c>
      <c r="BU30" s="140">
        <f ca="1">IF(AND(($AB30+$E$2)&gt;BU$5,BU$5&gt;=$E$2),'Portfolio Inputs'!Q$24*$L30,IF(AND(($AA30+$E$2)&gt;BU$5,BU$5&gt;=$E$2),'Portfolio Inputs'!Q$24*$K30,0))*Loss_ElectricEnergy+IF(AND(($AB30+$E$2)&gt;BU$5,BU$5&gt;=$E$2),'Portfolio Inputs'!Q$25*$O30,IF(AND(($AA30+$E$2)&gt;BU$5,BU$5&gt;=$E$2),'Portfolio Inputs'!Q$25*$N30,0))*Loss_ElectricDemand+IF(AND(($AB30+$E$2)&gt;BU$5,BU$5&gt;=$E$2),'Portfolio Inputs'!Q$26*$Q30,IF(AND(($AA30+$E$2)&gt;BU$5,BU$5&gt;=$E$2),'Portfolio Inputs'!Q$26*$P30,0))*Loss_GasEnergy</f>
        <v>1036.3108889713164</v>
      </c>
      <c r="BV30" s="140">
        <f ca="1">IF(AND(($AB30+$E$2)&gt;BV$5,BV$5&gt;=$E$2),'Portfolio Inputs'!R$24*$L30,IF(AND(($AA30+$E$2)&gt;BV$5,BV$5&gt;=$E$2),'Portfolio Inputs'!R$24*$K30,0))*Loss_ElectricEnergy+IF(AND(($AB30+$E$2)&gt;BV$5,BV$5&gt;=$E$2),'Portfolio Inputs'!R$25*$O30,IF(AND(($AA30+$E$2)&gt;BV$5,BV$5&gt;=$E$2),'Portfolio Inputs'!R$25*$N30,0))*Loss_ElectricDemand+IF(AND(($AB30+$E$2)&gt;BV$5,BV$5&gt;=$E$2),'Portfolio Inputs'!R$26*$Q30,IF(AND(($AA30+$E$2)&gt;BV$5,BV$5&gt;=$E$2),'Portfolio Inputs'!R$26*$P30,0))*Loss_GasEnergy</f>
        <v>1051.855552305886</v>
      </c>
      <c r="BW30" s="140">
        <f ca="1">IF(AND(($AB30+$E$2)&gt;BW$5,BW$5&gt;=$E$2),'Portfolio Inputs'!S$24*$L30,IF(AND(($AA30+$E$2)&gt;BW$5,BW$5&gt;=$E$2),'Portfolio Inputs'!S$24*$K30,0))*Loss_ElectricEnergy+IF(AND(($AB30+$E$2)&gt;BW$5,BW$5&gt;=$E$2),'Portfolio Inputs'!S$25*$O30,IF(AND(($AA30+$E$2)&gt;BW$5,BW$5&gt;=$E$2),'Portfolio Inputs'!S$25*$N30,0))*Loss_ElectricDemand+IF(AND(($AB30+$E$2)&gt;BW$5,BW$5&gt;=$E$2),'Portfolio Inputs'!S$26*$Q30,IF(AND(($AA30+$E$2)&gt;BW$5,BW$5&gt;=$E$2),'Portfolio Inputs'!S$26*$P30,0))*Loss_GasEnergy</f>
        <v>1067.6333855904743</v>
      </c>
      <c r="BX30" s="140">
        <f ca="1">IF(AND(($AB30+$E$2)&gt;BX$5,BX$5&gt;=$E$2),'Portfolio Inputs'!T$24*$L30,IF(AND(($AA30+$E$2)&gt;BX$5,BX$5&gt;=$E$2),'Portfolio Inputs'!T$24*$K30,0))*Loss_ElectricEnergy+IF(AND(($AB30+$E$2)&gt;BX$5,BX$5&gt;=$E$2),'Portfolio Inputs'!T$25*$O30,IF(AND(($AA30+$E$2)&gt;BX$5,BX$5&gt;=$E$2),'Portfolio Inputs'!T$25*$N30,0))*Loss_ElectricDemand+IF(AND(($AB30+$E$2)&gt;BX$5,BX$5&gt;=$E$2),'Portfolio Inputs'!T$26*$Q30,IF(AND(($AA30+$E$2)&gt;BX$5,BX$5&gt;=$E$2),'Portfolio Inputs'!T$26*$P30,0))*Loss_GasEnergy</f>
        <v>1083.6478863743312</v>
      </c>
      <c r="BY30" s="140">
        <f ca="1">IF(AND(($AB30+$E$2)&gt;BY$5,BY$5&gt;=$E$2),'Portfolio Inputs'!U$24*$L30,IF(AND(($AA30+$E$2)&gt;BY$5,BY$5&gt;=$E$2),'Portfolio Inputs'!U$24*$K30,0))*Loss_ElectricEnergy+IF(AND(($AB30+$E$2)&gt;BY$5,BY$5&gt;=$E$2),'Portfolio Inputs'!U$25*$O30,IF(AND(($AA30+$E$2)&gt;BY$5,BY$5&gt;=$E$2),'Portfolio Inputs'!U$25*$N30,0))*Loss_ElectricDemand+IF(AND(($AB30+$E$2)&gt;BY$5,BY$5&gt;=$E$2),'Portfolio Inputs'!U$26*$Q30,IF(AND(($AA30+$E$2)&gt;BY$5,BY$5&gt;=$E$2),'Portfolio Inputs'!U$26*$P30,0))*Loss_GasEnergy</f>
        <v>1099.9026046699462</v>
      </c>
      <c r="BZ30" s="140">
        <f ca="1">IF(AND(($AB30+$E$2)&gt;BZ$5,BZ$5&gt;=$E$2),'Portfolio Inputs'!V$24*$L30,IF(AND(($AA30+$E$2)&gt;BZ$5,BZ$5&gt;=$E$2),'Portfolio Inputs'!V$24*$K30,0))*Loss_ElectricEnergy+IF(AND(($AB30+$E$2)&gt;BZ$5,BZ$5&gt;=$E$2),'Portfolio Inputs'!V$25*$O30,IF(AND(($AA30+$E$2)&gt;BZ$5,BZ$5&gt;=$E$2),'Portfolio Inputs'!V$25*$N30,0))*Loss_ElectricDemand+IF(AND(($AB30+$E$2)&gt;BZ$5,BZ$5&gt;=$E$2),'Portfolio Inputs'!V$26*$Q30,IF(AND(($AA30+$E$2)&gt;BZ$5,BZ$5&gt;=$E$2),'Portfolio Inputs'!V$26*$P30,0))*Loss_GasEnergy</f>
        <v>1116.4011437399952</v>
      </c>
      <c r="CA30" s="140">
        <f ca="1">IF(AND(($AB30+$E$2)&gt;CA$5,CA$5&gt;=$E$2),'Portfolio Inputs'!W$24*$L30,IF(AND(($AA30+$E$2)&gt;CA$5,CA$5&gt;=$E$2),'Portfolio Inputs'!W$24*$K30,0))*Loss_ElectricEnergy+IF(AND(($AB30+$E$2)&gt;CA$5,CA$5&gt;=$E$2),'Portfolio Inputs'!W$25*$O30,IF(AND(($AA30+$E$2)&gt;CA$5,CA$5&gt;=$E$2),'Portfolio Inputs'!W$25*$N30,0))*Loss_ElectricDemand+IF(AND(($AB30+$E$2)&gt;CA$5,CA$5&gt;=$E$2),'Portfolio Inputs'!W$26*$Q30,IF(AND(($AA30+$E$2)&gt;CA$5,CA$5&gt;=$E$2),'Portfolio Inputs'!W$26*$P30,0))*Loss_GasEnergy</f>
        <v>1133.1471608960951</v>
      </c>
      <c r="CB30" s="140">
        <f ca="1">IF(AND(($AB30+$E$2)&gt;CB$5,CB$5&gt;=$E$2),'Portfolio Inputs'!X$24*$L30,IF(AND(($AA30+$E$2)&gt;CB$5,CB$5&gt;=$E$2),'Portfolio Inputs'!X$24*$K30,0))*Loss_ElectricEnergy+IF(AND(($AB30+$E$2)&gt;CB$5,CB$5&gt;=$E$2),'Portfolio Inputs'!X$25*$O30,IF(AND(($AA30+$E$2)&gt;CB$5,CB$5&gt;=$E$2),'Portfolio Inputs'!X$25*$N30,0))*Loss_ElectricDemand+IF(AND(($AB30+$E$2)&gt;CB$5,CB$5&gt;=$E$2),'Portfolio Inputs'!X$26*$Q30,IF(AND(($AA30+$E$2)&gt;CB$5,CB$5&gt;=$E$2),'Portfolio Inputs'!X$26*$P30,0))*Loss_GasEnergy</f>
        <v>0</v>
      </c>
      <c r="CC30" s="140">
        <f ca="1">IF(AND(($AB30+$E$2)&gt;CC$5,CC$5&gt;=$E$2),'Portfolio Inputs'!Y$24*$L30,IF(AND(($AA30+$E$2)&gt;CC$5,CC$5&gt;=$E$2),'Portfolio Inputs'!Y$24*$K30,0))*Loss_ElectricEnergy+IF(AND(($AB30+$E$2)&gt;CC$5,CC$5&gt;=$E$2),'Portfolio Inputs'!Y$25*$O30,IF(AND(($AA30+$E$2)&gt;CC$5,CC$5&gt;=$E$2),'Portfolio Inputs'!Y$25*$N30,0))*Loss_ElectricDemand+IF(AND(($AB30+$E$2)&gt;CC$5,CC$5&gt;=$E$2),'Portfolio Inputs'!Y$26*$Q30,IF(AND(($AA30+$E$2)&gt;CC$5,CC$5&gt;=$E$2),'Portfolio Inputs'!Y$26*$P30,0))*Loss_GasEnergy</f>
        <v>0</v>
      </c>
      <c r="CD30" s="140">
        <f ca="1">IF(AND(($AB30+$E$2)&gt;CD$5,CD$5&gt;=$E$2),'Portfolio Inputs'!Z$24*$L30,IF(AND(($AA30+$E$2)&gt;CD$5,CD$5&gt;=$E$2),'Portfolio Inputs'!Z$24*$K30,0))*Loss_ElectricEnergy+IF(AND(($AB30+$E$2)&gt;CD$5,CD$5&gt;=$E$2),'Portfolio Inputs'!Z$25*$O30,IF(AND(($AA30+$E$2)&gt;CD$5,CD$5&gt;=$E$2),'Portfolio Inputs'!Z$25*$N30,0))*Loss_ElectricDemand+IF(AND(($AB30+$E$2)&gt;CD$5,CD$5&gt;=$E$2),'Portfolio Inputs'!Z$26*$Q30,IF(AND(($AA30+$E$2)&gt;CD$5,CD$5&gt;=$E$2),'Portfolio Inputs'!Z$26*$P30,0))*Loss_GasEnergy</f>
        <v>0</v>
      </c>
      <c r="CE30" s="140">
        <f ca="1">IF(AND(($AB30+$E$2)&gt;CE$5,CE$5&gt;=$E$2),'Portfolio Inputs'!AA$24*$L30,IF(AND(($AA30+$E$2)&gt;CE$5,CE$5&gt;=$E$2),'Portfolio Inputs'!AA$24*$K30,0))*Loss_ElectricEnergy+IF(AND(($AB30+$E$2)&gt;CE$5,CE$5&gt;=$E$2),'Portfolio Inputs'!AA$25*$O30,IF(AND(($AA30+$E$2)&gt;CE$5,CE$5&gt;=$E$2),'Portfolio Inputs'!AA$25*$N30,0))*Loss_ElectricDemand+IF(AND(($AB30+$E$2)&gt;CE$5,CE$5&gt;=$E$2),'Portfolio Inputs'!AA$26*$Q30,IF(AND(($AA30+$E$2)&gt;CE$5,CE$5&gt;=$E$2),'Portfolio Inputs'!AA$26*$P30,0))*Loss_GasEnergy</f>
        <v>0</v>
      </c>
      <c r="CF30" s="140">
        <f ca="1">IF(AND(($AB30+$E$2)&gt;CF$5,CF$5&gt;=$E$2),'Portfolio Inputs'!AB$24*$L30,IF(AND(($AA30+$E$2)&gt;CF$5,CF$5&gt;=$E$2),'Portfolio Inputs'!AB$24*$K30,0))*Loss_ElectricEnergy+IF(AND(($AB30+$E$2)&gt;CF$5,CF$5&gt;=$E$2),'Portfolio Inputs'!AB$25*$O30,IF(AND(($AA30+$E$2)&gt;CF$5,CF$5&gt;=$E$2),'Portfolio Inputs'!AB$25*$N30,0))*Loss_ElectricDemand+IF(AND(($AB30+$E$2)&gt;CF$5,CF$5&gt;=$E$2),'Portfolio Inputs'!AB$26*$Q30,IF(AND(($AA30+$E$2)&gt;CF$5,CF$5&gt;=$E$2),'Portfolio Inputs'!AB$26*$P30,0))*Loss_GasEnergy</f>
        <v>0</v>
      </c>
      <c r="CG30" s="140">
        <f ca="1">IF(AND(($AB30+$E$2)&gt;CG$5,CG$5&gt;=$E$2),'Portfolio Inputs'!AC$24*$L30,IF(AND(($AA30+$E$2)&gt;CG$5,CG$5&gt;=$E$2),'Portfolio Inputs'!AC$24*$K30,0))*Loss_ElectricEnergy+IF(AND(($AB30+$E$2)&gt;CG$5,CG$5&gt;=$E$2),'Portfolio Inputs'!AC$25*$O30,IF(AND(($AA30+$E$2)&gt;CG$5,CG$5&gt;=$E$2),'Portfolio Inputs'!AC$25*$N30,0))*Loss_ElectricDemand+IF(AND(($AB30+$E$2)&gt;CG$5,CG$5&gt;=$E$2),'Portfolio Inputs'!AC$26*$Q30,IF(AND(($AA30+$E$2)&gt;CG$5,CG$5&gt;=$E$2),'Portfolio Inputs'!AC$26*$P30,0))*Loss_GasEnergy</f>
        <v>0</v>
      </c>
      <c r="CH30" s="140">
        <f ca="1">IF(AND(($AB30+$E$2)&gt;CH$5,CH$5&gt;=$E$2),'Portfolio Inputs'!AD$24*$L30,IF(AND(($AA30+$E$2)&gt;CH$5,CH$5&gt;=$E$2),'Portfolio Inputs'!AD$24*$K30,0))*Loss_ElectricEnergy+IF(AND(($AB30+$E$2)&gt;CH$5,CH$5&gt;=$E$2),'Portfolio Inputs'!AD$25*$O30,IF(AND(($AA30+$E$2)&gt;CH$5,CH$5&gt;=$E$2),'Portfolio Inputs'!AD$25*$N30,0))*Loss_ElectricDemand+IF(AND(($AB30+$E$2)&gt;CH$5,CH$5&gt;=$E$2),'Portfolio Inputs'!AD$26*$Q30,IF(AND(($AA30+$E$2)&gt;CH$5,CH$5&gt;=$E$2),'Portfolio Inputs'!AD$26*$P30,0))*Loss_GasEnergy</f>
        <v>0</v>
      </c>
      <c r="CI30" s="140">
        <f ca="1">IF(AND(($AB30+$E$2)&gt;CI$5,CI$5&gt;=$E$2),'Portfolio Inputs'!AE$24*$L30,IF(AND(($AA30+$E$2)&gt;CI$5,CI$5&gt;=$E$2),'Portfolio Inputs'!AE$24*$K30,0))*Loss_ElectricEnergy+IF(AND(($AB30+$E$2)&gt;CI$5,CI$5&gt;=$E$2),'Portfolio Inputs'!AE$25*$O30,IF(AND(($AA30+$E$2)&gt;CI$5,CI$5&gt;=$E$2),'Portfolio Inputs'!AE$25*$N30,0))*Loss_ElectricDemand+IF(AND(($AB30+$E$2)&gt;CI$5,CI$5&gt;=$E$2),'Portfolio Inputs'!AE$26*$Q30,IF(AND(($AA30+$E$2)&gt;CI$5,CI$5&gt;=$E$2),'Portfolio Inputs'!AE$26*$P30,0))*Loss_GasEnergy</f>
        <v>0</v>
      </c>
      <c r="CJ30" s="140">
        <f ca="1">IF(AND(($AB30+$E$2)&gt;CJ$5,CJ$5&gt;=$E$2),'Portfolio Inputs'!AF$24*$L30,IF(AND(($AA30+$E$2)&gt;CJ$5,CJ$5&gt;=$E$2),'Portfolio Inputs'!AF$24*$K30,0))*Loss_ElectricEnergy+IF(AND(($AB30+$E$2)&gt;CJ$5,CJ$5&gt;=$E$2),'Portfolio Inputs'!AF$25*$O30,IF(AND(($AA30+$E$2)&gt;CJ$5,CJ$5&gt;=$E$2),'Portfolio Inputs'!AF$25*$N30,0))*Loss_ElectricDemand+IF(AND(($AB30+$E$2)&gt;CJ$5,CJ$5&gt;=$E$2),'Portfolio Inputs'!AF$26*$Q30,IF(AND(($AA30+$E$2)&gt;CJ$5,CJ$5&gt;=$E$2),'Portfolio Inputs'!AF$26*$P30,0))*Loss_GasEnergy</f>
        <v>0</v>
      </c>
      <c r="CK30" s="140">
        <f ca="1">IF(AND(($AB30+$E$2)&gt;CK$5,CK$5&gt;=$E$2),'Portfolio Inputs'!AG$24*$L30,IF(AND(($AA30+$E$2)&gt;CK$5,CK$5&gt;=$E$2),'Portfolio Inputs'!AG$24*$K30,0))*Loss_ElectricEnergy+IF(AND(($AB30+$E$2)&gt;CK$5,CK$5&gt;=$E$2),'Portfolio Inputs'!AG$25*$O30,IF(AND(($AA30+$E$2)&gt;CK$5,CK$5&gt;=$E$2),'Portfolio Inputs'!AG$25*$N30,0))*Loss_ElectricDemand+IF(AND(($AB30+$E$2)&gt;CK$5,CK$5&gt;=$E$2),'Portfolio Inputs'!AG$26*$Q30,IF(AND(($AA30+$E$2)&gt;CK$5,CK$5&gt;=$E$2),'Portfolio Inputs'!AG$26*$P30,0))*Loss_GasEnergy</f>
        <v>0</v>
      </c>
      <c r="CL30" s="140">
        <f ca="1">IF(AND(($AB30+$E$2)&gt;CL$5,CL$5&gt;=$E$2),'Portfolio Inputs'!AH$24*$L30,IF(AND(($AA30+$E$2)&gt;CL$5,CL$5&gt;=$E$2),'Portfolio Inputs'!AH$24*$K30,0))*Loss_ElectricEnergy+IF(AND(($AB30+$E$2)&gt;CL$5,CL$5&gt;=$E$2),'Portfolio Inputs'!AH$25*$O30,IF(AND(($AA30+$E$2)&gt;CL$5,CL$5&gt;=$E$2),'Portfolio Inputs'!AH$25*$N30,0))*Loss_ElectricDemand+IF(AND(($AB30+$E$2)&gt;CL$5,CL$5&gt;=$E$2),'Portfolio Inputs'!AH$26*$Q30,IF(AND(($AA30+$E$2)&gt;CL$5,CL$5&gt;=$E$2),'Portfolio Inputs'!AH$26*$P30,0))*Loss_GasEnergy</f>
        <v>0</v>
      </c>
      <c r="CM30" s="140">
        <f ca="1">IF(AND(($AB30+$E$2)&gt;CM$5,CM$5&gt;=$E$2),'Portfolio Inputs'!AI$24*$L30,IF(AND(($AA30+$E$2)&gt;CM$5,CM$5&gt;=$E$2),'Portfolio Inputs'!AI$24*$K30,0))*Loss_ElectricEnergy+IF(AND(($AB30+$E$2)&gt;CM$5,CM$5&gt;=$E$2),'Portfolio Inputs'!AI$25*$O30,IF(AND(($AA30+$E$2)&gt;CM$5,CM$5&gt;=$E$2),'Portfolio Inputs'!AI$25*$N30,0))*Loss_ElectricDemand+IF(AND(($AB30+$E$2)&gt;CM$5,CM$5&gt;=$E$2),'Portfolio Inputs'!AI$26*$Q30,IF(AND(($AA30+$E$2)&gt;CM$5,CM$5&gt;=$E$2),'Portfolio Inputs'!AI$26*$P30,0))*Loss_GasEnergy</f>
        <v>0</v>
      </c>
      <c r="CN30" s="140">
        <f ca="1">IF(AND(($AB30+$E$2)&gt;CN$5,CN$5&gt;=$E$2),'Portfolio Inputs'!AJ$24*$L30,IF(AND(($AA30+$E$2)&gt;CN$5,CN$5&gt;=$E$2),'Portfolio Inputs'!AJ$24*$K30,0))*Loss_ElectricEnergy+IF(AND(($AB30+$E$2)&gt;CN$5,CN$5&gt;=$E$2),'Portfolio Inputs'!AJ$25*$O30,IF(AND(($AA30+$E$2)&gt;CN$5,CN$5&gt;=$E$2),'Portfolio Inputs'!AJ$25*$N30,0))*Loss_ElectricDemand+IF(AND(($AB30+$E$2)&gt;CN$5,CN$5&gt;=$E$2),'Portfolio Inputs'!AJ$26*$Q30,IF(AND(($AA30+$E$2)&gt;CN$5,CN$5&gt;=$E$2),'Portfolio Inputs'!AJ$26*$P30,0))*Loss_GasEnergy</f>
        <v>0</v>
      </c>
      <c r="CO30" s="140">
        <f ca="1">IF(AND(($AB30+$E$2)&gt;CO$5,CO$5&gt;=$E$2),'Portfolio Inputs'!AK$24*$L30,IF(AND(($AA30+$E$2)&gt;CO$5,CO$5&gt;=$E$2),'Portfolio Inputs'!AK$24*$K30,0))*Loss_ElectricEnergy+IF(AND(($AB30+$E$2)&gt;CO$5,CO$5&gt;=$E$2),'Portfolio Inputs'!AK$25*$O30,IF(AND(($AA30+$E$2)&gt;CO$5,CO$5&gt;=$E$2),'Portfolio Inputs'!AK$25*$N30,0))*Loss_ElectricDemand+IF(AND(($AB30+$E$2)&gt;CO$5,CO$5&gt;=$E$2),'Portfolio Inputs'!AK$26*$Q30,IF(AND(($AA30+$E$2)&gt;CO$5,CO$5&gt;=$E$2),'Portfolio Inputs'!AK$26*$P30,0))*Loss_GasEnergy</f>
        <v>0</v>
      </c>
      <c r="CP30" s="140">
        <f ca="1">IF(AND(($AB30+$E$2)&gt;CP$5,CP$5&gt;=$E$2),'Portfolio Inputs'!AL$24*$L30,IF(AND(($AA30+$E$2)&gt;CP$5,CP$5&gt;=$E$2),'Portfolio Inputs'!AL$24*$K30,0))*Loss_ElectricEnergy+IF(AND(($AB30+$E$2)&gt;CP$5,CP$5&gt;=$E$2),'Portfolio Inputs'!AL$25*$O30,IF(AND(($AA30+$E$2)&gt;CP$5,CP$5&gt;=$E$2),'Portfolio Inputs'!AL$25*$N30,0))*Loss_ElectricDemand+IF(AND(($AB30+$E$2)&gt;CP$5,CP$5&gt;=$E$2),'Portfolio Inputs'!AL$26*$Q30,IF(AND(($AA30+$E$2)&gt;CP$5,CP$5&gt;=$E$2),'Portfolio Inputs'!AL$26*$P30,0))*Loss_GasEnergy</f>
        <v>0</v>
      </c>
      <c r="CQ30" s="140">
        <f ca="1">IF(AND(($AB30+$E$2)&gt;CQ$5,CQ$5&gt;=$E$2),'Portfolio Inputs'!AM$24*$L30,IF(AND(($AA30+$E$2)&gt;CQ$5,CQ$5&gt;=$E$2),'Portfolio Inputs'!AM$24*$K30,0))*Loss_ElectricEnergy+IF(AND(($AB30+$E$2)&gt;CQ$5,CQ$5&gt;=$E$2),'Portfolio Inputs'!AM$25*$O30,IF(AND(($AA30+$E$2)&gt;CQ$5,CQ$5&gt;=$E$2),'Portfolio Inputs'!AM$25*$N30,0))*Loss_ElectricDemand+IF(AND(($AB30+$E$2)&gt;CQ$5,CQ$5&gt;=$E$2),'Portfolio Inputs'!AM$26*$Q30,IF(AND(($AA30+$E$2)&gt;CQ$5,CQ$5&gt;=$E$2),'Portfolio Inputs'!AM$26*$P30,0))*Loss_GasEnergy</f>
        <v>0</v>
      </c>
      <c r="CR30" s="131"/>
      <c r="CS30" s="140">
        <f ca="1">IF(AND(($AB30+$E$2)&gt;CS$5,CS$5&gt;=$E$2),'Portfolio Inputs'!F$29*$L30,IF(AND(($AA30+$E$2)&gt;CS$5,CS$5&gt;=$E$2),'Portfolio Inputs'!F$29*$K30,0))</f>
        <v>189.3611592</v>
      </c>
      <c r="CT30" s="140">
        <f ca="1">IF(AND(($AB30+$E$2)&gt;CT$5,CT$5&gt;=$E$2),'Portfolio Inputs'!G$29*$L30,IF(AND(($AA30+$E$2)&gt;CT$5,CT$5&gt;=$E$2),'Portfolio Inputs'!G$29*$K30,0))</f>
        <v>189.3611592</v>
      </c>
      <c r="CU30" s="140">
        <f ca="1">IF(AND(($AB30+$E$2)&gt;CU$5,CU$5&gt;=$E$2),'Portfolio Inputs'!H$29*$L30,IF(AND(($AA30+$E$2)&gt;CU$5,CU$5&gt;=$E$2),'Portfolio Inputs'!H$29*$K30,0))</f>
        <v>189.3611592</v>
      </c>
      <c r="CV30" s="140">
        <f ca="1">IF(AND(($AB30+$E$2)&gt;CV$5,CV$5&gt;=$E$2),'Portfolio Inputs'!I$29*$L30,IF(AND(($AA30+$E$2)&gt;CV$5,CV$5&gt;=$E$2),'Portfolio Inputs'!I$29*$K30,0))</f>
        <v>189.3611592</v>
      </c>
      <c r="CW30" s="140">
        <f ca="1">IF(AND(($AB30+$E$2)&gt;CW$5,CW$5&gt;=$E$2),'Portfolio Inputs'!J$29*$L30,IF(AND(($AA30+$E$2)&gt;CW$5,CW$5&gt;=$E$2),'Portfolio Inputs'!J$29*$K30,0))</f>
        <v>189.3611592</v>
      </c>
      <c r="CX30" s="140">
        <f ca="1">IF(AND(($AB30+$E$2)&gt;CX$5,CX$5&gt;=$E$2),'Portfolio Inputs'!K$29*$L30,IF(AND(($AA30+$E$2)&gt;CX$5,CX$5&gt;=$E$2),'Portfolio Inputs'!K$29*$K30,0))</f>
        <v>189.3611592</v>
      </c>
      <c r="CY30" s="140">
        <f ca="1">IF(AND(($AB30+$E$2)&gt;CY$5,CY$5&gt;=$E$2),'Portfolio Inputs'!L$29*$L30,IF(AND(($AA30+$E$2)&gt;CY$5,CY$5&gt;=$E$2),'Portfolio Inputs'!L$29*$K30,0))</f>
        <v>189.3611592</v>
      </c>
      <c r="CZ30" s="140">
        <f ca="1">IF(AND(($AB30+$E$2)&gt;CZ$5,CZ$5&gt;=$E$2),'Portfolio Inputs'!M$29*$L30,IF(AND(($AA30+$E$2)&gt;CZ$5,CZ$5&gt;=$E$2),'Portfolio Inputs'!M$29*$K30,0))</f>
        <v>189.3611592</v>
      </c>
      <c r="DA30" s="140">
        <f ca="1">IF(AND(($AB30+$E$2)&gt;DA$5,DA$5&gt;=$E$2),'Portfolio Inputs'!N$29*$L30,IF(AND(($AA30+$E$2)&gt;DA$5,DA$5&gt;=$E$2),'Portfolio Inputs'!N$29*$K30,0))</f>
        <v>189.3611592</v>
      </c>
      <c r="DB30" s="140">
        <f ca="1">IF(AND(($AB30+$E$2)&gt;DB$5,DB$5&gt;=$E$2),'Portfolio Inputs'!O$29*$L30,IF(AND(($AA30+$E$2)&gt;DB$5,DB$5&gt;=$E$2),'Portfolio Inputs'!O$29*$K30,0))</f>
        <v>189.3611592</v>
      </c>
      <c r="DC30" s="140">
        <f ca="1">IF(AND(($AB30+$E$2)&gt;DC$5,DC$5&gt;=$E$2),'Portfolio Inputs'!P$29*$L30,IF(AND(($AA30+$E$2)&gt;DC$5,DC$5&gt;=$E$2),'Portfolio Inputs'!P$29*$K30,0))</f>
        <v>189.3611592</v>
      </c>
      <c r="DD30" s="140">
        <f ca="1">IF(AND(($AB30+$E$2)&gt;DD$5,DD$5&gt;=$E$2),'Portfolio Inputs'!Q$29*$L30,IF(AND(($AA30+$E$2)&gt;DD$5,DD$5&gt;=$E$2),'Portfolio Inputs'!Q$29*$K30,0))</f>
        <v>189.3611592</v>
      </c>
      <c r="DE30" s="140">
        <f ca="1">IF(AND(($AB30+$E$2)&gt;DE$5,DE$5&gt;=$E$2),'Portfolio Inputs'!R$29*$L30,IF(AND(($AA30+$E$2)&gt;DE$5,DE$5&gt;=$E$2),'Portfolio Inputs'!R$29*$K30,0))</f>
        <v>189.3611592</v>
      </c>
      <c r="DF30" s="140">
        <f ca="1">IF(AND(($AB30+$E$2)&gt;DF$5,DF$5&gt;=$E$2),'Portfolio Inputs'!S$29*$L30,IF(AND(($AA30+$E$2)&gt;DF$5,DF$5&gt;=$E$2),'Portfolio Inputs'!S$29*$K30,0))</f>
        <v>189.3611592</v>
      </c>
      <c r="DG30" s="140">
        <f ca="1">IF(AND(($AB30+$E$2)&gt;DG$5,DG$5&gt;=$E$2),'Portfolio Inputs'!T$29*$L30,IF(AND(($AA30+$E$2)&gt;DG$5,DG$5&gt;=$E$2),'Portfolio Inputs'!T$29*$K30,0))</f>
        <v>189.3611592</v>
      </c>
      <c r="DH30" s="140">
        <f ca="1">IF(AND(($AB30+$E$2)&gt;DH$5,DH$5&gt;=$E$2),'Portfolio Inputs'!U$29*$L30,IF(AND(($AA30+$E$2)&gt;DH$5,DH$5&gt;=$E$2),'Portfolio Inputs'!U$29*$K30,0))</f>
        <v>189.3611592</v>
      </c>
      <c r="DI30" s="140">
        <f ca="1">IF(AND(($AB30+$E$2)&gt;DI$5,DI$5&gt;=$E$2),'Portfolio Inputs'!V$29*$L30,IF(AND(($AA30+$E$2)&gt;DI$5,DI$5&gt;=$E$2),'Portfolio Inputs'!V$29*$K30,0))</f>
        <v>189.3611592</v>
      </c>
      <c r="DJ30" s="140">
        <f ca="1">IF(AND(($AB30+$E$2)&gt;DJ$5,DJ$5&gt;=$E$2),'Portfolio Inputs'!W$29*$L30,IF(AND(($AA30+$E$2)&gt;DJ$5,DJ$5&gt;=$E$2),'Portfolio Inputs'!W$29*$K30,0))</f>
        <v>189.3611592</v>
      </c>
      <c r="DK30" s="140">
        <f ca="1">IF(AND(($AB30+$E$2)&gt;DK$5,DK$5&gt;=$E$2),'Portfolio Inputs'!X$29*$L30,IF(AND(($AA30+$E$2)&gt;DK$5,DK$5&gt;=$E$2),'Portfolio Inputs'!X$29*$K30,0))</f>
        <v>0</v>
      </c>
      <c r="DL30" s="140">
        <f ca="1">IF(AND(($AB30+$E$2)&gt;DL$5,DL$5&gt;=$E$2),'Portfolio Inputs'!Y$29*$L30,IF(AND(($AA30+$E$2)&gt;DL$5,DL$5&gt;=$E$2),'Portfolio Inputs'!Y$29*$K30,0))</f>
        <v>0</v>
      </c>
      <c r="DM30" s="140">
        <f ca="1">IF(AND(($AB30+$E$2)&gt;DM$5,DM$5&gt;=$E$2),'Portfolio Inputs'!Z$29*$L30,IF(AND(($AA30+$E$2)&gt;DM$5,DM$5&gt;=$E$2),'Portfolio Inputs'!Z$29*$K30,0))</f>
        <v>0</v>
      </c>
      <c r="DN30" s="140">
        <f ca="1">IF(AND(($AB30+$E$2)&gt;DN$5,DN$5&gt;=$E$2),'Portfolio Inputs'!AA$29*$L30,IF(AND(($AA30+$E$2)&gt;DN$5,DN$5&gt;=$E$2),'Portfolio Inputs'!AA$29*$K30,0))</f>
        <v>0</v>
      </c>
      <c r="DO30" s="140">
        <f ca="1">IF(AND(($AB30+$E$2)&gt;DO$5,DO$5&gt;=$E$2),'Portfolio Inputs'!AB$29*$L30,IF(AND(($AA30+$E$2)&gt;DO$5,DO$5&gt;=$E$2),'Portfolio Inputs'!AB$29*$K30,0))</f>
        <v>0</v>
      </c>
      <c r="DP30" s="140">
        <f ca="1">IF(AND(($AB30+$E$2)&gt;DP$5,DP$5&gt;=$E$2),'Portfolio Inputs'!AC$29*$L30,IF(AND(($AA30+$E$2)&gt;DP$5,DP$5&gt;=$E$2),'Portfolio Inputs'!AC$29*$K30,0))</f>
        <v>0</v>
      </c>
      <c r="DQ30" s="140">
        <f ca="1">IF(AND(($AB30+$E$2)&gt;DQ$5,DQ$5&gt;=$E$2),'Portfolio Inputs'!AD$29*$L30,IF(AND(($AA30+$E$2)&gt;DQ$5,DQ$5&gt;=$E$2),'Portfolio Inputs'!AD$29*$K30,0))</f>
        <v>0</v>
      </c>
      <c r="DR30" s="140">
        <f ca="1">IF(AND(($AB30+$E$2)&gt;DR$5,DR$5&gt;=$E$2),'Portfolio Inputs'!AE$29*$L30,IF(AND(($AA30+$E$2)&gt;DR$5,DR$5&gt;=$E$2),'Portfolio Inputs'!AE$29*$K30,0))</f>
        <v>0</v>
      </c>
      <c r="DS30" s="140">
        <f ca="1">IF(AND(($AB30+$E$2)&gt;DS$5,DS$5&gt;=$E$2),'Portfolio Inputs'!AF$29*$L30,IF(AND(($AA30+$E$2)&gt;DS$5,DS$5&gt;=$E$2),'Portfolio Inputs'!AF$29*$K30,0))</f>
        <v>0</v>
      </c>
      <c r="DT30" s="140">
        <f ca="1">IF(AND(($AB30+$E$2)&gt;DT$5,DT$5&gt;=$E$2),'Portfolio Inputs'!AG$29*$L30,IF(AND(($AA30+$E$2)&gt;DT$5,DT$5&gt;=$E$2),'Portfolio Inputs'!AG$29*$K30,0))</f>
        <v>0</v>
      </c>
      <c r="DU30" s="140">
        <f ca="1">IF(AND(($AB30+$E$2)&gt;DU$5,DU$5&gt;=$E$2),'Portfolio Inputs'!AH$29*$L30,IF(AND(($AA30+$E$2)&gt;DU$5,DU$5&gt;=$E$2),'Portfolio Inputs'!AH$29*$K30,0))</f>
        <v>0</v>
      </c>
      <c r="DV30" s="140">
        <f ca="1">IF(AND(($AB30+$E$2)&gt;DV$5,DV$5&gt;=$E$2),'Portfolio Inputs'!AI$29*$L30,IF(AND(($AA30+$E$2)&gt;DV$5,DV$5&gt;=$E$2),'Portfolio Inputs'!AI$29*$K30,0))</f>
        <v>0</v>
      </c>
      <c r="DW30" s="140">
        <f ca="1">IF(AND(($AB30+$E$2)&gt;DW$5,DW$5&gt;=$E$2),'Portfolio Inputs'!AJ$29*$L30,IF(AND(($AA30+$E$2)&gt;DW$5,DW$5&gt;=$E$2),'Portfolio Inputs'!AJ$29*$K30,0))</f>
        <v>0</v>
      </c>
      <c r="DX30" s="140">
        <f ca="1">IF(AND(($AB30+$E$2)&gt;DX$5,DX$5&gt;=$E$2),'Portfolio Inputs'!AK$29*$L30,IF(AND(($AA30+$E$2)&gt;DX$5,DX$5&gt;=$E$2),'Portfolio Inputs'!AK$29*$K30,0))</f>
        <v>0</v>
      </c>
      <c r="DY30" s="140">
        <f ca="1">IF(AND(($AB30+$E$2)&gt;DY$5,DY$5&gt;=$E$2),'Portfolio Inputs'!AL$29*$L30,IF(AND(($AA30+$E$2)&gt;DY$5,DY$5&gt;=$E$2),'Portfolio Inputs'!AL$29*$K30,0))</f>
        <v>0</v>
      </c>
      <c r="DZ30" s="140">
        <f ca="1">IF(AND(($AB30+$E$2)&gt;DZ$5,DZ$5&gt;=$E$2),'Portfolio Inputs'!AM$29*$L30,IF(AND(($AA30+$E$2)&gt;DZ$5,DZ$5&gt;=$E$2),'Portfolio Inputs'!AM$29*$K30,0))</f>
        <v>0</v>
      </c>
      <c r="EA30" s="139"/>
      <c r="EB30" s="140">
        <f ca="1">IF(AND(($AB30+$E$2)&gt;EB$5,EB$5&gt;=$E$2),'Portfolio Inputs'!F$27*$U30,IF(AND(($AA30+$E$2)&gt;EB$5,EB$5&gt;=$E$2),'Portfolio Inputs'!F$27*$T30,0))
+IF(AND(($AB30+$E$2)&gt;EB$5,EB$5&gt;=$E$2),'Portfolio Inputs'!F$28*$W30,IF(AND(($AA30+$E$2)&gt;EB$5,EB$5&gt;=$E$2),'Portfolio Inputs'!F$28*$V30,0))</f>
        <v>0</v>
      </c>
      <c r="EC30" s="140">
        <f ca="1">IF(AND(($AB30+$E$2)&gt;EC$5,EC$5&gt;=$E$2),'Portfolio Inputs'!G$27*$U30,IF(AND(($AA30+$E$2)&gt;EC$5,EC$5&gt;=$E$2),'Portfolio Inputs'!G$27*$T30,0))
+IF(AND(($AB30+$E$2)&gt;EC$5,EC$5&gt;=$E$2),'Portfolio Inputs'!G$28*$W30,IF(AND(($AA30+$E$2)&gt;EC$5,EC$5&gt;=$E$2),'Portfolio Inputs'!G$28*$V30,0))</f>
        <v>0</v>
      </c>
      <c r="ED30" s="140">
        <f ca="1">IF(AND(($AB30+$E$2)&gt;ED$5,ED$5&gt;=$E$2),'Portfolio Inputs'!H$27*$U30,IF(AND(($AA30+$E$2)&gt;ED$5,ED$5&gt;=$E$2),'Portfolio Inputs'!H$27*$T30,0))
+IF(AND(($AB30+$E$2)&gt;ED$5,ED$5&gt;=$E$2),'Portfolio Inputs'!H$28*$W30,IF(AND(($AA30+$E$2)&gt;ED$5,ED$5&gt;=$E$2),'Portfolio Inputs'!H$28*$V30,0))</f>
        <v>0</v>
      </c>
      <c r="EE30" s="140">
        <f ca="1">IF(AND(($AB30+$E$2)&gt;EE$5,EE$5&gt;=$E$2),'Portfolio Inputs'!I$27*$U30,IF(AND(($AA30+$E$2)&gt;EE$5,EE$5&gt;=$E$2),'Portfolio Inputs'!I$27*$T30,0))
+IF(AND(($AB30+$E$2)&gt;EE$5,EE$5&gt;=$E$2),'Portfolio Inputs'!I$28*$W30,IF(AND(($AA30+$E$2)&gt;EE$5,EE$5&gt;=$E$2),'Portfolio Inputs'!I$28*$V30,0))</f>
        <v>0</v>
      </c>
      <c r="EF30" s="140">
        <f ca="1">IF(AND(($AB30+$E$2)&gt;EF$5,EF$5&gt;=$E$2),'Portfolio Inputs'!J$27*$U30,IF(AND(($AA30+$E$2)&gt;EF$5,EF$5&gt;=$E$2),'Portfolio Inputs'!J$27*$T30,0))
+IF(AND(($AB30+$E$2)&gt;EF$5,EF$5&gt;=$E$2),'Portfolio Inputs'!J$28*$W30,IF(AND(($AA30+$E$2)&gt;EF$5,EF$5&gt;=$E$2),'Portfolio Inputs'!J$28*$V30,0))</f>
        <v>0</v>
      </c>
      <c r="EG30" s="140">
        <f ca="1">IF(AND(($AB30+$E$2)&gt;EG$5,EG$5&gt;=$E$2),'Portfolio Inputs'!K$27*$U30,IF(AND(($AA30+$E$2)&gt;EG$5,EG$5&gt;=$E$2),'Portfolio Inputs'!K$27*$T30,0))
+IF(AND(($AB30+$E$2)&gt;EG$5,EG$5&gt;=$E$2),'Portfolio Inputs'!K$28*$W30,IF(AND(($AA30+$E$2)&gt;EG$5,EG$5&gt;=$E$2),'Portfolio Inputs'!K$28*$V30,0))</f>
        <v>0</v>
      </c>
      <c r="EH30" s="140">
        <f ca="1">IF(AND(($AB30+$E$2)&gt;EH$5,EH$5&gt;=$E$2),'Portfolio Inputs'!L$27*$U30,IF(AND(($AA30+$E$2)&gt;EH$5,EH$5&gt;=$E$2),'Portfolio Inputs'!L$27*$T30,0))
+IF(AND(($AB30+$E$2)&gt;EH$5,EH$5&gt;=$E$2),'Portfolio Inputs'!L$28*$W30,IF(AND(($AA30+$E$2)&gt;EH$5,EH$5&gt;=$E$2),'Portfolio Inputs'!L$28*$V30,0))</f>
        <v>0</v>
      </c>
      <c r="EI30" s="140">
        <f ca="1">IF(AND(($AB30+$E$2)&gt;EI$5,EI$5&gt;=$E$2),'Portfolio Inputs'!M$27*$U30,IF(AND(($AA30+$E$2)&gt;EI$5,EI$5&gt;=$E$2),'Portfolio Inputs'!M$27*$T30,0))
+IF(AND(($AB30+$E$2)&gt;EI$5,EI$5&gt;=$E$2),'Portfolio Inputs'!M$28*$W30,IF(AND(($AA30+$E$2)&gt;EI$5,EI$5&gt;=$E$2),'Portfolio Inputs'!M$28*$V30,0))</f>
        <v>0</v>
      </c>
      <c r="EJ30" s="140">
        <f ca="1">IF(AND(($AB30+$E$2)&gt;EJ$5,EJ$5&gt;=$E$2),'Portfolio Inputs'!N$27*$U30,IF(AND(($AA30+$E$2)&gt;EJ$5,EJ$5&gt;=$E$2),'Portfolio Inputs'!N$27*$T30,0))
+IF(AND(($AB30+$E$2)&gt;EJ$5,EJ$5&gt;=$E$2),'Portfolio Inputs'!N$28*$W30,IF(AND(($AA30+$E$2)&gt;EJ$5,EJ$5&gt;=$E$2),'Portfolio Inputs'!N$28*$V30,0))</f>
        <v>0</v>
      </c>
      <c r="EK30" s="140">
        <f ca="1">IF(AND(($AB30+$E$2)&gt;EK$5,EK$5&gt;=$E$2),'Portfolio Inputs'!O$27*$U30,IF(AND(($AA30+$E$2)&gt;EK$5,EK$5&gt;=$E$2),'Portfolio Inputs'!O$27*$T30,0))
+IF(AND(($AB30+$E$2)&gt;EK$5,EK$5&gt;=$E$2),'Portfolio Inputs'!O$28*$W30,IF(AND(($AA30+$E$2)&gt;EK$5,EK$5&gt;=$E$2),'Portfolio Inputs'!O$28*$V30,0))</f>
        <v>0</v>
      </c>
      <c r="EL30" s="140">
        <f ca="1">IF(AND(($AB30+$E$2)&gt;EL$5,EL$5&gt;=$E$2),'Portfolio Inputs'!P$27*$U30,IF(AND(($AA30+$E$2)&gt;EL$5,EL$5&gt;=$E$2),'Portfolio Inputs'!P$27*$T30,0))
+IF(AND(($AB30+$E$2)&gt;EL$5,EL$5&gt;=$E$2),'Portfolio Inputs'!P$28*$W30,IF(AND(($AA30+$E$2)&gt;EL$5,EL$5&gt;=$E$2),'Portfolio Inputs'!P$28*$V30,0))</f>
        <v>0</v>
      </c>
      <c r="EM30" s="140">
        <f ca="1">IF(AND(($AB30+$E$2)&gt;EM$5,EM$5&gt;=$E$2),'Portfolio Inputs'!Q$27*$U30,IF(AND(($AA30+$E$2)&gt;EM$5,EM$5&gt;=$E$2),'Portfolio Inputs'!Q$27*$T30,0))
+IF(AND(($AB30+$E$2)&gt;EM$5,EM$5&gt;=$E$2),'Portfolio Inputs'!Q$28*$W30,IF(AND(($AA30+$E$2)&gt;EM$5,EM$5&gt;=$E$2),'Portfolio Inputs'!Q$28*$V30,0))</f>
        <v>0</v>
      </c>
      <c r="EN30" s="140">
        <f ca="1">IF(AND(($AB30+$E$2)&gt;EN$5,EN$5&gt;=$E$2),'Portfolio Inputs'!R$27*$U30,IF(AND(($AA30+$E$2)&gt;EN$5,EN$5&gt;=$E$2),'Portfolio Inputs'!R$27*$T30,0))
+IF(AND(($AB30+$E$2)&gt;EN$5,EN$5&gt;=$E$2),'Portfolio Inputs'!R$28*$W30,IF(AND(($AA30+$E$2)&gt;EN$5,EN$5&gt;=$E$2),'Portfolio Inputs'!R$28*$V30,0))</f>
        <v>0</v>
      </c>
      <c r="EO30" s="140">
        <f ca="1">IF(AND(($AB30+$E$2)&gt;EO$5,EO$5&gt;=$E$2),'Portfolio Inputs'!S$27*$U30,IF(AND(($AA30+$E$2)&gt;EO$5,EO$5&gt;=$E$2),'Portfolio Inputs'!S$27*$T30,0))
+IF(AND(($AB30+$E$2)&gt;EO$5,EO$5&gt;=$E$2),'Portfolio Inputs'!S$28*$W30,IF(AND(($AA30+$E$2)&gt;EO$5,EO$5&gt;=$E$2),'Portfolio Inputs'!S$28*$V30,0))</f>
        <v>0</v>
      </c>
      <c r="EP30" s="140">
        <f ca="1">IF(AND(($AB30+$E$2)&gt;EP$5,EP$5&gt;=$E$2),'Portfolio Inputs'!T$27*$U30,IF(AND(($AA30+$E$2)&gt;EP$5,EP$5&gt;=$E$2),'Portfolio Inputs'!T$27*$T30,0))
+IF(AND(($AB30+$E$2)&gt;EP$5,EP$5&gt;=$E$2),'Portfolio Inputs'!T$28*$W30,IF(AND(($AA30+$E$2)&gt;EP$5,EP$5&gt;=$E$2),'Portfolio Inputs'!T$28*$V30,0))</f>
        <v>0</v>
      </c>
      <c r="EQ30" s="140">
        <f ca="1">IF(AND(($AB30+$E$2)&gt;EQ$5,EQ$5&gt;=$E$2),'Portfolio Inputs'!U$27*$U30,IF(AND(($AA30+$E$2)&gt;EQ$5,EQ$5&gt;=$E$2),'Portfolio Inputs'!U$27*$T30,0))
+IF(AND(($AB30+$E$2)&gt;EQ$5,EQ$5&gt;=$E$2),'Portfolio Inputs'!U$28*$W30,IF(AND(($AA30+$E$2)&gt;EQ$5,EQ$5&gt;=$E$2),'Portfolio Inputs'!U$28*$V30,0))</f>
        <v>0</v>
      </c>
      <c r="ER30" s="140">
        <f ca="1">IF(AND(($AB30+$E$2)&gt;ER$5,ER$5&gt;=$E$2),'Portfolio Inputs'!V$27*$U30,IF(AND(($AA30+$E$2)&gt;ER$5,ER$5&gt;=$E$2),'Portfolio Inputs'!V$27*$T30,0))
+IF(AND(($AB30+$E$2)&gt;ER$5,ER$5&gt;=$E$2),'Portfolio Inputs'!V$28*$W30,IF(AND(($AA30+$E$2)&gt;ER$5,ER$5&gt;=$E$2),'Portfolio Inputs'!V$28*$V30,0))</f>
        <v>0</v>
      </c>
      <c r="ES30" s="140">
        <f ca="1">IF(AND(($AB30+$E$2)&gt;ES$5,ES$5&gt;=$E$2),'Portfolio Inputs'!W$27*$U30,IF(AND(($AA30+$E$2)&gt;ES$5,ES$5&gt;=$E$2),'Portfolio Inputs'!W$27*$T30,0))
+IF(AND(($AB30+$E$2)&gt;ES$5,ES$5&gt;=$E$2),'Portfolio Inputs'!W$28*$W30,IF(AND(($AA30+$E$2)&gt;ES$5,ES$5&gt;=$E$2),'Portfolio Inputs'!W$28*$V30,0))</f>
        <v>0</v>
      </c>
      <c r="ET30" s="140">
        <f ca="1">IF(AND(($AB30+$E$2)&gt;ET$5,ET$5&gt;=$E$2),'Portfolio Inputs'!X$27*$U30,IF(AND(($AA30+$E$2)&gt;ET$5,ET$5&gt;=$E$2),'Portfolio Inputs'!X$27*$T30,0))
+IF(AND(($AB30+$E$2)&gt;ET$5,ET$5&gt;=$E$2),'Portfolio Inputs'!X$28*$W30,IF(AND(($AA30+$E$2)&gt;ET$5,ET$5&gt;=$E$2),'Portfolio Inputs'!X$28*$V30,0))</f>
        <v>0</v>
      </c>
      <c r="EU30" s="140">
        <f ca="1">IF(AND(($AB30+$E$2)&gt;EU$5,EU$5&gt;=$E$2),'Portfolio Inputs'!Y$27*$U30,IF(AND(($AA30+$E$2)&gt;EU$5,EU$5&gt;=$E$2),'Portfolio Inputs'!Y$27*$T30,0))
+IF(AND(($AB30+$E$2)&gt;EU$5,EU$5&gt;=$E$2),'Portfolio Inputs'!Y$28*$W30,IF(AND(($AA30+$E$2)&gt;EU$5,EU$5&gt;=$E$2),'Portfolio Inputs'!Y$28*$V30,0))</f>
        <v>0</v>
      </c>
      <c r="EV30" s="140">
        <f ca="1">IF(AND(($AB30+$E$2)&gt;EV$5,EV$5&gt;=$E$2),'Portfolio Inputs'!Z$27*$U30,IF(AND(($AA30+$E$2)&gt;EV$5,EV$5&gt;=$E$2),'Portfolio Inputs'!Z$27*$T30,0))
+IF(AND(($AB30+$E$2)&gt;EV$5,EV$5&gt;=$E$2),'Portfolio Inputs'!Z$28*$W30,IF(AND(($AA30+$E$2)&gt;EV$5,EV$5&gt;=$E$2),'Portfolio Inputs'!Z$28*$V30,0))</f>
        <v>0</v>
      </c>
      <c r="EW30" s="140">
        <f ca="1">IF(AND(($AB30+$E$2)&gt;EW$5,EW$5&gt;=$E$2),'Portfolio Inputs'!AA$27*$U30,IF(AND(($AA30+$E$2)&gt;EW$5,EW$5&gt;=$E$2),'Portfolio Inputs'!AA$27*$T30,0))
+IF(AND(($AB30+$E$2)&gt;EW$5,EW$5&gt;=$E$2),'Portfolio Inputs'!AA$28*$W30,IF(AND(($AA30+$E$2)&gt;EW$5,EW$5&gt;=$E$2),'Portfolio Inputs'!AA$28*$V30,0))</f>
        <v>0</v>
      </c>
      <c r="EX30" s="140">
        <f ca="1">IF(AND(($AB30+$E$2)&gt;EX$5,EX$5&gt;=$E$2),'Portfolio Inputs'!AB$27*$U30,IF(AND(($AA30+$E$2)&gt;EX$5,EX$5&gt;=$E$2),'Portfolio Inputs'!AB$27*$T30,0))
+IF(AND(($AB30+$E$2)&gt;EX$5,EX$5&gt;=$E$2),'Portfolio Inputs'!AB$28*$W30,IF(AND(($AA30+$E$2)&gt;EX$5,EX$5&gt;=$E$2),'Portfolio Inputs'!AB$28*$V30,0))</f>
        <v>0</v>
      </c>
      <c r="EY30" s="140">
        <f ca="1">IF(AND(($AB30+$E$2)&gt;EY$5,EY$5&gt;=$E$2),'Portfolio Inputs'!AC$27*$U30,IF(AND(($AA30+$E$2)&gt;EY$5,EY$5&gt;=$E$2),'Portfolio Inputs'!AC$27*$T30,0))
+IF(AND(($AB30+$E$2)&gt;EY$5,EY$5&gt;=$E$2),'Portfolio Inputs'!AC$28*$W30,IF(AND(($AA30+$E$2)&gt;EY$5,EY$5&gt;=$E$2),'Portfolio Inputs'!AC$28*$V30,0))</f>
        <v>0</v>
      </c>
      <c r="EZ30" s="140">
        <f ca="1">IF(AND(($AB30+$E$2)&gt;EZ$5,EZ$5&gt;=$E$2),'Portfolio Inputs'!AD$27*$U30,IF(AND(($AA30+$E$2)&gt;EZ$5,EZ$5&gt;=$E$2),'Portfolio Inputs'!AD$27*$T30,0))
+IF(AND(($AB30+$E$2)&gt;EZ$5,EZ$5&gt;=$E$2),'Portfolio Inputs'!AD$28*$W30,IF(AND(($AA30+$E$2)&gt;EZ$5,EZ$5&gt;=$E$2),'Portfolio Inputs'!AD$28*$V30,0))</f>
        <v>0</v>
      </c>
      <c r="FA30" s="140">
        <f ca="1">IF(AND(($AB30+$E$2)&gt;FA$5,FA$5&gt;=$E$2),'Portfolio Inputs'!AE$27*$U30,IF(AND(($AA30+$E$2)&gt;FA$5,FA$5&gt;=$E$2),'Portfolio Inputs'!AE$27*$T30,0))
+IF(AND(($AB30+$E$2)&gt;FA$5,FA$5&gt;=$E$2),'Portfolio Inputs'!AE$28*$W30,IF(AND(($AA30+$E$2)&gt;FA$5,FA$5&gt;=$E$2),'Portfolio Inputs'!AE$28*$V30,0))</f>
        <v>0</v>
      </c>
      <c r="FB30" s="140">
        <f ca="1">IF(AND(($AB30+$E$2)&gt;FB$5,FB$5&gt;=$E$2),'Portfolio Inputs'!AF$27*$U30,IF(AND(($AA30+$E$2)&gt;FB$5,FB$5&gt;=$E$2),'Portfolio Inputs'!AF$27*$T30,0))
+IF(AND(($AB30+$E$2)&gt;FB$5,FB$5&gt;=$E$2),'Portfolio Inputs'!AF$28*$W30,IF(AND(($AA30+$E$2)&gt;FB$5,FB$5&gt;=$E$2),'Portfolio Inputs'!AF$28*$V30,0))</f>
        <v>0</v>
      </c>
      <c r="FC30" s="140">
        <f ca="1">IF(AND(($AB30+$E$2)&gt;FC$5,FC$5&gt;=$E$2),'Portfolio Inputs'!AG$27*$U30,IF(AND(($AA30+$E$2)&gt;FC$5,FC$5&gt;=$E$2),'Portfolio Inputs'!AG$27*$T30,0))
+IF(AND(($AB30+$E$2)&gt;FC$5,FC$5&gt;=$E$2),'Portfolio Inputs'!AG$28*$W30,IF(AND(($AA30+$E$2)&gt;FC$5,FC$5&gt;=$E$2),'Portfolio Inputs'!AG$28*$V30,0))</f>
        <v>0</v>
      </c>
      <c r="FD30" s="140">
        <f ca="1">IF(AND(($AB30+$E$2)&gt;FD$5,FD$5&gt;=$E$2),'Portfolio Inputs'!AH$27*$U30,IF(AND(($AA30+$E$2)&gt;FD$5,FD$5&gt;=$E$2),'Portfolio Inputs'!AH$27*$T30,0))
+IF(AND(($AB30+$E$2)&gt;FD$5,FD$5&gt;=$E$2),'Portfolio Inputs'!AH$28*$W30,IF(AND(($AA30+$E$2)&gt;FD$5,FD$5&gt;=$E$2),'Portfolio Inputs'!AH$28*$V30,0))</f>
        <v>0</v>
      </c>
      <c r="FE30" s="140">
        <f ca="1">IF(AND(($AB30+$E$2)&gt;FE$5,FE$5&gt;=$E$2),'Portfolio Inputs'!AI$27*$U30,IF(AND(($AA30+$E$2)&gt;FE$5,FE$5&gt;=$E$2),'Portfolio Inputs'!AI$27*$T30,0))
+IF(AND(($AB30+$E$2)&gt;FE$5,FE$5&gt;=$E$2),'Portfolio Inputs'!AI$28*$W30,IF(AND(($AA30+$E$2)&gt;FE$5,FE$5&gt;=$E$2),'Portfolio Inputs'!AI$28*$V30,0))</f>
        <v>0</v>
      </c>
      <c r="FF30" s="140">
        <f ca="1">IF(AND(($AB30+$E$2)&gt;FF$5,FF$5&gt;=$E$2),'Portfolio Inputs'!AJ$27*$U30,IF(AND(($AA30+$E$2)&gt;FF$5,FF$5&gt;=$E$2),'Portfolio Inputs'!AJ$27*$T30,0))
+IF(AND(($AB30+$E$2)&gt;FF$5,FF$5&gt;=$E$2),'Portfolio Inputs'!AJ$28*$W30,IF(AND(($AA30+$E$2)&gt;FF$5,FF$5&gt;=$E$2),'Portfolio Inputs'!AJ$28*$V30,0))</f>
        <v>0</v>
      </c>
      <c r="FG30" s="140">
        <f ca="1">IF(AND(($AB30+$E$2)&gt;FG$5,FG$5&gt;=$E$2),'Portfolio Inputs'!AK$27*$U30,IF(AND(($AA30+$E$2)&gt;FG$5,FG$5&gt;=$E$2),'Portfolio Inputs'!AK$27*$T30,0))
+IF(AND(($AB30+$E$2)&gt;FG$5,FG$5&gt;=$E$2),'Portfolio Inputs'!AK$28*$W30,IF(AND(($AA30+$E$2)&gt;FG$5,FG$5&gt;=$E$2),'Portfolio Inputs'!AK$28*$V30,0))</f>
        <v>0</v>
      </c>
      <c r="FH30" s="140">
        <f ca="1">IF(AND(($AB30+$E$2)&gt;FH$5,FH$5&gt;=$E$2),'Portfolio Inputs'!AL$27*$U30,IF(AND(($AA30+$E$2)&gt;FH$5,FH$5&gt;=$E$2),'Portfolio Inputs'!AL$27*$T30,0))
+IF(AND(($AB30+$E$2)&gt;FH$5,FH$5&gt;=$E$2),'Portfolio Inputs'!AL$28*$W30,IF(AND(($AA30+$E$2)&gt;FH$5,FH$5&gt;=$E$2),'Portfolio Inputs'!AL$28*$V30,0))</f>
        <v>0</v>
      </c>
      <c r="FI30" s="140">
        <f ca="1">IF(AND(($AB30+$E$2)&gt;FI$5,FI$5&gt;=$E$2),'Portfolio Inputs'!AM$27*$U30,IF(AND(($AA30+$E$2)&gt;FI$5,FI$5&gt;=$E$2),'Portfolio Inputs'!AM$27*$T30,0))
+IF(AND(($AB30+$E$2)&gt;FI$5,FI$5&gt;=$E$2),'Portfolio Inputs'!AM$28*$W30,IF(AND(($AA30+$E$2)&gt;FI$5,FI$5&gt;=$E$2),'Portfolio Inputs'!AM$28*$V30,0))</f>
        <v>0</v>
      </c>
      <c r="FJ30" s="139"/>
      <c r="FK30" s="140">
        <f ca="1">IF(AND(($AB30+$E$2)&gt;GT$5,GT$5&gt;=$E$2),$U30,IF(AND(($AA30+$E$2)&gt;GT$5,GT$5&gt;=$E$2),$T30,0))/Loss_Propane
 *IF($C30="Residential",'Portfolio Inputs'!F$39,'Portfolio Inputs'!F$40)
+IF(AND(($AB30+$E$2)&gt;GT$5,GT$5&gt;=$E$2),$W30,IF(AND(($AA30+$E$2)&gt;GT$5,GT$5&gt;=$E$2),$V30,0))/Loss_OilEnergy
 *IF($C30="Residential",'Portfolio Inputs'!F$41,'Portfolio Inputs'!F$42)</f>
        <v>0</v>
      </c>
      <c r="FL30" s="140">
        <f ca="1">IF(AND(($AB30+$E$2)&gt;GU$5,GU$5&gt;=$E$2),$U30,IF(AND(($AA30+$E$2)&gt;GU$5,GU$5&gt;=$E$2),$T30,0))/Loss_Propane
 *IF($C30="Residential",'Portfolio Inputs'!G$39,'Portfolio Inputs'!G$40)
+IF(AND(($AB30+$E$2)&gt;GU$5,GU$5&gt;=$E$2),$W30,IF(AND(($AA30+$E$2)&gt;GU$5,GU$5&gt;=$E$2),$V30,0))/Loss_OilEnergy
 *IF($C30="Residential",'Portfolio Inputs'!G$41,'Portfolio Inputs'!G$42)</f>
        <v>0</v>
      </c>
      <c r="FM30" s="140">
        <f ca="1">IF(AND(($AB30+$E$2)&gt;GV$5,GV$5&gt;=$E$2),$U30,IF(AND(($AA30+$E$2)&gt;GV$5,GV$5&gt;=$E$2),$T30,0))/Loss_Propane
 *IF($C30="Residential",'Portfolio Inputs'!H$39,'Portfolio Inputs'!H$40)
+IF(AND(($AB30+$E$2)&gt;GV$5,GV$5&gt;=$E$2),$W30,IF(AND(($AA30+$E$2)&gt;GV$5,GV$5&gt;=$E$2),$V30,0))/Loss_OilEnergy
 *IF($C30="Residential",'Portfolio Inputs'!H$41,'Portfolio Inputs'!H$42)</f>
        <v>0</v>
      </c>
      <c r="FN30" s="140">
        <f ca="1">IF(AND(($AB30+$E$2)&gt;GW$5,GW$5&gt;=$E$2),$U30,IF(AND(($AA30+$E$2)&gt;GW$5,GW$5&gt;=$E$2),$T30,0))/Loss_Propane
 *IF($C30="Residential",'Portfolio Inputs'!I$39,'Portfolio Inputs'!I$40)
+IF(AND(($AB30+$E$2)&gt;GW$5,GW$5&gt;=$E$2),$W30,IF(AND(($AA30+$E$2)&gt;GW$5,GW$5&gt;=$E$2),$V30,0))/Loss_OilEnergy
 *IF($C30="Residential",'Portfolio Inputs'!I$41,'Portfolio Inputs'!I$42)</f>
        <v>0</v>
      </c>
      <c r="FO30" s="140">
        <f ca="1">IF(AND(($AB30+$E$2)&gt;GX$5,GX$5&gt;=$E$2),$U30,IF(AND(($AA30+$E$2)&gt;GX$5,GX$5&gt;=$E$2),$T30,0))/Loss_Propane
 *IF($C30="Residential",'Portfolio Inputs'!J$39,'Portfolio Inputs'!J$40)
+IF(AND(($AB30+$E$2)&gt;GX$5,GX$5&gt;=$E$2),$W30,IF(AND(($AA30+$E$2)&gt;GX$5,GX$5&gt;=$E$2),$V30,0))/Loss_OilEnergy
 *IF($C30="Residential",'Portfolio Inputs'!J$41,'Portfolio Inputs'!J$42)</f>
        <v>0</v>
      </c>
      <c r="FP30" s="140">
        <f ca="1">IF(AND(($AB30+$E$2)&gt;GY$5,GY$5&gt;=$E$2),$U30,IF(AND(($AA30+$E$2)&gt;GY$5,GY$5&gt;=$E$2),$T30,0))/Loss_Propane
 *IF($C30="Residential",'Portfolio Inputs'!K$39,'Portfolio Inputs'!K$40)
+IF(AND(($AB30+$E$2)&gt;GY$5,GY$5&gt;=$E$2),$W30,IF(AND(($AA30+$E$2)&gt;GY$5,GY$5&gt;=$E$2),$V30,0))/Loss_OilEnergy
 *IF($C30="Residential",'Portfolio Inputs'!K$41,'Portfolio Inputs'!K$42)</f>
        <v>0</v>
      </c>
      <c r="FQ30" s="140">
        <f ca="1">IF(AND(($AB30+$E$2)&gt;GZ$5,GZ$5&gt;=$E$2),$U30,IF(AND(($AA30+$E$2)&gt;GZ$5,GZ$5&gt;=$E$2),$T30,0))/Loss_Propane
 *IF($C30="Residential",'Portfolio Inputs'!L$39,'Portfolio Inputs'!L$40)
+IF(AND(($AB30+$E$2)&gt;GZ$5,GZ$5&gt;=$E$2),$W30,IF(AND(($AA30+$E$2)&gt;GZ$5,GZ$5&gt;=$E$2),$V30,0))/Loss_OilEnergy
 *IF($C30="Residential",'Portfolio Inputs'!L$41,'Portfolio Inputs'!L$42)</f>
        <v>0</v>
      </c>
      <c r="FR30" s="140">
        <f ca="1">IF(AND(($AB30+$E$2)&gt;HA$5,HA$5&gt;=$E$2),$U30,IF(AND(($AA30+$E$2)&gt;HA$5,HA$5&gt;=$E$2),$T30,0))/Loss_Propane
 *IF($C30="Residential",'Portfolio Inputs'!M$39,'Portfolio Inputs'!M$40)
+IF(AND(($AB30+$E$2)&gt;HA$5,HA$5&gt;=$E$2),$W30,IF(AND(($AA30+$E$2)&gt;HA$5,HA$5&gt;=$E$2),$V30,0))/Loss_OilEnergy
 *IF($C30="Residential",'Portfolio Inputs'!M$41,'Portfolio Inputs'!M$42)</f>
        <v>0</v>
      </c>
      <c r="FS30" s="140">
        <f ca="1">IF(AND(($AB30+$E$2)&gt;HB$5,HB$5&gt;=$E$2),$U30,IF(AND(($AA30+$E$2)&gt;HB$5,HB$5&gt;=$E$2),$T30,0))/Loss_Propane
 *IF($C30="Residential",'Portfolio Inputs'!N$39,'Portfolio Inputs'!N$40)
+IF(AND(($AB30+$E$2)&gt;HB$5,HB$5&gt;=$E$2),$W30,IF(AND(($AA30+$E$2)&gt;HB$5,HB$5&gt;=$E$2),$V30,0))/Loss_OilEnergy
 *IF($C30="Residential",'Portfolio Inputs'!N$41,'Portfolio Inputs'!N$42)</f>
        <v>0</v>
      </c>
      <c r="FT30" s="140">
        <f ca="1">IF(AND(($AB30+$E$2)&gt;HC$5,HC$5&gt;=$E$2),$U30,IF(AND(($AA30+$E$2)&gt;HC$5,HC$5&gt;=$E$2),$T30,0))/Loss_Propane
 *IF($C30="Residential",'Portfolio Inputs'!O$39,'Portfolio Inputs'!O$40)
+IF(AND(($AB30+$E$2)&gt;HC$5,HC$5&gt;=$E$2),$W30,IF(AND(($AA30+$E$2)&gt;HC$5,HC$5&gt;=$E$2),$V30,0))/Loss_OilEnergy
 *IF($C30="Residential",'Portfolio Inputs'!O$41,'Portfolio Inputs'!O$42)</f>
        <v>0</v>
      </c>
      <c r="FU30" s="140">
        <f ca="1">IF(AND(($AB30+$E$2)&gt;HD$5,HD$5&gt;=$E$2),$U30,IF(AND(($AA30+$E$2)&gt;HD$5,HD$5&gt;=$E$2),$T30,0))/Loss_Propane
 *IF($C30="Residential",'Portfolio Inputs'!P$39,'Portfolio Inputs'!P$40)
+IF(AND(($AB30+$E$2)&gt;HD$5,HD$5&gt;=$E$2),$W30,IF(AND(($AA30+$E$2)&gt;HD$5,HD$5&gt;=$E$2),$V30,0))/Loss_OilEnergy
 *IF($C30="Residential",'Portfolio Inputs'!P$41,'Portfolio Inputs'!P$42)</f>
        <v>0</v>
      </c>
      <c r="FV30" s="140">
        <f ca="1">IF(AND(($AB30+$E$2)&gt;HE$5,HE$5&gt;=$E$2),$U30,IF(AND(($AA30+$E$2)&gt;HE$5,HE$5&gt;=$E$2),$T30,0))/Loss_Propane
 *IF($C30="Residential",'Portfolio Inputs'!Q$39,'Portfolio Inputs'!Q$40)
+IF(AND(($AB30+$E$2)&gt;HE$5,HE$5&gt;=$E$2),$W30,IF(AND(($AA30+$E$2)&gt;HE$5,HE$5&gt;=$E$2),$V30,0))/Loss_OilEnergy
 *IF($C30="Residential",'Portfolio Inputs'!Q$41,'Portfolio Inputs'!Q$42)</f>
        <v>0</v>
      </c>
      <c r="FW30" s="140">
        <f ca="1">IF(AND(($AB30+$E$2)&gt;HF$5,HF$5&gt;=$E$2),$U30,IF(AND(($AA30+$E$2)&gt;HF$5,HF$5&gt;=$E$2),$T30,0))/Loss_Propane
 *IF($C30="Residential",'Portfolio Inputs'!R$39,'Portfolio Inputs'!R$40)
+IF(AND(($AB30+$E$2)&gt;HF$5,HF$5&gt;=$E$2),$W30,IF(AND(($AA30+$E$2)&gt;HF$5,HF$5&gt;=$E$2),$V30,0))/Loss_OilEnergy
 *IF($C30="Residential",'Portfolio Inputs'!R$41,'Portfolio Inputs'!R$42)</f>
        <v>0</v>
      </c>
      <c r="FX30" s="140">
        <f ca="1">IF(AND(($AB30+$E$2)&gt;HG$5,HG$5&gt;=$E$2),$U30,IF(AND(($AA30+$E$2)&gt;HG$5,HG$5&gt;=$E$2),$T30,0))/Loss_Propane
 *IF($C30="Residential",'Portfolio Inputs'!S$39,'Portfolio Inputs'!S$40)
+IF(AND(($AB30+$E$2)&gt;HG$5,HG$5&gt;=$E$2),$W30,IF(AND(($AA30+$E$2)&gt;HG$5,HG$5&gt;=$E$2),$V30,0))/Loss_OilEnergy
 *IF($C30="Residential",'Portfolio Inputs'!S$41,'Portfolio Inputs'!S$42)</f>
        <v>0</v>
      </c>
      <c r="FY30" s="140">
        <f ca="1">IF(AND(($AB30+$E$2)&gt;HH$5,HH$5&gt;=$E$2),$U30,IF(AND(($AA30+$E$2)&gt;HH$5,HH$5&gt;=$E$2),$T30,0))/Loss_Propane
 *IF($C30="Residential",'Portfolio Inputs'!T$39,'Portfolio Inputs'!T$40)
+IF(AND(($AB30+$E$2)&gt;HH$5,HH$5&gt;=$E$2),$W30,IF(AND(($AA30+$E$2)&gt;HH$5,HH$5&gt;=$E$2),$V30,0))/Loss_OilEnergy
 *IF($C30="Residential",'Portfolio Inputs'!T$41,'Portfolio Inputs'!T$42)</f>
        <v>0</v>
      </c>
      <c r="FZ30" s="140">
        <f ca="1">IF(AND(($AB30+$E$2)&gt;HI$5,HI$5&gt;=$E$2),$U30,IF(AND(($AA30+$E$2)&gt;HI$5,HI$5&gt;=$E$2),$T30,0))/Loss_Propane
 *IF($C30="Residential",'Portfolio Inputs'!U$39,'Portfolio Inputs'!U$40)
+IF(AND(($AB30+$E$2)&gt;HI$5,HI$5&gt;=$E$2),$W30,IF(AND(($AA30+$E$2)&gt;HI$5,HI$5&gt;=$E$2),$V30,0))/Loss_OilEnergy
 *IF($C30="Residential",'Portfolio Inputs'!U$41,'Portfolio Inputs'!U$42)</f>
        <v>0</v>
      </c>
      <c r="GA30" s="140">
        <f ca="1">IF(AND(($AB30+$E$2)&gt;HJ$5,HJ$5&gt;=$E$2),$U30,IF(AND(($AA30+$E$2)&gt;HJ$5,HJ$5&gt;=$E$2),$T30,0))/Loss_Propane
 *IF($C30="Residential",'Portfolio Inputs'!V$39,'Portfolio Inputs'!V$40)
+IF(AND(($AB30+$E$2)&gt;HJ$5,HJ$5&gt;=$E$2),$W30,IF(AND(($AA30+$E$2)&gt;HJ$5,HJ$5&gt;=$E$2),$V30,0))/Loss_OilEnergy
 *IF($C30="Residential",'Portfolio Inputs'!V$41,'Portfolio Inputs'!V$42)</f>
        <v>0</v>
      </c>
      <c r="GB30" s="140">
        <f ca="1">IF(AND(($AB30+$E$2)&gt;HK$5,HK$5&gt;=$E$2),$U30,IF(AND(($AA30+$E$2)&gt;HK$5,HK$5&gt;=$E$2),$T30,0))/Loss_Propane
 *IF($C30="Residential",'Portfolio Inputs'!W$39,'Portfolio Inputs'!W$40)
+IF(AND(($AB30+$E$2)&gt;HK$5,HK$5&gt;=$E$2),$W30,IF(AND(($AA30+$E$2)&gt;HK$5,HK$5&gt;=$E$2),$V30,0))/Loss_OilEnergy
 *IF($C30="Residential",'Portfolio Inputs'!W$41,'Portfolio Inputs'!W$42)</f>
        <v>0</v>
      </c>
      <c r="GC30" s="140">
        <f ca="1">IF(AND(($AB30+$E$2)&gt;HL$5,HL$5&gt;=$E$2),$U30,IF(AND(($AA30+$E$2)&gt;HL$5,HL$5&gt;=$E$2),$T30,0))/Loss_Propane
 *IF($C30="Residential",'Portfolio Inputs'!X$39,'Portfolio Inputs'!X$40)
+IF(AND(($AB30+$E$2)&gt;HL$5,HL$5&gt;=$E$2),$W30,IF(AND(($AA30+$E$2)&gt;HL$5,HL$5&gt;=$E$2),$V30,0))/Loss_OilEnergy
 *IF($C30="Residential",'Portfolio Inputs'!X$41,'Portfolio Inputs'!X$42)</f>
        <v>0</v>
      </c>
      <c r="GD30" s="140">
        <f ca="1">IF(AND(($AB30+$E$2)&gt;HM$5,HM$5&gt;=$E$2),$U30,IF(AND(($AA30+$E$2)&gt;HM$5,HM$5&gt;=$E$2),$T30,0))/Loss_Propane
 *IF($C30="Residential",'Portfolio Inputs'!Y$39,'Portfolio Inputs'!Y$40)
+IF(AND(($AB30+$E$2)&gt;HM$5,HM$5&gt;=$E$2),$W30,IF(AND(($AA30+$E$2)&gt;HM$5,HM$5&gt;=$E$2),$V30,0))/Loss_OilEnergy
 *IF($C30="Residential",'Portfolio Inputs'!Y$41,'Portfolio Inputs'!Y$42)</f>
        <v>0</v>
      </c>
      <c r="GE30" s="140">
        <f ca="1">IF(AND(($AB30+$E$2)&gt;HN$5,HN$5&gt;=$E$2),$U30,IF(AND(($AA30+$E$2)&gt;HN$5,HN$5&gt;=$E$2),$T30,0))/Loss_Propane
 *IF($C30="Residential",'Portfolio Inputs'!Z$39,'Portfolio Inputs'!Z$40)
+IF(AND(($AB30+$E$2)&gt;HN$5,HN$5&gt;=$E$2),$W30,IF(AND(($AA30+$E$2)&gt;HN$5,HN$5&gt;=$E$2),$V30,0))/Loss_OilEnergy
 *IF($C30="Residential",'Portfolio Inputs'!Z$41,'Portfolio Inputs'!Z$42)</f>
        <v>0</v>
      </c>
      <c r="GF30" s="140">
        <f ca="1">IF(AND(($AB30+$E$2)&gt;HO$5,HO$5&gt;=$E$2),$U30,IF(AND(($AA30+$E$2)&gt;HO$5,HO$5&gt;=$E$2),$T30,0))/Loss_Propane
 *IF($C30="Residential",'Portfolio Inputs'!AA$39,'Portfolio Inputs'!AA$40)
+IF(AND(($AB30+$E$2)&gt;HO$5,HO$5&gt;=$E$2),$W30,IF(AND(($AA30+$E$2)&gt;HO$5,HO$5&gt;=$E$2),$V30,0))/Loss_OilEnergy
 *IF($C30="Residential",'Portfolio Inputs'!AA$41,'Portfolio Inputs'!AA$42)</f>
        <v>0</v>
      </c>
      <c r="GG30" s="140">
        <f ca="1">IF(AND(($AB30+$E$2)&gt;HP$5,HP$5&gt;=$E$2),$U30,IF(AND(($AA30+$E$2)&gt;HP$5,HP$5&gt;=$E$2),$T30,0))/Loss_Propane
 *IF($C30="Residential",'Portfolio Inputs'!AB$39,'Portfolio Inputs'!AB$40)
+IF(AND(($AB30+$E$2)&gt;HP$5,HP$5&gt;=$E$2),$W30,IF(AND(($AA30+$E$2)&gt;HP$5,HP$5&gt;=$E$2),$V30,0))/Loss_OilEnergy
 *IF($C30="Residential",'Portfolio Inputs'!AB$41,'Portfolio Inputs'!AB$42)</f>
        <v>0</v>
      </c>
      <c r="GH30" s="140">
        <f ca="1">IF(AND(($AB30+$E$2)&gt;HQ$5,HQ$5&gt;=$E$2),$U30,IF(AND(($AA30+$E$2)&gt;HQ$5,HQ$5&gt;=$E$2),$T30,0))/Loss_Propane
 *IF($C30="Residential",'Portfolio Inputs'!AC$39,'Portfolio Inputs'!AC$40)
+IF(AND(($AB30+$E$2)&gt;HQ$5,HQ$5&gt;=$E$2),$W30,IF(AND(($AA30+$E$2)&gt;HQ$5,HQ$5&gt;=$E$2),$V30,0))/Loss_OilEnergy
 *IF($C30="Residential",'Portfolio Inputs'!AC$41,'Portfolio Inputs'!AC$42)</f>
        <v>0</v>
      </c>
      <c r="GI30" s="140">
        <f ca="1">IF(AND(($AB30+$E$2)&gt;HR$5,HR$5&gt;=$E$2),$U30,IF(AND(($AA30+$E$2)&gt;HR$5,HR$5&gt;=$E$2),$T30,0))/Loss_Propane
 *IF($C30="Residential",'Portfolio Inputs'!AD$39,'Portfolio Inputs'!AD$40)
+IF(AND(($AB30+$E$2)&gt;HR$5,HR$5&gt;=$E$2),$W30,IF(AND(($AA30+$E$2)&gt;HR$5,HR$5&gt;=$E$2),$V30,0))/Loss_OilEnergy
 *IF($C30="Residential",'Portfolio Inputs'!AD$41,'Portfolio Inputs'!AD$42)</f>
        <v>0</v>
      </c>
      <c r="GJ30" s="140">
        <f ca="1">IF(AND(($AB30+$E$2)&gt;HS$5,HS$5&gt;=$E$2),$U30,IF(AND(($AA30+$E$2)&gt;HS$5,HS$5&gt;=$E$2),$T30,0))/Loss_Propane
 *IF($C30="Residential",'Portfolio Inputs'!AE$39,'Portfolio Inputs'!AE$40)
+IF(AND(($AB30+$E$2)&gt;HS$5,HS$5&gt;=$E$2),$W30,IF(AND(($AA30+$E$2)&gt;HS$5,HS$5&gt;=$E$2),$V30,0))/Loss_OilEnergy
 *IF($C30="Residential",'Portfolio Inputs'!AE$41,'Portfolio Inputs'!AE$42)</f>
        <v>0</v>
      </c>
      <c r="GK30" s="140">
        <f ca="1">IF(AND(($AB30+$E$2)&gt;HT$5,HT$5&gt;=$E$2),$U30,IF(AND(($AA30+$E$2)&gt;HT$5,HT$5&gt;=$E$2),$T30,0))/Loss_Propane
 *IF($C30="Residential",'Portfolio Inputs'!AF$39,'Portfolio Inputs'!AF$40)
+IF(AND(($AB30+$E$2)&gt;HT$5,HT$5&gt;=$E$2),$W30,IF(AND(($AA30+$E$2)&gt;HT$5,HT$5&gt;=$E$2),$V30,0))/Loss_OilEnergy
 *IF($C30="Residential",'Portfolio Inputs'!AF$41,'Portfolio Inputs'!AF$42)</f>
        <v>0</v>
      </c>
      <c r="GL30" s="140">
        <f ca="1">IF(AND(($AB30+$E$2)&gt;HU$5,HU$5&gt;=$E$2),$U30,IF(AND(($AA30+$E$2)&gt;HU$5,HU$5&gt;=$E$2),$T30,0))/Loss_Propane
 *IF($C30="Residential",'Portfolio Inputs'!AG$39,'Portfolio Inputs'!AG$40)
+IF(AND(($AB30+$E$2)&gt;HU$5,HU$5&gt;=$E$2),$W30,IF(AND(($AA30+$E$2)&gt;HU$5,HU$5&gt;=$E$2),$V30,0))/Loss_OilEnergy
 *IF($C30="Residential",'Portfolio Inputs'!AG$41,'Portfolio Inputs'!AG$42)</f>
        <v>0</v>
      </c>
      <c r="GM30" s="140">
        <f ca="1">IF(AND(($AB30+$E$2)&gt;HV$5,HV$5&gt;=$E$2),$U30,IF(AND(($AA30+$E$2)&gt;HV$5,HV$5&gt;=$E$2),$T30,0))/Loss_Propane
 *IF($C30="Residential",'Portfolio Inputs'!AH$39,'Portfolio Inputs'!AH$40)
+IF(AND(($AB30+$E$2)&gt;HV$5,HV$5&gt;=$E$2),$W30,IF(AND(($AA30+$E$2)&gt;HV$5,HV$5&gt;=$E$2),$V30,0))/Loss_OilEnergy
 *IF($C30="Residential",'Portfolio Inputs'!AH$41,'Portfolio Inputs'!AH$42)</f>
        <v>0</v>
      </c>
      <c r="GN30" s="140">
        <f ca="1">IF(AND(($AB30+$E$2)&gt;HW$5,HW$5&gt;=$E$2),$U30,IF(AND(($AA30+$E$2)&gt;HW$5,HW$5&gt;=$E$2),$T30,0))/Loss_Propane
 *IF($C30="Residential",'Portfolio Inputs'!AI$39,'Portfolio Inputs'!AI$40)
+IF(AND(($AB30+$E$2)&gt;HW$5,HW$5&gt;=$E$2),$W30,IF(AND(($AA30+$E$2)&gt;HW$5,HW$5&gt;=$E$2),$V30,0))/Loss_OilEnergy
 *IF($C30="Residential",'Portfolio Inputs'!AI$41,'Portfolio Inputs'!AI$42)</f>
        <v>0</v>
      </c>
      <c r="GO30" s="140">
        <f ca="1">IF(AND(($AB30+$E$2)&gt;HX$5,HX$5&gt;=$E$2),$U30,IF(AND(($AA30+$E$2)&gt;HX$5,HX$5&gt;=$E$2),$T30,0))/Loss_Propane
 *IF($C30="Residential",'Portfolio Inputs'!AJ$39,'Portfolio Inputs'!AJ$40)
+IF(AND(($AB30+$E$2)&gt;HX$5,HX$5&gt;=$E$2),$W30,IF(AND(($AA30+$E$2)&gt;HX$5,HX$5&gt;=$E$2),$V30,0))/Loss_OilEnergy
 *IF($C30="Residential",'Portfolio Inputs'!AJ$41,'Portfolio Inputs'!AJ$42)</f>
        <v>0</v>
      </c>
      <c r="GP30" s="140">
        <f ca="1">IF(AND(($AB30+$E$2)&gt;HY$5,HY$5&gt;=$E$2),$U30,IF(AND(($AA30+$E$2)&gt;HY$5,HY$5&gt;=$E$2),$T30,0))/Loss_Propane
 *IF($C30="Residential",'Portfolio Inputs'!AK$39,'Portfolio Inputs'!AK$40)
+IF(AND(($AB30+$E$2)&gt;HY$5,HY$5&gt;=$E$2),$W30,IF(AND(($AA30+$E$2)&gt;HY$5,HY$5&gt;=$E$2),$V30,0))/Loss_OilEnergy
 *IF($C30="Residential",'Portfolio Inputs'!AK$41,'Portfolio Inputs'!AK$42)</f>
        <v>0</v>
      </c>
      <c r="GQ30" s="140">
        <f ca="1">IF(AND(($AB30+$E$2)&gt;HZ$5,HZ$5&gt;=$E$2),$U30,IF(AND(($AA30+$E$2)&gt;HZ$5,HZ$5&gt;=$E$2),$T30,0))/Loss_Propane
 *IF($C30="Residential",'Portfolio Inputs'!AL$39,'Portfolio Inputs'!AL$40)
+IF(AND(($AB30+$E$2)&gt;HZ$5,HZ$5&gt;=$E$2),$W30,IF(AND(($AA30+$E$2)&gt;HZ$5,HZ$5&gt;=$E$2),$V30,0))/Loss_OilEnergy
 *IF($C30="Residential",'Portfolio Inputs'!AL$41,'Portfolio Inputs'!AL$42)</f>
        <v>0</v>
      </c>
      <c r="GR30" s="140">
        <f ca="1">IF(AND(($AB30+$E$2)&gt;IA$5,IA$5&gt;=$E$2),$U30,IF(AND(($AA30+$E$2)&gt;IA$5,IA$5&gt;=$E$2),$T30,0))/Loss_Propane
 *IF($C30="Residential",'Portfolio Inputs'!AM$39,'Portfolio Inputs'!AM$40)
+IF(AND(($AB30+$E$2)&gt;IA$5,IA$5&gt;=$E$2),$W30,IF(AND(($AA30+$E$2)&gt;IA$5,IA$5&gt;=$E$2),$V30,0))/Loss_OilEnergy
 *IF($C30="Residential",'Portfolio Inputs'!AM$41,'Portfolio Inputs'!AM$42)</f>
        <v>0</v>
      </c>
      <c r="GS30" s="139"/>
      <c r="GT30" s="140">
        <f ca="1">IF(AND(($AB30+$E$2)&gt;GT$5,GT$5&gt;=$E$2),$L30,IF(AND(($AA30+$E$2)&gt;GT$5,GT$5&gt;=$E$2),$K30,0))/Loss_ElectricEnergy
 *IF($C30="Residential",'Portfolio Inputs'!F$33,'Portfolio Inputs'!F$34)
+IF(AND(($AB30+$E$2)&gt;GT$5,GT$5&gt;=$E$2),$Q30,IF(AND(($AA30+$E$2)&gt;GT$5,GT$5&gt;=$E$2),$P30,0))/Loss_GasEnergy
 *IF($C30="Residential",'Portfolio Inputs'!F$35,'Portfolio Inputs'!F$36)</f>
        <v>2193.9271953968728</v>
      </c>
      <c r="GU30" s="140">
        <f ca="1">IF(AND(($AB30+$E$2)&gt;GU$5,GU$5&gt;=$E$2),$L30,IF(AND(($AA30+$E$2)&gt;GU$5,GU$5&gt;=$E$2),$K30,0))/Loss_ElectricEnergy
 *IF($C30="Residential",'Portfolio Inputs'!G$33,'Portfolio Inputs'!G$34)
+IF(AND(($AB30+$E$2)&gt;GU$5,GU$5&gt;=$E$2),$Q30,IF(AND(($AA30+$E$2)&gt;GU$5,GU$5&gt;=$E$2),$P30,0))/Loss_GasEnergy
 *IF($C30="Residential",'Portfolio Inputs'!G$35,'Portfolio Inputs'!G$36)</f>
        <v>2226.8361033278256</v>
      </c>
      <c r="GV30" s="140">
        <f ca="1">IF(AND(($AB30+$E$2)&gt;GV$5,GV$5&gt;=$E$2),$L30,IF(AND(($AA30+$E$2)&gt;GV$5,GV$5&gt;=$E$2),$K30,0))/Loss_ElectricEnergy
 *IF($C30="Residential",'Portfolio Inputs'!H$33,'Portfolio Inputs'!H$34)
+IF(AND(($AB30+$E$2)&gt;GV$5,GV$5&gt;=$E$2),$Q30,IF(AND(($AA30+$E$2)&gt;GV$5,GV$5&gt;=$E$2),$P30,0))/Loss_GasEnergy
 *IF($C30="Residential",'Portfolio Inputs'!H$35,'Portfolio Inputs'!H$36)</f>
        <v>2260.2386448777424</v>
      </c>
      <c r="GW30" s="140">
        <f ca="1">IF(AND(($AB30+$E$2)&gt;GW$5,GW$5&gt;=$E$2),$L30,IF(AND(($AA30+$E$2)&gt;GW$5,GW$5&gt;=$E$2),$K30,0))/Loss_ElectricEnergy
 *IF($C30="Residential",'Portfolio Inputs'!I$33,'Portfolio Inputs'!I$34)
+IF(AND(($AB30+$E$2)&gt;GW$5,GW$5&gt;=$E$2),$Q30,IF(AND(($AA30+$E$2)&gt;GW$5,GW$5&gt;=$E$2),$P30,0))/Loss_GasEnergy
 *IF($C30="Residential",'Portfolio Inputs'!I$35,'Portfolio Inputs'!I$36)</f>
        <v>2294.1422245509084</v>
      </c>
      <c r="GX30" s="140">
        <f ca="1">IF(AND(($AB30+$E$2)&gt;GX$5,GX$5&gt;=$E$2),$L30,IF(AND(($AA30+$E$2)&gt;GX$5,GX$5&gt;=$E$2),$K30,0))/Loss_ElectricEnergy
 *IF($C30="Residential",'Portfolio Inputs'!J$33,'Portfolio Inputs'!J$34)
+IF(AND(($AB30+$E$2)&gt;GX$5,GX$5&gt;=$E$2),$Q30,IF(AND(($AA30+$E$2)&gt;GX$5,GX$5&gt;=$E$2),$P30,0))/Loss_GasEnergy
 *IF($C30="Residential",'Portfolio Inputs'!J$35,'Portfolio Inputs'!J$36)</f>
        <v>2328.5543579191717</v>
      </c>
      <c r="GY30" s="140">
        <f ca="1">IF(AND(($AB30+$E$2)&gt;GY$5,GY$5&gt;=$E$2),$L30,IF(AND(($AA30+$E$2)&gt;GY$5,GY$5&gt;=$E$2),$K30,0))/Loss_ElectricEnergy
 *IF($C30="Residential",'Portfolio Inputs'!K$33,'Portfolio Inputs'!K$34)
+IF(AND(($AB30+$E$2)&gt;GY$5,GY$5&gt;=$E$2),$Q30,IF(AND(($AA30+$E$2)&gt;GY$5,GY$5&gt;=$E$2),$P30,0))/Loss_GasEnergy
 *IF($C30="Residential",'Portfolio Inputs'!K$35,'Portfolio Inputs'!K$36)</f>
        <v>2363.4826732879592</v>
      </c>
      <c r="GZ30" s="140">
        <f ca="1">IF(AND(($AB30+$E$2)&gt;GZ$5,GZ$5&gt;=$E$2),$L30,IF(AND(($AA30+$E$2)&gt;GZ$5,GZ$5&gt;=$E$2),$K30,0))/Loss_ElectricEnergy
 *IF($C30="Residential",'Portfolio Inputs'!L$33,'Portfolio Inputs'!L$34)
+IF(AND(($AB30+$E$2)&gt;GZ$5,GZ$5&gt;=$E$2),$Q30,IF(AND(($AA30+$E$2)&gt;GZ$5,GZ$5&gt;=$E$2),$P30,0))/Loss_GasEnergy
 *IF($C30="Residential",'Portfolio Inputs'!L$35,'Portfolio Inputs'!L$36)</f>
        <v>2398.9349133872779</v>
      </c>
      <c r="HA30" s="140">
        <f ca="1">IF(AND(($AB30+$E$2)&gt;HA$5,HA$5&gt;=$E$2),$L30,IF(AND(($AA30+$E$2)&gt;HA$5,HA$5&gt;=$E$2),$K30,0))/Loss_ElectricEnergy
 *IF($C30="Residential",'Portfolio Inputs'!M$33,'Portfolio Inputs'!M$34)
+IF(AND(($AB30+$E$2)&gt;HA$5,HA$5&gt;=$E$2),$Q30,IF(AND(($AA30+$E$2)&gt;HA$5,HA$5&gt;=$E$2),$P30,0))/Loss_GasEnergy
 *IF($C30="Residential",'Portfolio Inputs'!M$35,'Portfolio Inputs'!M$36)</f>
        <v>2434.9189370880868</v>
      </c>
      <c r="HB30" s="140">
        <f ca="1">IF(AND(($AB30+$E$2)&gt;HB$5,HB$5&gt;=$E$2),$L30,IF(AND(($AA30+$E$2)&gt;HB$5,HB$5&gt;=$E$2),$K30,0))/Loss_ElectricEnergy
 *IF($C30="Residential",'Portfolio Inputs'!N$33,'Portfolio Inputs'!N$34)
+IF(AND(($AB30+$E$2)&gt;HB$5,HB$5&gt;=$E$2),$Q30,IF(AND(($AA30+$E$2)&gt;HB$5,HB$5&gt;=$E$2),$P30,0))/Loss_GasEnergy
 *IF($C30="Residential",'Portfolio Inputs'!N$35,'Portfolio Inputs'!N$36)</f>
        <v>2471.4427211444081</v>
      </c>
      <c r="HC30" s="140">
        <f ca="1">IF(AND(($AB30+$E$2)&gt;HC$5,HC$5&gt;=$E$2),$L30,IF(AND(($AA30+$E$2)&gt;HC$5,HC$5&gt;=$E$2),$K30,0))/Loss_ElectricEnergy
 *IF($C30="Residential",'Portfolio Inputs'!O$33,'Portfolio Inputs'!O$34)
+IF(AND(($AB30+$E$2)&gt;HC$5,HC$5&gt;=$E$2),$Q30,IF(AND(($AA30+$E$2)&gt;HC$5,HC$5&gt;=$E$2),$P30,0))/Loss_GasEnergy
 *IF($C30="Residential",'Portfolio Inputs'!O$35,'Portfolio Inputs'!O$36)</f>
        <v>2508.5143619615737</v>
      </c>
      <c r="HD30" s="140">
        <f ca="1">IF(AND(($AB30+$E$2)&gt;HD$5,HD$5&gt;=$E$2),$L30,IF(AND(($AA30+$E$2)&gt;HD$5,HD$5&gt;=$E$2),$K30,0))/Loss_ElectricEnergy
 *IF($C30="Residential",'Portfolio Inputs'!P$33,'Portfolio Inputs'!P$34)
+IF(AND(($AB30+$E$2)&gt;HD$5,HD$5&gt;=$E$2),$Q30,IF(AND(($AA30+$E$2)&gt;HD$5,HD$5&gt;=$E$2),$P30,0))/Loss_GasEnergy
 *IF($C30="Residential",'Portfolio Inputs'!P$35,'Portfolio Inputs'!P$36)</f>
        <v>2546.1420773909972</v>
      </c>
      <c r="HE30" s="140">
        <f ca="1">IF(AND(($AB30+$E$2)&gt;HE$5,HE$5&gt;=$E$2),$L30,IF(AND(($AA30+$E$2)&gt;HE$5,HE$5&gt;=$E$2),$K30,0))/Loss_ElectricEnergy
 *IF($C30="Residential",'Portfolio Inputs'!Q$33,'Portfolio Inputs'!Q$34)
+IF(AND(($AB30+$E$2)&gt;HE$5,HE$5&gt;=$E$2),$Q30,IF(AND(($AA30+$E$2)&gt;HE$5,HE$5&gt;=$E$2),$P30,0))/Loss_GasEnergy
 *IF($C30="Residential",'Portfolio Inputs'!Q$35,'Portfolio Inputs'!Q$36)</f>
        <v>2584.334208551862</v>
      </c>
      <c r="HF30" s="140">
        <f ca="1">IF(AND(($AB30+$E$2)&gt;HF$5,HF$5&gt;=$E$2),$L30,IF(AND(($AA30+$E$2)&gt;HF$5,HF$5&gt;=$E$2),$K30,0))/Loss_ElectricEnergy
 *IF($C30="Residential",'Portfolio Inputs'!R$33,'Portfolio Inputs'!R$34)
+IF(AND(($AB30+$E$2)&gt;HF$5,HF$5&gt;=$E$2),$Q30,IF(AND(($AA30+$E$2)&gt;HF$5,HF$5&gt;=$E$2),$P30,0))/Loss_GasEnergy
 *IF($C30="Residential",'Portfolio Inputs'!R$35,'Portfolio Inputs'!R$36)</f>
        <v>2623.0992216801392</v>
      </c>
      <c r="HG30" s="140">
        <f ca="1">IF(AND(($AB30+$E$2)&gt;HG$5,HG$5&gt;=$E$2),$L30,IF(AND(($AA30+$E$2)&gt;HG$5,HG$5&gt;=$E$2),$K30,0))/Loss_ElectricEnergy
 *IF($C30="Residential",'Portfolio Inputs'!S$33,'Portfolio Inputs'!S$34)
+IF(AND(($AB30+$E$2)&gt;HG$5,HG$5&gt;=$E$2),$Q30,IF(AND(($AA30+$E$2)&gt;HG$5,HG$5&gt;=$E$2),$P30,0))/Loss_GasEnergy
 *IF($C30="Residential",'Portfolio Inputs'!S$35,'Portfolio Inputs'!S$36)</f>
        <v>2662.4457100053414</v>
      </c>
      <c r="HH30" s="140">
        <f ca="1">IF(AND(($AB30+$E$2)&gt;HH$5,HH$5&gt;=$E$2),$L30,IF(AND(($AA30+$E$2)&gt;HH$5,HH$5&gt;=$E$2),$K30,0))/Loss_ElectricEnergy
 *IF($C30="Residential",'Portfolio Inputs'!T$33,'Portfolio Inputs'!T$34)
+IF(AND(($AB30+$E$2)&gt;HH$5,HH$5&gt;=$E$2),$Q30,IF(AND(($AA30+$E$2)&gt;HH$5,HH$5&gt;=$E$2),$P30,0))/Loss_GasEnergy
 *IF($C30="Residential",'Portfolio Inputs'!T$35,'Portfolio Inputs'!T$36)</f>
        <v>2702.3823956554211</v>
      </c>
      <c r="HI30" s="140">
        <f ca="1">IF(AND(($AB30+$E$2)&gt;HI$5,HI$5&gt;=$E$2),$L30,IF(AND(($AA30+$E$2)&gt;HI$5,HI$5&gt;=$E$2),$K30,0))/Loss_ElectricEnergy
 *IF($C30="Residential",'Portfolio Inputs'!U$33,'Portfolio Inputs'!U$34)
+IF(AND(($AB30+$E$2)&gt;HI$5,HI$5&gt;=$E$2),$Q30,IF(AND(($AA30+$E$2)&gt;HI$5,HI$5&gt;=$E$2),$P30,0))/Loss_GasEnergy
 *IF($C30="Residential",'Portfolio Inputs'!U$35,'Portfolio Inputs'!U$36)</f>
        <v>2742.9181315902524</v>
      </c>
      <c r="HJ30" s="140">
        <f ca="1">IF(AND(($AB30+$E$2)&gt;HJ$5,HJ$5&gt;=$E$2),$L30,IF(AND(($AA30+$E$2)&gt;HJ$5,HJ$5&gt;=$E$2),$K30,0))/Loss_ElectricEnergy
 *IF($C30="Residential",'Portfolio Inputs'!V$33,'Portfolio Inputs'!V$34)
+IF(AND(($AB30+$E$2)&gt;HJ$5,HJ$5&gt;=$E$2),$Q30,IF(AND(($AA30+$E$2)&gt;HJ$5,HJ$5&gt;=$E$2),$P30,0))/Loss_GasEnergy
 *IF($C30="Residential",'Portfolio Inputs'!V$35,'Portfolio Inputs'!V$36)</f>
        <v>2784.0619035641057</v>
      </c>
      <c r="HK30" s="140">
        <f ca="1">IF(AND(($AB30+$E$2)&gt;HK$5,HK$5&gt;=$E$2),$L30,IF(AND(($AA30+$E$2)&gt;HK$5,HK$5&gt;=$E$2),$K30,0))/Loss_ElectricEnergy
 *IF($C30="Residential",'Portfolio Inputs'!W$33,'Portfolio Inputs'!W$34)
+IF(AND(($AB30+$E$2)&gt;HK$5,HK$5&gt;=$E$2),$Q30,IF(AND(($AA30+$E$2)&gt;HK$5,HK$5&gt;=$E$2),$P30,0))/Loss_GasEnergy
 *IF($C30="Residential",'Portfolio Inputs'!W$35,'Portfolio Inputs'!W$36)</f>
        <v>2825.822832117567</v>
      </c>
      <c r="HL30" s="140">
        <f ca="1">IF(AND(($AB30+$E$2)&gt;HL$5,HL$5&gt;=$E$2),$L30,IF(AND(($AA30+$E$2)&gt;HL$5,HL$5&gt;=$E$2),$K30,0))/Loss_ElectricEnergy
 *IF($C30="Residential",'Portfolio Inputs'!X$33,'Portfolio Inputs'!X$34)
+IF(AND(($AB30+$E$2)&gt;HL$5,HL$5&gt;=$E$2),$Q30,IF(AND(($AA30+$E$2)&gt;HL$5,HL$5&gt;=$E$2),$P30,0))/Loss_GasEnergy
 *IF($C30="Residential",'Portfolio Inputs'!X$35,'Portfolio Inputs'!X$36)</f>
        <v>0</v>
      </c>
      <c r="HM30" s="140">
        <f ca="1">IF(AND(($AB30+$E$2)&gt;HM$5,HM$5&gt;=$E$2),$L30,IF(AND(($AA30+$E$2)&gt;HM$5,HM$5&gt;=$E$2),$K30,0))/Loss_ElectricEnergy
 *IF($C30="Residential",'Portfolio Inputs'!Y$33,'Portfolio Inputs'!Y$34)
+IF(AND(($AB30+$E$2)&gt;HM$5,HM$5&gt;=$E$2),$Q30,IF(AND(($AA30+$E$2)&gt;HM$5,HM$5&gt;=$E$2),$P30,0))/Loss_GasEnergy
 *IF($C30="Residential",'Portfolio Inputs'!Y$35,'Portfolio Inputs'!Y$36)</f>
        <v>0</v>
      </c>
      <c r="HN30" s="140">
        <f ca="1">IF(AND(($AB30+$E$2)&gt;HN$5,HN$5&gt;=$E$2),$L30,IF(AND(($AA30+$E$2)&gt;HN$5,HN$5&gt;=$E$2),$K30,0))/Loss_ElectricEnergy
 *IF($C30="Residential",'Portfolio Inputs'!Z$33,'Portfolio Inputs'!Z$34)
+IF(AND(($AB30+$E$2)&gt;HN$5,HN$5&gt;=$E$2),$Q30,IF(AND(($AA30+$E$2)&gt;HN$5,HN$5&gt;=$E$2),$P30,0))/Loss_GasEnergy
 *IF($C30="Residential",'Portfolio Inputs'!Z$35,'Portfolio Inputs'!Z$36)</f>
        <v>0</v>
      </c>
      <c r="HO30" s="140">
        <f ca="1">IF(AND(($AB30+$E$2)&gt;HO$5,HO$5&gt;=$E$2),$L30,IF(AND(($AA30+$E$2)&gt;HO$5,HO$5&gt;=$E$2),$K30,0))/Loss_ElectricEnergy
 *IF($C30="Residential",'Portfolio Inputs'!AA$33,'Portfolio Inputs'!AA$34)
+IF(AND(($AB30+$E$2)&gt;HO$5,HO$5&gt;=$E$2),$Q30,IF(AND(($AA30+$E$2)&gt;HO$5,HO$5&gt;=$E$2),$P30,0))/Loss_GasEnergy
 *IF($C30="Residential",'Portfolio Inputs'!AA$35,'Portfolio Inputs'!AA$36)</f>
        <v>0</v>
      </c>
      <c r="HP30" s="140">
        <f ca="1">IF(AND(($AB30+$E$2)&gt;HP$5,HP$5&gt;=$E$2),$L30,IF(AND(($AA30+$E$2)&gt;HP$5,HP$5&gt;=$E$2),$K30,0))/Loss_ElectricEnergy
 *IF($C30="Residential",'Portfolio Inputs'!AB$33,'Portfolio Inputs'!AB$34)
+IF(AND(($AB30+$E$2)&gt;HP$5,HP$5&gt;=$E$2),$Q30,IF(AND(($AA30+$E$2)&gt;HP$5,HP$5&gt;=$E$2),$P30,0))/Loss_GasEnergy
 *IF($C30="Residential",'Portfolio Inputs'!AB$35,'Portfolio Inputs'!AB$36)</f>
        <v>0</v>
      </c>
      <c r="HQ30" s="140">
        <f ca="1">IF(AND(($AB30+$E$2)&gt;HQ$5,HQ$5&gt;=$E$2),$L30,IF(AND(($AA30+$E$2)&gt;HQ$5,HQ$5&gt;=$E$2),$K30,0))/Loss_ElectricEnergy
 *IF($C30="Residential",'Portfolio Inputs'!AC$33,'Portfolio Inputs'!AC$34)
+IF(AND(($AB30+$E$2)&gt;HQ$5,HQ$5&gt;=$E$2),$Q30,IF(AND(($AA30+$E$2)&gt;HQ$5,HQ$5&gt;=$E$2),$P30,0))/Loss_GasEnergy
 *IF($C30="Residential",'Portfolio Inputs'!AC$35,'Portfolio Inputs'!AC$36)</f>
        <v>0</v>
      </c>
      <c r="HR30" s="140">
        <f ca="1">IF(AND(($AB30+$E$2)&gt;HR$5,HR$5&gt;=$E$2),$L30,IF(AND(($AA30+$E$2)&gt;HR$5,HR$5&gt;=$E$2),$K30,0))/Loss_ElectricEnergy
 *IF($C30="Residential",'Portfolio Inputs'!AD$33,'Portfolio Inputs'!AD$34)
+IF(AND(($AB30+$E$2)&gt;HR$5,HR$5&gt;=$E$2),$Q30,IF(AND(($AA30+$E$2)&gt;HR$5,HR$5&gt;=$E$2),$P30,0))/Loss_GasEnergy
 *IF($C30="Residential",'Portfolio Inputs'!AD$35,'Portfolio Inputs'!AD$36)</f>
        <v>0</v>
      </c>
      <c r="HS30" s="140">
        <f ca="1">IF(AND(($AB30+$E$2)&gt;HS$5,HS$5&gt;=$E$2),$L30,IF(AND(($AA30+$E$2)&gt;HS$5,HS$5&gt;=$E$2),$K30,0))/Loss_ElectricEnergy
 *IF($C30="Residential",'Portfolio Inputs'!AE$33,'Portfolio Inputs'!AE$34)
+IF(AND(($AB30+$E$2)&gt;HS$5,HS$5&gt;=$E$2),$Q30,IF(AND(($AA30+$E$2)&gt;HS$5,HS$5&gt;=$E$2),$P30,0))/Loss_GasEnergy
 *IF($C30="Residential",'Portfolio Inputs'!AE$35,'Portfolio Inputs'!AE$36)</f>
        <v>0</v>
      </c>
      <c r="HT30" s="140">
        <f ca="1">IF(AND(($AB30+$E$2)&gt;HT$5,HT$5&gt;=$E$2),$L30,IF(AND(($AA30+$E$2)&gt;HT$5,HT$5&gt;=$E$2),$K30,0))/Loss_ElectricEnergy
 *IF($C30="Residential",'Portfolio Inputs'!AF$33,'Portfolio Inputs'!AF$34)
+IF(AND(($AB30+$E$2)&gt;HT$5,HT$5&gt;=$E$2),$Q30,IF(AND(($AA30+$E$2)&gt;HT$5,HT$5&gt;=$E$2),$P30,0))/Loss_GasEnergy
 *IF($C30="Residential",'Portfolio Inputs'!AF$35,'Portfolio Inputs'!AF$36)</f>
        <v>0</v>
      </c>
      <c r="HU30" s="140">
        <f ca="1">IF(AND(($AB30+$E$2)&gt;HU$5,HU$5&gt;=$E$2),$L30,IF(AND(($AA30+$E$2)&gt;HU$5,HU$5&gt;=$E$2),$K30,0))/Loss_ElectricEnergy
 *IF($C30="Residential",'Portfolio Inputs'!AG$33,'Portfolio Inputs'!AG$34)
+IF(AND(($AB30+$E$2)&gt;HU$5,HU$5&gt;=$E$2),$Q30,IF(AND(($AA30+$E$2)&gt;HU$5,HU$5&gt;=$E$2),$P30,0))/Loss_GasEnergy
 *IF($C30="Residential",'Portfolio Inputs'!AG$35,'Portfolio Inputs'!AG$36)</f>
        <v>0</v>
      </c>
      <c r="HV30" s="140">
        <f ca="1">IF(AND(($AB30+$E$2)&gt;HV$5,HV$5&gt;=$E$2),$L30,IF(AND(($AA30+$E$2)&gt;HV$5,HV$5&gt;=$E$2),$K30,0))/Loss_ElectricEnergy
 *IF($C30="Residential",'Portfolio Inputs'!AH$33,'Portfolio Inputs'!AH$34)
+IF(AND(($AB30+$E$2)&gt;HV$5,HV$5&gt;=$E$2),$Q30,IF(AND(($AA30+$E$2)&gt;HV$5,HV$5&gt;=$E$2),$P30,0))/Loss_GasEnergy
 *IF($C30="Residential",'Portfolio Inputs'!AH$35,'Portfolio Inputs'!AH$36)</f>
        <v>0</v>
      </c>
      <c r="HW30" s="140">
        <f ca="1">IF(AND(($AB30+$E$2)&gt;HW$5,HW$5&gt;=$E$2),$L30,IF(AND(($AA30+$E$2)&gt;HW$5,HW$5&gt;=$E$2),$K30,0))/Loss_ElectricEnergy
 *IF($C30="Residential",'Portfolio Inputs'!AI$33,'Portfolio Inputs'!AI$34)
+IF(AND(($AB30+$E$2)&gt;HW$5,HW$5&gt;=$E$2),$Q30,IF(AND(($AA30+$E$2)&gt;HW$5,HW$5&gt;=$E$2),$P30,0))/Loss_GasEnergy
 *IF($C30="Residential",'Portfolio Inputs'!AI$35,'Portfolio Inputs'!AI$36)</f>
        <v>0</v>
      </c>
      <c r="HX30" s="140">
        <f ca="1">IF(AND(($AB30+$E$2)&gt;HX$5,HX$5&gt;=$E$2),$L30,IF(AND(($AA30+$E$2)&gt;HX$5,HX$5&gt;=$E$2),$K30,0))/Loss_ElectricEnergy
 *IF($C30="Residential",'Portfolio Inputs'!AJ$33,'Portfolio Inputs'!AJ$34)
+IF(AND(($AB30+$E$2)&gt;HX$5,HX$5&gt;=$E$2),$Q30,IF(AND(($AA30+$E$2)&gt;HX$5,HX$5&gt;=$E$2),$P30,0))/Loss_GasEnergy
 *IF($C30="Residential",'Portfolio Inputs'!AJ$35,'Portfolio Inputs'!AJ$36)</f>
        <v>0</v>
      </c>
      <c r="HY30" s="140">
        <f ca="1">IF(AND(($AB30+$E$2)&gt;HY$5,HY$5&gt;=$E$2),$L30,IF(AND(($AA30+$E$2)&gt;HY$5,HY$5&gt;=$E$2),$K30,0))/Loss_ElectricEnergy
 *IF($C30="Residential",'Portfolio Inputs'!AK$33,'Portfolio Inputs'!AK$34)
+IF(AND(($AB30+$E$2)&gt;HY$5,HY$5&gt;=$E$2),$Q30,IF(AND(($AA30+$E$2)&gt;HY$5,HY$5&gt;=$E$2),$P30,0))/Loss_GasEnergy
 *IF($C30="Residential",'Portfolio Inputs'!AK$35,'Portfolio Inputs'!AK$36)</f>
        <v>0</v>
      </c>
      <c r="HZ30" s="140">
        <f ca="1">IF(AND(($AB30+$E$2)&gt;HZ$5,HZ$5&gt;=$E$2),$L30,IF(AND(($AA30+$E$2)&gt;HZ$5,HZ$5&gt;=$E$2),$K30,0))/Loss_ElectricEnergy
 *IF($C30="Residential",'Portfolio Inputs'!AL$33,'Portfolio Inputs'!AL$34)
+IF(AND(($AB30+$E$2)&gt;HZ$5,HZ$5&gt;=$E$2),$Q30,IF(AND(($AA30+$E$2)&gt;HZ$5,HZ$5&gt;=$E$2),$P30,0))/Loss_GasEnergy
 *IF($C30="Residential",'Portfolio Inputs'!AL$35,'Portfolio Inputs'!AL$36)</f>
        <v>0</v>
      </c>
      <c r="IA30" s="140">
        <f ca="1">IF(AND(($AB30+$E$2)&gt;IA$5,IA$5&gt;=$E$2),$L30,IF(AND(($AA30+$E$2)&gt;IA$5,IA$5&gt;=$E$2),$K30,0))/Loss_ElectricEnergy
 *IF($C30="Residential",'Portfolio Inputs'!AM$33,'Portfolio Inputs'!AM$34)
+IF(AND(($AB30+$E$2)&gt;IA$5,IA$5&gt;=$E$2),$Q30,IF(AND(($AA30+$E$2)&gt;IA$5,IA$5&gt;=$E$2),$P30,0))/Loss_GasEnergy
 *IF($C30="Residential",'Portfolio Inputs'!AM$35,'Portfolio Inputs'!AM$36)</f>
        <v>0</v>
      </c>
      <c r="IB30" s="139"/>
      <c r="IC30" s="140">
        <f t="shared" ca="1" si="125"/>
        <v>3819.5072247511475</v>
      </c>
      <c r="ID30" s="140">
        <f t="shared" ca="1" si="125"/>
        <v>0</v>
      </c>
      <c r="IE30" s="140">
        <f t="shared" ca="1" si="125"/>
        <v>0</v>
      </c>
      <c r="IF30" s="140">
        <f t="shared" ca="1" si="125"/>
        <v>0</v>
      </c>
      <c r="IG30" s="140">
        <f t="shared" ca="1" si="125"/>
        <v>0</v>
      </c>
      <c r="IH30" s="140">
        <f t="shared" ca="1" si="125"/>
        <v>0</v>
      </c>
      <c r="II30" s="140">
        <f t="shared" ca="1" si="125"/>
        <v>0</v>
      </c>
      <c r="IJ30" s="140">
        <f t="shared" ca="1" si="125"/>
        <v>0</v>
      </c>
      <c r="IK30" s="140">
        <f t="shared" ca="1" si="125"/>
        <v>0</v>
      </c>
      <c r="IL30" s="140">
        <f t="shared" ca="1" si="125"/>
        <v>0</v>
      </c>
      <c r="IM30" s="140">
        <f t="shared" ca="1" si="126"/>
        <v>0</v>
      </c>
      <c r="IN30" s="140">
        <f t="shared" ca="1" si="126"/>
        <v>0</v>
      </c>
      <c r="IO30" s="140">
        <f t="shared" ca="1" si="126"/>
        <v>0</v>
      </c>
      <c r="IP30" s="140">
        <f t="shared" ca="1" si="126"/>
        <v>0</v>
      </c>
      <c r="IQ30" s="140">
        <f t="shared" ca="1" si="126"/>
        <v>0</v>
      </c>
      <c r="IR30" s="140">
        <f t="shared" ca="1" si="126"/>
        <v>0</v>
      </c>
      <c r="IS30" s="140">
        <f t="shared" ca="1" si="126"/>
        <v>0</v>
      </c>
      <c r="IT30" s="140">
        <f t="shared" ca="1" si="126"/>
        <v>0</v>
      </c>
      <c r="IU30" s="140">
        <f t="shared" ca="1" si="126"/>
        <v>0</v>
      </c>
      <c r="IV30" s="140">
        <f t="shared" ca="1" si="126"/>
        <v>0</v>
      </c>
      <c r="IW30" s="140">
        <f t="shared" ca="1" si="127"/>
        <v>0</v>
      </c>
      <c r="IX30" s="140">
        <f t="shared" ca="1" si="127"/>
        <v>0</v>
      </c>
      <c r="IY30" s="140">
        <f t="shared" ca="1" si="127"/>
        <v>0</v>
      </c>
      <c r="IZ30" s="140">
        <f t="shared" ca="1" si="127"/>
        <v>0</v>
      </c>
      <c r="JA30" s="140">
        <f t="shared" ca="1" si="127"/>
        <v>0</v>
      </c>
      <c r="JB30" s="140">
        <f t="shared" ca="1" si="127"/>
        <v>0</v>
      </c>
      <c r="JC30" s="140">
        <f t="shared" ca="1" si="127"/>
        <v>0</v>
      </c>
      <c r="JD30" s="140">
        <f t="shared" ca="1" si="127"/>
        <v>0</v>
      </c>
      <c r="JE30" s="140">
        <f t="shared" ca="1" si="127"/>
        <v>0</v>
      </c>
      <c r="JF30" s="140">
        <f t="shared" ca="1" si="127"/>
        <v>0</v>
      </c>
      <c r="JG30" s="140">
        <f t="shared" ca="1" si="127"/>
        <v>0</v>
      </c>
      <c r="JH30" s="140">
        <f t="shared" ca="1" si="127"/>
        <v>0</v>
      </c>
      <c r="JI30" s="140">
        <f t="shared" ca="1" si="127"/>
        <v>0</v>
      </c>
      <c r="JJ30" s="140">
        <f t="shared" ca="1" si="127"/>
        <v>0</v>
      </c>
      <c r="JK30" s="139"/>
      <c r="JL30" s="140">
        <f ca="1">IF(AND(($AB30+$E$2)&gt;JL$5,JL$5&gt;=$E$2),'Portfolio Inputs'!F$30*$S30,IF(AND(($AA30+$E$2)&gt;JL$5,JL$5&gt;=$E$2),'Portfolio Inputs'!F$30*$R30,0))</f>
        <v>0</v>
      </c>
      <c r="JM30" s="140">
        <f ca="1">IF(AND(($AB30+$E$2)&gt;JM$5,JM$5&gt;=$E$2),'Portfolio Inputs'!G$30*$S30,IF(AND(($AA30+$E$2)&gt;JM$5,JM$5&gt;=$E$2),'Portfolio Inputs'!G$30*$R30,0))</f>
        <v>0</v>
      </c>
      <c r="JN30" s="140">
        <f ca="1">IF(AND(($AB30+$E$2)&gt;JN$5,JN$5&gt;=$E$2),'Portfolio Inputs'!H$30*$S30,IF(AND(($AA30+$E$2)&gt;JN$5,JN$5&gt;=$E$2),'Portfolio Inputs'!H$30*$R30,0))</f>
        <v>0</v>
      </c>
      <c r="JO30" s="140">
        <f ca="1">IF(AND(($AB30+$E$2)&gt;JO$5,JO$5&gt;=$E$2),'Portfolio Inputs'!I$30*$S30,IF(AND(($AA30+$E$2)&gt;JO$5,JO$5&gt;=$E$2),'Portfolio Inputs'!I$30*$R30,0))</f>
        <v>0</v>
      </c>
      <c r="JP30" s="140">
        <f ca="1">IF(AND(($AB30+$E$2)&gt;JP$5,JP$5&gt;=$E$2),'Portfolio Inputs'!J$30*$S30,IF(AND(($AA30+$E$2)&gt;JP$5,JP$5&gt;=$E$2),'Portfolio Inputs'!J$30*$R30,0))</f>
        <v>0</v>
      </c>
      <c r="JQ30" s="140">
        <f ca="1">IF(AND(($AB30+$E$2)&gt;JQ$5,JQ$5&gt;=$E$2),'Portfolio Inputs'!K$30*$S30,IF(AND(($AA30+$E$2)&gt;JQ$5,JQ$5&gt;=$E$2),'Portfolio Inputs'!K$30*$R30,0))</f>
        <v>0</v>
      </c>
      <c r="JR30" s="140">
        <f ca="1">IF(AND(($AB30+$E$2)&gt;JR$5,JR$5&gt;=$E$2),'Portfolio Inputs'!L$30*$S30,IF(AND(($AA30+$E$2)&gt;JR$5,JR$5&gt;=$E$2),'Portfolio Inputs'!L$30*$R30,0))</f>
        <v>0</v>
      </c>
      <c r="JS30" s="140">
        <f ca="1">IF(AND(($AB30+$E$2)&gt;JS$5,JS$5&gt;=$E$2),'Portfolio Inputs'!M$30*$S30,IF(AND(($AA30+$E$2)&gt;JS$5,JS$5&gt;=$E$2),'Portfolio Inputs'!M$30*$R30,0))</f>
        <v>0</v>
      </c>
      <c r="JT30" s="140">
        <f ca="1">IF(AND(($AB30+$E$2)&gt;JT$5,JT$5&gt;=$E$2),'Portfolio Inputs'!N$30*$S30,IF(AND(($AA30+$E$2)&gt;JT$5,JT$5&gt;=$E$2),'Portfolio Inputs'!N$30*$R30,0))</f>
        <v>0</v>
      </c>
      <c r="JU30" s="140">
        <f ca="1">IF(AND(($AB30+$E$2)&gt;JU$5,JU$5&gt;=$E$2),'Portfolio Inputs'!O$30*$S30,IF(AND(($AA30+$E$2)&gt;JU$5,JU$5&gt;=$E$2),'Portfolio Inputs'!O$30*$R30,0))</f>
        <v>0</v>
      </c>
      <c r="JV30" s="140">
        <f ca="1">IF(AND(($AB30+$E$2)&gt;JV$5,JV$5&gt;=$E$2),'Portfolio Inputs'!P$30*$S30,IF(AND(($AA30+$E$2)&gt;JV$5,JV$5&gt;=$E$2),'Portfolio Inputs'!P$30*$R30,0))</f>
        <v>0</v>
      </c>
      <c r="JW30" s="140">
        <f ca="1">IF(AND(($AB30+$E$2)&gt;JW$5,JW$5&gt;=$E$2),'Portfolio Inputs'!Q$30*$S30,IF(AND(($AA30+$E$2)&gt;JW$5,JW$5&gt;=$E$2),'Portfolio Inputs'!Q$30*$R30,0))</f>
        <v>0</v>
      </c>
      <c r="JX30" s="140">
        <f ca="1">IF(AND(($AB30+$E$2)&gt;JX$5,JX$5&gt;=$E$2),'Portfolio Inputs'!R$30*$S30,IF(AND(($AA30+$E$2)&gt;JX$5,JX$5&gt;=$E$2),'Portfolio Inputs'!R$30*$R30,0))</f>
        <v>0</v>
      </c>
      <c r="JY30" s="140">
        <f ca="1">IF(AND(($AB30+$E$2)&gt;JY$5,JY$5&gt;=$E$2),'Portfolio Inputs'!S$30*$S30,IF(AND(($AA30+$E$2)&gt;JY$5,JY$5&gt;=$E$2),'Portfolio Inputs'!S$30*$R30,0))</f>
        <v>0</v>
      </c>
      <c r="JZ30" s="140">
        <f ca="1">IF(AND(($AB30+$E$2)&gt;JZ$5,JZ$5&gt;=$E$2),'Portfolio Inputs'!T$30*$S30,IF(AND(($AA30+$E$2)&gt;JZ$5,JZ$5&gt;=$E$2),'Portfolio Inputs'!T$30*$R30,0))</f>
        <v>0</v>
      </c>
      <c r="KA30" s="140">
        <f ca="1">IF(AND(($AB30+$E$2)&gt;KA$5,KA$5&gt;=$E$2),'Portfolio Inputs'!U$30*$S30,IF(AND(($AA30+$E$2)&gt;KA$5,KA$5&gt;=$E$2),'Portfolio Inputs'!U$30*$R30,0))</f>
        <v>0</v>
      </c>
      <c r="KB30" s="140">
        <f ca="1">IF(AND(($AB30+$E$2)&gt;KB$5,KB$5&gt;=$E$2),'Portfolio Inputs'!V$30*$S30,IF(AND(($AA30+$E$2)&gt;KB$5,KB$5&gt;=$E$2),'Portfolio Inputs'!V$30*$R30,0))</f>
        <v>0</v>
      </c>
      <c r="KC30" s="140">
        <f ca="1">IF(AND(($AB30+$E$2)&gt;KC$5,KC$5&gt;=$E$2),'Portfolio Inputs'!W$30*$S30,IF(AND(($AA30+$E$2)&gt;KC$5,KC$5&gt;=$E$2),'Portfolio Inputs'!W$30*$R30,0))</f>
        <v>0</v>
      </c>
      <c r="KD30" s="140">
        <f ca="1">IF(AND(($AB30+$E$2)&gt;KD$5,KD$5&gt;=$E$2),'Portfolio Inputs'!X$30*$S30,IF(AND(($AA30+$E$2)&gt;KD$5,KD$5&gt;=$E$2),'Portfolio Inputs'!X$30*$R30,0))</f>
        <v>0</v>
      </c>
      <c r="KE30" s="140">
        <f ca="1">IF(AND(($AB30+$E$2)&gt;KE$5,KE$5&gt;=$E$2),'Portfolio Inputs'!Y$30*$S30,IF(AND(($AA30+$E$2)&gt;KE$5,KE$5&gt;=$E$2),'Portfolio Inputs'!Y$30*$R30,0))</f>
        <v>0</v>
      </c>
      <c r="KF30" s="140">
        <f ca="1">IF(AND(($AB30+$E$2)&gt;KF$5,KF$5&gt;=$E$2),'Portfolio Inputs'!Z$30*$S30,IF(AND(($AA30+$E$2)&gt;KF$5,KF$5&gt;=$E$2),'Portfolio Inputs'!Z$30*$R30,0))</f>
        <v>0</v>
      </c>
      <c r="KG30" s="140">
        <f ca="1">IF(AND(($AB30+$E$2)&gt;KG$5,KG$5&gt;=$E$2),'Portfolio Inputs'!AA$30*$S30,IF(AND(($AA30+$E$2)&gt;KG$5,KG$5&gt;=$E$2),'Portfolio Inputs'!AA$30*$R30,0))</f>
        <v>0</v>
      </c>
      <c r="KH30" s="140">
        <f ca="1">IF(AND(($AB30+$E$2)&gt;KH$5,KH$5&gt;=$E$2),'Portfolio Inputs'!AB$30*$S30,IF(AND(($AA30+$E$2)&gt;KH$5,KH$5&gt;=$E$2),'Portfolio Inputs'!AB$30*$R30,0))</f>
        <v>0</v>
      </c>
      <c r="KI30" s="140">
        <f ca="1">IF(AND(($AB30+$E$2)&gt;KI$5,KI$5&gt;=$E$2),'Portfolio Inputs'!AC$30*$S30,IF(AND(($AA30+$E$2)&gt;KI$5,KI$5&gt;=$E$2),'Portfolio Inputs'!AC$30*$R30,0))</f>
        <v>0</v>
      </c>
      <c r="KJ30" s="140">
        <f ca="1">IF(AND(($AB30+$E$2)&gt;KJ$5,KJ$5&gt;=$E$2),'Portfolio Inputs'!AD$30*$S30,IF(AND(($AA30+$E$2)&gt;KJ$5,KJ$5&gt;=$E$2),'Portfolio Inputs'!AD$30*$R30,0))</f>
        <v>0</v>
      </c>
      <c r="KK30" s="140">
        <f ca="1">IF(AND(($AB30+$E$2)&gt;KK$5,KK$5&gt;=$E$2),'Portfolio Inputs'!AE$30*$S30,IF(AND(($AA30+$E$2)&gt;KK$5,KK$5&gt;=$E$2),'Portfolio Inputs'!AE$30*$R30,0))</f>
        <v>0</v>
      </c>
      <c r="KL30" s="140">
        <f ca="1">IF(AND(($AB30+$E$2)&gt;KL$5,KL$5&gt;=$E$2),'Portfolio Inputs'!AF$30*$S30,IF(AND(($AA30+$E$2)&gt;KL$5,KL$5&gt;=$E$2),'Portfolio Inputs'!AF$30*$R30,0))</f>
        <v>0</v>
      </c>
      <c r="KM30" s="140">
        <f ca="1">IF(AND(($AB30+$E$2)&gt;KM$5,KM$5&gt;=$E$2),'Portfolio Inputs'!AG$30*$S30,IF(AND(($AA30+$E$2)&gt;KM$5,KM$5&gt;=$E$2),'Portfolio Inputs'!AG$30*$R30,0))</f>
        <v>0</v>
      </c>
      <c r="KN30" s="140">
        <f ca="1">IF(AND(($AB30+$E$2)&gt;KN$5,KN$5&gt;=$E$2),'Portfolio Inputs'!AH$30*$S30,IF(AND(($AA30+$E$2)&gt;KN$5,KN$5&gt;=$E$2),'Portfolio Inputs'!AH$30*$R30,0))</f>
        <v>0</v>
      </c>
      <c r="KO30" s="140">
        <f ca="1">IF(AND(($AB30+$E$2)&gt;KO$5,KO$5&gt;=$E$2),'Portfolio Inputs'!AI$30*$S30,IF(AND(($AA30+$E$2)&gt;KO$5,KO$5&gt;=$E$2),'Portfolio Inputs'!AI$30*$R30,0))</f>
        <v>0</v>
      </c>
      <c r="KP30" s="140">
        <f ca="1">IF(AND(($AB30+$E$2)&gt;KP$5,KP$5&gt;=$E$2),'Portfolio Inputs'!AJ$30*$S30,IF(AND(($AA30+$E$2)&gt;KP$5,KP$5&gt;=$E$2),'Portfolio Inputs'!AJ$30*$R30,0))</f>
        <v>0</v>
      </c>
      <c r="KQ30" s="140">
        <f ca="1">IF(AND(($AB30+$E$2)&gt;KQ$5,KQ$5&gt;=$E$2),'Portfolio Inputs'!AK$30*$S30,IF(AND(($AA30+$E$2)&gt;KQ$5,KQ$5&gt;=$E$2),'Portfolio Inputs'!AK$30*$R30,0))</f>
        <v>0</v>
      </c>
      <c r="KR30" s="140">
        <f ca="1">IF(AND(($AB30+$E$2)&gt;KR$5,KR$5&gt;=$E$2),'Portfolio Inputs'!AL$30*$S30,IF(AND(($AA30+$E$2)&gt;KR$5,KR$5&gt;=$E$2),'Portfolio Inputs'!AL$30*$R30,0))</f>
        <v>0</v>
      </c>
      <c r="KS30" s="140">
        <f ca="1">IF(AND(($AB30+$E$2)&gt;KS$5,KS$5&gt;=$E$2),'Portfolio Inputs'!AM$30*$S30,IF(AND(($AA30+$E$2)&gt;KS$5,KS$5&gt;=$E$2),'Portfolio Inputs'!AM$30*$R30,0))</f>
        <v>0</v>
      </c>
      <c r="KT30" s="139"/>
      <c r="KU30" s="140">
        <f ca="1">IF(AND(($AB30+$E$2)&gt;KU$5,KU$5&gt;=$E$2),$S30,IF(AND(($AA30+$E$2)&gt;KU$5,KU$5&gt;=$E$2),$R30,0))*IF($C30="Residential",'Portfolio Inputs'!F$37,'Portfolio Inputs'!F$38)</f>
        <v>0</v>
      </c>
      <c r="KV30" s="140">
        <f ca="1">IF(AND(($AB30+$E$2)&gt;KV$5,KV$5&gt;=$E$2),$S30,IF(AND(($AA30+$E$2)&gt;KV$5,KV$5&gt;=$E$2),$R30,0))*IF($C30="Residential",'Portfolio Inputs'!G$37,'Portfolio Inputs'!G$38)</f>
        <v>0</v>
      </c>
      <c r="KW30" s="140">
        <f ca="1">IF(AND(($AB30+$E$2)&gt;KW$5,KW$5&gt;=$E$2),$S30,IF(AND(($AA30+$E$2)&gt;KW$5,KW$5&gt;=$E$2),$R30,0))*IF($C30="Residential",'Portfolio Inputs'!H$37,'Portfolio Inputs'!H$38)</f>
        <v>0</v>
      </c>
      <c r="KX30" s="140">
        <f ca="1">IF(AND(($AB30+$E$2)&gt;KX$5,KX$5&gt;=$E$2),$S30,IF(AND(($AA30+$E$2)&gt;KX$5,KX$5&gt;=$E$2),$R30,0))*IF($C30="Residential",'Portfolio Inputs'!I$37,'Portfolio Inputs'!I$38)</f>
        <v>0</v>
      </c>
      <c r="KY30" s="140">
        <f ca="1">IF(AND(($AB30+$E$2)&gt;KY$5,KY$5&gt;=$E$2),$S30,IF(AND(($AA30+$E$2)&gt;KY$5,KY$5&gt;=$E$2),$R30,0))*IF($C30="Residential",'Portfolio Inputs'!J$37,'Portfolio Inputs'!J$38)</f>
        <v>0</v>
      </c>
      <c r="KZ30" s="140">
        <f ca="1">IF(AND(($AB30+$E$2)&gt;KZ$5,KZ$5&gt;=$E$2),$S30,IF(AND(($AA30+$E$2)&gt;KZ$5,KZ$5&gt;=$E$2),$R30,0))*IF($C30="Residential",'Portfolio Inputs'!K$37,'Portfolio Inputs'!K$38)</f>
        <v>0</v>
      </c>
      <c r="LA30" s="140">
        <f ca="1">IF(AND(($AB30+$E$2)&gt;LA$5,LA$5&gt;=$E$2),$S30,IF(AND(($AA30+$E$2)&gt;LA$5,LA$5&gt;=$E$2),$R30,0))*IF($C30="Residential",'Portfolio Inputs'!L$37,'Portfolio Inputs'!L$38)</f>
        <v>0</v>
      </c>
      <c r="LB30" s="140">
        <f ca="1">IF(AND(($AB30+$E$2)&gt;LB$5,LB$5&gt;=$E$2),$S30,IF(AND(($AA30+$E$2)&gt;LB$5,LB$5&gt;=$E$2),$R30,0))*IF($C30="Residential",'Portfolio Inputs'!M$37,'Portfolio Inputs'!M$38)</f>
        <v>0</v>
      </c>
      <c r="LC30" s="140">
        <f ca="1">IF(AND(($AB30+$E$2)&gt;LC$5,LC$5&gt;=$E$2),$S30,IF(AND(($AA30+$E$2)&gt;LC$5,LC$5&gt;=$E$2),$R30,0))*IF($C30="Residential",'Portfolio Inputs'!N$37,'Portfolio Inputs'!N$38)</f>
        <v>0</v>
      </c>
      <c r="LD30" s="140">
        <f ca="1">IF(AND(($AB30+$E$2)&gt;LD$5,LD$5&gt;=$E$2),$S30,IF(AND(($AA30+$E$2)&gt;LD$5,LD$5&gt;=$E$2),$R30,0))*IF($C30="Residential",'Portfolio Inputs'!O$37,'Portfolio Inputs'!O$38)</f>
        <v>0</v>
      </c>
      <c r="LE30" s="140">
        <f ca="1">IF(AND(($AB30+$E$2)&gt;LE$5,LE$5&gt;=$E$2),$S30,IF(AND(($AA30+$E$2)&gt;LE$5,LE$5&gt;=$E$2),$R30,0))*IF($C30="Residential",'Portfolio Inputs'!P$37,'Portfolio Inputs'!P$38)</f>
        <v>0</v>
      </c>
      <c r="LF30" s="140">
        <f ca="1">IF(AND(($AB30+$E$2)&gt;LF$5,LF$5&gt;=$E$2),$S30,IF(AND(($AA30+$E$2)&gt;LF$5,LF$5&gt;=$E$2),$R30,0))*IF($C30="Residential",'Portfolio Inputs'!Q$37,'Portfolio Inputs'!Q$38)</f>
        <v>0</v>
      </c>
      <c r="LG30" s="140">
        <f ca="1">IF(AND(($AB30+$E$2)&gt;LG$5,LG$5&gt;=$E$2),$S30,IF(AND(($AA30+$E$2)&gt;LG$5,LG$5&gt;=$E$2),$R30,0))*IF($C30="Residential",'Portfolio Inputs'!R$37,'Portfolio Inputs'!R$38)</f>
        <v>0</v>
      </c>
      <c r="LH30" s="140">
        <f ca="1">IF(AND(($AB30+$E$2)&gt;LH$5,LH$5&gt;=$E$2),$S30,IF(AND(($AA30+$E$2)&gt;LH$5,LH$5&gt;=$E$2),$R30,0))*IF($C30="Residential",'Portfolio Inputs'!S$37,'Portfolio Inputs'!S$38)</f>
        <v>0</v>
      </c>
      <c r="LI30" s="140">
        <f ca="1">IF(AND(($AB30+$E$2)&gt;LI$5,LI$5&gt;=$E$2),$S30,IF(AND(($AA30+$E$2)&gt;LI$5,LI$5&gt;=$E$2),$R30,0))*IF($C30="Residential",'Portfolio Inputs'!T$37,'Portfolio Inputs'!T$38)</f>
        <v>0</v>
      </c>
      <c r="LJ30" s="140">
        <f ca="1">IF(AND(($AB30+$E$2)&gt;LJ$5,LJ$5&gt;=$E$2),$S30,IF(AND(($AA30+$E$2)&gt;LJ$5,LJ$5&gt;=$E$2),$R30,0))*IF($C30="Residential",'Portfolio Inputs'!U$37,'Portfolio Inputs'!U$38)</f>
        <v>0</v>
      </c>
      <c r="LK30" s="140">
        <f ca="1">IF(AND(($AB30+$E$2)&gt;LK$5,LK$5&gt;=$E$2),$S30,IF(AND(($AA30+$E$2)&gt;LK$5,LK$5&gt;=$E$2),$R30,0))*IF($C30="Residential",'Portfolio Inputs'!V$37,'Portfolio Inputs'!V$38)</f>
        <v>0</v>
      </c>
      <c r="LL30" s="140">
        <f ca="1">IF(AND(($AB30+$E$2)&gt;LL$5,LL$5&gt;=$E$2),$S30,IF(AND(($AA30+$E$2)&gt;LL$5,LL$5&gt;=$E$2),$R30,0))*IF($C30="Residential",'Portfolio Inputs'!W$37,'Portfolio Inputs'!W$38)</f>
        <v>0</v>
      </c>
      <c r="LM30" s="140">
        <f ca="1">IF(AND(($AB30+$E$2)&gt;LM$5,LM$5&gt;=$E$2),$S30,IF(AND(($AA30+$E$2)&gt;LM$5,LM$5&gt;=$E$2),$R30,0))*IF($C30="Residential",'Portfolio Inputs'!X$37,'Portfolio Inputs'!X$38)</f>
        <v>0</v>
      </c>
      <c r="LN30" s="140">
        <f ca="1">IF(AND(($AB30+$E$2)&gt;LN$5,LN$5&gt;=$E$2),$S30,IF(AND(($AA30+$E$2)&gt;LN$5,LN$5&gt;=$E$2),$R30,0))*IF($C30="Residential",'Portfolio Inputs'!Y$37,'Portfolio Inputs'!Y$38)</f>
        <v>0</v>
      </c>
      <c r="LO30" s="140">
        <f ca="1">IF(AND(($AB30+$E$2)&gt;LO$5,LO$5&gt;=$E$2),$S30,IF(AND(($AA30+$E$2)&gt;LO$5,LO$5&gt;=$E$2),$R30,0))*IF($C30="Residential",'Portfolio Inputs'!Z$37,'Portfolio Inputs'!Z$38)</f>
        <v>0</v>
      </c>
      <c r="LP30" s="140">
        <f ca="1">IF(AND(($AB30+$E$2)&gt;LP$5,LP$5&gt;=$E$2),$S30,IF(AND(($AA30+$E$2)&gt;LP$5,LP$5&gt;=$E$2),$R30,0))*IF($C30="Residential",'Portfolio Inputs'!AA$37,'Portfolio Inputs'!AA$38)</f>
        <v>0</v>
      </c>
      <c r="LQ30" s="140">
        <f ca="1">IF(AND(($AB30+$E$2)&gt;LQ$5,LQ$5&gt;=$E$2),$S30,IF(AND(($AA30+$E$2)&gt;LQ$5,LQ$5&gt;=$E$2),$R30,0))*IF($C30="Residential",'Portfolio Inputs'!AB$37,'Portfolio Inputs'!AB$38)</f>
        <v>0</v>
      </c>
      <c r="LR30" s="140">
        <f ca="1">IF(AND(($AB30+$E$2)&gt;LR$5,LR$5&gt;=$E$2),$S30,IF(AND(($AA30+$E$2)&gt;LR$5,LR$5&gt;=$E$2),$R30,0))*IF($C30="Residential",'Portfolio Inputs'!AC$37,'Portfolio Inputs'!AC$38)</f>
        <v>0</v>
      </c>
      <c r="LS30" s="140">
        <f ca="1">IF(AND(($AB30+$E$2)&gt;LS$5,LS$5&gt;=$E$2),$S30,IF(AND(($AA30+$E$2)&gt;LS$5,LS$5&gt;=$E$2),$R30,0))*IF($C30="Residential",'Portfolio Inputs'!AD$37,'Portfolio Inputs'!AD$38)</f>
        <v>0</v>
      </c>
      <c r="LT30" s="140">
        <f ca="1">IF(AND(($AB30+$E$2)&gt;LT$5,LT$5&gt;=$E$2),$S30,IF(AND(($AA30+$E$2)&gt;LT$5,LT$5&gt;=$E$2),$R30,0))*IF($C30="Residential",'Portfolio Inputs'!AE$37,'Portfolio Inputs'!AE$38)</f>
        <v>0</v>
      </c>
      <c r="LU30" s="140">
        <f ca="1">IF(AND(($AB30+$E$2)&gt;LU$5,LU$5&gt;=$E$2),$S30,IF(AND(($AA30+$E$2)&gt;LU$5,LU$5&gt;=$E$2),$R30,0))*IF($C30="Residential",'Portfolio Inputs'!AF$37,'Portfolio Inputs'!AF$38)</f>
        <v>0</v>
      </c>
      <c r="LV30" s="140">
        <f ca="1">IF(AND(($AB30+$E$2)&gt;LV$5,LV$5&gt;=$E$2),$S30,IF(AND(($AA30+$E$2)&gt;LV$5,LV$5&gt;=$E$2),$R30,0))*IF($C30="Residential",'Portfolio Inputs'!AG$37,'Portfolio Inputs'!AG$38)</f>
        <v>0</v>
      </c>
      <c r="LW30" s="140">
        <f ca="1">IF(AND(($AB30+$E$2)&gt;LW$5,LW$5&gt;=$E$2),$S30,IF(AND(($AA30+$E$2)&gt;LW$5,LW$5&gt;=$E$2),$R30,0))*IF($C30="Residential",'Portfolio Inputs'!AH$37,'Portfolio Inputs'!AH$38)</f>
        <v>0</v>
      </c>
      <c r="LX30" s="140">
        <f ca="1">IF(AND(($AB30+$E$2)&gt;LX$5,LX$5&gt;=$E$2),$S30,IF(AND(($AA30+$E$2)&gt;LX$5,LX$5&gt;=$E$2),$R30,0))*IF($C30="Residential",'Portfolio Inputs'!AI$37,'Portfolio Inputs'!AI$38)</f>
        <v>0</v>
      </c>
      <c r="LY30" s="140">
        <f ca="1">IF(AND(($AB30+$E$2)&gt;LY$5,LY$5&gt;=$E$2),$S30,IF(AND(($AA30+$E$2)&gt;LY$5,LY$5&gt;=$E$2),$R30,0))*IF($C30="Residential",'Portfolio Inputs'!AJ$37,'Portfolio Inputs'!AJ$38)</f>
        <v>0</v>
      </c>
      <c r="LZ30" s="140">
        <f ca="1">IF(AND(($AB30+$E$2)&gt;LZ$5,LZ$5&gt;=$E$2),$S30,IF(AND(($AA30+$E$2)&gt;LZ$5,LZ$5&gt;=$E$2),$R30,0))*IF($C30="Residential",'Portfolio Inputs'!AK$37,'Portfolio Inputs'!AK$38)</f>
        <v>0</v>
      </c>
      <c r="MA30" s="140">
        <f ca="1">IF(AND(($AB30+$E$2)&gt;MA$5,MA$5&gt;=$E$2),$S30,IF(AND(($AA30+$E$2)&gt;MA$5,MA$5&gt;=$E$2),$R30,0))*IF($C30="Residential",'Portfolio Inputs'!AL$37,'Portfolio Inputs'!AL$38)</f>
        <v>0</v>
      </c>
      <c r="MB30" s="140">
        <f ca="1">IF(AND(($AB30+$E$2)&gt;MB$5,MB$5&gt;=$E$2),$S30,IF(AND(($AA30+$E$2)&gt;MB$5,MB$5&gt;=$E$2),$R30,0))*IF($C30="Residential",'Portfolio Inputs'!AM$37,'Portfolio Inputs'!AM$38)</f>
        <v>0</v>
      </c>
      <c r="MC30" s="139"/>
      <c r="MD30" s="164">
        <f t="shared" ca="1" si="238"/>
        <v>17391.327516000001</v>
      </c>
      <c r="ME30" s="164">
        <f t="shared" ca="1" si="239"/>
        <v>17391.327516000001</v>
      </c>
      <c r="MF30" s="164">
        <f t="shared" ca="1" si="240"/>
        <v>17391.327516000001</v>
      </c>
      <c r="MG30" s="164">
        <f t="shared" ca="1" si="241"/>
        <v>17391.327516000001</v>
      </c>
      <c r="MH30" s="164">
        <f t="shared" ca="1" si="242"/>
        <v>17391.327516000001</v>
      </c>
      <c r="MI30" s="164">
        <f t="shared" ca="1" si="243"/>
        <v>17391.327516000001</v>
      </c>
      <c r="MJ30" s="164">
        <f t="shared" ca="1" si="244"/>
        <v>17391.327516000001</v>
      </c>
      <c r="MK30" s="164">
        <f t="shared" ca="1" si="245"/>
        <v>17391.327516000001</v>
      </c>
      <c r="ML30" s="164">
        <f t="shared" ca="1" si="246"/>
        <v>17391.327516000001</v>
      </c>
      <c r="MM30" s="164">
        <f t="shared" ca="1" si="247"/>
        <v>17391.327516000001</v>
      </c>
      <c r="MN30" s="164">
        <f t="shared" ca="1" si="248"/>
        <v>17391.327516000001</v>
      </c>
      <c r="MO30" s="164">
        <f t="shared" ca="1" si="249"/>
        <v>17391.327516000001</v>
      </c>
      <c r="MP30" s="164">
        <f t="shared" ca="1" si="250"/>
        <v>17391.327516000001</v>
      </c>
      <c r="MQ30" s="164">
        <f t="shared" ca="1" si="251"/>
        <v>17391.327516000001</v>
      </c>
      <c r="MR30" s="164">
        <f t="shared" ca="1" si="252"/>
        <v>17391.327516000001</v>
      </c>
      <c r="MS30" s="164">
        <f t="shared" ca="1" si="253"/>
        <v>17391.327516000001</v>
      </c>
      <c r="MT30" s="164">
        <f t="shared" ca="1" si="254"/>
        <v>17391.327516000001</v>
      </c>
      <c r="MU30" s="164">
        <f t="shared" ca="1" si="255"/>
        <v>17391.327516000001</v>
      </c>
      <c r="MV30" s="164">
        <f t="shared" ca="1" si="256"/>
        <v>0</v>
      </c>
      <c r="MW30" s="164">
        <f t="shared" ca="1" si="257"/>
        <v>0</v>
      </c>
      <c r="MX30" s="164">
        <f t="shared" ca="1" si="258"/>
        <v>0</v>
      </c>
      <c r="MY30" s="164">
        <f t="shared" ca="1" si="259"/>
        <v>0</v>
      </c>
      <c r="MZ30" s="164">
        <f t="shared" ca="1" si="260"/>
        <v>0</v>
      </c>
      <c r="NA30" s="164">
        <f t="shared" ca="1" si="261"/>
        <v>0</v>
      </c>
      <c r="NB30" s="164">
        <f t="shared" ca="1" si="262"/>
        <v>0</v>
      </c>
      <c r="NC30" s="164">
        <f t="shared" ca="1" si="263"/>
        <v>0</v>
      </c>
      <c r="ND30" s="164">
        <f t="shared" ca="1" si="264"/>
        <v>0</v>
      </c>
      <c r="NE30" s="164">
        <f t="shared" ca="1" si="265"/>
        <v>0</v>
      </c>
      <c r="NF30" s="164">
        <f t="shared" ca="1" si="266"/>
        <v>0</v>
      </c>
      <c r="NG30" s="164">
        <f t="shared" ca="1" si="267"/>
        <v>0</v>
      </c>
      <c r="NH30" s="164">
        <f t="shared" ca="1" si="268"/>
        <v>0</v>
      </c>
      <c r="NI30" s="164">
        <f t="shared" ca="1" si="269"/>
        <v>0</v>
      </c>
      <c r="NJ30" s="164">
        <f t="shared" ca="1" si="270"/>
        <v>0</v>
      </c>
      <c r="NK30" s="164">
        <f t="shared" ca="1" si="271"/>
        <v>0</v>
      </c>
      <c r="NL30" s="139"/>
      <c r="NM30" s="164">
        <f t="shared" ca="1" si="272"/>
        <v>10.789334999999998</v>
      </c>
      <c r="NN30" s="164">
        <f t="shared" ca="1" si="273"/>
        <v>10.789334999999998</v>
      </c>
      <c r="NO30" s="164">
        <f t="shared" ca="1" si="274"/>
        <v>10.789334999999998</v>
      </c>
      <c r="NP30" s="164">
        <f t="shared" ca="1" si="275"/>
        <v>10.789334999999998</v>
      </c>
      <c r="NQ30" s="164">
        <f t="shared" ca="1" si="276"/>
        <v>10.789334999999998</v>
      </c>
      <c r="NR30" s="164">
        <f t="shared" ca="1" si="277"/>
        <v>10.789334999999998</v>
      </c>
      <c r="NS30" s="164">
        <f t="shared" ca="1" si="278"/>
        <v>10.789334999999998</v>
      </c>
      <c r="NT30" s="164">
        <f t="shared" ca="1" si="279"/>
        <v>10.789334999999998</v>
      </c>
      <c r="NU30" s="164">
        <f t="shared" ca="1" si="280"/>
        <v>10.789334999999998</v>
      </c>
      <c r="NV30" s="164">
        <f t="shared" ca="1" si="281"/>
        <v>10.789334999999998</v>
      </c>
      <c r="NW30" s="164">
        <f t="shared" ca="1" si="282"/>
        <v>10.789334999999998</v>
      </c>
      <c r="NX30" s="164">
        <f t="shared" ca="1" si="283"/>
        <v>10.789334999999998</v>
      </c>
      <c r="NY30" s="164">
        <f t="shared" ca="1" si="284"/>
        <v>10.789334999999998</v>
      </c>
      <c r="NZ30" s="164">
        <f t="shared" ca="1" si="285"/>
        <v>10.789334999999998</v>
      </c>
      <c r="OA30" s="164">
        <f t="shared" ca="1" si="286"/>
        <v>10.789334999999998</v>
      </c>
      <c r="OB30" s="164">
        <f t="shared" ca="1" si="287"/>
        <v>10.789334999999998</v>
      </c>
      <c r="OC30" s="164">
        <f t="shared" ca="1" si="288"/>
        <v>10.789334999999998</v>
      </c>
      <c r="OD30" s="164">
        <f t="shared" ca="1" si="289"/>
        <v>10.789334999999998</v>
      </c>
      <c r="OE30" s="164">
        <f t="shared" ca="1" si="290"/>
        <v>0</v>
      </c>
      <c r="OF30" s="164">
        <f t="shared" ca="1" si="291"/>
        <v>0</v>
      </c>
      <c r="OG30" s="164">
        <f t="shared" ca="1" si="292"/>
        <v>0</v>
      </c>
      <c r="OH30" s="164">
        <f t="shared" ca="1" si="293"/>
        <v>0</v>
      </c>
      <c r="OI30" s="164">
        <f t="shared" ca="1" si="294"/>
        <v>0</v>
      </c>
      <c r="OJ30" s="164">
        <f t="shared" ca="1" si="295"/>
        <v>0</v>
      </c>
      <c r="OK30" s="164">
        <f t="shared" ca="1" si="296"/>
        <v>0</v>
      </c>
      <c r="OL30" s="164">
        <f t="shared" ca="1" si="297"/>
        <v>0</v>
      </c>
      <c r="OM30" s="164">
        <f t="shared" ca="1" si="298"/>
        <v>0</v>
      </c>
      <c r="ON30" s="164">
        <f t="shared" ca="1" si="299"/>
        <v>0</v>
      </c>
      <c r="OO30" s="164">
        <f t="shared" ca="1" si="300"/>
        <v>0</v>
      </c>
      <c r="OP30" s="164">
        <f t="shared" ca="1" si="301"/>
        <v>0</v>
      </c>
      <c r="OQ30" s="164">
        <f t="shared" ca="1" si="302"/>
        <v>0</v>
      </c>
      <c r="OR30" s="164">
        <f t="shared" ca="1" si="303"/>
        <v>0</v>
      </c>
      <c r="OS30" s="164">
        <f t="shared" ca="1" si="304"/>
        <v>0</v>
      </c>
      <c r="OT30" s="164">
        <f t="shared" ca="1" si="305"/>
        <v>0</v>
      </c>
      <c r="OU30" s="139"/>
      <c r="OV30" s="164">
        <f t="shared" ca="1" si="306"/>
        <v>0</v>
      </c>
      <c r="OW30" s="164">
        <f t="shared" ca="1" si="307"/>
        <v>0</v>
      </c>
      <c r="OX30" s="164">
        <f t="shared" ca="1" si="308"/>
        <v>0</v>
      </c>
      <c r="OY30" s="164">
        <f t="shared" ca="1" si="309"/>
        <v>0</v>
      </c>
      <c r="OZ30" s="164">
        <f t="shared" ca="1" si="310"/>
        <v>0</v>
      </c>
      <c r="PA30" s="164">
        <f t="shared" ca="1" si="311"/>
        <v>0</v>
      </c>
      <c r="PB30" s="164">
        <f t="shared" ca="1" si="312"/>
        <v>0</v>
      </c>
      <c r="PC30" s="164">
        <f t="shared" ca="1" si="313"/>
        <v>0</v>
      </c>
      <c r="PD30" s="164">
        <f t="shared" ca="1" si="314"/>
        <v>0</v>
      </c>
      <c r="PE30" s="164">
        <f t="shared" ca="1" si="315"/>
        <v>0</v>
      </c>
      <c r="PF30" s="164">
        <f t="shared" ca="1" si="316"/>
        <v>0</v>
      </c>
      <c r="PG30" s="164">
        <f t="shared" ca="1" si="317"/>
        <v>0</v>
      </c>
      <c r="PH30" s="164">
        <f t="shared" ca="1" si="318"/>
        <v>0</v>
      </c>
      <c r="PI30" s="164">
        <f t="shared" ca="1" si="319"/>
        <v>0</v>
      </c>
      <c r="PJ30" s="164">
        <f t="shared" ca="1" si="320"/>
        <v>0</v>
      </c>
      <c r="PK30" s="164">
        <f t="shared" ca="1" si="321"/>
        <v>0</v>
      </c>
      <c r="PL30" s="164">
        <f t="shared" ca="1" si="322"/>
        <v>0</v>
      </c>
      <c r="PM30" s="164">
        <f t="shared" ca="1" si="323"/>
        <v>0</v>
      </c>
      <c r="PN30" s="164">
        <f t="shared" ca="1" si="324"/>
        <v>0</v>
      </c>
      <c r="PO30" s="164">
        <f t="shared" ca="1" si="325"/>
        <v>0</v>
      </c>
      <c r="PP30" s="164">
        <f t="shared" ca="1" si="326"/>
        <v>0</v>
      </c>
      <c r="PQ30" s="164">
        <f t="shared" ca="1" si="327"/>
        <v>0</v>
      </c>
      <c r="PR30" s="164">
        <f t="shared" ca="1" si="328"/>
        <v>0</v>
      </c>
      <c r="PS30" s="164">
        <f t="shared" ca="1" si="329"/>
        <v>0</v>
      </c>
      <c r="PT30" s="164">
        <f t="shared" ca="1" si="330"/>
        <v>0</v>
      </c>
      <c r="PU30" s="164">
        <f t="shared" ca="1" si="331"/>
        <v>0</v>
      </c>
      <c r="PV30" s="164">
        <f t="shared" ca="1" si="332"/>
        <v>0</v>
      </c>
      <c r="PW30" s="164">
        <f t="shared" ca="1" si="333"/>
        <v>0</v>
      </c>
      <c r="PX30" s="164">
        <f t="shared" ca="1" si="334"/>
        <v>0</v>
      </c>
      <c r="PY30" s="164">
        <f t="shared" ca="1" si="335"/>
        <v>0</v>
      </c>
      <c r="PZ30" s="164">
        <f t="shared" ca="1" si="336"/>
        <v>0</v>
      </c>
      <c r="QA30" s="164">
        <f t="shared" ca="1" si="337"/>
        <v>0</v>
      </c>
      <c r="QB30" s="164">
        <f t="shared" ca="1" si="338"/>
        <v>0</v>
      </c>
      <c r="QC30" s="164">
        <f t="shared" ca="1" si="339"/>
        <v>0</v>
      </c>
      <c r="QD30" s="131"/>
    </row>
    <row r="31" spans="1:446" s="120" customFormat="1" ht="14.4" customHeight="1">
      <c r="A31" s="157" t="b">
        <f t="shared" ca="1" si="230"/>
        <v>0</v>
      </c>
      <c r="B31" s="128" t="str">
        <f>'Measure Inputs'!B15</f>
        <v>Residential_Residential HVAC_HVAC_Air Source Heat Pump, Early Retirement_Actual</v>
      </c>
      <c r="C31" s="129" t="str">
        <f ca="1">INDEX(OFFSET('Measure Inputs'!$D$7,,,TotalMeasures),MATCH($B31,OFFSET('Measure Inputs'!$B$7,,,TotalMeasures),0))</f>
        <v>Residential</v>
      </c>
      <c r="D31" s="129" t="str">
        <f ca="1">INDEX(OFFSET('Measure Inputs'!$E$7,,,TotalMeasures),MATCH($B31,OFFSET('Measure Inputs'!$B$7,,,TotalMeasures),0))</f>
        <v>Residential HVAC</v>
      </c>
      <c r="E31" s="129" t="str">
        <f ca="1">INDEX(OFFSET('Measure Inputs'!$F$7,,,TotalMeasures),MATCH($B31,OFFSET('Measure Inputs'!$B$7,,,TotalMeasures),0))</f>
        <v>HVAC</v>
      </c>
      <c r="F31" s="130" t="str">
        <f ca="1">INDEX(OFFSET('Measure Inputs'!$G$7,,,TotalMeasures),MATCH($B31,OFFSET('Measure Inputs'!$B$7,,,TotalMeasures),0))</f>
        <v>Air Source Heat Pump, Early Retirement</v>
      </c>
      <c r="G31" s="130" t="str">
        <f ca="1">INDEX(OFFSET('Measure Inputs'!$H$7,,,TotalMeasures),MATCH($B31,OFFSET('Measure Inputs'!$B$7,,,TotalMeasures),0))</f>
        <v>Actual</v>
      </c>
      <c r="H31" s="131"/>
      <c r="I31" s="132">
        <f ca="1">INDEX(OFFSET('Measure Inputs'!$L$7,,,TotalMeasures),MATCH($B31,OFFSET('Measure Inputs'!$B$7,,,TotalMeasures),0))</f>
        <v>3</v>
      </c>
      <c r="J31" s="132">
        <f t="shared" ca="1" si="231"/>
        <v>10571.288</v>
      </c>
      <c r="K31" s="162">
        <f ca="1">INDEX(OFFSET('Measure Inputs'!$AH$7,,,TotalMeasures),MATCH($B31,OFFSET('Measure Inputs'!$B$7,,,TotalMeasures),0))*$I31</f>
        <v>1436.4147571223643</v>
      </c>
      <c r="L31" s="132">
        <f ca="1">INDEX(OFFSET('Measure Inputs'!$AI$7,,,TotalMeasures),MATCH($B31,OFFSET('Measure Inputs'!$B$7,,,TotalMeasures),0))*$I31</f>
        <v>10571.288</v>
      </c>
      <c r="M31" s="132">
        <f t="shared" ca="1" si="232"/>
        <v>5.8979999999999997</v>
      </c>
      <c r="N31" s="135">
        <f ca="1">INDEX(OFFSET('Measure Inputs'!$AJ$7,,,TotalMeasures),MATCH($B31,OFFSET('Measure Inputs'!$B$7,,,TotalMeasures),0))*$I31</f>
        <v>1.4787280553019448</v>
      </c>
      <c r="O31" s="132">
        <f ca="1">INDEX(OFFSET('Measure Inputs'!$AK$7,,,TotalMeasures),MATCH($B31,OFFSET('Measure Inputs'!$B$7,,,TotalMeasures),0))*$I31</f>
        <v>5.8979999999999997</v>
      </c>
      <c r="P31" s="135">
        <f ca="1">INDEX(OFFSET('Measure Inputs'!$AL$7,,,TotalMeasures),MATCH($B31,OFFSET('Measure Inputs'!$B$7,,,TotalMeasures),0))*$I31</f>
        <v>0</v>
      </c>
      <c r="Q31" s="132">
        <f ca="1">INDEX(OFFSET('Measure Inputs'!$AM$7,,,TotalMeasures),MATCH($B31,OFFSET('Measure Inputs'!$B$7,,,TotalMeasures),0))*$I31</f>
        <v>0</v>
      </c>
      <c r="R31" s="133">
        <v>0</v>
      </c>
      <c r="S31" s="133">
        <v>0</v>
      </c>
      <c r="T31" s="133">
        <v>0</v>
      </c>
      <c r="U31" s="133">
        <v>0</v>
      </c>
      <c r="V31" s="133">
        <v>0</v>
      </c>
      <c r="W31" s="133">
        <v>0</v>
      </c>
      <c r="X31" s="131"/>
      <c r="Y31" s="134">
        <f ca="1">INDEX(OFFSET('Measure Inputs'!$Q$7,,,TotalMeasures),MATCH($B31,OFFSET('Measure Inputs'!$B$7,,,TotalMeasures),0))*$I31</f>
        <v>7440.4504171140379</v>
      </c>
      <c r="Z31" s="134">
        <f ca="1">INDEX(OFFSET('Measure Inputs'!$R$7,,,TotalMeasures),MATCH($B31,OFFSET('Measure Inputs'!$B$7,,,TotalMeasures),0))*$I31</f>
        <v>6559.0256729406965</v>
      </c>
      <c r="AA31" s="163">
        <f ca="1">INDEX(OFFSET('Measure Inputs'!$N$7,,,TotalMeasures),MATCH($B31,OFFSET('Measure Inputs'!$B$7,,,TotalMeasures),0))</f>
        <v>18</v>
      </c>
      <c r="AB31" s="163">
        <f ca="1">INDEX(OFFSET('Measure Inputs'!$O$7,,,TotalMeasures),MATCH($B31,OFFSET('Measure Inputs'!$B$7,,,TotalMeasures),0))</f>
        <v>8</v>
      </c>
      <c r="AC31" s="134">
        <f ca="1">INDEX(OFFSET('Measure Inputs'!$P$7,,,TotalMeasures),MATCH($B31,OFFSET('Measure Inputs'!$B$7,,,TotalMeasures),0))*$I31</f>
        <v>1475</v>
      </c>
      <c r="AD31" s="134">
        <v>0</v>
      </c>
      <c r="AE31" s="134"/>
      <c r="AF31" s="131"/>
      <c r="AG31" s="135">
        <f t="shared" ca="1" si="233"/>
        <v>0.93683160835268564</v>
      </c>
      <c r="AH31" s="135">
        <f t="shared" ca="1" si="234"/>
        <v>2.6102888632198025</v>
      </c>
      <c r="AI31" s="135">
        <f t="shared" ca="1" si="235"/>
        <v>1.1287664028360067</v>
      </c>
      <c r="AJ31" s="135">
        <f t="shared" ca="1" si="236"/>
        <v>2.7116734104758704</v>
      </c>
      <c r="AK31" s="135">
        <f t="shared" ca="1" si="237"/>
        <v>0.34548098776698982</v>
      </c>
      <c r="AL31" s="131"/>
      <c r="AM31" s="156"/>
      <c r="AN31" s="156"/>
      <c r="AO31" s="156"/>
      <c r="AP31" s="131"/>
      <c r="AQ31" s="138">
        <f t="shared" ca="1" si="111"/>
        <v>3850.1760732492089</v>
      </c>
      <c r="AR31" s="138">
        <f t="shared" ca="1" si="112"/>
        <v>4109.7845535115066</v>
      </c>
      <c r="AS31" s="131"/>
      <c r="AT31" s="138">
        <f t="shared" ca="1" si="113"/>
        <v>3850.1760732492089</v>
      </c>
      <c r="AU31" s="138">
        <f t="shared" ca="1" si="114"/>
        <v>0</v>
      </c>
      <c r="AV31" s="131"/>
      <c r="AW31" s="138">
        <f t="shared" ca="1" si="115"/>
        <v>3850.1760732492089</v>
      </c>
      <c r="AX31" s="138">
        <f t="shared" ca="1" si="116"/>
        <v>0</v>
      </c>
      <c r="AY31" s="138">
        <f t="shared" ca="1" si="117"/>
        <v>788.81065364895801</v>
      </c>
      <c r="AZ31" s="138">
        <f t="shared" ca="1" si="118"/>
        <v>0</v>
      </c>
      <c r="BA31" s="138">
        <f t="shared" ca="1" si="119"/>
        <v>4109.7845535115066</v>
      </c>
      <c r="BB31" s="131"/>
      <c r="BC31" s="138">
        <f t="shared" ca="1" si="120"/>
        <v>9669.3934965415992</v>
      </c>
      <c r="BD31" s="138">
        <f t="shared" ca="1" si="121"/>
        <v>0</v>
      </c>
      <c r="BE31" s="138">
        <f t="shared" ca="1" si="122"/>
        <v>4109.7845535115066</v>
      </c>
      <c r="BF31" s="131"/>
      <c r="BG31" s="138">
        <f t="shared" ca="1" si="123"/>
        <v>3850.1760732492089</v>
      </c>
      <c r="BH31" s="138">
        <f t="shared" ca="1" si="124"/>
        <v>9669.3934965415992</v>
      </c>
      <c r="BI31" s="131"/>
      <c r="BJ31" s="140">
        <f ca="1">IF(AND(($AB31+$E$2)&gt;BJ$5,BJ$5&gt;=$E$2),'Portfolio Inputs'!F$24*$L31,IF(AND(($AA31+$E$2)&gt;BJ$5,BJ$5&gt;=$E$2),'Portfolio Inputs'!F$24*$K31,0))*Loss_ElectricEnergy+IF(AND(($AB31+$E$2)&gt;BJ$5,BJ$5&gt;=$E$2),'Portfolio Inputs'!F$25*$O31,IF(AND(($AA31+$E$2)&gt;BJ$5,BJ$5&gt;=$E$2),'Portfolio Inputs'!F$25*$N31,0))*Loss_ElectricDemand+IF(AND(($AB31+$E$2)&gt;BJ$5,BJ$5&gt;=$E$2),'Portfolio Inputs'!F$26*$Q31,IF(AND(($AA31+$E$2)&gt;BJ$5,BJ$5&gt;=$E$2),'Portfolio Inputs'!F$26*$P31,0))*Loss_GasEnergy</f>
        <v>549.22892224524776</v>
      </c>
      <c r="BK31" s="140">
        <f ca="1">IF(AND(($AB31+$E$2)&gt;BK$5,BK$5&gt;=$E$2),'Portfolio Inputs'!G$24*$L31,IF(AND(($AA31+$E$2)&gt;BK$5,BK$5&gt;=$E$2),'Portfolio Inputs'!G$24*$K31,0))*Loss_ElectricEnergy+IF(AND(($AB31+$E$2)&gt;BK$5,BK$5&gt;=$E$2),'Portfolio Inputs'!G$25*$O31,IF(AND(($AA31+$E$2)&gt;BK$5,BK$5&gt;=$E$2),'Portfolio Inputs'!G$25*$N31,0))*Loss_ElectricDemand+IF(AND(($AB31+$E$2)&gt;BK$5,BK$5&gt;=$E$2),'Portfolio Inputs'!G$26*$Q31,IF(AND(($AA31+$E$2)&gt;BK$5,BK$5&gt;=$E$2),'Portfolio Inputs'!G$26*$P31,0))*Loss_GasEnergy</f>
        <v>557.46735607892651</v>
      </c>
      <c r="BL31" s="140">
        <f ca="1">IF(AND(($AB31+$E$2)&gt;BL$5,BL$5&gt;=$E$2),'Portfolio Inputs'!H$24*$L31,IF(AND(($AA31+$E$2)&gt;BL$5,BL$5&gt;=$E$2),'Portfolio Inputs'!H$24*$K31,0))*Loss_ElectricEnergy+IF(AND(($AB31+$E$2)&gt;BL$5,BL$5&gt;=$E$2),'Portfolio Inputs'!H$25*$O31,IF(AND(($AA31+$E$2)&gt;BL$5,BL$5&gt;=$E$2),'Portfolio Inputs'!H$25*$N31,0))*Loss_ElectricDemand+IF(AND(($AB31+$E$2)&gt;BL$5,BL$5&gt;=$E$2),'Portfolio Inputs'!H$26*$Q31,IF(AND(($AA31+$E$2)&gt;BL$5,BL$5&gt;=$E$2),'Portfolio Inputs'!H$26*$P31,0))*Loss_GasEnergy</f>
        <v>565.82936642011032</v>
      </c>
      <c r="BM31" s="140">
        <f ca="1">IF(AND(($AB31+$E$2)&gt;BM$5,BM$5&gt;=$E$2),'Portfolio Inputs'!I$24*$L31,IF(AND(($AA31+$E$2)&gt;BM$5,BM$5&gt;=$E$2),'Portfolio Inputs'!I$24*$K31,0))*Loss_ElectricEnergy+IF(AND(($AB31+$E$2)&gt;BM$5,BM$5&gt;=$E$2),'Portfolio Inputs'!I$25*$O31,IF(AND(($AA31+$E$2)&gt;BM$5,BM$5&gt;=$E$2),'Portfolio Inputs'!I$25*$N31,0))*Loss_ElectricDemand+IF(AND(($AB31+$E$2)&gt;BM$5,BM$5&gt;=$E$2),'Portfolio Inputs'!I$26*$Q31,IF(AND(($AA31+$E$2)&gt;BM$5,BM$5&gt;=$E$2),'Portfolio Inputs'!I$26*$P31,0))*Loss_GasEnergy</f>
        <v>574.31680691641179</v>
      </c>
      <c r="BN31" s="140">
        <f ca="1">IF(AND(($AB31+$E$2)&gt;BN$5,BN$5&gt;=$E$2),'Portfolio Inputs'!J$24*$L31,IF(AND(($AA31+$E$2)&gt;BN$5,BN$5&gt;=$E$2),'Portfolio Inputs'!J$24*$K31,0))*Loss_ElectricEnergy+IF(AND(($AB31+$E$2)&gt;BN$5,BN$5&gt;=$E$2),'Portfolio Inputs'!J$25*$O31,IF(AND(($AA31+$E$2)&gt;BN$5,BN$5&gt;=$E$2),'Portfolio Inputs'!J$25*$N31,0))*Loss_ElectricDemand+IF(AND(($AB31+$E$2)&gt;BN$5,BN$5&gt;=$E$2),'Portfolio Inputs'!J$26*$Q31,IF(AND(($AA31+$E$2)&gt;BN$5,BN$5&gt;=$E$2),'Portfolio Inputs'!J$26*$P31,0))*Loss_GasEnergy</f>
        <v>582.93155902015792</v>
      </c>
      <c r="BO31" s="140">
        <f ca="1">IF(AND(($AB31+$E$2)&gt;BO$5,BO$5&gt;=$E$2),'Portfolio Inputs'!K$24*$L31,IF(AND(($AA31+$E$2)&gt;BO$5,BO$5&gt;=$E$2),'Portfolio Inputs'!K$24*$K31,0))*Loss_ElectricEnergy+IF(AND(($AB31+$E$2)&gt;BO$5,BO$5&gt;=$E$2),'Portfolio Inputs'!K$25*$O31,IF(AND(($AA31+$E$2)&gt;BO$5,BO$5&gt;=$E$2),'Portfolio Inputs'!K$25*$N31,0))*Loss_ElectricDemand+IF(AND(($AB31+$E$2)&gt;BO$5,BO$5&gt;=$E$2),'Portfolio Inputs'!K$26*$Q31,IF(AND(($AA31+$E$2)&gt;BO$5,BO$5&gt;=$E$2),'Portfolio Inputs'!K$26*$P31,0))*Loss_GasEnergy</f>
        <v>591.67553240546022</v>
      </c>
      <c r="BP31" s="140">
        <f ca="1">IF(AND(($AB31+$E$2)&gt;BP$5,BP$5&gt;=$E$2),'Portfolio Inputs'!L$24*$L31,IF(AND(($AA31+$E$2)&gt;BP$5,BP$5&gt;=$E$2),'Portfolio Inputs'!L$24*$K31,0))*Loss_ElectricEnergy+IF(AND(($AB31+$E$2)&gt;BP$5,BP$5&gt;=$E$2),'Portfolio Inputs'!L$25*$O31,IF(AND(($AA31+$E$2)&gt;BP$5,BP$5&gt;=$E$2),'Portfolio Inputs'!L$25*$N31,0))*Loss_ElectricDemand+IF(AND(($AB31+$E$2)&gt;BP$5,BP$5&gt;=$E$2),'Portfolio Inputs'!L$26*$Q31,IF(AND(($AA31+$E$2)&gt;BP$5,BP$5&gt;=$E$2),'Portfolio Inputs'!L$26*$P31,0))*Loss_GasEnergy</f>
        <v>600.550665391542</v>
      </c>
      <c r="BQ31" s="140">
        <f ca="1">IF(AND(($AB31+$E$2)&gt;BQ$5,BQ$5&gt;=$E$2),'Portfolio Inputs'!M$24*$L31,IF(AND(($AA31+$E$2)&gt;BQ$5,BQ$5&gt;=$E$2),'Portfolio Inputs'!M$24*$K31,0))*Loss_ElectricEnergy+IF(AND(($AB31+$E$2)&gt;BQ$5,BQ$5&gt;=$E$2),'Portfolio Inputs'!M$25*$O31,IF(AND(($AA31+$E$2)&gt;BQ$5,BQ$5&gt;=$E$2),'Portfolio Inputs'!M$25*$N31,0))*Loss_ElectricDemand+IF(AND(($AB31+$E$2)&gt;BQ$5,BQ$5&gt;=$E$2),'Portfolio Inputs'!M$26*$Q31,IF(AND(($AA31+$E$2)&gt;BQ$5,BQ$5&gt;=$E$2),'Portfolio Inputs'!M$26*$P31,0))*Loss_GasEnergy</f>
        <v>609.55892537241516</v>
      </c>
      <c r="BR31" s="140">
        <f ca="1">IF(AND(($AB31+$E$2)&gt;BR$5,BR$5&gt;=$E$2),'Portfolio Inputs'!N$24*$L31,IF(AND(($AA31+$E$2)&gt;BR$5,BR$5&gt;=$E$2),'Portfolio Inputs'!N$24*$K31,0))*Loss_ElectricEnergy+IF(AND(($AB31+$E$2)&gt;BR$5,BR$5&gt;=$E$2),'Portfolio Inputs'!N$25*$O31,IF(AND(($AA31+$E$2)&gt;BR$5,BR$5&gt;=$E$2),'Portfolio Inputs'!N$25*$N31,0))*Loss_ElectricDemand+IF(AND(($AB31+$E$2)&gt;BR$5,BR$5&gt;=$E$2),'Portfolio Inputs'!N$26*$Q31,IF(AND(($AA31+$E$2)&gt;BR$5,BR$5&gt;=$E$2),'Portfolio Inputs'!N$26*$P31,0))*Loss_GasEnergy</f>
        <v>96.392144350434776</v>
      </c>
      <c r="BS31" s="140">
        <f ca="1">IF(AND(($AB31+$E$2)&gt;BS$5,BS$5&gt;=$E$2),'Portfolio Inputs'!O$24*$L31,IF(AND(($AA31+$E$2)&gt;BS$5,BS$5&gt;=$E$2),'Portfolio Inputs'!O$24*$K31,0))*Loss_ElectricEnergy+IF(AND(($AB31+$E$2)&gt;BS$5,BS$5&gt;=$E$2),'Portfolio Inputs'!O$25*$O31,IF(AND(($AA31+$E$2)&gt;BS$5,BS$5&gt;=$E$2),'Portfolio Inputs'!O$25*$N31,0))*Loss_ElectricDemand+IF(AND(($AB31+$E$2)&gt;BS$5,BS$5&gt;=$E$2),'Portfolio Inputs'!O$26*$Q31,IF(AND(($AA31+$E$2)&gt;BS$5,BS$5&gt;=$E$2),'Portfolio Inputs'!O$26*$P31,0))*Loss_GasEnergy</f>
        <v>97.838026515691283</v>
      </c>
      <c r="BT31" s="140">
        <f ca="1">IF(AND(($AB31+$E$2)&gt;BT$5,BT$5&gt;=$E$2),'Portfolio Inputs'!P$24*$L31,IF(AND(($AA31+$E$2)&gt;BT$5,BT$5&gt;=$E$2),'Portfolio Inputs'!P$24*$K31,0))*Loss_ElectricEnergy+IF(AND(($AB31+$E$2)&gt;BT$5,BT$5&gt;=$E$2),'Portfolio Inputs'!P$25*$O31,IF(AND(($AA31+$E$2)&gt;BT$5,BT$5&gt;=$E$2),'Portfolio Inputs'!P$25*$N31,0))*Loss_ElectricDemand+IF(AND(($AB31+$E$2)&gt;BT$5,BT$5&gt;=$E$2),'Portfolio Inputs'!P$26*$Q31,IF(AND(($AA31+$E$2)&gt;BT$5,BT$5&gt;=$E$2),'Portfolio Inputs'!P$26*$P31,0))*Loss_GasEnergy</f>
        <v>99.305596913426655</v>
      </c>
      <c r="BU31" s="140">
        <f ca="1">IF(AND(($AB31+$E$2)&gt;BU$5,BU$5&gt;=$E$2),'Portfolio Inputs'!Q$24*$L31,IF(AND(($AA31+$E$2)&gt;BU$5,BU$5&gt;=$E$2),'Portfolio Inputs'!Q$24*$K31,0))*Loss_ElectricEnergy+IF(AND(($AB31+$E$2)&gt;BU$5,BU$5&gt;=$E$2),'Portfolio Inputs'!Q$25*$O31,IF(AND(($AA31+$E$2)&gt;BU$5,BU$5&gt;=$E$2),'Portfolio Inputs'!Q$25*$N31,0))*Loss_ElectricDemand+IF(AND(($AB31+$E$2)&gt;BU$5,BU$5&gt;=$E$2),'Portfolio Inputs'!Q$26*$Q31,IF(AND(($AA31+$E$2)&gt;BU$5,BU$5&gt;=$E$2),'Portfolio Inputs'!Q$26*$P31,0))*Loss_GasEnergy</f>
        <v>100.79518086712804</v>
      </c>
      <c r="BV31" s="140">
        <f ca="1">IF(AND(($AB31+$E$2)&gt;BV$5,BV$5&gt;=$E$2),'Portfolio Inputs'!R$24*$L31,IF(AND(($AA31+$E$2)&gt;BV$5,BV$5&gt;=$E$2),'Portfolio Inputs'!R$24*$K31,0))*Loss_ElectricEnergy+IF(AND(($AB31+$E$2)&gt;BV$5,BV$5&gt;=$E$2),'Portfolio Inputs'!R$25*$O31,IF(AND(($AA31+$E$2)&gt;BV$5,BV$5&gt;=$E$2),'Portfolio Inputs'!R$25*$N31,0))*Loss_ElectricDemand+IF(AND(($AB31+$E$2)&gt;BV$5,BV$5&gt;=$E$2),'Portfolio Inputs'!R$26*$Q31,IF(AND(($AA31+$E$2)&gt;BV$5,BV$5&gt;=$E$2),'Portfolio Inputs'!R$26*$P31,0))*Loss_GasEnergy</f>
        <v>102.30710858013495</v>
      </c>
      <c r="BW31" s="140">
        <f ca="1">IF(AND(($AB31+$E$2)&gt;BW$5,BW$5&gt;=$E$2),'Portfolio Inputs'!S$24*$L31,IF(AND(($AA31+$E$2)&gt;BW$5,BW$5&gt;=$E$2),'Portfolio Inputs'!S$24*$K31,0))*Loss_ElectricEnergy+IF(AND(($AB31+$E$2)&gt;BW$5,BW$5&gt;=$E$2),'Portfolio Inputs'!S$25*$O31,IF(AND(($AA31+$E$2)&gt;BW$5,BW$5&gt;=$E$2),'Portfolio Inputs'!S$25*$N31,0))*Loss_ElectricDemand+IF(AND(($AB31+$E$2)&gt;BW$5,BW$5&gt;=$E$2),'Portfolio Inputs'!S$26*$Q31,IF(AND(($AA31+$E$2)&gt;BW$5,BW$5&gt;=$E$2),'Portfolio Inputs'!S$26*$P31,0))*Loss_GasEnergy</f>
        <v>103.84171520883699</v>
      </c>
      <c r="BX31" s="140">
        <f ca="1">IF(AND(($AB31+$E$2)&gt;BX$5,BX$5&gt;=$E$2),'Portfolio Inputs'!T$24*$L31,IF(AND(($AA31+$E$2)&gt;BX$5,BX$5&gt;=$E$2),'Portfolio Inputs'!T$24*$K31,0))*Loss_ElectricEnergy+IF(AND(($AB31+$E$2)&gt;BX$5,BX$5&gt;=$E$2),'Portfolio Inputs'!T$25*$O31,IF(AND(($AA31+$E$2)&gt;BX$5,BX$5&gt;=$E$2),'Portfolio Inputs'!T$25*$N31,0))*Loss_ElectricDemand+IF(AND(($AB31+$E$2)&gt;BX$5,BX$5&gt;=$E$2),'Portfolio Inputs'!T$26*$Q31,IF(AND(($AA31+$E$2)&gt;BX$5,BX$5&gt;=$E$2),'Portfolio Inputs'!T$26*$P31,0))*Loss_GasEnergy</f>
        <v>105.39934093696954</v>
      </c>
      <c r="BY31" s="140">
        <f ca="1">IF(AND(($AB31+$E$2)&gt;BY$5,BY$5&gt;=$E$2),'Portfolio Inputs'!U$24*$L31,IF(AND(($AA31+$E$2)&gt;BY$5,BY$5&gt;=$E$2),'Portfolio Inputs'!U$24*$K31,0))*Loss_ElectricEnergy+IF(AND(($AB31+$E$2)&gt;BY$5,BY$5&gt;=$E$2),'Portfolio Inputs'!U$25*$O31,IF(AND(($AA31+$E$2)&gt;BY$5,BY$5&gt;=$E$2),'Portfolio Inputs'!U$25*$N31,0))*Loss_ElectricDemand+IF(AND(($AB31+$E$2)&gt;BY$5,BY$5&gt;=$E$2),'Portfolio Inputs'!U$26*$Q31,IF(AND(($AA31+$E$2)&gt;BY$5,BY$5&gt;=$E$2),'Portfolio Inputs'!U$26*$P31,0))*Loss_GasEnergy</f>
        <v>106.98033105102405</v>
      </c>
      <c r="BZ31" s="140">
        <f ca="1">IF(AND(($AB31+$E$2)&gt;BZ$5,BZ$5&gt;=$E$2),'Portfolio Inputs'!V$24*$L31,IF(AND(($AA31+$E$2)&gt;BZ$5,BZ$5&gt;=$E$2),'Portfolio Inputs'!V$24*$K31,0))*Loss_ElectricEnergy+IF(AND(($AB31+$E$2)&gt;BZ$5,BZ$5&gt;=$E$2),'Portfolio Inputs'!V$25*$O31,IF(AND(($AA31+$E$2)&gt;BZ$5,BZ$5&gt;=$E$2),'Portfolio Inputs'!V$25*$N31,0))*Loss_ElectricDemand+IF(AND(($AB31+$E$2)&gt;BZ$5,BZ$5&gt;=$E$2),'Portfolio Inputs'!V$26*$Q31,IF(AND(($AA31+$E$2)&gt;BZ$5,BZ$5&gt;=$E$2),'Portfolio Inputs'!V$26*$P31,0))*Loss_GasEnergy</f>
        <v>108.58503601678942</v>
      </c>
      <c r="CA31" s="140">
        <f ca="1">IF(AND(($AB31+$E$2)&gt;CA$5,CA$5&gt;=$E$2),'Portfolio Inputs'!W$24*$L31,IF(AND(($AA31+$E$2)&gt;CA$5,CA$5&gt;=$E$2),'Portfolio Inputs'!W$24*$K31,0))*Loss_ElectricEnergy+IF(AND(($AB31+$E$2)&gt;CA$5,CA$5&gt;=$E$2),'Portfolio Inputs'!W$25*$O31,IF(AND(($AA31+$E$2)&gt;CA$5,CA$5&gt;=$E$2),'Portfolio Inputs'!W$25*$N31,0))*Loss_ElectricDemand+IF(AND(($AB31+$E$2)&gt;CA$5,CA$5&gt;=$E$2),'Portfolio Inputs'!W$26*$Q31,IF(AND(($AA31+$E$2)&gt;CA$5,CA$5&gt;=$E$2),'Portfolio Inputs'!W$26*$P31,0))*Loss_GasEnergy</f>
        <v>110.21381155704123</v>
      </c>
      <c r="CB31" s="140">
        <f ca="1">IF(AND(($AB31+$E$2)&gt;CB$5,CB$5&gt;=$E$2),'Portfolio Inputs'!X$24*$L31,IF(AND(($AA31+$E$2)&gt;CB$5,CB$5&gt;=$E$2),'Portfolio Inputs'!X$24*$K31,0))*Loss_ElectricEnergy+IF(AND(($AB31+$E$2)&gt;CB$5,CB$5&gt;=$E$2),'Portfolio Inputs'!X$25*$O31,IF(AND(($AA31+$E$2)&gt;CB$5,CB$5&gt;=$E$2),'Portfolio Inputs'!X$25*$N31,0))*Loss_ElectricDemand+IF(AND(($AB31+$E$2)&gt;CB$5,CB$5&gt;=$E$2),'Portfolio Inputs'!X$26*$Q31,IF(AND(($AA31+$E$2)&gt;CB$5,CB$5&gt;=$E$2),'Portfolio Inputs'!X$26*$P31,0))*Loss_GasEnergy</f>
        <v>0</v>
      </c>
      <c r="CC31" s="140">
        <f ca="1">IF(AND(($AB31+$E$2)&gt;CC$5,CC$5&gt;=$E$2),'Portfolio Inputs'!Y$24*$L31,IF(AND(($AA31+$E$2)&gt;CC$5,CC$5&gt;=$E$2),'Portfolio Inputs'!Y$24*$K31,0))*Loss_ElectricEnergy+IF(AND(($AB31+$E$2)&gt;CC$5,CC$5&gt;=$E$2),'Portfolio Inputs'!Y$25*$O31,IF(AND(($AA31+$E$2)&gt;CC$5,CC$5&gt;=$E$2),'Portfolio Inputs'!Y$25*$N31,0))*Loss_ElectricDemand+IF(AND(($AB31+$E$2)&gt;CC$5,CC$5&gt;=$E$2),'Portfolio Inputs'!Y$26*$Q31,IF(AND(($AA31+$E$2)&gt;CC$5,CC$5&gt;=$E$2),'Portfolio Inputs'!Y$26*$P31,0))*Loss_GasEnergy</f>
        <v>0</v>
      </c>
      <c r="CD31" s="140">
        <f ca="1">IF(AND(($AB31+$E$2)&gt;CD$5,CD$5&gt;=$E$2),'Portfolio Inputs'!Z$24*$L31,IF(AND(($AA31+$E$2)&gt;CD$5,CD$5&gt;=$E$2),'Portfolio Inputs'!Z$24*$K31,0))*Loss_ElectricEnergy+IF(AND(($AB31+$E$2)&gt;CD$5,CD$5&gt;=$E$2),'Portfolio Inputs'!Z$25*$O31,IF(AND(($AA31+$E$2)&gt;CD$5,CD$5&gt;=$E$2),'Portfolio Inputs'!Z$25*$N31,0))*Loss_ElectricDemand+IF(AND(($AB31+$E$2)&gt;CD$5,CD$5&gt;=$E$2),'Portfolio Inputs'!Z$26*$Q31,IF(AND(($AA31+$E$2)&gt;CD$5,CD$5&gt;=$E$2),'Portfolio Inputs'!Z$26*$P31,0))*Loss_GasEnergy</f>
        <v>0</v>
      </c>
      <c r="CE31" s="140">
        <f ca="1">IF(AND(($AB31+$E$2)&gt;CE$5,CE$5&gt;=$E$2),'Portfolio Inputs'!AA$24*$L31,IF(AND(($AA31+$E$2)&gt;CE$5,CE$5&gt;=$E$2),'Portfolio Inputs'!AA$24*$K31,0))*Loss_ElectricEnergy+IF(AND(($AB31+$E$2)&gt;CE$5,CE$5&gt;=$E$2),'Portfolio Inputs'!AA$25*$O31,IF(AND(($AA31+$E$2)&gt;CE$5,CE$5&gt;=$E$2),'Portfolio Inputs'!AA$25*$N31,0))*Loss_ElectricDemand+IF(AND(($AB31+$E$2)&gt;CE$5,CE$5&gt;=$E$2),'Portfolio Inputs'!AA$26*$Q31,IF(AND(($AA31+$E$2)&gt;CE$5,CE$5&gt;=$E$2),'Portfolio Inputs'!AA$26*$P31,0))*Loss_GasEnergy</f>
        <v>0</v>
      </c>
      <c r="CF31" s="140">
        <f ca="1">IF(AND(($AB31+$E$2)&gt;CF$5,CF$5&gt;=$E$2),'Portfolio Inputs'!AB$24*$L31,IF(AND(($AA31+$E$2)&gt;CF$5,CF$5&gt;=$E$2),'Portfolio Inputs'!AB$24*$K31,0))*Loss_ElectricEnergy+IF(AND(($AB31+$E$2)&gt;CF$5,CF$5&gt;=$E$2),'Portfolio Inputs'!AB$25*$O31,IF(AND(($AA31+$E$2)&gt;CF$5,CF$5&gt;=$E$2),'Portfolio Inputs'!AB$25*$N31,0))*Loss_ElectricDemand+IF(AND(($AB31+$E$2)&gt;CF$5,CF$5&gt;=$E$2),'Portfolio Inputs'!AB$26*$Q31,IF(AND(($AA31+$E$2)&gt;CF$5,CF$5&gt;=$E$2),'Portfolio Inputs'!AB$26*$P31,0))*Loss_GasEnergy</f>
        <v>0</v>
      </c>
      <c r="CG31" s="140">
        <f ca="1">IF(AND(($AB31+$E$2)&gt;CG$5,CG$5&gt;=$E$2),'Portfolio Inputs'!AC$24*$L31,IF(AND(($AA31+$E$2)&gt;CG$5,CG$5&gt;=$E$2),'Portfolio Inputs'!AC$24*$K31,0))*Loss_ElectricEnergy+IF(AND(($AB31+$E$2)&gt;CG$5,CG$5&gt;=$E$2),'Portfolio Inputs'!AC$25*$O31,IF(AND(($AA31+$E$2)&gt;CG$5,CG$5&gt;=$E$2),'Portfolio Inputs'!AC$25*$N31,0))*Loss_ElectricDemand+IF(AND(($AB31+$E$2)&gt;CG$5,CG$5&gt;=$E$2),'Portfolio Inputs'!AC$26*$Q31,IF(AND(($AA31+$E$2)&gt;CG$5,CG$5&gt;=$E$2),'Portfolio Inputs'!AC$26*$P31,0))*Loss_GasEnergy</f>
        <v>0</v>
      </c>
      <c r="CH31" s="140">
        <f ca="1">IF(AND(($AB31+$E$2)&gt;CH$5,CH$5&gt;=$E$2),'Portfolio Inputs'!AD$24*$L31,IF(AND(($AA31+$E$2)&gt;CH$5,CH$5&gt;=$E$2),'Portfolio Inputs'!AD$24*$K31,0))*Loss_ElectricEnergy+IF(AND(($AB31+$E$2)&gt;CH$5,CH$5&gt;=$E$2),'Portfolio Inputs'!AD$25*$O31,IF(AND(($AA31+$E$2)&gt;CH$5,CH$5&gt;=$E$2),'Portfolio Inputs'!AD$25*$N31,0))*Loss_ElectricDemand+IF(AND(($AB31+$E$2)&gt;CH$5,CH$5&gt;=$E$2),'Portfolio Inputs'!AD$26*$Q31,IF(AND(($AA31+$E$2)&gt;CH$5,CH$5&gt;=$E$2),'Portfolio Inputs'!AD$26*$P31,0))*Loss_GasEnergy</f>
        <v>0</v>
      </c>
      <c r="CI31" s="140">
        <f ca="1">IF(AND(($AB31+$E$2)&gt;CI$5,CI$5&gt;=$E$2),'Portfolio Inputs'!AE$24*$L31,IF(AND(($AA31+$E$2)&gt;CI$5,CI$5&gt;=$E$2),'Portfolio Inputs'!AE$24*$K31,0))*Loss_ElectricEnergy+IF(AND(($AB31+$E$2)&gt;CI$5,CI$5&gt;=$E$2),'Portfolio Inputs'!AE$25*$O31,IF(AND(($AA31+$E$2)&gt;CI$5,CI$5&gt;=$E$2),'Portfolio Inputs'!AE$25*$N31,0))*Loss_ElectricDemand+IF(AND(($AB31+$E$2)&gt;CI$5,CI$5&gt;=$E$2),'Portfolio Inputs'!AE$26*$Q31,IF(AND(($AA31+$E$2)&gt;CI$5,CI$5&gt;=$E$2),'Portfolio Inputs'!AE$26*$P31,0))*Loss_GasEnergy</f>
        <v>0</v>
      </c>
      <c r="CJ31" s="140">
        <f ca="1">IF(AND(($AB31+$E$2)&gt;CJ$5,CJ$5&gt;=$E$2),'Portfolio Inputs'!AF$24*$L31,IF(AND(($AA31+$E$2)&gt;CJ$5,CJ$5&gt;=$E$2),'Portfolio Inputs'!AF$24*$K31,0))*Loss_ElectricEnergy+IF(AND(($AB31+$E$2)&gt;CJ$5,CJ$5&gt;=$E$2),'Portfolio Inputs'!AF$25*$O31,IF(AND(($AA31+$E$2)&gt;CJ$5,CJ$5&gt;=$E$2),'Portfolio Inputs'!AF$25*$N31,0))*Loss_ElectricDemand+IF(AND(($AB31+$E$2)&gt;CJ$5,CJ$5&gt;=$E$2),'Portfolio Inputs'!AF$26*$Q31,IF(AND(($AA31+$E$2)&gt;CJ$5,CJ$5&gt;=$E$2),'Portfolio Inputs'!AF$26*$P31,0))*Loss_GasEnergy</f>
        <v>0</v>
      </c>
      <c r="CK31" s="140">
        <f ca="1">IF(AND(($AB31+$E$2)&gt;CK$5,CK$5&gt;=$E$2),'Portfolio Inputs'!AG$24*$L31,IF(AND(($AA31+$E$2)&gt;CK$5,CK$5&gt;=$E$2),'Portfolio Inputs'!AG$24*$K31,0))*Loss_ElectricEnergy+IF(AND(($AB31+$E$2)&gt;CK$5,CK$5&gt;=$E$2),'Portfolio Inputs'!AG$25*$O31,IF(AND(($AA31+$E$2)&gt;CK$5,CK$5&gt;=$E$2),'Portfolio Inputs'!AG$25*$N31,0))*Loss_ElectricDemand+IF(AND(($AB31+$E$2)&gt;CK$5,CK$5&gt;=$E$2),'Portfolio Inputs'!AG$26*$Q31,IF(AND(($AA31+$E$2)&gt;CK$5,CK$5&gt;=$E$2),'Portfolio Inputs'!AG$26*$P31,0))*Loss_GasEnergy</f>
        <v>0</v>
      </c>
      <c r="CL31" s="140">
        <f ca="1">IF(AND(($AB31+$E$2)&gt;CL$5,CL$5&gt;=$E$2),'Portfolio Inputs'!AH$24*$L31,IF(AND(($AA31+$E$2)&gt;CL$5,CL$5&gt;=$E$2),'Portfolio Inputs'!AH$24*$K31,0))*Loss_ElectricEnergy+IF(AND(($AB31+$E$2)&gt;CL$5,CL$5&gt;=$E$2),'Portfolio Inputs'!AH$25*$O31,IF(AND(($AA31+$E$2)&gt;CL$5,CL$5&gt;=$E$2),'Portfolio Inputs'!AH$25*$N31,0))*Loss_ElectricDemand+IF(AND(($AB31+$E$2)&gt;CL$5,CL$5&gt;=$E$2),'Portfolio Inputs'!AH$26*$Q31,IF(AND(($AA31+$E$2)&gt;CL$5,CL$5&gt;=$E$2),'Portfolio Inputs'!AH$26*$P31,0))*Loss_GasEnergy</f>
        <v>0</v>
      </c>
      <c r="CM31" s="140">
        <f ca="1">IF(AND(($AB31+$E$2)&gt;CM$5,CM$5&gt;=$E$2),'Portfolio Inputs'!AI$24*$L31,IF(AND(($AA31+$E$2)&gt;CM$5,CM$5&gt;=$E$2),'Portfolio Inputs'!AI$24*$K31,0))*Loss_ElectricEnergy+IF(AND(($AB31+$E$2)&gt;CM$5,CM$5&gt;=$E$2),'Portfolio Inputs'!AI$25*$O31,IF(AND(($AA31+$E$2)&gt;CM$5,CM$5&gt;=$E$2),'Portfolio Inputs'!AI$25*$N31,0))*Loss_ElectricDemand+IF(AND(($AB31+$E$2)&gt;CM$5,CM$5&gt;=$E$2),'Portfolio Inputs'!AI$26*$Q31,IF(AND(($AA31+$E$2)&gt;CM$5,CM$5&gt;=$E$2),'Portfolio Inputs'!AI$26*$P31,0))*Loss_GasEnergy</f>
        <v>0</v>
      </c>
      <c r="CN31" s="140">
        <f ca="1">IF(AND(($AB31+$E$2)&gt;CN$5,CN$5&gt;=$E$2),'Portfolio Inputs'!AJ$24*$L31,IF(AND(($AA31+$E$2)&gt;CN$5,CN$5&gt;=$E$2),'Portfolio Inputs'!AJ$24*$K31,0))*Loss_ElectricEnergy+IF(AND(($AB31+$E$2)&gt;CN$5,CN$5&gt;=$E$2),'Portfolio Inputs'!AJ$25*$O31,IF(AND(($AA31+$E$2)&gt;CN$5,CN$5&gt;=$E$2),'Portfolio Inputs'!AJ$25*$N31,0))*Loss_ElectricDemand+IF(AND(($AB31+$E$2)&gt;CN$5,CN$5&gt;=$E$2),'Portfolio Inputs'!AJ$26*$Q31,IF(AND(($AA31+$E$2)&gt;CN$5,CN$5&gt;=$E$2),'Portfolio Inputs'!AJ$26*$P31,0))*Loss_GasEnergy</f>
        <v>0</v>
      </c>
      <c r="CO31" s="140">
        <f ca="1">IF(AND(($AB31+$E$2)&gt;CO$5,CO$5&gt;=$E$2),'Portfolio Inputs'!AK$24*$L31,IF(AND(($AA31+$E$2)&gt;CO$5,CO$5&gt;=$E$2),'Portfolio Inputs'!AK$24*$K31,0))*Loss_ElectricEnergy+IF(AND(($AB31+$E$2)&gt;CO$5,CO$5&gt;=$E$2),'Portfolio Inputs'!AK$25*$O31,IF(AND(($AA31+$E$2)&gt;CO$5,CO$5&gt;=$E$2),'Portfolio Inputs'!AK$25*$N31,0))*Loss_ElectricDemand+IF(AND(($AB31+$E$2)&gt;CO$5,CO$5&gt;=$E$2),'Portfolio Inputs'!AK$26*$Q31,IF(AND(($AA31+$E$2)&gt;CO$5,CO$5&gt;=$E$2),'Portfolio Inputs'!AK$26*$P31,0))*Loss_GasEnergy</f>
        <v>0</v>
      </c>
      <c r="CP31" s="140">
        <f ca="1">IF(AND(($AB31+$E$2)&gt;CP$5,CP$5&gt;=$E$2),'Portfolio Inputs'!AL$24*$L31,IF(AND(($AA31+$E$2)&gt;CP$5,CP$5&gt;=$E$2),'Portfolio Inputs'!AL$24*$K31,0))*Loss_ElectricEnergy+IF(AND(($AB31+$E$2)&gt;CP$5,CP$5&gt;=$E$2),'Portfolio Inputs'!AL$25*$O31,IF(AND(($AA31+$E$2)&gt;CP$5,CP$5&gt;=$E$2),'Portfolio Inputs'!AL$25*$N31,0))*Loss_ElectricDemand+IF(AND(($AB31+$E$2)&gt;CP$5,CP$5&gt;=$E$2),'Portfolio Inputs'!AL$26*$Q31,IF(AND(($AA31+$E$2)&gt;CP$5,CP$5&gt;=$E$2),'Portfolio Inputs'!AL$26*$P31,0))*Loss_GasEnergy</f>
        <v>0</v>
      </c>
      <c r="CQ31" s="140">
        <f ca="1">IF(AND(($AB31+$E$2)&gt;CQ$5,CQ$5&gt;=$E$2),'Portfolio Inputs'!AM$24*$L31,IF(AND(($AA31+$E$2)&gt;CQ$5,CQ$5&gt;=$E$2),'Portfolio Inputs'!AM$24*$K31,0))*Loss_ElectricEnergy+IF(AND(($AB31+$E$2)&gt;CQ$5,CQ$5&gt;=$E$2),'Portfolio Inputs'!AM$25*$O31,IF(AND(($AA31+$E$2)&gt;CQ$5,CQ$5&gt;=$E$2),'Portfolio Inputs'!AM$25*$N31,0))*Loss_ElectricDemand+IF(AND(($AB31+$E$2)&gt;CQ$5,CQ$5&gt;=$E$2),'Portfolio Inputs'!AM$26*$Q31,IF(AND(($AA31+$E$2)&gt;CQ$5,CQ$5&gt;=$E$2),'Portfolio Inputs'!AM$26*$P31,0))*Loss_GasEnergy</f>
        <v>0</v>
      </c>
      <c r="CR31" s="131"/>
      <c r="CS31" s="140">
        <f ca="1">IF(AND(($AB31+$E$2)&gt;CS$5,CS$5&gt;=$E$2),'Portfolio Inputs'!F$29*$L31,IF(AND(($AA31+$E$2)&gt;CS$5,CS$5&gt;=$E$2),'Portfolio Inputs'!F$29*$K31,0))</f>
        <v>120.51268320000001</v>
      </c>
      <c r="CT31" s="140">
        <f ca="1">IF(AND(($AB31+$E$2)&gt;CT$5,CT$5&gt;=$E$2),'Portfolio Inputs'!G$29*$L31,IF(AND(($AA31+$E$2)&gt;CT$5,CT$5&gt;=$E$2),'Portfolio Inputs'!G$29*$K31,0))</f>
        <v>120.51268320000001</v>
      </c>
      <c r="CU31" s="140">
        <f ca="1">IF(AND(($AB31+$E$2)&gt;CU$5,CU$5&gt;=$E$2),'Portfolio Inputs'!H$29*$L31,IF(AND(($AA31+$E$2)&gt;CU$5,CU$5&gt;=$E$2),'Portfolio Inputs'!H$29*$K31,0))</f>
        <v>120.51268320000001</v>
      </c>
      <c r="CV31" s="140">
        <f ca="1">IF(AND(($AB31+$E$2)&gt;CV$5,CV$5&gt;=$E$2),'Portfolio Inputs'!I$29*$L31,IF(AND(($AA31+$E$2)&gt;CV$5,CV$5&gt;=$E$2),'Portfolio Inputs'!I$29*$K31,0))</f>
        <v>120.51268320000001</v>
      </c>
      <c r="CW31" s="140">
        <f ca="1">IF(AND(($AB31+$E$2)&gt;CW$5,CW$5&gt;=$E$2),'Portfolio Inputs'!J$29*$L31,IF(AND(($AA31+$E$2)&gt;CW$5,CW$5&gt;=$E$2),'Portfolio Inputs'!J$29*$K31,0))</f>
        <v>120.51268320000001</v>
      </c>
      <c r="CX31" s="140">
        <f ca="1">IF(AND(($AB31+$E$2)&gt;CX$5,CX$5&gt;=$E$2),'Portfolio Inputs'!K$29*$L31,IF(AND(($AA31+$E$2)&gt;CX$5,CX$5&gt;=$E$2),'Portfolio Inputs'!K$29*$K31,0))</f>
        <v>120.51268320000001</v>
      </c>
      <c r="CY31" s="140">
        <f ca="1">IF(AND(($AB31+$E$2)&gt;CY$5,CY$5&gt;=$E$2),'Portfolio Inputs'!L$29*$L31,IF(AND(($AA31+$E$2)&gt;CY$5,CY$5&gt;=$E$2),'Portfolio Inputs'!L$29*$K31,0))</f>
        <v>120.51268320000001</v>
      </c>
      <c r="CZ31" s="140">
        <f ca="1">IF(AND(($AB31+$E$2)&gt;CZ$5,CZ$5&gt;=$E$2),'Portfolio Inputs'!M$29*$L31,IF(AND(($AA31+$E$2)&gt;CZ$5,CZ$5&gt;=$E$2),'Portfolio Inputs'!M$29*$K31,0))</f>
        <v>120.51268320000001</v>
      </c>
      <c r="DA31" s="140">
        <f ca="1">IF(AND(($AB31+$E$2)&gt;DA$5,DA$5&gt;=$E$2),'Portfolio Inputs'!N$29*$L31,IF(AND(($AA31+$E$2)&gt;DA$5,DA$5&gt;=$E$2),'Portfolio Inputs'!N$29*$K31,0))</f>
        <v>16.375128231194953</v>
      </c>
      <c r="DB31" s="140">
        <f ca="1">IF(AND(($AB31+$E$2)&gt;DB$5,DB$5&gt;=$E$2),'Portfolio Inputs'!O$29*$L31,IF(AND(($AA31+$E$2)&gt;DB$5,DB$5&gt;=$E$2),'Portfolio Inputs'!O$29*$K31,0))</f>
        <v>16.375128231194953</v>
      </c>
      <c r="DC31" s="140">
        <f ca="1">IF(AND(($AB31+$E$2)&gt;DC$5,DC$5&gt;=$E$2),'Portfolio Inputs'!P$29*$L31,IF(AND(($AA31+$E$2)&gt;DC$5,DC$5&gt;=$E$2),'Portfolio Inputs'!P$29*$K31,0))</f>
        <v>16.375128231194953</v>
      </c>
      <c r="DD31" s="140">
        <f ca="1">IF(AND(($AB31+$E$2)&gt;DD$5,DD$5&gt;=$E$2),'Portfolio Inputs'!Q$29*$L31,IF(AND(($AA31+$E$2)&gt;DD$5,DD$5&gt;=$E$2),'Portfolio Inputs'!Q$29*$K31,0))</f>
        <v>16.375128231194953</v>
      </c>
      <c r="DE31" s="140">
        <f ca="1">IF(AND(($AB31+$E$2)&gt;DE$5,DE$5&gt;=$E$2),'Portfolio Inputs'!R$29*$L31,IF(AND(($AA31+$E$2)&gt;DE$5,DE$5&gt;=$E$2),'Portfolio Inputs'!R$29*$K31,0))</f>
        <v>16.375128231194953</v>
      </c>
      <c r="DF31" s="140">
        <f ca="1">IF(AND(($AB31+$E$2)&gt;DF$5,DF$5&gt;=$E$2),'Portfolio Inputs'!S$29*$L31,IF(AND(($AA31+$E$2)&gt;DF$5,DF$5&gt;=$E$2),'Portfolio Inputs'!S$29*$K31,0))</f>
        <v>16.375128231194953</v>
      </c>
      <c r="DG31" s="140">
        <f ca="1">IF(AND(($AB31+$E$2)&gt;DG$5,DG$5&gt;=$E$2),'Portfolio Inputs'!T$29*$L31,IF(AND(($AA31+$E$2)&gt;DG$5,DG$5&gt;=$E$2),'Portfolio Inputs'!T$29*$K31,0))</f>
        <v>16.375128231194953</v>
      </c>
      <c r="DH31" s="140">
        <f ca="1">IF(AND(($AB31+$E$2)&gt;DH$5,DH$5&gt;=$E$2),'Portfolio Inputs'!U$29*$L31,IF(AND(($AA31+$E$2)&gt;DH$5,DH$5&gt;=$E$2),'Portfolio Inputs'!U$29*$K31,0))</f>
        <v>16.375128231194953</v>
      </c>
      <c r="DI31" s="140">
        <f ca="1">IF(AND(($AB31+$E$2)&gt;DI$5,DI$5&gt;=$E$2),'Portfolio Inputs'!V$29*$L31,IF(AND(($AA31+$E$2)&gt;DI$5,DI$5&gt;=$E$2),'Portfolio Inputs'!V$29*$K31,0))</f>
        <v>16.375128231194953</v>
      </c>
      <c r="DJ31" s="140">
        <f ca="1">IF(AND(($AB31+$E$2)&gt;DJ$5,DJ$5&gt;=$E$2),'Portfolio Inputs'!W$29*$L31,IF(AND(($AA31+$E$2)&gt;DJ$5,DJ$5&gt;=$E$2),'Portfolio Inputs'!W$29*$K31,0))</f>
        <v>16.375128231194953</v>
      </c>
      <c r="DK31" s="140">
        <f ca="1">IF(AND(($AB31+$E$2)&gt;DK$5,DK$5&gt;=$E$2),'Portfolio Inputs'!X$29*$L31,IF(AND(($AA31+$E$2)&gt;DK$5,DK$5&gt;=$E$2),'Portfolio Inputs'!X$29*$K31,0))</f>
        <v>0</v>
      </c>
      <c r="DL31" s="140">
        <f ca="1">IF(AND(($AB31+$E$2)&gt;DL$5,DL$5&gt;=$E$2),'Portfolio Inputs'!Y$29*$L31,IF(AND(($AA31+$E$2)&gt;DL$5,DL$5&gt;=$E$2),'Portfolio Inputs'!Y$29*$K31,0))</f>
        <v>0</v>
      </c>
      <c r="DM31" s="140">
        <f ca="1">IF(AND(($AB31+$E$2)&gt;DM$5,DM$5&gt;=$E$2),'Portfolio Inputs'!Z$29*$L31,IF(AND(($AA31+$E$2)&gt;DM$5,DM$5&gt;=$E$2),'Portfolio Inputs'!Z$29*$K31,0))</f>
        <v>0</v>
      </c>
      <c r="DN31" s="140">
        <f ca="1">IF(AND(($AB31+$E$2)&gt;DN$5,DN$5&gt;=$E$2),'Portfolio Inputs'!AA$29*$L31,IF(AND(($AA31+$E$2)&gt;DN$5,DN$5&gt;=$E$2),'Portfolio Inputs'!AA$29*$K31,0))</f>
        <v>0</v>
      </c>
      <c r="DO31" s="140">
        <f ca="1">IF(AND(($AB31+$E$2)&gt;DO$5,DO$5&gt;=$E$2),'Portfolio Inputs'!AB$29*$L31,IF(AND(($AA31+$E$2)&gt;DO$5,DO$5&gt;=$E$2),'Portfolio Inputs'!AB$29*$K31,0))</f>
        <v>0</v>
      </c>
      <c r="DP31" s="140">
        <f ca="1">IF(AND(($AB31+$E$2)&gt;DP$5,DP$5&gt;=$E$2),'Portfolio Inputs'!AC$29*$L31,IF(AND(($AA31+$E$2)&gt;DP$5,DP$5&gt;=$E$2),'Portfolio Inputs'!AC$29*$K31,0))</f>
        <v>0</v>
      </c>
      <c r="DQ31" s="140">
        <f ca="1">IF(AND(($AB31+$E$2)&gt;DQ$5,DQ$5&gt;=$E$2),'Portfolio Inputs'!AD$29*$L31,IF(AND(($AA31+$E$2)&gt;DQ$5,DQ$5&gt;=$E$2),'Portfolio Inputs'!AD$29*$K31,0))</f>
        <v>0</v>
      </c>
      <c r="DR31" s="140">
        <f ca="1">IF(AND(($AB31+$E$2)&gt;DR$5,DR$5&gt;=$E$2),'Portfolio Inputs'!AE$29*$L31,IF(AND(($AA31+$E$2)&gt;DR$5,DR$5&gt;=$E$2),'Portfolio Inputs'!AE$29*$K31,0))</f>
        <v>0</v>
      </c>
      <c r="DS31" s="140">
        <f ca="1">IF(AND(($AB31+$E$2)&gt;DS$5,DS$5&gt;=$E$2),'Portfolio Inputs'!AF$29*$L31,IF(AND(($AA31+$E$2)&gt;DS$5,DS$5&gt;=$E$2),'Portfolio Inputs'!AF$29*$K31,0))</f>
        <v>0</v>
      </c>
      <c r="DT31" s="140">
        <f ca="1">IF(AND(($AB31+$E$2)&gt;DT$5,DT$5&gt;=$E$2),'Portfolio Inputs'!AG$29*$L31,IF(AND(($AA31+$E$2)&gt;DT$5,DT$5&gt;=$E$2),'Portfolio Inputs'!AG$29*$K31,0))</f>
        <v>0</v>
      </c>
      <c r="DU31" s="140">
        <f ca="1">IF(AND(($AB31+$E$2)&gt;DU$5,DU$5&gt;=$E$2),'Portfolio Inputs'!AH$29*$L31,IF(AND(($AA31+$E$2)&gt;DU$5,DU$5&gt;=$E$2),'Portfolio Inputs'!AH$29*$K31,0))</f>
        <v>0</v>
      </c>
      <c r="DV31" s="140">
        <f ca="1">IF(AND(($AB31+$E$2)&gt;DV$5,DV$5&gt;=$E$2),'Portfolio Inputs'!AI$29*$L31,IF(AND(($AA31+$E$2)&gt;DV$5,DV$5&gt;=$E$2),'Portfolio Inputs'!AI$29*$K31,0))</f>
        <v>0</v>
      </c>
      <c r="DW31" s="140">
        <f ca="1">IF(AND(($AB31+$E$2)&gt;DW$5,DW$5&gt;=$E$2),'Portfolio Inputs'!AJ$29*$L31,IF(AND(($AA31+$E$2)&gt;DW$5,DW$5&gt;=$E$2),'Portfolio Inputs'!AJ$29*$K31,0))</f>
        <v>0</v>
      </c>
      <c r="DX31" s="140">
        <f ca="1">IF(AND(($AB31+$E$2)&gt;DX$5,DX$5&gt;=$E$2),'Portfolio Inputs'!AK$29*$L31,IF(AND(($AA31+$E$2)&gt;DX$5,DX$5&gt;=$E$2),'Portfolio Inputs'!AK$29*$K31,0))</f>
        <v>0</v>
      </c>
      <c r="DY31" s="140">
        <f ca="1">IF(AND(($AB31+$E$2)&gt;DY$5,DY$5&gt;=$E$2),'Portfolio Inputs'!AL$29*$L31,IF(AND(($AA31+$E$2)&gt;DY$5,DY$5&gt;=$E$2),'Portfolio Inputs'!AL$29*$K31,0))</f>
        <v>0</v>
      </c>
      <c r="DZ31" s="140">
        <f ca="1">IF(AND(($AB31+$E$2)&gt;DZ$5,DZ$5&gt;=$E$2),'Portfolio Inputs'!AM$29*$L31,IF(AND(($AA31+$E$2)&gt;DZ$5,DZ$5&gt;=$E$2),'Portfolio Inputs'!AM$29*$K31,0))</f>
        <v>0</v>
      </c>
      <c r="EA31" s="139"/>
      <c r="EB31" s="140">
        <f ca="1">IF(AND(($AB31+$E$2)&gt;EB$5,EB$5&gt;=$E$2),'Portfolio Inputs'!F$27*$U31,IF(AND(($AA31+$E$2)&gt;EB$5,EB$5&gt;=$E$2),'Portfolio Inputs'!F$27*$T31,0))
+IF(AND(($AB31+$E$2)&gt;EB$5,EB$5&gt;=$E$2),'Portfolio Inputs'!F$28*$W31,IF(AND(($AA31+$E$2)&gt;EB$5,EB$5&gt;=$E$2),'Portfolio Inputs'!F$28*$V31,0))</f>
        <v>0</v>
      </c>
      <c r="EC31" s="140">
        <f ca="1">IF(AND(($AB31+$E$2)&gt;EC$5,EC$5&gt;=$E$2),'Portfolio Inputs'!G$27*$U31,IF(AND(($AA31+$E$2)&gt;EC$5,EC$5&gt;=$E$2),'Portfolio Inputs'!G$27*$T31,0))
+IF(AND(($AB31+$E$2)&gt;EC$5,EC$5&gt;=$E$2),'Portfolio Inputs'!G$28*$W31,IF(AND(($AA31+$E$2)&gt;EC$5,EC$5&gt;=$E$2),'Portfolio Inputs'!G$28*$V31,0))</f>
        <v>0</v>
      </c>
      <c r="ED31" s="140">
        <f ca="1">IF(AND(($AB31+$E$2)&gt;ED$5,ED$5&gt;=$E$2),'Portfolio Inputs'!H$27*$U31,IF(AND(($AA31+$E$2)&gt;ED$5,ED$5&gt;=$E$2),'Portfolio Inputs'!H$27*$T31,0))
+IF(AND(($AB31+$E$2)&gt;ED$5,ED$5&gt;=$E$2),'Portfolio Inputs'!H$28*$W31,IF(AND(($AA31+$E$2)&gt;ED$5,ED$5&gt;=$E$2),'Portfolio Inputs'!H$28*$V31,0))</f>
        <v>0</v>
      </c>
      <c r="EE31" s="140">
        <f ca="1">IF(AND(($AB31+$E$2)&gt;EE$5,EE$5&gt;=$E$2),'Portfolio Inputs'!I$27*$U31,IF(AND(($AA31+$E$2)&gt;EE$5,EE$5&gt;=$E$2),'Portfolio Inputs'!I$27*$T31,0))
+IF(AND(($AB31+$E$2)&gt;EE$5,EE$5&gt;=$E$2),'Portfolio Inputs'!I$28*$W31,IF(AND(($AA31+$E$2)&gt;EE$5,EE$5&gt;=$E$2),'Portfolio Inputs'!I$28*$V31,0))</f>
        <v>0</v>
      </c>
      <c r="EF31" s="140">
        <f ca="1">IF(AND(($AB31+$E$2)&gt;EF$5,EF$5&gt;=$E$2),'Portfolio Inputs'!J$27*$U31,IF(AND(($AA31+$E$2)&gt;EF$5,EF$5&gt;=$E$2),'Portfolio Inputs'!J$27*$T31,0))
+IF(AND(($AB31+$E$2)&gt;EF$5,EF$5&gt;=$E$2),'Portfolio Inputs'!J$28*$W31,IF(AND(($AA31+$E$2)&gt;EF$5,EF$5&gt;=$E$2),'Portfolio Inputs'!J$28*$V31,0))</f>
        <v>0</v>
      </c>
      <c r="EG31" s="140">
        <f ca="1">IF(AND(($AB31+$E$2)&gt;EG$5,EG$5&gt;=$E$2),'Portfolio Inputs'!K$27*$U31,IF(AND(($AA31+$E$2)&gt;EG$5,EG$5&gt;=$E$2),'Portfolio Inputs'!K$27*$T31,0))
+IF(AND(($AB31+$E$2)&gt;EG$5,EG$5&gt;=$E$2),'Portfolio Inputs'!K$28*$W31,IF(AND(($AA31+$E$2)&gt;EG$5,EG$5&gt;=$E$2),'Portfolio Inputs'!K$28*$V31,0))</f>
        <v>0</v>
      </c>
      <c r="EH31" s="140">
        <f ca="1">IF(AND(($AB31+$E$2)&gt;EH$5,EH$5&gt;=$E$2),'Portfolio Inputs'!L$27*$U31,IF(AND(($AA31+$E$2)&gt;EH$5,EH$5&gt;=$E$2),'Portfolio Inputs'!L$27*$T31,0))
+IF(AND(($AB31+$E$2)&gt;EH$5,EH$5&gt;=$E$2),'Portfolio Inputs'!L$28*$W31,IF(AND(($AA31+$E$2)&gt;EH$5,EH$5&gt;=$E$2),'Portfolio Inputs'!L$28*$V31,0))</f>
        <v>0</v>
      </c>
      <c r="EI31" s="140">
        <f ca="1">IF(AND(($AB31+$E$2)&gt;EI$5,EI$5&gt;=$E$2),'Portfolio Inputs'!M$27*$U31,IF(AND(($AA31+$E$2)&gt;EI$5,EI$5&gt;=$E$2),'Portfolio Inputs'!M$27*$T31,0))
+IF(AND(($AB31+$E$2)&gt;EI$5,EI$5&gt;=$E$2),'Portfolio Inputs'!M$28*$W31,IF(AND(($AA31+$E$2)&gt;EI$5,EI$5&gt;=$E$2),'Portfolio Inputs'!M$28*$V31,0))</f>
        <v>0</v>
      </c>
      <c r="EJ31" s="140">
        <f ca="1">IF(AND(($AB31+$E$2)&gt;EJ$5,EJ$5&gt;=$E$2),'Portfolio Inputs'!N$27*$U31,IF(AND(($AA31+$E$2)&gt;EJ$5,EJ$5&gt;=$E$2),'Portfolio Inputs'!N$27*$T31,0))
+IF(AND(($AB31+$E$2)&gt;EJ$5,EJ$5&gt;=$E$2),'Portfolio Inputs'!N$28*$W31,IF(AND(($AA31+$E$2)&gt;EJ$5,EJ$5&gt;=$E$2),'Portfolio Inputs'!N$28*$V31,0))</f>
        <v>0</v>
      </c>
      <c r="EK31" s="140">
        <f ca="1">IF(AND(($AB31+$E$2)&gt;EK$5,EK$5&gt;=$E$2),'Portfolio Inputs'!O$27*$U31,IF(AND(($AA31+$E$2)&gt;EK$5,EK$5&gt;=$E$2),'Portfolio Inputs'!O$27*$T31,0))
+IF(AND(($AB31+$E$2)&gt;EK$5,EK$5&gt;=$E$2),'Portfolio Inputs'!O$28*$W31,IF(AND(($AA31+$E$2)&gt;EK$5,EK$5&gt;=$E$2),'Portfolio Inputs'!O$28*$V31,0))</f>
        <v>0</v>
      </c>
      <c r="EL31" s="140">
        <f ca="1">IF(AND(($AB31+$E$2)&gt;EL$5,EL$5&gt;=$E$2),'Portfolio Inputs'!P$27*$U31,IF(AND(($AA31+$E$2)&gt;EL$5,EL$5&gt;=$E$2),'Portfolio Inputs'!P$27*$T31,0))
+IF(AND(($AB31+$E$2)&gt;EL$5,EL$5&gt;=$E$2),'Portfolio Inputs'!P$28*$W31,IF(AND(($AA31+$E$2)&gt;EL$5,EL$5&gt;=$E$2),'Portfolio Inputs'!P$28*$V31,0))</f>
        <v>0</v>
      </c>
      <c r="EM31" s="140">
        <f ca="1">IF(AND(($AB31+$E$2)&gt;EM$5,EM$5&gt;=$E$2),'Portfolio Inputs'!Q$27*$U31,IF(AND(($AA31+$E$2)&gt;EM$5,EM$5&gt;=$E$2),'Portfolio Inputs'!Q$27*$T31,0))
+IF(AND(($AB31+$E$2)&gt;EM$5,EM$5&gt;=$E$2),'Portfolio Inputs'!Q$28*$W31,IF(AND(($AA31+$E$2)&gt;EM$5,EM$5&gt;=$E$2),'Portfolio Inputs'!Q$28*$V31,0))</f>
        <v>0</v>
      </c>
      <c r="EN31" s="140">
        <f ca="1">IF(AND(($AB31+$E$2)&gt;EN$5,EN$5&gt;=$E$2),'Portfolio Inputs'!R$27*$U31,IF(AND(($AA31+$E$2)&gt;EN$5,EN$5&gt;=$E$2),'Portfolio Inputs'!R$27*$T31,0))
+IF(AND(($AB31+$E$2)&gt;EN$5,EN$5&gt;=$E$2),'Portfolio Inputs'!R$28*$W31,IF(AND(($AA31+$E$2)&gt;EN$5,EN$5&gt;=$E$2),'Portfolio Inputs'!R$28*$V31,0))</f>
        <v>0</v>
      </c>
      <c r="EO31" s="140">
        <f ca="1">IF(AND(($AB31+$E$2)&gt;EO$5,EO$5&gt;=$E$2),'Portfolio Inputs'!S$27*$U31,IF(AND(($AA31+$E$2)&gt;EO$5,EO$5&gt;=$E$2),'Portfolio Inputs'!S$27*$T31,0))
+IF(AND(($AB31+$E$2)&gt;EO$5,EO$5&gt;=$E$2),'Portfolio Inputs'!S$28*$W31,IF(AND(($AA31+$E$2)&gt;EO$5,EO$5&gt;=$E$2),'Portfolio Inputs'!S$28*$V31,0))</f>
        <v>0</v>
      </c>
      <c r="EP31" s="140">
        <f ca="1">IF(AND(($AB31+$E$2)&gt;EP$5,EP$5&gt;=$E$2),'Portfolio Inputs'!T$27*$U31,IF(AND(($AA31+$E$2)&gt;EP$5,EP$5&gt;=$E$2),'Portfolio Inputs'!T$27*$T31,0))
+IF(AND(($AB31+$E$2)&gt;EP$5,EP$5&gt;=$E$2),'Portfolio Inputs'!T$28*$W31,IF(AND(($AA31+$E$2)&gt;EP$5,EP$5&gt;=$E$2),'Portfolio Inputs'!T$28*$V31,0))</f>
        <v>0</v>
      </c>
      <c r="EQ31" s="140">
        <f ca="1">IF(AND(($AB31+$E$2)&gt;EQ$5,EQ$5&gt;=$E$2),'Portfolio Inputs'!U$27*$U31,IF(AND(($AA31+$E$2)&gt;EQ$5,EQ$5&gt;=$E$2),'Portfolio Inputs'!U$27*$T31,0))
+IF(AND(($AB31+$E$2)&gt;EQ$5,EQ$5&gt;=$E$2),'Portfolio Inputs'!U$28*$W31,IF(AND(($AA31+$E$2)&gt;EQ$5,EQ$5&gt;=$E$2),'Portfolio Inputs'!U$28*$V31,0))</f>
        <v>0</v>
      </c>
      <c r="ER31" s="140">
        <f ca="1">IF(AND(($AB31+$E$2)&gt;ER$5,ER$5&gt;=$E$2),'Portfolio Inputs'!V$27*$U31,IF(AND(($AA31+$E$2)&gt;ER$5,ER$5&gt;=$E$2),'Portfolio Inputs'!V$27*$T31,0))
+IF(AND(($AB31+$E$2)&gt;ER$5,ER$5&gt;=$E$2),'Portfolio Inputs'!V$28*$W31,IF(AND(($AA31+$E$2)&gt;ER$5,ER$5&gt;=$E$2),'Portfolio Inputs'!V$28*$V31,0))</f>
        <v>0</v>
      </c>
      <c r="ES31" s="140">
        <f ca="1">IF(AND(($AB31+$E$2)&gt;ES$5,ES$5&gt;=$E$2),'Portfolio Inputs'!W$27*$U31,IF(AND(($AA31+$E$2)&gt;ES$5,ES$5&gt;=$E$2),'Portfolio Inputs'!W$27*$T31,0))
+IF(AND(($AB31+$E$2)&gt;ES$5,ES$5&gt;=$E$2),'Portfolio Inputs'!W$28*$W31,IF(AND(($AA31+$E$2)&gt;ES$5,ES$5&gt;=$E$2),'Portfolio Inputs'!W$28*$V31,0))</f>
        <v>0</v>
      </c>
      <c r="ET31" s="140">
        <f ca="1">IF(AND(($AB31+$E$2)&gt;ET$5,ET$5&gt;=$E$2),'Portfolio Inputs'!X$27*$U31,IF(AND(($AA31+$E$2)&gt;ET$5,ET$5&gt;=$E$2),'Portfolio Inputs'!X$27*$T31,0))
+IF(AND(($AB31+$E$2)&gt;ET$5,ET$5&gt;=$E$2),'Portfolio Inputs'!X$28*$W31,IF(AND(($AA31+$E$2)&gt;ET$5,ET$5&gt;=$E$2),'Portfolio Inputs'!X$28*$V31,0))</f>
        <v>0</v>
      </c>
      <c r="EU31" s="140">
        <f ca="1">IF(AND(($AB31+$E$2)&gt;EU$5,EU$5&gt;=$E$2),'Portfolio Inputs'!Y$27*$U31,IF(AND(($AA31+$E$2)&gt;EU$5,EU$5&gt;=$E$2),'Portfolio Inputs'!Y$27*$T31,0))
+IF(AND(($AB31+$E$2)&gt;EU$5,EU$5&gt;=$E$2),'Portfolio Inputs'!Y$28*$W31,IF(AND(($AA31+$E$2)&gt;EU$5,EU$5&gt;=$E$2),'Portfolio Inputs'!Y$28*$V31,0))</f>
        <v>0</v>
      </c>
      <c r="EV31" s="140">
        <f ca="1">IF(AND(($AB31+$E$2)&gt;EV$5,EV$5&gt;=$E$2),'Portfolio Inputs'!Z$27*$U31,IF(AND(($AA31+$E$2)&gt;EV$5,EV$5&gt;=$E$2),'Portfolio Inputs'!Z$27*$T31,0))
+IF(AND(($AB31+$E$2)&gt;EV$5,EV$5&gt;=$E$2),'Portfolio Inputs'!Z$28*$W31,IF(AND(($AA31+$E$2)&gt;EV$5,EV$5&gt;=$E$2),'Portfolio Inputs'!Z$28*$V31,0))</f>
        <v>0</v>
      </c>
      <c r="EW31" s="140">
        <f ca="1">IF(AND(($AB31+$E$2)&gt;EW$5,EW$5&gt;=$E$2),'Portfolio Inputs'!AA$27*$U31,IF(AND(($AA31+$E$2)&gt;EW$5,EW$5&gt;=$E$2),'Portfolio Inputs'!AA$27*$T31,0))
+IF(AND(($AB31+$E$2)&gt;EW$5,EW$5&gt;=$E$2),'Portfolio Inputs'!AA$28*$W31,IF(AND(($AA31+$E$2)&gt;EW$5,EW$5&gt;=$E$2),'Portfolio Inputs'!AA$28*$V31,0))</f>
        <v>0</v>
      </c>
      <c r="EX31" s="140">
        <f ca="1">IF(AND(($AB31+$E$2)&gt;EX$5,EX$5&gt;=$E$2),'Portfolio Inputs'!AB$27*$U31,IF(AND(($AA31+$E$2)&gt;EX$5,EX$5&gt;=$E$2),'Portfolio Inputs'!AB$27*$T31,0))
+IF(AND(($AB31+$E$2)&gt;EX$5,EX$5&gt;=$E$2),'Portfolio Inputs'!AB$28*$W31,IF(AND(($AA31+$E$2)&gt;EX$5,EX$5&gt;=$E$2),'Portfolio Inputs'!AB$28*$V31,0))</f>
        <v>0</v>
      </c>
      <c r="EY31" s="140">
        <f ca="1">IF(AND(($AB31+$E$2)&gt;EY$5,EY$5&gt;=$E$2),'Portfolio Inputs'!AC$27*$U31,IF(AND(($AA31+$E$2)&gt;EY$5,EY$5&gt;=$E$2),'Portfolio Inputs'!AC$27*$T31,0))
+IF(AND(($AB31+$E$2)&gt;EY$5,EY$5&gt;=$E$2),'Portfolio Inputs'!AC$28*$W31,IF(AND(($AA31+$E$2)&gt;EY$5,EY$5&gt;=$E$2),'Portfolio Inputs'!AC$28*$V31,0))</f>
        <v>0</v>
      </c>
      <c r="EZ31" s="140">
        <f ca="1">IF(AND(($AB31+$E$2)&gt;EZ$5,EZ$5&gt;=$E$2),'Portfolio Inputs'!AD$27*$U31,IF(AND(($AA31+$E$2)&gt;EZ$5,EZ$5&gt;=$E$2),'Portfolio Inputs'!AD$27*$T31,0))
+IF(AND(($AB31+$E$2)&gt;EZ$5,EZ$5&gt;=$E$2),'Portfolio Inputs'!AD$28*$W31,IF(AND(($AA31+$E$2)&gt;EZ$5,EZ$5&gt;=$E$2),'Portfolio Inputs'!AD$28*$V31,0))</f>
        <v>0</v>
      </c>
      <c r="FA31" s="140">
        <f ca="1">IF(AND(($AB31+$E$2)&gt;FA$5,FA$5&gt;=$E$2),'Portfolio Inputs'!AE$27*$U31,IF(AND(($AA31+$E$2)&gt;FA$5,FA$5&gt;=$E$2),'Portfolio Inputs'!AE$27*$T31,0))
+IF(AND(($AB31+$E$2)&gt;FA$5,FA$5&gt;=$E$2),'Portfolio Inputs'!AE$28*$W31,IF(AND(($AA31+$E$2)&gt;FA$5,FA$5&gt;=$E$2),'Portfolio Inputs'!AE$28*$V31,0))</f>
        <v>0</v>
      </c>
      <c r="FB31" s="140">
        <f ca="1">IF(AND(($AB31+$E$2)&gt;FB$5,FB$5&gt;=$E$2),'Portfolio Inputs'!AF$27*$U31,IF(AND(($AA31+$E$2)&gt;FB$5,FB$5&gt;=$E$2),'Portfolio Inputs'!AF$27*$T31,0))
+IF(AND(($AB31+$E$2)&gt;FB$5,FB$5&gt;=$E$2),'Portfolio Inputs'!AF$28*$W31,IF(AND(($AA31+$E$2)&gt;FB$5,FB$5&gt;=$E$2),'Portfolio Inputs'!AF$28*$V31,0))</f>
        <v>0</v>
      </c>
      <c r="FC31" s="140">
        <f ca="1">IF(AND(($AB31+$E$2)&gt;FC$5,FC$5&gt;=$E$2),'Portfolio Inputs'!AG$27*$U31,IF(AND(($AA31+$E$2)&gt;FC$5,FC$5&gt;=$E$2),'Portfolio Inputs'!AG$27*$T31,0))
+IF(AND(($AB31+$E$2)&gt;FC$5,FC$5&gt;=$E$2),'Portfolio Inputs'!AG$28*$W31,IF(AND(($AA31+$E$2)&gt;FC$5,FC$5&gt;=$E$2),'Portfolio Inputs'!AG$28*$V31,0))</f>
        <v>0</v>
      </c>
      <c r="FD31" s="140">
        <f ca="1">IF(AND(($AB31+$E$2)&gt;FD$5,FD$5&gt;=$E$2),'Portfolio Inputs'!AH$27*$U31,IF(AND(($AA31+$E$2)&gt;FD$5,FD$5&gt;=$E$2),'Portfolio Inputs'!AH$27*$T31,0))
+IF(AND(($AB31+$E$2)&gt;FD$5,FD$5&gt;=$E$2),'Portfolio Inputs'!AH$28*$W31,IF(AND(($AA31+$E$2)&gt;FD$5,FD$5&gt;=$E$2),'Portfolio Inputs'!AH$28*$V31,0))</f>
        <v>0</v>
      </c>
      <c r="FE31" s="140">
        <f ca="1">IF(AND(($AB31+$E$2)&gt;FE$5,FE$5&gt;=$E$2),'Portfolio Inputs'!AI$27*$U31,IF(AND(($AA31+$E$2)&gt;FE$5,FE$5&gt;=$E$2),'Portfolio Inputs'!AI$27*$T31,0))
+IF(AND(($AB31+$E$2)&gt;FE$5,FE$5&gt;=$E$2),'Portfolio Inputs'!AI$28*$W31,IF(AND(($AA31+$E$2)&gt;FE$5,FE$5&gt;=$E$2),'Portfolio Inputs'!AI$28*$V31,0))</f>
        <v>0</v>
      </c>
      <c r="FF31" s="140">
        <f ca="1">IF(AND(($AB31+$E$2)&gt;FF$5,FF$5&gt;=$E$2),'Portfolio Inputs'!AJ$27*$U31,IF(AND(($AA31+$E$2)&gt;FF$5,FF$5&gt;=$E$2),'Portfolio Inputs'!AJ$27*$T31,0))
+IF(AND(($AB31+$E$2)&gt;FF$5,FF$5&gt;=$E$2),'Portfolio Inputs'!AJ$28*$W31,IF(AND(($AA31+$E$2)&gt;FF$5,FF$5&gt;=$E$2),'Portfolio Inputs'!AJ$28*$V31,0))</f>
        <v>0</v>
      </c>
      <c r="FG31" s="140">
        <f ca="1">IF(AND(($AB31+$E$2)&gt;FG$5,FG$5&gt;=$E$2),'Portfolio Inputs'!AK$27*$U31,IF(AND(($AA31+$E$2)&gt;FG$5,FG$5&gt;=$E$2),'Portfolio Inputs'!AK$27*$T31,0))
+IF(AND(($AB31+$E$2)&gt;FG$5,FG$5&gt;=$E$2),'Portfolio Inputs'!AK$28*$W31,IF(AND(($AA31+$E$2)&gt;FG$5,FG$5&gt;=$E$2),'Portfolio Inputs'!AK$28*$V31,0))</f>
        <v>0</v>
      </c>
      <c r="FH31" s="140">
        <f ca="1">IF(AND(($AB31+$E$2)&gt;FH$5,FH$5&gt;=$E$2),'Portfolio Inputs'!AL$27*$U31,IF(AND(($AA31+$E$2)&gt;FH$5,FH$5&gt;=$E$2),'Portfolio Inputs'!AL$27*$T31,0))
+IF(AND(($AB31+$E$2)&gt;FH$5,FH$5&gt;=$E$2),'Portfolio Inputs'!AL$28*$W31,IF(AND(($AA31+$E$2)&gt;FH$5,FH$5&gt;=$E$2),'Portfolio Inputs'!AL$28*$V31,0))</f>
        <v>0</v>
      </c>
      <c r="FI31" s="140">
        <f ca="1">IF(AND(($AB31+$E$2)&gt;FI$5,FI$5&gt;=$E$2),'Portfolio Inputs'!AM$27*$U31,IF(AND(($AA31+$E$2)&gt;FI$5,FI$5&gt;=$E$2),'Portfolio Inputs'!AM$27*$T31,0))
+IF(AND(($AB31+$E$2)&gt;FI$5,FI$5&gt;=$E$2),'Portfolio Inputs'!AM$28*$W31,IF(AND(($AA31+$E$2)&gt;FI$5,FI$5&gt;=$E$2),'Portfolio Inputs'!AM$28*$V31,0))</f>
        <v>0</v>
      </c>
      <c r="FJ31" s="139"/>
      <c r="FK31" s="140">
        <f ca="1">IF(AND(($AB31+$E$2)&gt;GT$5,GT$5&gt;=$E$2),$U31,IF(AND(($AA31+$E$2)&gt;GT$5,GT$5&gt;=$E$2),$T31,0))/Loss_Propane
 *IF($C31="Residential",'Portfolio Inputs'!F$39,'Portfolio Inputs'!F$40)
+IF(AND(($AB31+$E$2)&gt;GT$5,GT$5&gt;=$E$2),$W31,IF(AND(($AA31+$E$2)&gt;GT$5,GT$5&gt;=$E$2),$V31,0))/Loss_OilEnergy
 *IF($C31="Residential",'Portfolio Inputs'!F$41,'Portfolio Inputs'!F$42)</f>
        <v>0</v>
      </c>
      <c r="FL31" s="140">
        <f ca="1">IF(AND(($AB31+$E$2)&gt;GU$5,GU$5&gt;=$E$2),$U31,IF(AND(($AA31+$E$2)&gt;GU$5,GU$5&gt;=$E$2),$T31,0))/Loss_Propane
 *IF($C31="Residential",'Portfolio Inputs'!G$39,'Portfolio Inputs'!G$40)
+IF(AND(($AB31+$E$2)&gt;GU$5,GU$5&gt;=$E$2),$W31,IF(AND(($AA31+$E$2)&gt;GU$5,GU$5&gt;=$E$2),$V31,0))/Loss_OilEnergy
 *IF($C31="Residential",'Portfolio Inputs'!G$41,'Portfolio Inputs'!G$42)</f>
        <v>0</v>
      </c>
      <c r="FM31" s="140">
        <f ca="1">IF(AND(($AB31+$E$2)&gt;GV$5,GV$5&gt;=$E$2),$U31,IF(AND(($AA31+$E$2)&gt;GV$5,GV$5&gt;=$E$2),$T31,0))/Loss_Propane
 *IF($C31="Residential",'Portfolio Inputs'!H$39,'Portfolio Inputs'!H$40)
+IF(AND(($AB31+$E$2)&gt;GV$5,GV$5&gt;=$E$2),$W31,IF(AND(($AA31+$E$2)&gt;GV$5,GV$5&gt;=$E$2),$V31,0))/Loss_OilEnergy
 *IF($C31="Residential",'Portfolio Inputs'!H$41,'Portfolio Inputs'!H$42)</f>
        <v>0</v>
      </c>
      <c r="FN31" s="140">
        <f ca="1">IF(AND(($AB31+$E$2)&gt;GW$5,GW$5&gt;=$E$2),$U31,IF(AND(($AA31+$E$2)&gt;GW$5,GW$5&gt;=$E$2),$T31,0))/Loss_Propane
 *IF($C31="Residential",'Portfolio Inputs'!I$39,'Portfolio Inputs'!I$40)
+IF(AND(($AB31+$E$2)&gt;GW$5,GW$5&gt;=$E$2),$W31,IF(AND(($AA31+$E$2)&gt;GW$5,GW$5&gt;=$E$2),$V31,0))/Loss_OilEnergy
 *IF($C31="Residential",'Portfolio Inputs'!I$41,'Portfolio Inputs'!I$42)</f>
        <v>0</v>
      </c>
      <c r="FO31" s="140">
        <f ca="1">IF(AND(($AB31+$E$2)&gt;GX$5,GX$5&gt;=$E$2),$U31,IF(AND(($AA31+$E$2)&gt;GX$5,GX$5&gt;=$E$2),$T31,0))/Loss_Propane
 *IF($C31="Residential",'Portfolio Inputs'!J$39,'Portfolio Inputs'!J$40)
+IF(AND(($AB31+$E$2)&gt;GX$5,GX$5&gt;=$E$2),$W31,IF(AND(($AA31+$E$2)&gt;GX$5,GX$5&gt;=$E$2),$V31,0))/Loss_OilEnergy
 *IF($C31="Residential",'Portfolio Inputs'!J$41,'Portfolio Inputs'!J$42)</f>
        <v>0</v>
      </c>
      <c r="FP31" s="140">
        <f ca="1">IF(AND(($AB31+$E$2)&gt;GY$5,GY$5&gt;=$E$2),$U31,IF(AND(($AA31+$E$2)&gt;GY$5,GY$5&gt;=$E$2),$T31,0))/Loss_Propane
 *IF($C31="Residential",'Portfolio Inputs'!K$39,'Portfolio Inputs'!K$40)
+IF(AND(($AB31+$E$2)&gt;GY$5,GY$5&gt;=$E$2),$W31,IF(AND(($AA31+$E$2)&gt;GY$5,GY$5&gt;=$E$2),$V31,0))/Loss_OilEnergy
 *IF($C31="Residential",'Portfolio Inputs'!K$41,'Portfolio Inputs'!K$42)</f>
        <v>0</v>
      </c>
      <c r="FQ31" s="140">
        <f ca="1">IF(AND(($AB31+$E$2)&gt;GZ$5,GZ$5&gt;=$E$2),$U31,IF(AND(($AA31+$E$2)&gt;GZ$5,GZ$5&gt;=$E$2),$T31,0))/Loss_Propane
 *IF($C31="Residential",'Portfolio Inputs'!L$39,'Portfolio Inputs'!L$40)
+IF(AND(($AB31+$E$2)&gt;GZ$5,GZ$5&gt;=$E$2),$W31,IF(AND(($AA31+$E$2)&gt;GZ$5,GZ$5&gt;=$E$2),$V31,0))/Loss_OilEnergy
 *IF($C31="Residential",'Portfolio Inputs'!L$41,'Portfolio Inputs'!L$42)</f>
        <v>0</v>
      </c>
      <c r="FR31" s="140">
        <f ca="1">IF(AND(($AB31+$E$2)&gt;HA$5,HA$5&gt;=$E$2),$U31,IF(AND(($AA31+$E$2)&gt;HA$5,HA$5&gt;=$E$2),$T31,0))/Loss_Propane
 *IF($C31="Residential",'Portfolio Inputs'!M$39,'Portfolio Inputs'!M$40)
+IF(AND(($AB31+$E$2)&gt;HA$5,HA$5&gt;=$E$2),$W31,IF(AND(($AA31+$E$2)&gt;HA$5,HA$5&gt;=$E$2),$V31,0))/Loss_OilEnergy
 *IF($C31="Residential",'Portfolio Inputs'!M$41,'Portfolio Inputs'!M$42)</f>
        <v>0</v>
      </c>
      <c r="FS31" s="140">
        <f ca="1">IF(AND(($AB31+$E$2)&gt;HB$5,HB$5&gt;=$E$2),$U31,IF(AND(($AA31+$E$2)&gt;HB$5,HB$5&gt;=$E$2),$T31,0))/Loss_Propane
 *IF($C31="Residential",'Portfolio Inputs'!N$39,'Portfolio Inputs'!N$40)
+IF(AND(($AB31+$E$2)&gt;HB$5,HB$5&gt;=$E$2),$W31,IF(AND(($AA31+$E$2)&gt;HB$5,HB$5&gt;=$E$2),$V31,0))/Loss_OilEnergy
 *IF($C31="Residential",'Portfolio Inputs'!N$41,'Portfolio Inputs'!N$42)</f>
        <v>0</v>
      </c>
      <c r="FT31" s="140">
        <f ca="1">IF(AND(($AB31+$E$2)&gt;HC$5,HC$5&gt;=$E$2),$U31,IF(AND(($AA31+$E$2)&gt;HC$5,HC$5&gt;=$E$2),$T31,0))/Loss_Propane
 *IF($C31="Residential",'Portfolio Inputs'!O$39,'Portfolio Inputs'!O$40)
+IF(AND(($AB31+$E$2)&gt;HC$5,HC$5&gt;=$E$2),$W31,IF(AND(($AA31+$E$2)&gt;HC$5,HC$5&gt;=$E$2),$V31,0))/Loss_OilEnergy
 *IF($C31="Residential",'Portfolio Inputs'!O$41,'Portfolio Inputs'!O$42)</f>
        <v>0</v>
      </c>
      <c r="FU31" s="140">
        <f ca="1">IF(AND(($AB31+$E$2)&gt;HD$5,HD$5&gt;=$E$2),$U31,IF(AND(($AA31+$E$2)&gt;HD$5,HD$5&gt;=$E$2),$T31,0))/Loss_Propane
 *IF($C31="Residential",'Portfolio Inputs'!P$39,'Portfolio Inputs'!P$40)
+IF(AND(($AB31+$E$2)&gt;HD$5,HD$5&gt;=$E$2),$W31,IF(AND(($AA31+$E$2)&gt;HD$5,HD$5&gt;=$E$2),$V31,0))/Loss_OilEnergy
 *IF($C31="Residential",'Portfolio Inputs'!P$41,'Portfolio Inputs'!P$42)</f>
        <v>0</v>
      </c>
      <c r="FV31" s="140">
        <f ca="1">IF(AND(($AB31+$E$2)&gt;HE$5,HE$5&gt;=$E$2),$U31,IF(AND(($AA31+$E$2)&gt;HE$5,HE$5&gt;=$E$2),$T31,0))/Loss_Propane
 *IF($C31="Residential",'Portfolio Inputs'!Q$39,'Portfolio Inputs'!Q$40)
+IF(AND(($AB31+$E$2)&gt;HE$5,HE$5&gt;=$E$2),$W31,IF(AND(($AA31+$E$2)&gt;HE$5,HE$5&gt;=$E$2),$V31,0))/Loss_OilEnergy
 *IF($C31="Residential",'Portfolio Inputs'!Q$41,'Portfolio Inputs'!Q$42)</f>
        <v>0</v>
      </c>
      <c r="FW31" s="140">
        <f ca="1">IF(AND(($AB31+$E$2)&gt;HF$5,HF$5&gt;=$E$2),$U31,IF(AND(($AA31+$E$2)&gt;HF$5,HF$5&gt;=$E$2),$T31,0))/Loss_Propane
 *IF($C31="Residential",'Portfolio Inputs'!R$39,'Portfolio Inputs'!R$40)
+IF(AND(($AB31+$E$2)&gt;HF$5,HF$5&gt;=$E$2),$W31,IF(AND(($AA31+$E$2)&gt;HF$5,HF$5&gt;=$E$2),$V31,0))/Loss_OilEnergy
 *IF($C31="Residential",'Portfolio Inputs'!R$41,'Portfolio Inputs'!R$42)</f>
        <v>0</v>
      </c>
      <c r="FX31" s="140">
        <f ca="1">IF(AND(($AB31+$E$2)&gt;HG$5,HG$5&gt;=$E$2),$U31,IF(AND(($AA31+$E$2)&gt;HG$5,HG$5&gt;=$E$2),$T31,0))/Loss_Propane
 *IF($C31="Residential",'Portfolio Inputs'!S$39,'Portfolio Inputs'!S$40)
+IF(AND(($AB31+$E$2)&gt;HG$5,HG$5&gt;=$E$2),$W31,IF(AND(($AA31+$E$2)&gt;HG$5,HG$5&gt;=$E$2),$V31,0))/Loss_OilEnergy
 *IF($C31="Residential",'Portfolio Inputs'!S$41,'Portfolio Inputs'!S$42)</f>
        <v>0</v>
      </c>
      <c r="FY31" s="140">
        <f ca="1">IF(AND(($AB31+$E$2)&gt;HH$5,HH$5&gt;=$E$2),$U31,IF(AND(($AA31+$E$2)&gt;HH$5,HH$5&gt;=$E$2),$T31,0))/Loss_Propane
 *IF($C31="Residential",'Portfolio Inputs'!T$39,'Portfolio Inputs'!T$40)
+IF(AND(($AB31+$E$2)&gt;HH$5,HH$5&gt;=$E$2),$W31,IF(AND(($AA31+$E$2)&gt;HH$5,HH$5&gt;=$E$2),$V31,0))/Loss_OilEnergy
 *IF($C31="Residential",'Portfolio Inputs'!T$41,'Portfolio Inputs'!T$42)</f>
        <v>0</v>
      </c>
      <c r="FZ31" s="140">
        <f ca="1">IF(AND(($AB31+$E$2)&gt;HI$5,HI$5&gt;=$E$2),$U31,IF(AND(($AA31+$E$2)&gt;HI$5,HI$5&gt;=$E$2),$T31,0))/Loss_Propane
 *IF($C31="Residential",'Portfolio Inputs'!U$39,'Portfolio Inputs'!U$40)
+IF(AND(($AB31+$E$2)&gt;HI$5,HI$5&gt;=$E$2),$W31,IF(AND(($AA31+$E$2)&gt;HI$5,HI$5&gt;=$E$2),$V31,0))/Loss_OilEnergy
 *IF($C31="Residential",'Portfolio Inputs'!U$41,'Portfolio Inputs'!U$42)</f>
        <v>0</v>
      </c>
      <c r="GA31" s="140">
        <f ca="1">IF(AND(($AB31+$E$2)&gt;HJ$5,HJ$5&gt;=$E$2),$U31,IF(AND(($AA31+$E$2)&gt;HJ$5,HJ$5&gt;=$E$2),$T31,0))/Loss_Propane
 *IF($C31="Residential",'Portfolio Inputs'!V$39,'Portfolio Inputs'!V$40)
+IF(AND(($AB31+$E$2)&gt;HJ$5,HJ$5&gt;=$E$2),$W31,IF(AND(($AA31+$E$2)&gt;HJ$5,HJ$5&gt;=$E$2),$V31,0))/Loss_OilEnergy
 *IF($C31="Residential",'Portfolio Inputs'!V$41,'Portfolio Inputs'!V$42)</f>
        <v>0</v>
      </c>
      <c r="GB31" s="140">
        <f ca="1">IF(AND(($AB31+$E$2)&gt;HK$5,HK$5&gt;=$E$2),$U31,IF(AND(($AA31+$E$2)&gt;HK$5,HK$5&gt;=$E$2),$T31,0))/Loss_Propane
 *IF($C31="Residential",'Portfolio Inputs'!W$39,'Portfolio Inputs'!W$40)
+IF(AND(($AB31+$E$2)&gt;HK$5,HK$5&gt;=$E$2),$W31,IF(AND(($AA31+$E$2)&gt;HK$5,HK$5&gt;=$E$2),$V31,0))/Loss_OilEnergy
 *IF($C31="Residential",'Portfolio Inputs'!W$41,'Portfolio Inputs'!W$42)</f>
        <v>0</v>
      </c>
      <c r="GC31" s="140">
        <f ca="1">IF(AND(($AB31+$E$2)&gt;HL$5,HL$5&gt;=$E$2),$U31,IF(AND(($AA31+$E$2)&gt;HL$5,HL$5&gt;=$E$2),$T31,0))/Loss_Propane
 *IF($C31="Residential",'Portfolio Inputs'!X$39,'Portfolio Inputs'!X$40)
+IF(AND(($AB31+$E$2)&gt;HL$5,HL$5&gt;=$E$2),$W31,IF(AND(($AA31+$E$2)&gt;HL$5,HL$5&gt;=$E$2),$V31,0))/Loss_OilEnergy
 *IF($C31="Residential",'Portfolio Inputs'!X$41,'Portfolio Inputs'!X$42)</f>
        <v>0</v>
      </c>
      <c r="GD31" s="140">
        <f ca="1">IF(AND(($AB31+$E$2)&gt;HM$5,HM$5&gt;=$E$2),$U31,IF(AND(($AA31+$E$2)&gt;HM$5,HM$5&gt;=$E$2),$T31,0))/Loss_Propane
 *IF($C31="Residential",'Portfolio Inputs'!Y$39,'Portfolio Inputs'!Y$40)
+IF(AND(($AB31+$E$2)&gt;HM$5,HM$5&gt;=$E$2),$W31,IF(AND(($AA31+$E$2)&gt;HM$5,HM$5&gt;=$E$2),$V31,0))/Loss_OilEnergy
 *IF($C31="Residential",'Portfolio Inputs'!Y$41,'Portfolio Inputs'!Y$42)</f>
        <v>0</v>
      </c>
      <c r="GE31" s="140">
        <f ca="1">IF(AND(($AB31+$E$2)&gt;HN$5,HN$5&gt;=$E$2),$U31,IF(AND(($AA31+$E$2)&gt;HN$5,HN$5&gt;=$E$2),$T31,0))/Loss_Propane
 *IF($C31="Residential",'Portfolio Inputs'!Z$39,'Portfolio Inputs'!Z$40)
+IF(AND(($AB31+$E$2)&gt;HN$5,HN$5&gt;=$E$2),$W31,IF(AND(($AA31+$E$2)&gt;HN$5,HN$5&gt;=$E$2),$V31,0))/Loss_OilEnergy
 *IF($C31="Residential",'Portfolio Inputs'!Z$41,'Portfolio Inputs'!Z$42)</f>
        <v>0</v>
      </c>
      <c r="GF31" s="140">
        <f ca="1">IF(AND(($AB31+$E$2)&gt;HO$5,HO$5&gt;=$E$2),$U31,IF(AND(($AA31+$E$2)&gt;HO$5,HO$5&gt;=$E$2),$T31,0))/Loss_Propane
 *IF($C31="Residential",'Portfolio Inputs'!AA$39,'Portfolio Inputs'!AA$40)
+IF(AND(($AB31+$E$2)&gt;HO$5,HO$5&gt;=$E$2),$W31,IF(AND(($AA31+$E$2)&gt;HO$5,HO$5&gt;=$E$2),$V31,0))/Loss_OilEnergy
 *IF($C31="Residential",'Portfolio Inputs'!AA$41,'Portfolio Inputs'!AA$42)</f>
        <v>0</v>
      </c>
      <c r="GG31" s="140">
        <f ca="1">IF(AND(($AB31+$E$2)&gt;HP$5,HP$5&gt;=$E$2),$U31,IF(AND(($AA31+$E$2)&gt;HP$5,HP$5&gt;=$E$2),$T31,0))/Loss_Propane
 *IF($C31="Residential",'Portfolio Inputs'!AB$39,'Portfolio Inputs'!AB$40)
+IF(AND(($AB31+$E$2)&gt;HP$5,HP$5&gt;=$E$2),$W31,IF(AND(($AA31+$E$2)&gt;HP$5,HP$5&gt;=$E$2),$V31,0))/Loss_OilEnergy
 *IF($C31="Residential",'Portfolio Inputs'!AB$41,'Portfolio Inputs'!AB$42)</f>
        <v>0</v>
      </c>
      <c r="GH31" s="140">
        <f ca="1">IF(AND(($AB31+$E$2)&gt;HQ$5,HQ$5&gt;=$E$2),$U31,IF(AND(($AA31+$E$2)&gt;HQ$5,HQ$5&gt;=$E$2),$T31,0))/Loss_Propane
 *IF($C31="Residential",'Portfolio Inputs'!AC$39,'Portfolio Inputs'!AC$40)
+IF(AND(($AB31+$E$2)&gt;HQ$5,HQ$5&gt;=$E$2),$W31,IF(AND(($AA31+$E$2)&gt;HQ$5,HQ$5&gt;=$E$2),$V31,0))/Loss_OilEnergy
 *IF($C31="Residential",'Portfolio Inputs'!AC$41,'Portfolio Inputs'!AC$42)</f>
        <v>0</v>
      </c>
      <c r="GI31" s="140">
        <f ca="1">IF(AND(($AB31+$E$2)&gt;HR$5,HR$5&gt;=$E$2),$U31,IF(AND(($AA31+$E$2)&gt;HR$5,HR$5&gt;=$E$2),$T31,0))/Loss_Propane
 *IF($C31="Residential",'Portfolio Inputs'!AD$39,'Portfolio Inputs'!AD$40)
+IF(AND(($AB31+$E$2)&gt;HR$5,HR$5&gt;=$E$2),$W31,IF(AND(($AA31+$E$2)&gt;HR$5,HR$5&gt;=$E$2),$V31,0))/Loss_OilEnergy
 *IF($C31="Residential",'Portfolio Inputs'!AD$41,'Portfolio Inputs'!AD$42)</f>
        <v>0</v>
      </c>
      <c r="GJ31" s="140">
        <f ca="1">IF(AND(($AB31+$E$2)&gt;HS$5,HS$5&gt;=$E$2),$U31,IF(AND(($AA31+$E$2)&gt;HS$5,HS$5&gt;=$E$2),$T31,0))/Loss_Propane
 *IF($C31="Residential",'Portfolio Inputs'!AE$39,'Portfolio Inputs'!AE$40)
+IF(AND(($AB31+$E$2)&gt;HS$5,HS$5&gt;=$E$2),$W31,IF(AND(($AA31+$E$2)&gt;HS$5,HS$5&gt;=$E$2),$V31,0))/Loss_OilEnergy
 *IF($C31="Residential",'Portfolio Inputs'!AE$41,'Portfolio Inputs'!AE$42)</f>
        <v>0</v>
      </c>
      <c r="GK31" s="140">
        <f ca="1">IF(AND(($AB31+$E$2)&gt;HT$5,HT$5&gt;=$E$2),$U31,IF(AND(($AA31+$E$2)&gt;HT$5,HT$5&gt;=$E$2),$T31,0))/Loss_Propane
 *IF($C31="Residential",'Portfolio Inputs'!AF$39,'Portfolio Inputs'!AF$40)
+IF(AND(($AB31+$E$2)&gt;HT$5,HT$5&gt;=$E$2),$W31,IF(AND(($AA31+$E$2)&gt;HT$5,HT$5&gt;=$E$2),$V31,0))/Loss_OilEnergy
 *IF($C31="Residential",'Portfolio Inputs'!AF$41,'Portfolio Inputs'!AF$42)</f>
        <v>0</v>
      </c>
      <c r="GL31" s="140">
        <f ca="1">IF(AND(($AB31+$E$2)&gt;HU$5,HU$5&gt;=$E$2),$U31,IF(AND(($AA31+$E$2)&gt;HU$5,HU$5&gt;=$E$2),$T31,0))/Loss_Propane
 *IF($C31="Residential",'Portfolio Inputs'!AG$39,'Portfolio Inputs'!AG$40)
+IF(AND(($AB31+$E$2)&gt;HU$5,HU$5&gt;=$E$2),$W31,IF(AND(($AA31+$E$2)&gt;HU$5,HU$5&gt;=$E$2),$V31,0))/Loss_OilEnergy
 *IF($C31="Residential",'Portfolio Inputs'!AG$41,'Portfolio Inputs'!AG$42)</f>
        <v>0</v>
      </c>
      <c r="GM31" s="140">
        <f ca="1">IF(AND(($AB31+$E$2)&gt;HV$5,HV$5&gt;=$E$2),$U31,IF(AND(($AA31+$E$2)&gt;HV$5,HV$5&gt;=$E$2),$T31,0))/Loss_Propane
 *IF($C31="Residential",'Portfolio Inputs'!AH$39,'Portfolio Inputs'!AH$40)
+IF(AND(($AB31+$E$2)&gt;HV$5,HV$5&gt;=$E$2),$W31,IF(AND(($AA31+$E$2)&gt;HV$5,HV$5&gt;=$E$2),$V31,0))/Loss_OilEnergy
 *IF($C31="Residential",'Portfolio Inputs'!AH$41,'Portfolio Inputs'!AH$42)</f>
        <v>0</v>
      </c>
      <c r="GN31" s="140">
        <f ca="1">IF(AND(($AB31+$E$2)&gt;HW$5,HW$5&gt;=$E$2),$U31,IF(AND(($AA31+$E$2)&gt;HW$5,HW$5&gt;=$E$2),$T31,0))/Loss_Propane
 *IF($C31="Residential",'Portfolio Inputs'!AI$39,'Portfolio Inputs'!AI$40)
+IF(AND(($AB31+$E$2)&gt;HW$5,HW$5&gt;=$E$2),$W31,IF(AND(($AA31+$E$2)&gt;HW$5,HW$5&gt;=$E$2),$V31,0))/Loss_OilEnergy
 *IF($C31="Residential",'Portfolio Inputs'!AI$41,'Portfolio Inputs'!AI$42)</f>
        <v>0</v>
      </c>
      <c r="GO31" s="140">
        <f ca="1">IF(AND(($AB31+$E$2)&gt;HX$5,HX$5&gt;=$E$2),$U31,IF(AND(($AA31+$E$2)&gt;HX$5,HX$5&gt;=$E$2),$T31,0))/Loss_Propane
 *IF($C31="Residential",'Portfolio Inputs'!AJ$39,'Portfolio Inputs'!AJ$40)
+IF(AND(($AB31+$E$2)&gt;HX$5,HX$5&gt;=$E$2),$W31,IF(AND(($AA31+$E$2)&gt;HX$5,HX$5&gt;=$E$2),$V31,0))/Loss_OilEnergy
 *IF($C31="Residential",'Portfolio Inputs'!AJ$41,'Portfolio Inputs'!AJ$42)</f>
        <v>0</v>
      </c>
      <c r="GP31" s="140">
        <f ca="1">IF(AND(($AB31+$E$2)&gt;HY$5,HY$5&gt;=$E$2),$U31,IF(AND(($AA31+$E$2)&gt;HY$5,HY$5&gt;=$E$2),$T31,0))/Loss_Propane
 *IF($C31="Residential",'Portfolio Inputs'!AK$39,'Portfolio Inputs'!AK$40)
+IF(AND(($AB31+$E$2)&gt;HY$5,HY$5&gt;=$E$2),$W31,IF(AND(($AA31+$E$2)&gt;HY$5,HY$5&gt;=$E$2),$V31,0))/Loss_OilEnergy
 *IF($C31="Residential",'Portfolio Inputs'!AK$41,'Portfolio Inputs'!AK$42)</f>
        <v>0</v>
      </c>
      <c r="GQ31" s="140">
        <f ca="1">IF(AND(($AB31+$E$2)&gt;HZ$5,HZ$5&gt;=$E$2),$U31,IF(AND(($AA31+$E$2)&gt;HZ$5,HZ$5&gt;=$E$2),$T31,0))/Loss_Propane
 *IF($C31="Residential",'Portfolio Inputs'!AL$39,'Portfolio Inputs'!AL$40)
+IF(AND(($AB31+$E$2)&gt;HZ$5,HZ$5&gt;=$E$2),$W31,IF(AND(($AA31+$E$2)&gt;HZ$5,HZ$5&gt;=$E$2),$V31,0))/Loss_OilEnergy
 *IF($C31="Residential",'Portfolio Inputs'!AL$41,'Portfolio Inputs'!AL$42)</f>
        <v>0</v>
      </c>
      <c r="GR31" s="140">
        <f ca="1">IF(AND(($AB31+$E$2)&gt;IA$5,IA$5&gt;=$E$2),$U31,IF(AND(($AA31+$E$2)&gt;IA$5,IA$5&gt;=$E$2),$T31,0))/Loss_Propane
 *IF($C31="Residential",'Portfolio Inputs'!AM$39,'Portfolio Inputs'!AM$40)
+IF(AND(($AB31+$E$2)&gt;IA$5,IA$5&gt;=$E$2),$W31,IF(AND(($AA31+$E$2)&gt;IA$5,IA$5&gt;=$E$2),$V31,0))/Loss_OilEnergy
 *IF($C31="Residential",'Portfolio Inputs'!AM$41,'Portfolio Inputs'!AM$42)</f>
        <v>0</v>
      </c>
      <c r="GS31" s="139"/>
      <c r="GT31" s="140">
        <f ca="1">IF(AND(($AB31+$E$2)&gt;GT$5,GT$5&gt;=$E$2),$L31,IF(AND(($AA31+$E$2)&gt;GT$5,GT$5&gt;=$E$2),$K31,0))/Loss_ElectricEnergy
 *IF($C31="Residential",'Portfolio Inputs'!F$33,'Portfolio Inputs'!F$34)
+IF(AND(($AB31+$E$2)&gt;GT$5,GT$5&gt;=$E$2),$Q31,IF(AND(($AA31+$E$2)&gt;GT$5,GT$5&gt;=$E$2),$P31,0))/Loss_GasEnergy
 *IF($C31="Residential",'Portfolio Inputs'!F$35,'Portfolio Inputs'!F$36)</f>
        <v>1396.2528228055326</v>
      </c>
      <c r="GU31" s="140">
        <f ca="1">IF(AND(($AB31+$E$2)&gt;GU$5,GU$5&gt;=$E$2),$L31,IF(AND(($AA31+$E$2)&gt;GU$5,GU$5&gt;=$E$2),$K31,0))/Loss_ElectricEnergy
 *IF($C31="Residential",'Portfolio Inputs'!G$33,'Portfolio Inputs'!G$34)
+IF(AND(($AB31+$E$2)&gt;GU$5,GU$5&gt;=$E$2),$Q31,IF(AND(($AA31+$E$2)&gt;GU$5,GU$5&gt;=$E$2),$P31,0))/Loss_GasEnergy
 *IF($C31="Residential",'Portfolio Inputs'!G$35,'Portfolio Inputs'!G$36)</f>
        <v>1417.1966151476154</v>
      </c>
      <c r="GV31" s="140">
        <f ca="1">IF(AND(($AB31+$E$2)&gt;GV$5,GV$5&gt;=$E$2),$L31,IF(AND(($AA31+$E$2)&gt;GV$5,GV$5&gt;=$E$2),$K31,0))/Loss_ElectricEnergy
 *IF($C31="Residential",'Portfolio Inputs'!H$33,'Portfolio Inputs'!H$34)
+IF(AND(($AB31+$E$2)&gt;GV$5,GV$5&gt;=$E$2),$Q31,IF(AND(($AA31+$E$2)&gt;GV$5,GV$5&gt;=$E$2),$P31,0))/Loss_GasEnergy
 *IF($C31="Residential",'Portfolio Inputs'!H$35,'Portfolio Inputs'!H$36)</f>
        <v>1438.4545643748293</v>
      </c>
      <c r="GW31" s="140">
        <f ca="1">IF(AND(($AB31+$E$2)&gt;GW$5,GW$5&gt;=$E$2),$L31,IF(AND(($AA31+$E$2)&gt;GW$5,GW$5&gt;=$E$2),$K31,0))/Loss_ElectricEnergy
 *IF($C31="Residential",'Portfolio Inputs'!I$33,'Portfolio Inputs'!I$34)
+IF(AND(($AB31+$E$2)&gt;GW$5,GW$5&gt;=$E$2),$Q31,IF(AND(($AA31+$E$2)&gt;GW$5,GW$5&gt;=$E$2),$P31,0))/Loss_GasEnergy
 *IF($C31="Residential",'Portfolio Inputs'!I$35,'Portfolio Inputs'!I$36)</f>
        <v>1460.0313828404517</v>
      </c>
      <c r="GX31" s="140">
        <f ca="1">IF(AND(($AB31+$E$2)&gt;GX$5,GX$5&gt;=$E$2),$L31,IF(AND(($AA31+$E$2)&gt;GX$5,GX$5&gt;=$E$2),$K31,0))/Loss_ElectricEnergy
 *IF($C31="Residential",'Portfolio Inputs'!J$33,'Portfolio Inputs'!J$34)
+IF(AND(($AB31+$E$2)&gt;GX$5,GX$5&gt;=$E$2),$Q31,IF(AND(($AA31+$E$2)&gt;GX$5,GX$5&gt;=$E$2),$P31,0))/Loss_GasEnergy
 *IF($C31="Residential",'Portfolio Inputs'!J$35,'Portfolio Inputs'!J$36)</f>
        <v>1481.9318535830582</v>
      </c>
      <c r="GY31" s="140">
        <f ca="1">IF(AND(($AB31+$E$2)&gt;GY$5,GY$5&gt;=$E$2),$L31,IF(AND(($AA31+$E$2)&gt;GY$5,GY$5&gt;=$E$2),$K31,0))/Loss_ElectricEnergy
 *IF($C31="Residential",'Portfolio Inputs'!K$33,'Portfolio Inputs'!K$34)
+IF(AND(($AB31+$E$2)&gt;GY$5,GY$5&gt;=$E$2),$Q31,IF(AND(($AA31+$E$2)&gt;GY$5,GY$5&gt;=$E$2),$P31,0))/Loss_GasEnergy
 *IF($C31="Residential",'Portfolio Inputs'!K$35,'Portfolio Inputs'!K$36)</f>
        <v>1504.1608313868039</v>
      </c>
      <c r="GZ31" s="140">
        <f ca="1">IF(AND(($AB31+$E$2)&gt;GZ$5,GZ$5&gt;=$E$2),$L31,IF(AND(($AA31+$E$2)&gt;GZ$5,GZ$5&gt;=$E$2),$K31,0))/Loss_ElectricEnergy
 *IF($C31="Residential",'Portfolio Inputs'!L$33,'Portfolio Inputs'!L$34)
+IF(AND(($AB31+$E$2)&gt;GZ$5,GZ$5&gt;=$E$2),$Q31,IF(AND(($AA31+$E$2)&gt;GZ$5,GZ$5&gt;=$E$2),$P31,0))/Loss_GasEnergy
 *IF($C31="Residential",'Portfolio Inputs'!L$35,'Portfolio Inputs'!L$36)</f>
        <v>1526.7232438576057</v>
      </c>
      <c r="HA31" s="140">
        <f ca="1">IF(AND(($AB31+$E$2)&gt;HA$5,HA$5&gt;=$E$2),$L31,IF(AND(($AA31+$E$2)&gt;HA$5,HA$5&gt;=$E$2),$K31,0))/Loss_ElectricEnergy
 *IF($C31="Residential",'Portfolio Inputs'!M$33,'Portfolio Inputs'!M$34)
+IF(AND(($AB31+$E$2)&gt;HA$5,HA$5&gt;=$E$2),$Q31,IF(AND(($AA31+$E$2)&gt;HA$5,HA$5&gt;=$E$2),$P31,0))/Loss_GasEnergy
 *IF($C31="Residential",'Portfolio Inputs'!M$35,'Portfolio Inputs'!M$36)</f>
        <v>1549.6240925154696</v>
      </c>
      <c r="HB31" s="140">
        <f ca="1">IF(AND(($AB31+$E$2)&gt;HB$5,HB$5&gt;=$E$2),$L31,IF(AND(($AA31+$E$2)&gt;HB$5,HB$5&gt;=$E$2),$K31,0))/Loss_ElectricEnergy
 *IF($C31="Residential",'Portfolio Inputs'!N$33,'Portfolio Inputs'!N$34)
+IF(AND(($AB31+$E$2)&gt;HB$5,HB$5&gt;=$E$2),$Q31,IF(AND(($AA31+$E$2)&gt;HB$5,HB$5&gt;=$E$2),$P31,0))/Loss_GasEnergy
 *IF($C31="Residential",'Portfolio Inputs'!N$35,'Portfolio Inputs'!N$36)</f>
        <v>213.71960145242431</v>
      </c>
      <c r="HC31" s="140">
        <f ca="1">IF(AND(($AB31+$E$2)&gt;HC$5,HC$5&gt;=$E$2),$L31,IF(AND(($AA31+$E$2)&gt;HC$5,HC$5&gt;=$E$2),$K31,0))/Loss_ElectricEnergy
 *IF($C31="Residential",'Portfolio Inputs'!O$33,'Portfolio Inputs'!O$34)
+IF(AND(($AB31+$E$2)&gt;HC$5,HC$5&gt;=$E$2),$Q31,IF(AND(($AA31+$E$2)&gt;HC$5,HC$5&gt;=$E$2),$P31,0))/Loss_GasEnergy
 *IF($C31="Residential",'Portfolio Inputs'!O$35,'Portfolio Inputs'!O$36)</f>
        <v>216.92539547421066</v>
      </c>
      <c r="HD31" s="140">
        <f ca="1">IF(AND(($AB31+$E$2)&gt;HD$5,HD$5&gt;=$E$2),$L31,IF(AND(($AA31+$E$2)&gt;HD$5,HD$5&gt;=$E$2),$K31,0))/Loss_ElectricEnergy
 *IF($C31="Residential",'Portfolio Inputs'!P$33,'Portfolio Inputs'!P$34)
+IF(AND(($AB31+$E$2)&gt;HD$5,HD$5&gt;=$E$2),$Q31,IF(AND(($AA31+$E$2)&gt;HD$5,HD$5&gt;=$E$2),$P31,0))/Loss_GasEnergy
 *IF($C31="Residential",'Portfolio Inputs'!P$35,'Portfolio Inputs'!P$36)</f>
        <v>220.17927640632379</v>
      </c>
      <c r="HE31" s="140">
        <f ca="1">IF(AND(($AB31+$E$2)&gt;HE$5,HE$5&gt;=$E$2),$L31,IF(AND(($AA31+$E$2)&gt;HE$5,HE$5&gt;=$E$2),$K31,0))/Loss_ElectricEnergy
 *IF($C31="Residential",'Portfolio Inputs'!Q$33,'Portfolio Inputs'!Q$34)
+IF(AND(($AB31+$E$2)&gt;HE$5,HE$5&gt;=$E$2),$Q31,IF(AND(($AA31+$E$2)&gt;HE$5,HE$5&gt;=$E$2),$P31,0))/Loss_GasEnergy
 *IF($C31="Residential",'Portfolio Inputs'!Q$35,'Portfolio Inputs'!Q$36)</f>
        <v>223.48196555241861</v>
      </c>
      <c r="HF31" s="140">
        <f ca="1">IF(AND(($AB31+$E$2)&gt;HF$5,HF$5&gt;=$E$2),$L31,IF(AND(($AA31+$E$2)&gt;HF$5,HF$5&gt;=$E$2),$K31,0))/Loss_ElectricEnergy
 *IF($C31="Residential",'Portfolio Inputs'!R$33,'Portfolio Inputs'!R$34)
+IF(AND(($AB31+$E$2)&gt;HF$5,HF$5&gt;=$E$2),$Q31,IF(AND(($AA31+$E$2)&gt;HF$5,HF$5&gt;=$E$2),$P31,0))/Loss_GasEnergy
 *IF($C31="Residential",'Portfolio Inputs'!R$35,'Portfolio Inputs'!R$36)</f>
        <v>226.83419503570485</v>
      </c>
      <c r="HG31" s="140">
        <f ca="1">IF(AND(($AB31+$E$2)&gt;HG$5,HG$5&gt;=$E$2),$L31,IF(AND(($AA31+$E$2)&gt;HG$5,HG$5&gt;=$E$2),$K31,0))/Loss_ElectricEnergy
 *IF($C31="Residential",'Portfolio Inputs'!S$33,'Portfolio Inputs'!S$34)
+IF(AND(($AB31+$E$2)&gt;HG$5,HG$5&gt;=$E$2),$Q31,IF(AND(($AA31+$E$2)&gt;HG$5,HG$5&gt;=$E$2),$P31,0))/Loss_GasEnergy
 *IF($C31="Residential",'Portfolio Inputs'!S$35,'Portfolio Inputs'!S$36)</f>
        <v>230.23670796124043</v>
      </c>
      <c r="HH31" s="140">
        <f ca="1">IF(AND(($AB31+$E$2)&gt;HH$5,HH$5&gt;=$E$2),$L31,IF(AND(($AA31+$E$2)&gt;HH$5,HH$5&gt;=$E$2),$K31,0))/Loss_ElectricEnergy
 *IF($C31="Residential",'Portfolio Inputs'!T$33,'Portfolio Inputs'!T$34)
+IF(AND(($AB31+$E$2)&gt;HH$5,HH$5&gt;=$E$2),$Q31,IF(AND(($AA31+$E$2)&gt;HH$5,HH$5&gt;=$E$2),$P31,0))/Loss_GasEnergy
 *IF($C31="Residential",'Portfolio Inputs'!T$35,'Portfolio Inputs'!T$36)</f>
        <v>233.69025858065902</v>
      </c>
      <c r="HI31" s="140">
        <f ca="1">IF(AND(($AB31+$E$2)&gt;HI$5,HI$5&gt;=$E$2),$L31,IF(AND(($AA31+$E$2)&gt;HI$5,HI$5&gt;=$E$2),$K31,0))/Loss_ElectricEnergy
 *IF($C31="Residential",'Portfolio Inputs'!U$33,'Portfolio Inputs'!U$34)
+IF(AND(($AB31+$E$2)&gt;HI$5,HI$5&gt;=$E$2),$Q31,IF(AND(($AA31+$E$2)&gt;HI$5,HI$5&gt;=$E$2),$P31,0))/Loss_GasEnergy
 *IF($C31="Residential",'Portfolio Inputs'!U$35,'Portfolio Inputs'!U$36)</f>
        <v>237.19561245936885</v>
      </c>
      <c r="HJ31" s="140">
        <f ca="1">IF(AND(($AB31+$E$2)&gt;HJ$5,HJ$5&gt;=$E$2),$L31,IF(AND(($AA31+$E$2)&gt;HJ$5,HJ$5&gt;=$E$2),$K31,0))/Loss_ElectricEnergy
 *IF($C31="Residential",'Portfolio Inputs'!V$33,'Portfolio Inputs'!V$34)
+IF(AND(($AB31+$E$2)&gt;HJ$5,HJ$5&gt;=$E$2),$Q31,IF(AND(($AA31+$E$2)&gt;HJ$5,HJ$5&gt;=$E$2),$P31,0))/Loss_GasEnergy
 *IF($C31="Residential",'Portfolio Inputs'!V$35,'Portfolio Inputs'!V$36)</f>
        <v>240.75354664625937</v>
      </c>
      <c r="HK31" s="140">
        <f ca="1">IF(AND(($AB31+$E$2)&gt;HK$5,HK$5&gt;=$E$2),$L31,IF(AND(($AA31+$E$2)&gt;HK$5,HK$5&gt;=$E$2),$K31,0))/Loss_ElectricEnergy
 *IF($C31="Residential",'Portfolio Inputs'!W$33,'Portfolio Inputs'!W$34)
+IF(AND(($AB31+$E$2)&gt;HK$5,HK$5&gt;=$E$2),$Q31,IF(AND(($AA31+$E$2)&gt;HK$5,HK$5&gt;=$E$2),$P31,0))/Loss_GasEnergy
 *IF($C31="Residential",'Portfolio Inputs'!W$35,'Portfolio Inputs'!W$36)</f>
        <v>244.36484984595324</v>
      </c>
      <c r="HL31" s="140">
        <f ca="1">IF(AND(($AB31+$E$2)&gt;HL$5,HL$5&gt;=$E$2),$L31,IF(AND(($AA31+$E$2)&gt;HL$5,HL$5&gt;=$E$2),$K31,0))/Loss_ElectricEnergy
 *IF($C31="Residential",'Portfolio Inputs'!X$33,'Portfolio Inputs'!X$34)
+IF(AND(($AB31+$E$2)&gt;HL$5,HL$5&gt;=$E$2),$Q31,IF(AND(($AA31+$E$2)&gt;HL$5,HL$5&gt;=$E$2),$P31,0))/Loss_GasEnergy
 *IF($C31="Residential",'Portfolio Inputs'!X$35,'Portfolio Inputs'!X$36)</f>
        <v>0</v>
      </c>
      <c r="HM31" s="140">
        <f ca="1">IF(AND(($AB31+$E$2)&gt;HM$5,HM$5&gt;=$E$2),$L31,IF(AND(($AA31+$E$2)&gt;HM$5,HM$5&gt;=$E$2),$K31,0))/Loss_ElectricEnergy
 *IF($C31="Residential",'Portfolio Inputs'!Y$33,'Portfolio Inputs'!Y$34)
+IF(AND(($AB31+$E$2)&gt;HM$5,HM$5&gt;=$E$2),$Q31,IF(AND(($AA31+$E$2)&gt;HM$5,HM$5&gt;=$E$2),$P31,0))/Loss_GasEnergy
 *IF($C31="Residential",'Portfolio Inputs'!Y$35,'Portfolio Inputs'!Y$36)</f>
        <v>0</v>
      </c>
      <c r="HN31" s="140">
        <f ca="1">IF(AND(($AB31+$E$2)&gt;HN$5,HN$5&gt;=$E$2),$L31,IF(AND(($AA31+$E$2)&gt;HN$5,HN$5&gt;=$E$2),$K31,0))/Loss_ElectricEnergy
 *IF($C31="Residential",'Portfolio Inputs'!Z$33,'Portfolio Inputs'!Z$34)
+IF(AND(($AB31+$E$2)&gt;HN$5,HN$5&gt;=$E$2),$Q31,IF(AND(($AA31+$E$2)&gt;HN$5,HN$5&gt;=$E$2),$P31,0))/Loss_GasEnergy
 *IF($C31="Residential",'Portfolio Inputs'!Z$35,'Portfolio Inputs'!Z$36)</f>
        <v>0</v>
      </c>
      <c r="HO31" s="140">
        <f ca="1">IF(AND(($AB31+$E$2)&gt;HO$5,HO$5&gt;=$E$2),$L31,IF(AND(($AA31+$E$2)&gt;HO$5,HO$5&gt;=$E$2),$K31,0))/Loss_ElectricEnergy
 *IF($C31="Residential",'Portfolio Inputs'!AA$33,'Portfolio Inputs'!AA$34)
+IF(AND(($AB31+$E$2)&gt;HO$5,HO$5&gt;=$E$2),$Q31,IF(AND(($AA31+$E$2)&gt;HO$5,HO$5&gt;=$E$2),$P31,0))/Loss_GasEnergy
 *IF($C31="Residential",'Portfolio Inputs'!AA$35,'Portfolio Inputs'!AA$36)</f>
        <v>0</v>
      </c>
      <c r="HP31" s="140">
        <f ca="1">IF(AND(($AB31+$E$2)&gt;HP$5,HP$5&gt;=$E$2),$L31,IF(AND(($AA31+$E$2)&gt;HP$5,HP$5&gt;=$E$2),$K31,0))/Loss_ElectricEnergy
 *IF($C31="Residential",'Portfolio Inputs'!AB$33,'Portfolio Inputs'!AB$34)
+IF(AND(($AB31+$E$2)&gt;HP$5,HP$5&gt;=$E$2),$Q31,IF(AND(($AA31+$E$2)&gt;HP$5,HP$5&gt;=$E$2),$P31,0))/Loss_GasEnergy
 *IF($C31="Residential",'Portfolio Inputs'!AB$35,'Portfolio Inputs'!AB$36)</f>
        <v>0</v>
      </c>
      <c r="HQ31" s="140">
        <f ca="1">IF(AND(($AB31+$E$2)&gt;HQ$5,HQ$5&gt;=$E$2),$L31,IF(AND(($AA31+$E$2)&gt;HQ$5,HQ$5&gt;=$E$2),$K31,0))/Loss_ElectricEnergy
 *IF($C31="Residential",'Portfolio Inputs'!AC$33,'Portfolio Inputs'!AC$34)
+IF(AND(($AB31+$E$2)&gt;HQ$5,HQ$5&gt;=$E$2),$Q31,IF(AND(($AA31+$E$2)&gt;HQ$5,HQ$5&gt;=$E$2),$P31,0))/Loss_GasEnergy
 *IF($C31="Residential",'Portfolio Inputs'!AC$35,'Portfolio Inputs'!AC$36)</f>
        <v>0</v>
      </c>
      <c r="HR31" s="140">
        <f ca="1">IF(AND(($AB31+$E$2)&gt;HR$5,HR$5&gt;=$E$2),$L31,IF(AND(($AA31+$E$2)&gt;HR$5,HR$5&gt;=$E$2),$K31,0))/Loss_ElectricEnergy
 *IF($C31="Residential",'Portfolio Inputs'!AD$33,'Portfolio Inputs'!AD$34)
+IF(AND(($AB31+$E$2)&gt;HR$5,HR$5&gt;=$E$2),$Q31,IF(AND(($AA31+$E$2)&gt;HR$5,HR$5&gt;=$E$2),$P31,0))/Loss_GasEnergy
 *IF($C31="Residential",'Portfolio Inputs'!AD$35,'Portfolio Inputs'!AD$36)</f>
        <v>0</v>
      </c>
      <c r="HS31" s="140">
        <f ca="1">IF(AND(($AB31+$E$2)&gt;HS$5,HS$5&gt;=$E$2),$L31,IF(AND(($AA31+$E$2)&gt;HS$5,HS$5&gt;=$E$2),$K31,0))/Loss_ElectricEnergy
 *IF($C31="Residential",'Portfolio Inputs'!AE$33,'Portfolio Inputs'!AE$34)
+IF(AND(($AB31+$E$2)&gt;HS$5,HS$5&gt;=$E$2),$Q31,IF(AND(($AA31+$E$2)&gt;HS$5,HS$5&gt;=$E$2),$P31,0))/Loss_GasEnergy
 *IF($C31="Residential",'Portfolio Inputs'!AE$35,'Portfolio Inputs'!AE$36)</f>
        <v>0</v>
      </c>
      <c r="HT31" s="140">
        <f ca="1">IF(AND(($AB31+$E$2)&gt;HT$5,HT$5&gt;=$E$2),$L31,IF(AND(($AA31+$E$2)&gt;HT$5,HT$5&gt;=$E$2),$K31,0))/Loss_ElectricEnergy
 *IF($C31="Residential",'Portfolio Inputs'!AF$33,'Portfolio Inputs'!AF$34)
+IF(AND(($AB31+$E$2)&gt;HT$5,HT$5&gt;=$E$2),$Q31,IF(AND(($AA31+$E$2)&gt;HT$5,HT$5&gt;=$E$2),$P31,0))/Loss_GasEnergy
 *IF($C31="Residential",'Portfolio Inputs'!AF$35,'Portfolio Inputs'!AF$36)</f>
        <v>0</v>
      </c>
      <c r="HU31" s="140">
        <f ca="1">IF(AND(($AB31+$E$2)&gt;HU$5,HU$5&gt;=$E$2),$L31,IF(AND(($AA31+$E$2)&gt;HU$5,HU$5&gt;=$E$2),$K31,0))/Loss_ElectricEnergy
 *IF($C31="Residential",'Portfolio Inputs'!AG$33,'Portfolio Inputs'!AG$34)
+IF(AND(($AB31+$E$2)&gt;HU$5,HU$5&gt;=$E$2),$Q31,IF(AND(($AA31+$E$2)&gt;HU$5,HU$5&gt;=$E$2),$P31,0))/Loss_GasEnergy
 *IF($C31="Residential",'Portfolio Inputs'!AG$35,'Portfolio Inputs'!AG$36)</f>
        <v>0</v>
      </c>
      <c r="HV31" s="140">
        <f ca="1">IF(AND(($AB31+$E$2)&gt;HV$5,HV$5&gt;=$E$2),$L31,IF(AND(($AA31+$E$2)&gt;HV$5,HV$5&gt;=$E$2),$K31,0))/Loss_ElectricEnergy
 *IF($C31="Residential",'Portfolio Inputs'!AH$33,'Portfolio Inputs'!AH$34)
+IF(AND(($AB31+$E$2)&gt;HV$5,HV$5&gt;=$E$2),$Q31,IF(AND(($AA31+$E$2)&gt;HV$5,HV$5&gt;=$E$2),$P31,0))/Loss_GasEnergy
 *IF($C31="Residential",'Portfolio Inputs'!AH$35,'Portfolio Inputs'!AH$36)</f>
        <v>0</v>
      </c>
      <c r="HW31" s="140">
        <f ca="1">IF(AND(($AB31+$E$2)&gt;HW$5,HW$5&gt;=$E$2),$L31,IF(AND(($AA31+$E$2)&gt;HW$5,HW$5&gt;=$E$2),$K31,0))/Loss_ElectricEnergy
 *IF($C31="Residential",'Portfolio Inputs'!AI$33,'Portfolio Inputs'!AI$34)
+IF(AND(($AB31+$E$2)&gt;HW$5,HW$5&gt;=$E$2),$Q31,IF(AND(($AA31+$E$2)&gt;HW$5,HW$5&gt;=$E$2),$P31,0))/Loss_GasEnergy
 *IF($C31="Residential",'Portfolio Inputs'!AI$35,'Portfolio Inputs'!AI$36)</f>
        <v>0</v>
      </c>
      <c r="HX31" s="140">
        <f ca="1">IF(AND(($AB31+$E$2)&gt;HX$5,HX$5&gt;=$E$2),$L31,IF(AND(($AA31+$E$2)&gt;HX$5,HX$5&gt;=$E$2),$K31,0))/Loss_ElectricEnergy
 *IF($C31="Residential",'Portfolio Inputs'!AJ$33,'Portfolio Inputs'!AJ$34)
+IF(AND(($AB31+$E$2)&gt;HX$5,HX$5&gt;=$E$2),$Q31,IF(AND(($AA31+$E$2)&gt;HX$5,HX$5&gt;=$E$2),$P31,0))/Loss_GasEnergy
 *IF($C31="Residential",'Portfolio Inputs'!AJ$35,'Portfolio Inputs'!AJ$36)</f>
        <v>0</v>
      </c>
      <c r="HY31" s="140">
        <f ca="1">IF(AND(($AB31+$E$2)&gt;HY$5,HY$5&gt;=$E$2),$L31,IF(AND(($AA31+$E$2)&gt;HY$5,HY$5&gt;=$E$2),$K31,0))/Loss_ElectricEnergy
 *IF($C31="Residential",'Portfolio Inputs'!AK$33,'Portfolio Inputs'!AK$34)
+IF(AND(($AB31+$E$2)&gt;HY$5,HY$5&gt;=$E$2),$Q31,IF(AND(($AA31+$E$2)&gt;HY$5,HY$5&gt;=$E$2),$P31,0))/Loss_GasEnergy
 *IF($C31="Residential",'Portfolio Inputs'!AK$35,'Portfolio Inputs'!AK$36)</f>
        <v>0</v>
      </c>
      <c r="HZ31" s="140">
        <f ca="1">IF(AND(($AB31+$E$2)&gt;HZ$5,HZ$5&gt;=$E$2),$L31,IF(AND(($AA31+$E$2)&gt;HZ$5,HZ$5&gt;=$E$2),$K31,0))/Loss_ElectricEnergy
 *IF($C31="Residential",'Portfolio Inputs'!AL$33,'Portfolio Inputs'!AL$34)
+IF(AND(($AB31+$E$2)&gt;HZ$5,HZ$5&gt;=$E$2),$Q31,IF(AND(($AA31+$E$2)&gt;HZ$5,HZ$5&gt;=$E$2),$P31,0))/Loss_GasEnergy
 *IF($C31="Residential",'Portfolio Inputs'!AL$35,'Portfolio Inputs'!AL$36)</f>
        <v>0</v>
      </c>
      <c r="IA31" s="140">
        <f ca="1">IF(AND(($AB31+$E$2)&gt;IA$5,IA$5&gt;=$E$2),$L31,IF(AND(($AA31+$E$2)&gt;IA$5,IA$5&gt;=$E$2),$K31,0))/Loss_ElectricEnergy
 *IF($C31="Residential",'Portfolio Inputs'!AM$33,'Portfolio Inputs'!AM$34)
+IF(AND(($AB31+$E$2)&gt;IA$5,IA$5&gt;=$E$2),$Q31,IF(AND(($AA31+$E$2)&gt;IA$5,IA$5&gt;=$E$2),$P31,0))/Loss_GasEnergy
 *IF($C31="Residential",'Portfolio Inputs'!AM$35,'Portfolio Inputs'!AM$36)</f>
        <v>0</v>
      </c>
      <c r="IB31" s="139"/>
      <c r="IC31" s="140">
        <f t="shared" ca="1" si="125"/>
        <v>7440.4504171140379</v>
      </c>
      <c r="ID31" s="140">
        <f t="shared" ca="1" si="125"/>
        <v>0</v>
      </c>
      <c r="IE31" s="140">
        <f t="shared" ca="1" si="125"/>
        <v>0</v>
      </c>
      <c r="IF31" s="140">
        <f t="shared" ca="1" si="125"/>
        <v>0</v>
      </c>
      <c r="IG31" s="140">
        <f t="shared" ca="1" si="125"/>
        <v>0</v>
      </c>
      <c r="IH31" s="140">
        <f t="shared" ref="IC31:IR46" ca="1" si="450">IF($E$2=IH$5,$Y31,IF($AB31+$E$2=IH$5,-$Z31,0))</f>
        <v>0</v>
      </c>
      <c r="II31" s="140">
        <f t="shared" ca="1" si="450"/>
        <v>0</v>
      </c>
      <c r="IJ31" s="140">
        <f t="shared" ca="1" si="450"/>
        <v>0</v>
      </c>
      <c r="IK31" s="140">
        <f t="shared" ca="1" si="450"/>
        <v>-6559.0256729406965</v>
      </c>
      <c r="IL31" s="140">
        <f t="shared" ca="1" si="450"/>
        <v>0</v>
      </c>
      <c r="IM31" s="140">
        <f t="shared" ca="1" si="126"/>
        <v>0</v>
      </c>
      <c r="IN31" s="140">
        <f t="shared" ca="1" si="126"/>
        <v>0</v>
      </c>
      <c r="IO31" s="140">
        <f t="shared" ca="1" si="126"/>
        <v>0</v>
      </c>
      <c r="IP31" s="140">
        <f t="shared" ca="1" si="126"/>
        <v>0</v>
      </c>
      <c r="IQ31" s="140">
        <f t="shared" ca="1" si="126"/>
        <v>0</v>
      </c>
      <c r="IR31" s="140">
        <f t="shared" ref="IR31:JG45" ca="1" si="451">IF($E$2=IR$5,$Y31,IF($AB31+$E$2=IR$5,-$Z31,0))</f>
        <v>0</v>
      </c>
      <c r="IS31" s="140">
        <f t="shared" ca="1" si="451"/>
        <v>0</v>
      </c>
      <c r="IT31" s="140">
        <f t="shared" ca="1" si="451"/>
        <v>0</v>
      </c>
      <c r="IU31" s="140">
        <f t="shared" ca="1" si="451"/>
        <v>0</v>
      </c>
      <c r="IV31" s="140">
        <f t="shared" ca="1" si="451"/>
        <v>0</v>
      </c>
      <c r="IW31" s="140">
        <f t="shared" ca="1" si="451"/>
        <v>0</v>
      </c>
      <c r="IX31" s="140">
        <f t="shared" ca="1" si="451"/>
        <v>0</v>
      </c>
      <c r="IY31" s="140">
        <f t="shared" ca="1" si="451"/>
        <v>0</v>
      </c>
      <c r="IZ31" s="140">
        <f t="shared" ca="1" si="451"/>
        <v>0</v>
      </c>
      <c r="JA31" s="140">
        <f t="shared" ca="1" si="451"/>
        <v>0</v>
      </c>
      <c r="JB31" s="140">
        <f t="shared" ca="1" si="451"/>
        <v>0</v>
      </c>
      <c r="JC31" s="140">
        <f t="shared" ca="1" si="451"/>
        <v>0</v>
      </c>
      <c r="JD31" s="140">
        <f t="shared" ca="1" si="451"/>
        <v>0</v>
      </c>
      <c r="JE31" s="140">
        <f t="shared" ca="1" si="451"/>
        <v>0</v>
      </c>
      <c r="JF31" s="140">
        <f t="shared" ca="1" si="451"/>
        <v>0</v>
      </c>
      <c r="JG31" s="140">
        <f t="shared" ca="1" si="451"/>
        <v>0</v>
      </c>
      <c r="JH31" s="140">
        <f t="shared" ref="IW31:JJ47" ca="1" si="452">IF($E$2=JH$5,$Y31,IF($AB31+$E$2=JH$5,-$Z31,0))</f>
        <v>0</v>
      </c>
      <c r="JI31" s="140">
        <f t="shared" ca="1" si="452"/>
        <v>0</v>
      </c>
      <c r="JJ31" s="140">
        <f t="shared" ca="1" si="452"/>
        <v>0</v>
      </c>
      <c r="JK31" s="139"/>
      <c r="JL31" s="140">
        <f ca="1">IF(AND(($AB31+$E$2)&gt;JL$5,JL$5&gt;=$E$2),'Portfolio Inputs'!F$30*$S31,IF(AND(($AA31+$E$2)&gt;JL$5,JL$5&gt;=$E$2),'Portfolio Inputs'!F$30*$R31,0))</f>
        <v>0</v>
      </c>
      <c r="JM31" s="140">
        <f ca="1">IF(AND(($AB31+$E$2)&gt;JM$5,JM$5&gt;=$E$2),'Portfolio Inputs'!G$30*$S31,IF(AND(($AA31+$E$2)&gt;JM$5,JM$5&gt;=$E$2),'Portfolio Inputs'!G$30*$R31,0))</f>
        <v>0</v>
      </c>
      <c r="JN31" s="140">
        <f ca="1">IF(AND(($AB31+$E$2)&gt;JN$5,JN$5&gt;=$E$2),'Portfolio Inputs'!H$30*$S31,IF(AND(($AA31+$E$2)&gt;JN$5,JN$5&gt;=$E$2),'Portfolio Inputs'!H$30*$R31,0))</f>
        <v>0</v>
      </c>
      <c r="JO31" s="140">
        <f ca="1">IF(AND(($AB31+$E$2)&gt;JO$5,JO$5&gt;=$E$2),'Portfolio Inputs'!I$30*$S31,IF(AND(($AA31+$E$2)&gt;JO$5,JO$5&gt;=$E$2),'Portfolio Inputs'!I$30*$R31,0))</f>
        <v>0</v>
      </c>
      <c r="JP31" s="140">
        <f ca="1">IF(AND(($AB31+$E$2)&gt;JP$5,JP$5&gt;=$E$2),'Portfolio Inputs'!J$30*$S31,IF(AND(($AA31+$E$2)&gt;JP$5,JP$5&gt;=$E$2),'Portfolio Inputs'!J$30*$R31,0))</f>
        <v>0</v>
      </c>
      <c r="JQ31" s="140">
        <f ca="1">IF(AND(($AB31+$E$2)&gt;JQ$5,JQ$5&gt;=$E$2),'Portfolio Inputs'!K$30*$S31,IF(AND(($AA31+$E$2)&gt;JQ$5,JQ$5&gt;=$E$2),'Portfolio Inputs'!K$30*$R31,0))</f>
        <v>0</v>
      </c>
      <c r="JR31" s="140">
        <f ca="1">IF(AND(($AB31+$E$2)&gt;JR$5,JR$5&gt;=$E$2),'Portfolio Inputs'!L$30*$S31,IF(AND(($AA31+$E$2)&gt;JR$5,JR$5&gt;=$E$2),'Portfolio Inputs'!L$30*$R31,0))</f>
        <v>0</v>
      </c>
      <c r="JS31" s="140">
        <f ca="1">IF(AND(($AB31+$E$2)&gt;JS$5,JS$5&gt;=$E$2),'Portfolio Inputs'!M$30*$S31,IF(AND(($AA31+$E$2)&gt;JS$5,JS$5&gt;=$E$2),'Portfolio Inputs'!M$30*$R31,0))</f>
        <v>0</v>
      </c>
      <c r="JT31" s="140">
        <f ca="1">IF(AND(($AB31+$E$2)&gt;JT$5,JT$5&gt;=$E$2),'Portfolio Inputs'!N$30*$S31,IF(AND(($AA31+$E$2)&gt;JT$5,JT$5&gt;=$E$2),'Portfolio Inputs'!N$30*$R31,0))</f>
        <v>0</v>
      </c>
      <c r="JU31" s="140">
        <f ca="1">IF(AND(($AB31+$E$2)&gt;JU$5,JU$5&gt;=$E$2),'Portfolio Inputs'!O$30*$S31,IF(AND(($AA31+$E$2)&gt;JU$5,JU$5&gt;=$E$2),'Portfolio Inputs'!O$30*$R31,0))</f>
        <v>0</v>
      </c>
      <c r="JV31" s="140">
        <f ca="1">IF(AND(($AB31+$E$2)&gt;JV$5,JV$5&gt;=$E$2),'Portfolio Inputs'!P$30*$S31,IF(AND(($AA31+$E$2)&gt;JV$5,JV$5&gt;=$E$2),'Portfolio Inputs'!P$30*$R31,0))</f>
        <v>0</v>
      </c>
      <c r="JW31" s="140">
        <f ca="1">IF(AND(($AB31+$E$2)&gt;JW$5,JW$5&gt;=$E$2),'Portfolio Inputs'!Q$30*$S31,IF(AND(($AA31+$E$2)&gt;JW$5,JW$5&gt;=$E$2),'Portfolio Inputs'!Q$30*$R31,0))</f>
        <v>0</v>
      </c>
      <c r="JX31" s="140">
        <f ca="1">IF(AND(($AB31+$E$2)&gt;JX$5,JX$5&gt;=$E$2),'Portfolio Inputs'!R$30*$S31,IF(AND(($AA31+$E$2)&gt;JX$5,JX$5&gt;=$E$2),'Portfolio Inputs'!R$30*$R31,0))</f>
        <v>0</v>
      </c>
      <c r="JY31" s="140">
        <f ca="1">IF(AND(($AB31+$E$2)&gt;JY$5,JY$5&gt;=$E$2),'Portfolio Inputs'!S$30*$S31,IF(AND(($AA31+$E$2)&gt;JY$5,JY$5&gt;=$E$2),'Portfolio Inputs'!S$30*$R31,0))</f>
        <v>0</v>
      </c>
      <c r="JZ31" s="140">
        <f ca="1">IF(AND(($AB31+$E$2)&gt;JZ$5,JZ$5&gt;=$E$2),'Portfolio Inputs'!T$30*$S31,IF(AND(($AA31+$E$2)&gt;JZ$5,JZ$5&gt;=$E$2),'Portfolio Inputs'!T$30*$R31,0))</f>
        <v>0</v>
      </c>
      <c r="KA31" s="140">
        <f ca="1">IF(AND(($AB31+$E$2)&gt;KA$5,KA$5&gt;=$E$2),'Portfolio Inputs'!U$30*$S31,IF(AND(($AA31+$E$2)&gt;KA$5,KA$5&gt;=$E$2),'Portfolio Inputs'!U$30*$R31,0))</f>
        <v>0</v>
      </c>
      <c r="KB31" s="140">
        <f ca="1">IF(AND(($AB31+$E$2)&gt;KB$5,KB$5&gt;=$E$2),'Portfolio Inputs'!V$30*$S31,IF(AND(($AA31+$E$2)&gt;KB$5,KB$5&gt;=$E$2),'Portfolio Inputs'!V$30*$R31,0))</f>
        <v>0</v>
      </c>
      <c r="KC31" s="140">
        <f ca="1">IF(AND(($AB31+$E$2)&gt;KC$5,KC$5&gt;=$E$2),'Portfolio Inputs'!W$30*$S31,IF(AND(($AA31+$E$2)&gt;KC$5,KC$5&gt;=$E$2),'Portfolio Inputs'!W$30*$R31,0))</f>
        <v>0</v>
      </c>
      <c r="KD31" s="140">
        <f ca="1">IF(AND(($AB31+$E$2)&gt;KD$5,KD$5&gt;=$E$2),'Portfolio Inputs'!X$30*$S31,IF(AND(($AA31+$E$2)&gt;KD$5,KD$5&gt;=$E$2),'Portfolio Inputs'!X$30*$R31,0))</f>
        <v>0</v>
      </c>
      <c r="KE31" s="140">
        <f ca="1">IF(AND(($AB31+$E$2)&gt;KE$5,KE$5&gt;=$E$2),'Portfolio Inputs'!Y$30*$S31,IF(AND(($AA31+$E$2)&gt;KE$5,KE$5&gt;=$E$2),'Portfolio Inputs'!Y$30*$R31,0))</f>
        <v>0</v>
      </c>
      <c r="KF31" s="140">
        <f ca="1">IF(AND(($AB31+$E$2)&gt;KF$5,KF$5&gt;=$E$2),'Portfolio Inputs'!Z$30*$S31,IF(AND(($AA31+$E$2)&gt;KF$5,KF$5&gt;=$E$2),'Portfolio Inputs'!Z$30*$R31,0))</f>
        <v>0</v>
      </c>
      <c r="KG31" s="140">
        <f ca="1">IF(AND(($AB31+$E$2)&gt;KG$5,KG$5&gt;=$E$2),'Portfolio Inputs'!AA$30*$S31,IF(AND(($AA31+$E$2)&gt;KG$5,KG$5&gt;=$E$2),'Portfolio Inputs'!AA$30*$R31,0))</f>
        <v>0</v>
      </c>
      <c r="KH31" s="140">
        <f ca="1">IF(AND(($AB31+$E$2)&gt;KH$5,KH$5&gt;=$E$2),'Portfolio Inputs'!AB$30*$S31,IF(AND(($AA31+$E$2)&gt;KH$5,KH$5&gt;=$E$2),'Portfolio Inputs'!AB$30*$R31,0))</f>
        <v>0</v>
      </c>
      <c r="KI31" s="140">
        <f ca="1">IF(AND(($AB31+$E$2)&gt;KI$5,KI$5&gt;=$E$2),'Portfolio Inputs'!AC$30*$S31,IF(AND(($AA31+$E$2)&gt;KI$5,KI$5&gt;=$E$2),'Portfolio Inputs'!AC$30*$R31,0))</f>
        <v>0</v>
      </c>
      <c r="KJ31" s="140">
        <f ca="1">IF(AND(($AB31+$E$2)&gt;KJ$5,KJ$5&gt;=$E$2),'Portfolio Inputs'!AD$30*$S31,IF(AND(($AA31+$E$2)&gt;KJ$5,KJ$5&gt;=$E$2),'Portfolio Inputs'!AD$30*$R31,0))</f>
        <v>0</v>
      </c>
      <c r="KK31" s="140">
        <f ca="1">IF(AND(($AB31+$E$2)&gt;KK$5,KK$5&gt;=$E$2),'Portfolio Inputs'!AE$30*$S31,IF(AND(($AA31+$E$2)&gt;KK$5,KK$5&gt;=$E$2),'Portfolio Inputs'!AE$30*$R31,0))</f>
        <v>0</v>
      </c>
      <c r="KL31" s="140">
        <f ca="1">IF(AND(($AB31+$E$2)&gt;KL$5,KL$5&gt;=$E$2),'Portfolio Inputs'!AF$30*$S31,IF(AND(($AA31+$E$2)&gt;KL$5,KL$5&gt;=$E$2),'Portfolio Inputs'!AF$30*$R31,0))</f>
        <v>0</v>
      </c>
      <c r="KM31" s="140">
        <f ca="1">IF(AND(($AB31+$E$2)&gt;KM$5,KM$5&gt;=$E$2),'Portfolio Inputs'!AG$30*$S31,IF(AND(($AA31+$E$2)&gt;KM$5,KM$5&gt;=$E$2),'Portfolio Inputs'!AG$30*$R31,0))</f>
        <v>0</v>
      </c>
      <c r="KN31" s="140">
        <f ca="1">IF(AND(($AB31+$E$2)&gt;KN$5,KN$5&gt;=$E$2),'Portfolio Inputs'!AH$30*$S31,IF(AND(($AA31+$E$2)&gt;KN$5,KN$5&gt;=$E$2),'Portfolio Inputs'!AH$30*$R31,0))</f>
        <v>0</v>
      </c>
      <c r="KO31" s="140">
        <f ca="1">IF(AND(($AB31+$E$2)&gt;KO$5,KO$5&gt;=$E$2),'Portfolio Inputs'!AI$30*$S31,IF(AND(($AA31+$E$2)&gt;KO$5,KO$5&gt;=$E$2),'Portfolio Inputs'!AI$30*$R31,0))</f>
        <v>0</v>
      </c>
      <c r="KP31" s="140">
        <f ca="1">IF(AND(($AB31+$E$2)&gt;KP$5,KP$5&gt;=$E$2),'Portfolio Inputs'!AJ$30*$S31,IF(AND(($AA31+$E$2)&gt;KP$5,KP$5&gt;=$E$2),'Portfolio Inputs'!AJ$30*$R31,0))</f>
        <v>0</v>
      </c>
      <c r="KQ31" s="140">
        <f ca="1">IF(AND(($AB31+$E$2)&gt;KQ$5,KQ$5&gt;=$E$2),'Portfolio Inputs'!AK$30*$S31,IF(AND(($AA31+$E$2)&gt;KQ$5,KQ$5&gt;=$E$2),'Portfolio Inputs'!AK$30*$R31,0))</f>
        <v>0</v>
      </c>
      <c r="KR31" s="140">
        <f ca="1">IF(AND(($AB31+$E$2)&gt;KR$5,KR$5&gt;=$E$2),'Portfolio Inputs'!AL$30*$S31,IF(AND(($AA31+$E$2)&gt;KR$5,KR$5&gt;=$E$2),'Portfolio Inputs'!AL$30*$R31,0))</f>
        <v>0</v>
      </c>
      <c r="KS31" s="140">
        <f ca="1">IF(AND(($AB31+$E$2)&gt;KS$5,KS$5&gt;=$E$2),'Portfolio Inputs'!AM$30*$S31,IF(AND(($AA31+$E$2)&gt;KS$5,KS$5&gt;=$E$2),'Portfolio Inputs'!AM$30*$R31,0))</f>
        <v>0</v>
      </c>
      <c r="KT31" s="139"/>
      <c r="KU31" s="140">
        <f ca="1">IF(AND(($AB31+$E$2)&gt;KU$5,KU$5&gt;=$E$2),$S31,IF(AND(($AA31+$E$2)&gt;KU$5,KU$5&gt;=$E$2),$R31,0))*IF($C31="Residential",'Portfolio Inputs'!F$37,'Portfolio Inputs'!F$38)</f>
        <v>0</v>
      </c>
      <c r="KV31" s="140">
        <f ca="1">IF(AND(($AB31+$E$2)&gt;KV$5,KV$5&gt;=$E$2),$S31,IF(AND(($AA31+$E$2)&gt;KV$5,KV$5&gt;=$E$2),$R31,0))*IF($C31="Residential",'Portfolio Inputs'!G$37,'Portfolio Inputs'!G$38)</f>
        <v>0</v>
      </c>
      <c r="KW31" s="140">
        <f ca="1">IF(AND(($AB31+$E$2)&gt;KW$5,KW$5&gt;=$E$2),$S31,IF(AND(($AA31+$E$2)&gt;KW$5,KW$5&gt;=$E$2),$R31,0))*IF($C31="Residential",'Portfolio Inputs'!H$37,'Portfolio Inputs'!H$38)</f>
        <v>0</v>
      </c>
      <c r="KX31" s="140">
        <f ca="1">IF(AND(($AB31+$E$2)&gt;KX$5,KX$5&gt;=$E$2),$S31,IF(AND(($AA31+$E$2)&gt;KX$5,KX$5&gt;=$E$2),$R31,0))*IF($C31="Residential",'Portfolio Inputs'!I$37,'Portfolio Inputs'!I$38)</f>
        <v>0</v>
      </c>
      <c r="KY31" s="140">
        <f ca="1">IF(AND(($AB31+$E$2)&gt;KY$5,KY$5&gt;=$E$2),$S31,IF(AND(($AA31+$E$2)&gt;KY$5,KY$5&gt;=$E$2),$R31,0))*IF($C31="Residential",'Portfolio Inputs'!J$37,'Portfolio Inputs'!J$38)</f>
        <v>0</v>
      </c>
      <c r="KZ31" s="140">
        <f ca="1">IF(AND(($AB31+$E$2)&gt;KZ$5,KZ$5&gt;=$E$2),$S31,IF(AND(($AA31+$E$2)&gt;KZ$5,KZ$5&gt;=$E$2),$R31,0))*IF($C31="Residential",'Portfolio Inputs'!K$37,'Portfolio Inputs'!K$38)</f>
        <v>0</v>
      </c>
      <c r="LA31" s="140">
        <f ca="1">IF(AND(($AB31+$E$2)&gt;LA$5,LA$5&gt;=$E$2),$S31,IF(AND(($AA31+$E$2)&gt;LA$5,LA$5&gt;=$E$2),$R31,0))*IF($C31="Residential",'Portfolio Inputs'!L$37,'Portfolio Inputs'!L$38)</f>
        <v>0</v>
      </c>
      <c r="LB31" s="140">
        <f ca="1">IF(AND(($AB31+$E$2)&gt;LB$5,LB$5&gt;=$E$2),$S31,IF(AND(($AA31+$E$2)&gt;LB$5,LB$5&gt;=$E$2),$R31,0))*IF($C31="Residential",'Portfolio Inputs'!M$37,'Portfolio Inputs'!M$38)</f>
        <v>0</v>
      </c>
      <c r="LC31" s="140">
        <f ca="1">IF(AND(($AB31+$E$2)&gt;LC$5,LC$5&gt;=$E$2),$S31,IF(AND(($AA31+$E$2)&gt;LC$5,LC$5&gt;=$E$2),$R31,0))*IF($C31="Residential",'Portfolio Inputs'!N$37,'Portfolio Inputs'!N$38)</f>
        <v>0</v>
      </c>
      <c r="LD31" s="140">
        <f ca="1">IF(AND(($AB31+$E$2)&gt;LD$5,LD$5&gt;=$E$2),$S31,IF(AND(($AA31+$E$2)&gt;LD$5,LD$5&gt;=$E$2),$R31,0))*IF($C31="Residential",'Portfolio Inputs'!O$37,'Portfolio Inputs'!O$38)</f>
        <v>0</v>
      </c>
      <c r="LE31" s="140">
        <f ca="1">IF(AND(($AB31+$E$2)&gt;LE$5,LE$5&gt;=$E$2),$S31,IF(AND(($AA31+$E$2)&gt;LE$5,LE$5&gt;=$E$2),$R31,0))*IF($C31="Residential",'Portfolio Inputs'!P$37,'Portfolio Inputs'!P$38)</f>
        <v>0</v>
      </c>
      <c r="LF31" s="140">
        <f ca="1">IF(AND(($AB31+$E$2)&gt;LF$5,LF$5&gt;=$E$2),$S31,IF(AND(($AA31+$E$2)&gt;LF$5,LF$5&gt;=$E$2),$R31,0))*IF($C31="Residential",'Portfolio Inputs'!Q$37,'Portfolio Inputs'!Q$38)</f>
        <v>0</v>
      </c>
      <c r="LG31" s="140">
        <f ca="1">IF(AND(($AB31+$E$2)&gt;LG$5,LG$5&gt;=$E$2),$S31,IF(AND(($AA31+$E$2)&gt;LG$5,LG$5&gt;=$E$2),$R31,0))*IF($C31="Residential",'Portfolio Inputs'!R$37,'Portfolio Inputs'!R$38)</f>
        <v>0</v>
      </c>
      <c r="LH31" s="140">
        <f ca="1">IF(AND(($AB31+$E$2)&gt;LH$5,LH$5&gt;=$E$2),$S31,IF(AND(($AA31+$E$2)&gt;LH$5,LH$5&gt;=$E$2),$R31,0))*IF($C31="Residential",'Portfolio Inputs'!S$37,'Portfolio Inputs'!S$38)</f>
        <v>0</v>
      </c>
      <c r="LI31" s="140">
        <f ca="1">IF(AND(($AB31+$E$2)&gt;LI$5,LI$5&gt;=$E$2),$S31,IF(AND(($AA31+$E$2)&gt;LI$5,LI$5&gt;=$E$2),$R31,0))*IF($C31="Residential",'Portfolio Inputs'!T$37,'Portfolio Inputs'!T$38)</f>
        <v>0</v>
      </c>
      <c r="LJ31" s="140">
        <f ca="1">IF(AND(($AB31+$E$2)&gt;LJ$5,LJ$5&gt;=$E$2),$S31,IF(AND(($AA31+$E$2)&gt;LJ$5,LJ$5&gt;=$E$2),$R31,0))*IF($C31="Residential",'Portfolio Inputs'!U$37,'Portfolio Inputs'!U$38)</f>
        <v>0</v>
      </c>
      <c r="LK31" s="140">
        <f ca="1">IF(AND(($AB31+$E$2)&gt;LK$5,LK$5&gt;=$E$2),$S31,IF(AND(($AA31+$E$2)&gt;LK$5,LK$5&gt;=$E$2),$R31,0))*IF($C31="Residential",'Portfolio Inputs'!V$37,'Portfolio Inputs'!V$38)</f>
        <v>0</v>
      </c>
      <c r="LL31" s="140">
        <f ca="1">IF(AND(($AB31+$E$2)&gt;LL$5,LL$5&gt;=$E$2),$S31,IF(AND(($AA31+$E$2)&gt;LL$5,LL$5&gt;=$E$2),$R31,0))*IF($C31="Residential",'Portfolio Inputs'!W$37,'Portfolio Inputs'!W$38)</f>
        <v>0</v>
      </c>
      <c r="LM31" s="140">
        <f ca="1">IF(AND(($AB31+$E$2)&gt;LM$5,LM$5&gt;=$E$2),$S31,IF(AND(($AA31+$E$2)&gt;LM$5,LM$5&gt;=$E$2),$R31,0))*IF($C31="Residential",'Portfolio Inputs'!X$37,'Portfolio Inputs'!X$38)</f>
        <v>0</v>
      </c>
      <c r="LN31" s="140">
        <f ca="1">IF(AND(($AB31+$E$2)&gt;LN$5,LN$5&gt;=$E$2),$S31,IF(AND(($AA31+$E$2)&gt;LN$5,LN$5&gt;=$E$2),$R31,0))*IF($C31="Residential",'Portfolio Inputs'!Y$37,'Portfolio Inputs'!Y$38)</f>
        <v>0</v>
      </c>
      <c r="LO31" s="140">
        <f ca="1">IF(AND(($AB31+$E$2)&gt;LO$5,LO$5&gt;=$E$2),$S31,IF(AND(($AA31+$E$2)&gt;LO$5,LO$5&gt;=$E$2),$R31,0))*IF($C31="Residential",'Portfolio Inputs'!Z$37,'Portfolio Inputs'!Z$38)</f>
        <v>0</v>
      </c>
      <c r="LP31" s="140">
        <f ca="1">IF(AND(($AB31+$E$2)&gt;LP$5,LP$5&gt;=$E$2),$S31,IF(AND(($AA31+$E$2)&gt;LP$5,LP$5&gt;=$E$2),$R31,0))*IF($C31="Residential",'Portfolio Inputs'!AA$37,'Portfolio Inputs'!AA$38)</f>
        <v>0</v>
      </c>
      <c r="LQ31" s="140">
        <f ca="1">IF(AND(($AB31+$E$2)&gt;LQ$5,LQ$5&gt;=$E$2),$S31,IF(AND(($AA31+$E$2)&gt;LQ$5,LQ$5&gt;=$E$2),$R31,0))*IF($C31="Residential",'Portfolio Inputs'!AB$37,'Portfolio Inputs'!AB$38)</f>
        <v>0</v>
      </c>
      <c r="LR31" s="140">
        <f ca="1">IF(AND(($AB31+$E$2)&gt;LR$5,LR$5&gt;=$E$2),$S31,IF(AND(($AA31+$E$2)&gt;LR$5,LR$5&gt;=$E$2),$R31,0))*IF($C31="Residential",'Portfolio Inputs'!AC$37,'Portfolio Inputs'!AC$38)</f>
        <v>0</v>
      </c>
      <c r="LS31" s="140">
        <f ca="1">IF(AND(($AB31+$E$2)&gt;LS$5,LS$5&gt;=$E$2),$S31,IF(AND(($AA31+$E$2)&gt;LS$5,LS$5&gt;=$E$2),$R31,0))*IF($C31="Residential",'Portfolio Inputs'!AD$37,'Portfolio Inputs'!AD$38)</f>
        <v>0</v>
      </c>
      <c r="LT31" s="140">
        <f ca="1">IF(AND(($AB31+$E$2)&gt;LT$5,LT$5&gt;=$E$2),$S31,IF(AND(($AA31+$E$2)&gt;LT$5,LT$5&gt;=$E$2),$R31,0))*IF($C31="Residential",'Portfolio Inputs'!AE$37,'Portfolio Inputs'!AE$38)</f>
        <v>0</v>
      </c>
      <c r="LU31" s="140">
        <f ca="1">IF(AND(($AB31+$E$2)&gt;LU$5,LU$5&gt;=$E$2),$S31,IF(AND(($AA31+$E$2)&gt;LU$5,LU$5&gt;=$E$2),$R31,0))*IF($C31="Residential",'Portfolio Inputs'!AF$37,'Portfolio Inputs'!AF$38)</f>
        <v>0</v>
      </c>
      <c r="LV31" s="140">
        <f ca="1">IF(AND(($AB31+$E$2)&gt;LV$5,LV$5&gt;=$E$2),$S31,IF(AND(($AA31+$E$2)&gt;LV$5,LV$5&gt;=$E$2),$R31,0))*IF($C31="Residential",'Portfolio Inputs'!AG$37,'Portfolio Inputs'!AG$38)</f>
        <v>0</v>
      </c>
      <c r="LW31" s="140">
        <f ca="1">IF(AND(($AB31+$E$2)&gt;LW$5,LW$5&gt;=$E$2),$S31,IF(AND(($AA31+$E$2)&gt;LW$5,LW$5&gt;=$E$2),$R31,0))*IF($C31="Residential",'Portfolio Inputs'!AH$37,'Portfolio Inputs'!AH$38)</f>
        <v>0</v>
      </c>
      <c r="LX31" s="140">
        <f ca="1">IF(AND(($AB31+$E$2)&gt;LX$5,LX$5&gt;=$E$2),$S31,IF(AND(($AA31+$E$2)&gt;LX$5,LX$5&gt;=$E$2),$R31,0))*IF($C31="Residential",'Portfolio Inputs'!AI$37,'Portfolio Inputs'!AI$38)</f>
        <v>0</v>
      </c>
      <c r="LY31" s="140">
        <f ca="1">IF(AND(($AB31+$E$2)&gt;LY$5,LY$5&gt;=$E$2),$S31,IF(AND(($AA31+$E$2)&gt;LY$5,LY$5&gt;=$E$2),$R31,0))*IF($C31="Residential",'Portfolio Inputs'!AJ$37,'Portfolio Inputs'!AJ$38)</f>
        <v>0</v>
      </c>
      <c r="LZ31" s="140">
        <f ca="1">IF(AND(($AB31+$E$2)&gt;LZ$5,LZ$5&gt;=$E$2),$S31,IF(AND(($AA31+$E$2)&gt;LZ$5,LZ$5&gt;=$E$2),$R31,0))*IF($C31="Residential",'Portfolio Inputs'!AK$37,'Portfolio Inputs'!AK$38)</f>
        <v>0</v>
      </c>
      <c r="MA31" s="140">
        <f ca="1">IF(AND(($AB31+$E$2)&gt;MA$5,MA$5&gt;=$E$2),$S31,IF(AND(($AA31+$E$2)&gt;MA$5,MA$5&gt;=$E$2),$R31,0))*IF($C31="Residential",'Portfolio Inputs'!AL$37,'Portfolio Inputs'!AL$38)</f>
        <v>0</v>
      </c>
      <c r="MB31" s="140">
        <f ca="1">IF(AND(($AB31+$E$2)&gt;MB$5,MB$5&gt;=$E$2),$S31,IF(AND(($AA31+$E$2)&gt;MB$5,MB$5&gt;=$E$2),$R31,0))*IF($C31="Residential",'Portfolio Inputs'!AM$37,'Portfolio Inputs'!AM$38)</f>
        <v>0</v>
      </c>
      <c r="MC31" s="139"/>
      <c r="MD31" s="164">
        <f t="shared" ca="1" si="238"/>
        <v>11068.138536</v>
      </c>
      <c r="ME31" s="164">
        <f t="shared" ca="1" si="239"/>
        <v>11068.138536</v>
      </c>
      <c r="MF31" s="164">
        <f t="shared" ca="1" si="240"/>
        <v>11068.138536</v>
      </c>
      <c r="MG31" s="164">
        <f t="shared" ca="1" si="241"/>
        <v>11068.138536</v>
      </c>
      <c r="MH31" s="164">
        <f t="shared" ca="1" si="242"/>
        <v>11068.138536</v>
      </c>
      <c r="MI31" s="164">
        <f t="shared" ca="1" si="243"/>
        <v>11068.138536</v>
      </c>
      <c r="MJ31" s="164">
        <f t="shared" ca="1" si="244"/>
        <v>11068.138536</v>
      </c>
      <c r="MK31" s="164">
        <f t="shared" ca="1" si="245"/>
        <v>11068.138536</v>
      </c>
      <c r="ML31" s="164">
        <f t="shared" ca="1" si="246"/>
        <v>1503.9262507071153</v>
      </c>
      <c r="MM31" s="164">
        <f t="shared" ca="1" si="247"/>
        <v>1503.9262507071153</v>
      </c>
      <c r="MN31" s="164">
        <f t="shared" ca="1" si="248"/>
        <v>1503.9262507071153</v>
      </c>
      <c r="MO31" s="164">
        <f t="shared" ca="1" si="249"/>
        <v>1503.9262507071153</v>
      </c>
      <c r="MP31" s="164">
        <f t="shared" ca="1" si="250"/>
        <v>1503.9262507071153</v>
      </c>
      <c r="MQ31" s="164">
        <f t="shared" ca="1" si="251"/>
        <v>1503.9262507071153</v>
      </c>
      <c r="MR31" s="164">
        <f t="shared" ca="1" si="252"/>
        <v>1503.9262507071153</v>
      </c>
      <c r="MS31" s="164">
        <f t="shared" ca="1" si="253"/>
        <v>1503.9262507071153</v>
      </c>
      <c r="MT31" s="164">
        <f t="shared" ca="1" si="254"/>
        <v>1503.9262507071153</v>
      </c>
      <c r="MU31" s="164">
        <f t="shared" ca="1" si="255"/>
        <v>1503.9262507071153</v>
      </c>
      <c r="MV31" s="164">
        <f t="shared" ca="1" si="256"/>
        <v>0</v>
      </c>
      <c r="MW31" s="164">
        <f t="shared" ca="1" si="257"/>
        <v>0</v>
      </c>
      <c r="MX31" s="164">
        <f t="shared" ca="1" si="258"/>
        <v>0</v>
      </c>
      <c r="MY31" s="164">
        <f t="shared" ca="1" si="259"/>
        <v>0</v>
      </c>
      <c r="MZ31" s="164">
        <f t="shared" ca="1" si="260"/>
        <v>0</v>
      </c>
      <c r="NA31" s="164">
        <f t="shared" ca="1" si="261"/>
        <v>0</v>
      </c>
      <c r="NB31" s="164">
        <f t="shared" ca="1" si="262"/>
        <v>0</v>
      </c>
      <c r="NC31" s="164">
        <f t="shared" ca="1" si="263"/>
        <v>0</v>
      </c>
      <c r="ND31" s="164">
        <f t="shared" ca="1" si="264"/>
        <v>0</v>
      </c>
      <c r="NE31" s="164">
        <f t="shared" ca="1" si="265"/>
        <v>0</v>
      </c>
      <c r="NF31" s="164">
        <f t="shared" ca="1" si="266"/>
        <v>0</v>
      </c>
      <c r="NG31" s="164">
        <f t="shared" ca="1" si="267"/>
        <v>0</v>
      </c>
      <c r="NH31" s="164">
        <f t="shared" ca="1" si="268"/>
        <v>0</v>
      </c>
      <c r="NI31" s="164">
        <f t="shared" ca="1" si="269"/>
        <v>0</v>
      </c>
      <c r="NJ31" s="164">
        <f t="shared" ca="1" si="270"/>
        <v>0</v>
      </c>
      <c r="NK31" s="164">
        <f t="shared" ca="1" si="271"/>
        <v>0</v>
      </c>
      <c r="NL31" s="139"/>
      <c r="NM31" s="164">
        <f t="shared" ca="1" si="272"/>
        <v>6.1752059999999993</v>
      </c>
      <c r="NN31" s="164">
        <f t="shared" ca="1" si="273"/>
        <v>6.1752059999999993</v>
      </c>
      <c r="NO31" s="164">
        <f t="shared" ca="1" si="274"/>
        <v>6.1752059999999993</v>
      </c>
      <c r="NP31" s="164">
        <f t="shared" ca="1" si="275"/>
        <v>6.1752059999999993</v>
      </c>
      <c r="NQ31" s="164">
        <f t="shared" ca="1" si="276"/>
        <v>6.1752059999999993</v>
      </c>
      <c r="NR31" s="164">
        <f t="shared" ca="1" si="277"/>
        <v>6.1752059999999993</v>
      </c>
      <c r="NS31" s="164">
        <f t="shared" ca="1" si="278"/>
        <v>6.1752059999999993</v>
      </c>
      <c r="NT31" s="164">
        <f t="shared" ca="1" si="279"/>
        <v>6.1752059999999993</v>
      </c>
      <c r="NU31" s="164">
        <f t="shared" ca="1" si="280"/>
        <v>1.5482282739011362</v>
      </c>
      <c r="NV31" s="164">
        <f t="shared" ca="1" si="281"/>
        <v>1.5482282739011362</v>
      </c>
      <c r="NW31" s="164">
        <f t="shared" ca="1" si="282"/>
        <v>1.5482282739011362</v>
      </c>
      <c r="NX31" s="164">
        <f t="shared" ca="1" si="283"/>
        <v>1.5482282739011362</v>
      </c>
      <c r="NY31" s="164">
        <f t="shared" ca="1" si="284"/>
        <v>1.5482282739011362</v>
      </c>
      <c r="NZ31" s="164">
        <f t="shared" ca="1" si="285"/>
        <v>1.5482282739011362</v>
      </c>
      <c r="OA31" s="164">
        <f t="shared" ca="1" si="286"/>
        <v>1.5482282739011362</v>
      </c>
      <c r="OB31" s="164">
        <f t="shared" ca="1" si="287"/>
        <v>1.5482282739011362</v>
      </c>
      <c r="OC31" s="164">
        <f t="shared" ca="1" si="288"/>
        <v>1.5482282739011362</v>
      </c>
      <c r="OD31" s="164">
        <f t="shared" ca="1" si="289"/>
        <v>1.5482282739011362</v>
      </c>
      <c r="OE31" s="164">
        <f t="shared" ca="1" si="290"/>
        <v>0</v>
      </c>
      <c r="OF31" s="164">
        <f t="shared" ca="1" si="291"/>
        <v>0</v>
      </c>
      <c r="OG31" s="164">
        <f t="shared" ca="1" si="292"/>
        <v>0</v>
      </c>
      <c r="OH31" s="164">
        <f t="shared" ca="1" si="293"/>
        <v>0</v>
      </c>
      <c r="OI31" s="164">
        <f t="shared" ca="1" si="294"/>
        <v>0</v>
      </c>
      <c r="OJ31" s="164">
        <f t="shared" ca="1" si="295"/>
        <v>0</v>
      </c>
      <c r="OK31" s="164">
        <f t="shared" ca="1" si="296"/>
        <v>0</v>
      </c>
      <c r="OL31" s="164">
        <f t="shared" ca="1" si="297"/>
        <v>0</v>
      </c>
      <c r="OM31" s="164">
        <f t="shared" ca="1" si="298"/>
        <v>0</v>
      </c>
      <c r="ON31" s="164">
        <f t="shared" ca="1" si="299"/>
        <v>0</v>
      </c>
      <c r="OO31" s="164">
        <f t="shared" ca="1" si="300"/>
        <v>0</v>
      </c>
      <c r="OP31" s="164">
        <f t="shared" ca="1" si="301"/>
        <v>0</v>
      </c>
      <c r="OQ31" s="164">
        <f t="shared" ca="1" si="302"/>
        <v>0</v>
      </c>
      <c r="OR31" s="164">
        <f t="shared" ca="1" si="303"/>
        <v>0</v>
      </c>
      <c r="OS31" s="164">
        <f t="shared" ca="1" si="304"/>
        <v>0</v>
      </c>
      <c r="OT31" s="164">
        <f t="shared" ca="1" si="305"/>
        <v>0</v>
      </c>
      <c r="OU31" s="139"/>
      <c r="OV31" s="164">
        <f t="shared" ca="1" si="306"/>
        <v>0</v>
      </c>
      <c r="OW31" s="164">
        <f t="shared" ca="1" si="307"/>
        <v>0</v>
      </c>
      <c r="OX31" s="164">
        <f t="shared" ca="1" si="308"/>
        <v>0</v>
      </c>
      <c r="OY31" s="164">
        <f t="shared" ca="1" si="309"/>
        <v>0</v>
      </c>
      <c r="OZ31" s="164">
        <f t="shared" ca="1" si="310"/>
        <v>0</v>
      </c>
      <c r="PA31" s="164">
        <f t="shared" ca="1" si="311"/>
        <v>0</v>
      </c>
      <c r="PB31" s="164">
        <f t="shared" ca="1" si="312"/>
        <v>0</v>
      </c>
      <c r="PC31" s="164">
        <f t="shared" ca="1" si="313"/>
        <v>0</v>
      </c>
      <c r="PD31" s="164">
        <f t="shared" ca="1" si="314"/>
        <v>0</v>
      </c>
      <c r="PE31" s="164">
        <f t="shared" ca="1" si="315"/>
        <v>0</v>
      </c>
      <c r="PF31" s="164">
        <f t="shared" ca="1" si="316"/>
        <v>0</v>
      </c>
      <c r="PG31" s="164">
        <f t="shared" ca="1" si="317"/>
        <v>0</v>
      </c>
      <c r="PH31" s="164">
        <f t="shared" ca="1" si="318"/>
        <v>0</v>
      </c>
      <c r="PI31" s="164">
        <f t="shared" ca="1" si="319"/>
        <v>0</v>
      </c>
      <c r="PJ31" s="164">
        <f t="shared" ca="1" si="320"/>
        <v>0</v>
      </c>
      <c r="PK31" s="164">
        <f t="shared" ca="1" si="321"/>
        <v>0</v>
      </c>
      <c r="PL31" s="164">
        <f t="shared" ca="1" si="322"/>
        <v>0</v>
      </c>
      <c r="PM31" s="164">
        <f t="shared" ca="1" si="323"/>
        <v>0</v>
      </c>
      <c r="PN31" s="164">
        <f t="shared" ca="1" si="324"/>
        <v>0</v>
      </c>
      <c r="PO31" s="164">
        <f t="shared" ca="1" si="325"/>
        <v>0</v>
      </c>
      <c r="PP31" s="164">
        <f t="shared" ca="1" si="326"/>
        <v>0</v>
      </c>
      <c r="PQ31" s="164">
        <f t="shared" ca="1" si="327"/>
        <v>0</v>
      </c>
      <c r="PR31" s="164">
        <f t="shared" ca="1" si="328"/>
        <v>0</v>
      </c>
      <c r="PS31" s="164">
        <f t="shared" ca="1" si="329"/>
        <v>0</v>
      </c>
      <c r="PT31" s="164">
        <f t="shared" ca="1" si="330"/>
        <v>0</v>
      </c>
      <c r="PU31" s="164">
        <f t="shared" ca="1" si="331"/>
        <v>0</v>
      </c>
      <c r="PV31" s="164">
        <f t="shared" ca="1" si="332"/>
        <v>0</v>
      </c>
      <c r="PW31" s="164">
        <f t="shared" ca="1" si="333"/>
        <v>0</v>
      </c>
      <c r="PX31" s="164">
        <f t="shared" ca="1" si="334"/>
        <v>0</v>
      </c>
      <c r="PY31" s="164">
        <f t="shared" ca="1" si="335"/>
        <v>0</v>
      </c>
      <c r="PZ31" s="164">
        <f t="shared" ca="1" si="336"/>
        <v>0</v>
      </c>
      <c r="QA31" s="164">
        <f t="shared" ca="1" si="337"/>
        <v>0</v>
      </c>
      <c r="QB31" s="164">
        <f t="shared" ca="1" si="338"/>
        <v>0</v>
      </c>
      <c r="QC31" s="164">
        <f t="shared" ca="1" si="339"/>
        <v>0</v>
      </c>
      <c r="QD31" s="131"/>
    </row>
    <row r="32" spans="1:446" s="120" customFormat="1" ht="14.4" customHeight="1">
      <c r="A32" s="157" t="b">
        <f t="shared" ca="1" si="230"/>
        <v>0</v>
      </c>
      <c r="B32" s="128" t="str">
        <f>'Measure Inputs'!B16</f>
        <v>Residential_Residential HVAC_HVAC_Air Source Heat Pump, Replace Furnace_Actual</v>
      </c>
      <c r="C32" s="129" t="str">
        <f ca="1">INDEX(OFFSET('Measure Inputs'!$D$7,,,TotalMeasures),MATCH($B32,OFFSET('Measure Inputs'!$B$7,,,TotalMeasures),0))</f>
        <v>Residential</v>
      </c>
      <c r="D32" s="129" t="str">
        <f ca="1">INDEX(OFFSET('Measure Inputs'!$E$7,,,TotalMeasures),MATCH($B32,OFFSET('Measure Inputs'!$B$7,,,TotalMeasures),0))</f>
        <v>Residential HVAC</v>
      </c>
      <c r="E32" s="129" t="str">
        <f ca="1">INDEX(OFFSET('Measure Inputs'!$F$7,,,TotalMeasures),MATCH($B32,OFFSET('Measure Inputs'!$B$7,,,TotalMeasures),0))</f>
        <v>HVAC</v>
      </c>
      <c r="F32" s="130" t="str">
        <f ca="1">INDEX(OFFSET('Measure Inputs'!$G$7,,,TotalMeasures),MATCH($B32,OFFSET('Measure Inputs'!$B$7,,,TotalMeasures),0))</f>
        <v>Air Source Heat Pump, Replace Furnace</v>
      </c>
      <c r="G32" s="130" t="str">
        <f ca="1">INDEX(OFFSET('Measure Inputs'!$H$7,,,TotalMeasures),MATCH($B32,OFFSET('Measure Inputs'!$B$7,,,TotalMeasures),0))</f>
        <v>Actual</v>
      </c>
      <c r="H32" s="131"/>
      <c r="I32" s="132">
        <f ca="1">INDEX(OFFSET('Measure Inputs'!$L$7,,,TotalMeasures),MATCH($B32,OFFSET('Measure Inputs'!$B$7,,,TotalMeasures),0))</f>
        <v>4</v>
      </c>
      <c r="J32" s="132">
        <f t="shared" ca="1" si="231"/>
        <v>64080.207974000004</v>
      </c>
      <c r="K32" s="162">
        <f ca="1">INDEX(OFFSET('Measure Inputs'!$AH$7,,,TotalMeasures),MATCH($B32,OFFSET('Measure Inputs'!$B$7,,,TotalMeasures),0))*$I32</f>
        <v>64080.207974000004</v>
      </c>
      <c r="L32" s="132">
        <f ca="1">INDEX(OFFSET('Measure Inputs'!$AI$7,,,TotalMeasures),MATCH($B32,OFFSET('Measure Inputs'!$B$7,,,TotalMeasures),0))*$I32</f>
        <v>0</v>
      </c>
      <c r="M32" s="132">
        <f t="shared" ca="1" si="232"/>
        <v>0.22800000000000001</v>
      </c>
      <c r="N32" s="135">
        <f ca="1">INDEX(OFFSET('Measure Inputs'!$AJ$7,,,TotalMeasures),MATCH($B32,OFFSET('Measure Inputs'!$B$7,,,TotalMeasures),0))*$I32</f>
        <v>0.22800000000000001</v>
      </c>
      <c r="O32" s="132">
        <f ca="1">INDEX(OFFSET('Measure Inputs'!$AK$7,,,TotalMeasures),MATCH($B32,OFFSET('Measure Inputs'!$B$7,,,TotalMeasures),0))*$I32</f>
        <v>0</v>
      </c>
      <c r="P32" s="135">
        <f ca="1">INDEX(OFFSET('Measure Inputs'!$AL$7,,,TotalMeasures),MATCH($B32,OFFSET('Measure Inputs'!$B$7,,,TotalMeasures),0))*$I32</f>
        <v>0</v>
      </c>
      <c r="Q32" s="132">
        <f ca="1">INDEX(OFFSET('Measure Inputs'!$AM$7,,,TotalMeasures),MATCH($B32,OFFSET('Measure Inputs'!$B$7,,,TotalMeasures),0))*$I32</f>
        <v>0</v>
      </c>
      <c r="R32" s="133">
        <v>0</v>
      </c>
      <c r="S32" s="133">
        <v>0</v>
      </c>
      <c r="T32" s="133">
        <v>0</v>
      </c>
      <c r="U32" s="133">
        <v>0</v>
      </c>
      <c r="V32" s="133">
        <v>0</v>
      </c>
      <c r="W32" s="133">
        <v>0</v>
      </c>
      <c r="X32" s="131"/>
      <c r="Y32" s="134">
        <f ca="1">INDEX(OFFSET('Measure Inputs'!$Q$7,,,TotalMeasures),MATCH($B32,OFFSET('Measure Inputs'!$B$7,,,TotalMeasures),0))*$I32</f>
        <v>18216</v>
      </c>
      <c r="Z32" s="134">
        <f ca="1">INDEX(OFFSET('Measure Inputs'!$R$7,,,TotalMeasures),MATCH($B32,OFFSET('Measure Inputs'!$B$7,,,TotalMeasures),0))*$I32</f>
        <v>0</v>
      </c>
      <c r="AA32" s="163">
        <f ca="1">INDEX(OFFSET('Measure Inputs'!$N$7,,,TotalMeasures),MATCH($B32,OFFSET('Measure Inputs'!$B$7,,,TotalMeasures),0))</f>
        <v>18</v>
      </c>
      <c r="AB32" s="163">
        <f ca="1">INDEX(OFFSET('Measure Inputs'!$O$7,,,TotalMeasures),MATCH($B32,OFFSET('Measure Inputs'!$B$7,,,TotalMeasures),0))</f>
        <v>0</v>
      </c>
      <c r="AC32" s="134">
        <f ca="1">INDEX(OFFSET('Measure Inputs'!$P$7,,,TotalMeasures),MATCH($B32,OFFSET('Measure Inputs'!$B$7,,,TotalMeasures),0))*$I32</f>
        <v>6000</v>
      </c>
      <c r="AD32" s="134">
        <v>0</v>
      </c>
      <c r="AE32" s="134"/>
      <c r="AF32" s="131"/>
      <c r="AG32" s="135">
        <f t="shared" ca="1" si="233"/>
        <v>1.6047397406788944</v>
      </c>
      <c r="AH32" s="135">
        <f t="shared" ca="1" si="234"/>
        <v>4.8719898527011232</v>
      </c>
      <c r="AI32" s="135">
        <f t="shared" ca="1" si="235"/>
        <v>1.9910176046315298</v>
      </c>
      <c r="AJ32" s="135">
        <f t="shared" ca="1" si="236"/>
        <v>5.258442619805459</v>
      </c>
      <c r="AK32" s="135">
        <f t="shared" ca="1" si="237"/>
        <v>0.30517395675951359</v>
      </c>
      <c r="AL32" s="131"/>
      <c r="AM32" s="156"/>
      <c r="AN32" s="156"/>
      <c r="AO32" s="156"/>
      <c r="AP32" s="131"/>
      <c r="AQ32" s="138">
        <f t="shared" ca="1" si="111"/>
        <v>29231.93911620674</v>
      </c>
      <c r="AR32" s="138">
        <f t="shared" ca="1" si="112"/>
        <v>18216</v>
      </c>
      <c r="AS32" s="131"/>
      <c r="AT32" s="138">
        <f t="shared" ca="1" si="113"/>
        <v>29231.93911620674</v>
      </c>
      <c r="AU32" s="138">
        <f t="shared" ca="1" si="114"/>
        <v>0</v>
      </c>
      <c r="AV32" s="131"/>
      <c r="AW32" s="138">
        <f t="shared" ca="1" si="115"/>
        <v>29231.93911620674</v>
      </c>
      <c r="AX32" s="138">
        <f t="shared" ca="1" si="116"/>
        <v>0</v>
      </c>
      <c r="AY32" s="138">
        <f t="shared" ca="1" si="117"/>
        <v>7036.4375697612031</v>
      </c>
      <c r="AZ32" s="138">
        <f t="shared" ca="1" si="118"/>
        <v>0</v>
      </c>
      <c r="BA32" s="138">
        <f t="shared" ca="1" si="119"/>
        <v>18216</v>
      </c>
      <c r="BB32" s="131"/>
      <c r="BC32" s="138">
        <f t="shared" ca="1" si="120"/>
        <v>89787.790762376244</v>
      </c>
      <c r="BD32" s="138">
        <f t="shared" ca="1" si="121"/>
        <v>0</v>
      </c>
      <c r="BE32" s="138">
        <f t="shared" ca="1" si="122"/>
        <v>18216</v>
      </c>
      <c r="BF32" s="131"/>
      <c r="BG32" s="138">
        <f t="shared" ca="1" si="123"/>
        <v>29231.93911620674</v>
      </c>
      <c r="BH32" s="138">
        <f t="shared" ca="1" si="124"/>
        <v>89787.790762376244</v>
      </c>
      <c r="BI32" s="131"/>
      <c r="BJ32" s="140">
        <f ca="1">IF(AND(($AB32+$E$2)&gt;BJ$5,BJ$5&gt;=$E$2),'Portfolio Inputs'!F$24*$L32,IF(AND(($AA32+$E$2)&gt;BJ$5,BJ$5&gt;=$E$2),'Portfolio Inputs'!F$24*$K32,0))*Loss_ElectricEnergy+IF(AND(($AB32+$E$2)&gt;BJ$5,BJ$5&gt;=$E$2),'Portfolio Inputs'!F$25*$O32,IF(AND(($AA32+$E$2)&gt;BJ$5,BJ$5&gt;=$E$2),'Portfolio Inputs'!F$25*$N32,0))*Loss_ElectricDemand+IF(AND(($AB32+$E$2)&gt;BJ$5,BJ$5&gt;=$E$2),'Portfolio Inputs'!F$26*$Q32,IF(AND(($AA32+$E$2)&gt;BJ$5,BJ$5&gt;=$E$2),'Portfolio Inputs'!F$26*$P32,0))*Loss_GasEnergy</f>
        <v>2755.4999763337892</v>
      </c>
      <c r="BK32" s="140">
        <f ca="1">IF(AND(($AB32+$E$2)&gt;BK$5,BK$5&gt;=$E$2),'Portfolio Inputs'!G$24*$L32,IF(AND(($AA32+$E$2)&gt;BK$5,BK$5&gt;=$E$2),'Portfolio Inputs'!G$24*$K32,0))*Loss_ElectricEnergy+IF(AND(($AB32+$E$2)&gt;BK$5,BK$5&gt;=$E$2),'Portfolio Inputs'!G$25*$O32,IF(AND(($AA32+$E$2)&gt;BK$5,BK$5&gt;=$E$2),'Portfolio Inputs'!G$25*$N32,0))*Loss_ElectricDemand+IF(AND(($AB32+$E$2)&gt;BK$5,BK$5&gt;=$E$2),'Portfolio Inputs'!G$26*$Q32,IF(AND(($AA32+$E$2)&gt;BK$5,BK$5&gt;=$E$2),'Portfolio Inputs'!G$26*$P32,0))*Loss_GasEnergy</f>
        <v>2796.8324759787956</v>
      </c>
      <c r="BL32" s="140">
        <f ca="1">IF(AND(($AB32+$E$2)&gt;BL$5,BL$5&gt;=$E$2),'Portfolio Inputs'!H$24*$L32,IF(AND(($AA32+$E$2)&gt;BL$5,BL$5&gt;=$E$2),'Portfolio Inputs'!H$24*$K32,0))*Loss_ElectricEnergy+IF(AND(($AB32+$E$2)&gt;BL$5,BL$5&gt;=$E$2),'Portfolio Inputs'!H$25*$O32,IF(AND(($AA32+$E$2)&gt;BL$5,BL$5&gt;=$E$2),'Portfolio Inputs'!H$25*$N32,0))*Loss_ElectricDemand+IF(AND(($AB32+$E$2)&gt;BL$5,BL$5&gt;=$E$2),'Portfolio Inputs'!H$26*$Q32,IF(AND(($AA32+$E$2)&gt;BL$5,BL$5&gt;=$E$2),'Portfolio Inputs'!H$26*$P32,0))*Loss_GasEnergy</f>
        <v>2838.7849631184772</v>
      </c>
      <c r="BM32" s="140">
        <f ca="1">IF(AND(($AB32+$E$2)&gt;BM$5,BM$5&gt;=$E$2),'Portfolio Inputs'!I$24*$L32,IF(AND(($AA32+$E$2)&gt;BM$5,BM$5&gt;=$E$2),'Portfolio Inputs'!I$24*$K32,0))*Loss_ElectricEnergy+IF(AND(($AB32+$E$2)&gt;BM$5,BM$5&gt;=$E$2),'Portfolio Inputs'!I$25*$O32,IF(AND(($AA32+$E$2)&gt;BM$5,BM$5&gt;=$E$2),'Portfolio Inputs'!I$25*$N32,0))*Loss_ElectricDemand+IF(AND(($AB32+$E$2)&gt;BM$5,BM$5&gt;=$E$2),'Portfolio Inputs'!I$26*$Q32,IF(AND(($AA32+$E$2)&gt;BM$5,BM$5&gt;=$E$2),'Portfolio Inputs'!I$26*$P32,0))*Loss_GasEnergy</f>
        <v>2881.3667375652535</v>
      </c>
      <c r="BN32" s="140">
        <f ca="1">IF(AND(($AB32+$E$2)&gt;BN$5,BN$5&gt;=$E$2),'Portfolio Inputs'!J$24*$L32,IF(AND(($AA32+$E$2)&gt;BN$5,BN$5&gt;=$E$2),'Portfolio Inputs'!J$24*$K32,0))*Loss_ElectricEnergy+IF(AND(($AB32+$E$2)&gt;BN$5,BN$5&gt;=$E$2),'Portfolio Inputs'!J$25*$O32,IF(AND(($AA32+$E$2)&gt;BN$5,BN$5&gt;=$E$2),'Portfolio Inputs'!J$25*$N32,0))*Loss_ElectricDemand+IF(AND(($AB32+$E$2)&gt;BN$5,BN$5&gt;=$E$2),'Portfolio Inputs'!J$26*$Q32,IF(AND(($AA32+$E$2)&gt;BN$5,BN$5&gt;=$E$2),'Portfolio Inputs'!J$26*$P32,0))*Loss_GasEnergy</f>
        <v>2924.5872386287324</v>
      </c>
      <c r="BO32" s="140">
        <f ca="1">IF(AND(($AB32+$E$2)&gt;BO$5,BO$5&gt;=$E$2),'Portfolio Inputs'!K$24*$L32,IF(AND(($AA32+$E$2)&gt;BO$5,BO$5&gt;=$E$2),'Portfolio Inputs'!K$24*$K32,0))*Loss_ElectricEnergy+IF(AND(($AB32+$E$2)&gt;BO$5,BO$5&gt;=$E$2),'Portfolio Inputs'!K$25*$O32,IF(AND(($AA32+$E$2)&gt;BO$5,BO$5&gt;=$E$2),'Portfolio Inputs'!K$25*$N32,0))*Loss_ElectricDemand+IF(AND(($AB32+$E$2)&gt;BO$5,BO$5&gt;=$E$2),'Portfolio Inputs'!K$26*$Q32,IF(AND(($AA32+$E$2)&gt;BO$5,BO$5&gt;=$E$2),'Portfolio Inputs'!K$26*$P32,0))*Loss_GasEnergy</f>
        <v>2968.4560472081625</v>
      </c>
      <c r="BP32" s="140">
        <f ca="1">IF(AND(($AB32+$E$2)&gt;BP$5,BP$5&gt;=$E$2),'Portfolio Inputs'!L$24*$L32,IF(AND(($AA32+$E$2)&gt;BP$5,BP$5&gt;=$E$2),'Portfolio Inputs'!L$24*$K32,0))*Loss_ElectricEnergy+IF(AND(($AB32+$E$2)&gt;BP$5,BP$5&gt;=$E$2),'Portfolio Inputs'!L$25*$O32,IF(AND(($AA32+$E$2)&gt;BP$5,BP$5&gt;=$E$2),'Portfolio Inputs'!L$25*$N32,0))*Loss_ElectricDemand+IF(AND(($AB32+$E$2)&gt;BP$5,BP$5&gt;=$E$2),'Portfolio Inputs'!L$26*$Q32,IF(AND(($AA32+$E$2)&gt;BP$5,BP$5&gt;=$E$2),'Portfolio Inputs'!L$26*$P32,0))*Loss_GasEnergy</f>
        <v>3012.9828879162851</v>
      </c>
      <c r="BQ32" s="140">
        <f ca="1">IF(AND(($AB32+$E$2)&gt;BQ$5,BQ$5&gt;=$E$2),'Portfolio Inputs'!M$24*$L32,IF(AND(($AA32+$E$2)&gt;BQ$5,BQ$5&gt;=$E$2),'Portfolio Inputs'!M$24*$K32,0))*Loss_ElectricEnergy+IF(AND(($AB32+$E$2)&gt;BQ$5,BQ$5&gt;=$E$2),'Portfolio Inputs'!M$25*$O32,IF(AND(($AA32+$E$2)&gt;BQ$5,BQ$5&gt;=$E$2),'Portfolio Inputs'!M$25*$N32,0))*Loss_ElectricDemand+IF(AND(($AB32+$E$2)&gt;BQ$5,BQ$5&gt;=$E$2),'Portfolio Inputs'!M$26*$Q32,IF(AND(($AA32+$E$2)&gt;BQ$5,BQ$5&gt;=$E$2),'Portfolio Inputs'!M$26*$P32,0))*Loss_GasEnergy</f>
        <v>3058.1776312350289</v>
      </c>
      <c r="BR32" s="140">
        <f ca="1">IF(AND(($AB32+$E$2)&gt;BR$5,BR$5&gt;=$E$2),'Portfolio Inputs'!N$24*$L32,IF(AND(($AA32+$E$2)&gt;BR$5,BR$5&gt;=$E$2),'Portfolio Inputs'!N$24*$K32,0))*Loss_ElectricEnergy+IF(AND(($AB32+$E$2)&gt;BR$5,BR$5&gt;=$E$2),'Portfolio Inputs'!N$25*$O32,IF(AND(($AA32+$E$2)&gt;BR$5,BR$5&gt;=$E$2),'Portfolio Inputs'!N$25*$N32,0))*Loss_ElectricDemand+IF(AND(($AB32+$E$2)&gt;BR$5,BR$5&gt;=$E$2),'Portfolio Inputs'!N$26*$Q32,IF(AND(($AA32+$E$2)&gt;BR$5,BR$5&gt;=$E$2),'Portfolio Inputs'!N$26*$P32,0))*Loss_GasEnergy</f>
        <v>3104.0502957035542</v>
      </c>
      <c r="BS32" s="140">
        <f ca="1">IF(AND(($AB32+$E$2)&gt;BS$5,BS$5&gt;=$E$2),'Portfolio Inputs'!O$24*$L32,IF(AND(($AA32+$E$2)&gt;BS$5,BS$5&gt;=$E$2),'Portfolio Inputs'!O$24*$K32,0))*Loss_ElectricEnergy+IF(AND(($AB32+$E$2)&gt;BS$5,BS$5&gt;=$E$2),'Portfolio Inputs'!O$25*$O32,IF(AND(($AA32+$E$2)&gt;BS$5,BS$5&gt;=$E$2),'Portfolio Inputs'!O$25*$N32,0))*Loss_ElectricDemand+IF(AND(($AB32+$E$2)&gt;BS$5,BS$5&gt;=$E$2),'Portfolio Inputs'!O$26*$Q32,IF(AND(($AA32+$E$2)&gt;BS$5,BS$5&gt;=$E$2),'Portfolio Inputs'!O$26*$P32,0))*Loss_GasEnergy</f>
        <v>3150.6110501391067</v>
      </c>
      <c r="BT32" s="140">
        <f ca="1">IF(AND(($AB32+$E$2)&gt;BT$5,BT$5&gt;=$E$2),'Portfolio Inputs'!P$24*$L32,IF(AND(($AA32+$E$2)&gt;BT$5,BT$5&gt;=$E$2),'Portfolio Inputs'!P$24*$K32,0))*Loss_ElectricEnergy+IF(AND(($AB32+$E$2)&gt;BT$5,BT$5&gt;=$E$2),'Portfolio Inputs'!P$25*$O32,IF(AND(($AA32+$E$2)&gt;BT$5,BT$5&gt;=$E$2),'Portfolio Inputs'!P$25*$N32,0))*Loss_ElectricDemand+IF(AND(($AB32+$E$2)&gt;BT$5,BT$5&gt;=$E$2),'Portfolio Inputs'!P$26*$Q32,IF(AND(($AA32+$E$2)&gt;BT$5,BT$5&gt;=$E$2),'Portfolio Inputs'!P$26*$P32,0))*Loss_GasEnergy</f>
        <v>3197.8702158911933</v>
      </c>
      <c r="BU32" s="140">
        <f ca="1">IF(AND(($AB32+$E$2)&gt;BU$5,BU$5&gt;=$E$2),'Portfolio Inputs'!Q$24*$L32,IF(AND(($AA32+$E$2)&gt;BU$5,BU$5&gt;=$E$2),'Portfolio Inputs'!Q$24*$K32,0))*Loss_ElectricEnergy+IF(AND(($AB32+$E$2)&gt;BU$5,BU$5&gt;=$E$2),'Portfolio Inputs'!Q$25*$O32,IF(AND(($AA32+$E$2)&gt;BU$5,BU$5&gt;=$E$2),'Portfolio Inputs'!Q$25*$N32,0))*Loss_ElectricDemand+IF(AND(($AB32+$E$2)&gt;BU$5,BU$5&gt;=$E$2),'Portfolio Inputs'!Q$26*$Q32,IF(AND(($AA32+$E$2)&gt;BU$5,BU$5&gt;=$E$2),'Portfolio Inputs'!Q$26*$P32,0))*Loss_GasEnergy</f>
        <v>3245.838269129561</v>
      </c>
      <c r="BV32" s="140">
        <f ca="1">IF(AND(($AB32+$E$2)&gt;BV$5,BV$5&gt;=$E$2),'Portfolio Inputs'!R$24*$L32,IF(AND(($AA32+$E$2)&gt;BV$5,BV$5&gt;=$E$2),'Portfolio Inputs'!R$24*$K32,0))*Loss_ElectricEnergy+IF(AND(($AB32+$E$2)&gt;BV$5,BV$5&gt;=$E$2),'Portfolio Inputs'!R$25*$O32,IF(AND(($AA32+$E$2)&gt;BV$5,BV$5&gt;=$E$2),'Portfolio Inputs'!R$25*$N32,0))*Loss_ElectricDemand+IF(AND(($AB32+$E$2)&gt;BV$5,BV$5&gt;=$E$2),'Portfolio Inputs'!R$26*$Q32,IF(AND(($AA32+$E$2)&gt;BV$5,BV$5&gt;=$E$2),'Portfolio Inputs'!R$26*$P32,0))*Loss_GasEnergy</f>
        <v>3294.5258431665038</v>
      </c>
      <c r="BW32" s="140">
        <f ca="1">IF(AND(($AB32+$E$2)&gt;BW$5,BW$5&gt;=$E$2),'Portfolio Inputs'!S$24*$L32,IF(AND(($AA32+$E$2)&gt;BW$5,BW$5&gt;=$E$2),'Portfolio Inputs'!S$24*$K32,0))*Loss_ElectricEnergy+IF(AND(($AB32+$E$2)&gt;BW$5,BW$5&gt;=$E$2),'Portfolio Inputs'!S$25*$O32,IF(AND(($AA32+$E$2)&gt;BW$5,BW$5&gt;=$E$2),'Portfolio Inputs'!S$25*$N32,0))*Loss_ElectricDemand+IF(AND(($AB32+$E$2)&gt;BW$5,BW$5&gt;=$E$2),'Portfolio Inputs'!S$26*$Q32,IF(AND(($AA32+$E$2)&gt;BW$5,BW$5&gt;=$E$2),'Portfolio Inputs'!S$26*$P32,0))*Loss_GasEnergy</f>
        <v>3343.9437308140014</v>
      </c>
      <c r="BX32" s="140">
        <f ca="1">IF(AND(($AB32+$E$2)&gt;BX$5,BX$5&gt;=$E$2),'Portfolio Inputs'!T$24*$L32,IF(AND(($AA32+$E$2)&gt;BX$5,BX$5&gt;=$E$2),'Portfolio Inputs'!T$24*$K32,0))*Loss_ElectricEnergy+IF(AND(($AB32+$E$2)&gt;BX$5,BX$5&gt;=$E$2),'Portfolio Inputs'!T$25*$O32,IF(AND(($AA32+$E$2)&gt;BX$5,BX$5&gt;=$E$2),'Portfolio Inputs'!T$25*$N32,0))*Loss_ElectricDemand+IF(AND(($AB32+$E$2)&gt;BX$5,BX$5&gt;=$E$2),'Portfolio Inputs'!T$26*$Q32,IF(AND(($AA32+$E$2)&gt;BX$5,BX$5&gt;=$E$2),'Portfolio Inputs'!T$26*$P32,0))*Loss_GasEnergy</f>
        <v>3394.1028867762116</v>
      </c>
      <c r="BY32" s="140">
        <f ca="1">IF(AND(($AB32+$E$2)&gt;BY$5,BY$5&gt;=$E$2),'Portfolio Inputs'!U$24*$L32,IF(AND(($AA32+$E$2)&gt;BY$5,BY$5&gt;=$E$2),'Portfolio Inputs'!U$24*$K32,0))*Loss_ElectricEnergy+IF(AND(($AB32+$E$2)&gt;BY$5,BY$5&gt;=$E$2),'Portfolio Inputs'!U$25*$O32,IF(AND(($AA32+$E$2)&gt;BY$5,BY$5&gt;=$E$2),'Portfolio Inputs'!U$25*$N32,0))*Loss_ElectricDemand+IF(AND(($AB32+$E$2)&gt;BY$5,BY$5&gt;=$E$2),'Portfolio Inputs'!U$26*$Q32,IF(AND(($AA32+$E$2)&gt;BY$5,BY$5&gt;=$E$2),'Portfolio Inputs'!U$26*$P32,0))*Loss_GasEnergy</f>
        <v>3445.0144300778547</v>
      </c>
      <c r="BZ32" s="140">
        <f ca="1">IF(AND(($AB32+$E$2)&gt;BZ$5,BZ$5&gt;=$E$2),'Portfolio Inputs'!V$24*$L32,IF(AND(($AA32+$E$2)&gt;BZ$5,BZ$5&gt;=$E$2),'Portfolio Inputs'!V$24*$K32,0))*Loss_ElectricEnergy+IF(AND(($AB32+$E$2)&gt;BZ$5,BZ$5&gt;=$E$2),'Portfolio Inputs'!V$25*$O32,IF(AND(($AA32+$E$2)&gt;BZ$5,BZ$5&gt;=$E$2),'Portfolio Inputs'!V$25*$N32,0))*Loss_ElectricDemand+IF(AND(($AB32+$E$2)&gt;BZ$5,BZ$5&gt;=$E$2),'Portfolio Inputs'!V$26*$Q32,IF(AND(($AA32+$E$2)&gt;BZ$5,BZ$5&gt;=$E$2),'Portfolio Inputs'!V$26*$P32,0))*Loss_GasEnergy</f>
        <v>3496.6896465290215</v>
      </c>
      <c r="CA32" s="140">
        <f ca="1">IF(AND(($AB32+$E$2)&gt;CA$5,CA$5&gt;=$E$2),'Portfolio Inputs'!W$24*$L32,IF(AND(($AA32+$E$2)&gt;CA$5,CA$5&gt;=$E$2),'Portfolio Inputs'!W$24*$K32,0))*Loss_ElectricEnergy+IF(AND(($AB32+$E$2)&gt;CA$5,CA$5&gt;=$E$2),'Portfolio Inputs'!W$25*$O32,IF(AND(($AA32+$E$2)&gt;CA$5,CA$5&gt;=$E$2),'Portfolio Inputs'!W$25*$N32,0))*Loss_ElectricDemand+IF(AND(($AB32+$E$2)&gt;CA$5,CA$5&gt;=$E$2),'Portfolio Inputs'!W$26*$Q32,IF(AND(($AA32+$E$2)&gt;CA$5,CA$5&gt;=$E$2),'Portfolio Inputs'!W$26*$P32,0))*Loss_GasEnergy</f>
        <v>3549.1399912269567</v>
      </c>
      <c r="CB32" s="140">
        <f ca="1">IF(AND(($AB32+$E$2)&gt;CB$5,CB$5&gt;=$E$2),'Portfolio Inputs'!X$24*$L32,IF(AND(($AA32+$E$2)&gt;CB$5,CB$5&gt;=$E$2),'Portfolio Inputs'!X$24*$K32,0))*Loss_ElectricEnergy+IF(AND(($AB32+$E$2)&gt;CB$5,CB$5&gt;=$E$2),'Portfolio Inputs'!X$25*$O32,IF(AND(($AA32+$E$2)&gt;CB$5,CB$5&gt;=$E$2),'Portfolio Inputs'!X$25*$N32,0))*Loss_ElectricDemand+IF(AND(($AB32+$E$2)&gt;CB$5,CB$5&gt;=$E$2),'Portfolio Inputs'!X$26*$Q32,IF(AND(($AA32+$E$2)&gt;CB$5,CB$5&gt;=$E$2),'Portfolio Inputs'!X$26*$P32,0))*Loss_GasEnergy</f>
        <v>0</v>
      </c>
      <c r="CC32" s="140">
        <f ca="1">IF(AND(($AB32+$E$2)&gt;CC$5,CC$5&gt;=$E$2),'Portfolio Inputs'!Y$24*$L32,IF(AND(($AA32+$E$2)&gt;CC$5,CC$5&gt;=$E$2),'Portfolio Inputs'!Y$24*$K32,0))*Loss_ElectricEnergy+IF(AND(($AB32+$E$2)&gt;CC$5,CC$5&gt;=$E$2),'Portfolio Inputs'!Y$25*$O32,IF(AND(($AA32+$E$2)&gt;CC$5,CC$5&gt;=$E$2),'Portfolio Inputs'!Y$25*$N32,0))*Loss_ElectricDemand+IF(AND(($AB32+$E$2)&gt;CC$5,CC$5&gt;=$E$2),'Portfolio Inputs'!Y$26*$Q32,IF(AND(($AA32+$E$2)&gt;CC$5,CC$5&gt;=$E$2),'Portfolio Inputs'!Y$26*$P32,0))*Loss_GasEnergy</f>
        <v>0</v>
      </c>
      <c r="CD32" s="140">
        <f ca="1">IF(AND(($AB32+$E$2)&gt;CD$5,CD$5&gt;=$E$2),'Portfolio Inputs'!Z$24*$L32,IF(AND(($AA32+$E$2)&gt;CD$5,CD$5&gt;=$E$2),'Portfolio Inputs'!Z$24*$K32,0))*Loss_ElectricEnergy+IF(AND(($AB32+$E$2)&gt;CD$5,CD$5&gt;=$E$2),'Portfolio Inputs'!Z$25*$O32,IF(AND(($AA32+$E$2)&gt;CD$5,CD$5&gt;=$E$2),'Portfolio Inputs'!Z$25*$N32,0))*Loss_ElectricDemand+IF(AND(($AB32+$E$2)&gt;CD$5,CD$5&gt;=$E$2),'Portfolio Inputs'!Z$26*$Q32,IF(AND(($AA32+$E$2)&gt;CD$5,CD$5&gt;=$E$2),'Portfolio Inputs'!Z$26*$P32,0))*Loss_GasEnergy</f>
        <v>0</v>
      </c>
      <c r="CE32" s="140">
        <f ca="1">IF(AND(($AB32+$E$2)&gt;CE$5,CE$5&gt;=$E$2),'Portfolio Inputs'!AA$24*$L32,IF(AND(($AA32+$E$2)&gt;CE$5,CE$5&gt;=$E$2),'Portfolio Inputs'!AA$24*$K32,0))*Loss_ElectricEnergy+IF(AND(($AB32+$E$2)&gt;CE$5,CE$5&gt;=$E$2),'Portfolio Inputs'!AA$25*$O32,IF(AND(($AA32+$E$2)&gt;CE$5,CE$5&gt;=$E$2),'Portfolio Inputs'!AA$25*$N32,0))*Loss_ElectricDemand+IF(AND(($AB32+$E$2)&gt;CE$5,CE$5&gt;=$E$2),'Portfolio Inputs'!AA$26*$Q32,IF(AND(($AA32+$E$2)&gt;CE$5,CE$5&gt;=$E$2),'Portfolio Inputs'!AA$26*$P32,0))*Loss_GasEnergy</f>
        <v>0</v>
      </c>
      <c r="CF32" s="140">
        <f ca="1">IF(AND(($AB32+$E$2)&gt;CF$5,CF$5&gt;=$E$2),'Portfolio Inputs'!AB$24*$L32,IF(AND(($AA32+$E$2)&gt;CF$5,CF$5&gt;=$E$2),'Portfolio Inputs'!AB$24*$K32,0))*Loss_ElectricEnergy+IF(AND(($AB32+$E$2)&gt;CF$5,CF$5&gt;=$E$2),'Portfolio Inputs'!AB$25*$O32,IF(AND(($AA32+$E$2)&gt;CF$5,CF$5&gt;=$E$2),'Portfolio Inputs'!AB$25*$N32,0))*Loss_ElectricDemand+IF(AND(($AB32+$E$2)&gt;CF$5,CF$5&gt;=$E$2),'Portfolio Inputs'!AB$26*$Q32,IF(AND(($AA32+$E$2)&gt;CF$5,CF$5&gt;=$E$2),'Portfolio Inputs'!AB$26*$P32,0))*Loss_GasEnergy</f>
        <v>0</v>
      </c>
      <c r="CG32" s="140">
        <f ca="1">IF(AND(($AB32+$E$2)&gt;CG$5,CG$5&gt;=$E$2),'Portfolio Inputs'!AC$24*$L32,IF(AND(($AA32+$E$2)&gt;CG$5,CG$5&gt;=$E$2),'Portfolio Inputs'!AC$24*$K32,0))*Loss_ElectricEnergy+IF(AND(($AB32+$E$2)&gt;CG$5,CG$5&gt;=$E$2),'Portfolio Inputs'!AC$25*$O32,IF(AND(($AA32+$E$2)&gt;CG$5,CG$5&gt;=$E$2),'Portfolio Inputs'!AC$25*$N32,0))*Loss_ElectricDemand+IF(AND(($AB32+$E$2)&gt;CG$5,CG$5&gt;=$E$2),'Portfolio Inputs'!AC$26*$Q32,IF(AND(($AA32+$E$2)&gt;CG$5,CG$5&gt;=$E$2),'Portfolio Inputs'!AC$26*$P32,0))*Loss_GasEnergy</f>
        <v>0</v>
      </c>
      <c r="CH32" s="140">
        <f ca="1">IF(AND(($AB32+$E$2)&gt;CH$5,CH$5&gt;=$E$2),'Portfolio Inputs'!AD$24*$L32,IF(AND(($AA32+$E$2)&gt;CH$5,CH$5&gt;=$E$2),'Portfolio Inputs'!AD$24*$K32,0))*Loss_ElectricEnergy+IF(AND(($AB32+$E$2)&gt;CH$5,CH$5&gt;=$E$2),'Portfolio Inputs'!AD$25*$O32,IF(AND(($AA32+$E$2)&gt;CH$5,CH$5&gt;=$E$2),'Portfolio Inputs'!AD$25*$N32,0))*Loss_ElectricDemand+IF(AND(($AB32+$E$2)&gt;CH$5,CH$5&gt;=$E$2),'Portfolio Inputs'!AD$26*$Q32,IF(AND(($AA32+$E$2)&gt;CH$5,CH$5&gt;=$E$2),'Portfolio Inputs'!AD$26*$P32,0))*Loss_GasEnergy</f>
        <v>0</v>
      </c>
      <c r="CI32" s="140">
        <f ca="1">IF(AND(($AB32+$E$2)&gt;CI$5,CI$5&gt;=$E$2),'Portfolio Inputs'!AE$24*$L32,IF(AND(($AA32+$E$2)&gt;CI$5,CI$5&gt;=$E$2),'Portfolio Inputs'!AE$24*$K32,0))*Loss_ElectricEnergy+IF(AND(($AB32+$E$2)&gt;CI$5,CI$5&gt;=$E$2),'Portfolio Inputs'!AE$25*$O32,IF(AND(($AA32+$E$2)&gt;CI$5,CI$5&gt;=$E$2),'Portfolio Inputs'!AE$25*$N32,0))*Loss_ElectricDemand+IF(AND(($AB32+$E$2)&gt;CI$5,CI$5&gt;=$E$2),'Portfolio Inputs'!AE$26*$Q32,IF(AND(($AA32+$E$2)&gt;CI$5,CI$5&gt;=$E$2),'Portfolio Inputs'!AE$26*$P32,0))*Loss_GasEnergy</f>
        <v>0</v>
      </c>
      <c r="CJ32" s="140">
        <f ca="1">IF(AND(($AB32+$E$2)&gt;CJ$5,CJ$5&gt;=$E$2),'Portfolio Inputs'!AF$24*$L32,IF(AND(($AA32+$E$2)&gt;CJ$5,CJ$5&gt;=$E$2),'Portfolio Inputs'!AF$24*$K32,0))*Loss_ElectricEnergy+IF(AND(($AB32+$E$2)&gt;CJ$5,CJ$5&gt;=$E$2),'Portfolio Inputs'!AF$25*$O32,IF(AND(($AA32+$E$2)&gt;CJ$5,CJ$5&gt;=$E$2),'Portfolio Inputs'!AF$25*$N32,0))*Loss_ElectricDemand+IF(AND(($AB32+$E$2)&gt;CJ$5,CJ$5&gt;=$E$2),'Portfolio Inputs'!AF$26*$Q32,IF(AND(($AA32+$E$2)&gt;CJ$5,CJ$5&gt;=$E$2),'Portfolio Inputs'!AF$26*$P32,0))*Loss_GasEnergy</f>
        <v>0</v>
      </c>
      <c r="CK32" s="140">
        <f ca="1">IF(AND(($AB32+$E$2)&gt;CK$5,CK$5&gt;=$E$2),'Portfolio Inputs'!AG$24*$L32,IF(AND(($AA32+$E$2)&gt;CK$5,CK$5&gt;=$E$2),'Portfolio Inputs'!AG$24*$K32,0))*Loss_ElectricEnergy+IF(AND(($AB32+$E$2)&gt;CK$5,CK$5&gt;=$E$2),'Portfolio Inputs'!AG$25*$O32,IF(AND(($AA32+$E$2)&gt;CK$5,CK$5&gt;=$E$2),'Portfolio Inputs'!AG$25*$N32,0))*Loss_ElectricDemand+IF(AND(($AB32+$E$2)&gt;CK$5,CK$5&gt;=$E$2),'Portfolio Inputs'!AG$26*$Q32,IF(AND(($AA32+$E$2)&gt;CK$5,CK$5&gt;=$E$2),'Portfolio Inputs'!AG$26*$P32,0))*Loss_GasEnergy</f>
        <v>0</v>
      </c>
      <c r="CL32" s="140">
        <f ca="1">IF(AND(($AB32+$E$2)&gt;CL$5,CL$5&gt;=$E$2),'Portfolio Inputs'!AH$24*$L32,IF(AND(($AA32+$E$2)&gt;CL$5,CL$5&gt;=$E$2),'Portfolio Inputs'!AH$24*$K32,0))*Loss_ElectricEnergy+IF(AND(($AB32+$E$2)&gt;CL$5,CL$5&gt;=$E$2),'Portfolio Inputs'!AH$25*$O32,IF(AND(($AA32+$E$2)&gt;CL$5,CL$5&gt;=$E$2),'Portfolio Inputs'!AH$25*$N32,0))*Loss_ElectricDemand+IF(AND(($AB32+$E$2)&gt;CL$5,CL$5&gt;=$E$2),'Portfolio Inputs'!AH$26*$Q32,IF(AND(($AA32+$E$2)&gt;CL$5,CL$5&gt;=$E$2),'Portfolio Inputs'!AH$26*$P32,0))*Loss_GasEnergy</f>
        <v>0</v>
      </c>
      <c r="CM32" s="140">
        <f ca="1">IF(AND(($AB32+$E$2)&gt;CM$5,CM$5&gt;=$E$2),'Portfolio Inputs'!AI$24*$L32,IF(AND(($AA32+$E$2)&gt;CM$5,CM$5&gt;=$E$2),'Portfolio Inputs'!AI$24*$K32,0))*Loss_ElectricEnergy+IF(AND(($AB32+$E$2)&gt;CM$5,CM$5&gt;=$E$2),'Portfolio Inputs'!AI$25*$O32,IF(AND(($AA32+$E$2)&gt;CM$5,CM$5&gt;=$E$2),'Portfolio Inputs'!AI$25*$N32,0))*Loss_ElectricDemand+IF(AND(($AB32+$E$2)&gt;CM$5,CM$5&gt;=$E$2),'Portfolio Inputs'!AI$26*$Q32,IF(AND(($AA32+$E$2)&gt;CM$5,CM$5&gt;=$E$2),'Portfolio Inputs'!AI$26*$P32,0))*Loss_GasEnergy</f>
        <v>0</v>
      </c>
      <c r="CN32" s="140">
        <f ca="1">IF(AND(($AB32+$E$2)&gt;CN$5,CN$5&gt;=$E$2),'Portfolio Inputs'!AJ$24*$L32,IF(AND(($AA32+$E$2)&gt;CN$5,CN$5&gt;=$E$2),'Portfolio Inputs'!AJ$24*$K32,0))*Loss_ElectricEnergy+IF(AND(($AB32+$E$2)&gt;CN$5,CN$5&gt;=$E$2),'Portfolio Inputs'!AJ$25*$O32,IF(AND(($AA32+$E$2)&gt;CN$5,CN$5&gt;=$E$2),'Portfolio Inputs'!AJ$25*$N32,0))*Loss_ElectricDemand+IF(AND(($AB32+$E$2)&gt;CN$5,CN$5&gt;=$E$2),'Portfolio Inputs'!AJ$26*$Q32,IF(AND(($AA32+$E$2)&gt;CN$5,CN$5&gt;=$E$2),'Portfolio Inputs'!AJ$26*$P32,0))*Loss_GasEnergy</f>
        <v>0</v>
      </c>
      <c r="CO32" s="140">
        <f ca="1">IF(AND(($AB32+$E$2)&gt;CO$5,CO$5&gt;=$E$2),'Portfolio Inputs'!AK$24*$L32,IF(AND(($AA32+$E$2)&gt;CO$5,CO$5&gt;=$E$2),'Portfolio Inputs'!AK$24*$K32,0))*Loss_ElectricEnergy+IF(AND(($AB32+$E$2)&gt;CO$5,CO$5&gt;=$E$2),'Portfolio Inputs'!AK$25*$O32,IF(AND(($AA32+$E$2)&gt;CO$5,CO$5&gt;=$E$2),'Portfolio Inputs'!AK$25*$N32,0))*Loss_ElectricDemand+IF(AND(($AB32+$E$2)&gt;CO$5,CO$5&gt;=$E$2),'Portfolio Inputs'!AK$26*$Q32,IF(AND(($AA32+$E$2)&gt;CO$5,CO$5&gt;=$E$2),'Portfolio Inputs'!AK$26*$P32,0))*Loss_GasEnergy</f>
        <v>0</v>
      </c>
      <c r="CP32" s="140">
        <f ca="1">IF(AND(($AB32+$E$2)&gt;CP$5,CP$5&gt;=$E$2),'Portfolio Inputs'!AL$24*$L32,IF(AND(($AA32+$E$2)&gt;CP$5,CP$5&gt;=$E$2),'Portfolio Inputs'!AL$24*$K32,0))*Loss_ElectricEnergy+IF(AND(($AB32+$E$2)&gt;CP$5,CP$5&gt;=$E$2),'Portfolio Inputs'!AL$25*$O32,IF(AND(($AA32+$E$2)&gt;CP$5,CP$5&gt;=$E$2),'Portfolio Inputs'!AL$25*$N32,0))*Loss_ElectricDemand+IF(AND(($AB32+$E$2)&gt;CP$5,CP$5&gt;=$E$2),'Portfolio Inputs'!AL$26*$Q32,IF(AND(($AA32+$E$2)&gt;CP$5,CP$5&gt;=$E$2),'Portfolio Inputs'!AL$26*$P32,0))*Loss_GasEnergy</f>
        <v>0</v>
      </c>
      <c r="CQ32" s="140">
        <f ca="1">IF(AND(($AB32+$E$2)&gt;CQ$5,CQ$5&gt;=$E$2),'Portfolio Inputs'!AM$24*$L32,IF(AND(($AA32+$E$2)&gt;CQ$5,CQ$5&gt;=$E$2),'Portfolio Inputs'!AM$24*$K32,0))*Loss_ElectricEnergy+IF(AND(($AB32+$E$2)&gt;CQ$5,CQ$5&gt;=$E$2),'Portfolio Inputs'!AM$25*$O32,IF(AND(($AA32+$E$2)&gt;CQ$5,CQ$5&gt;=$E$2),'Portfolio Inputs'!AM$25*$N32,0))*Loss_ElectricDemand+IF(AND(($AB32+$E$2)&gt;CQ$5,CQ$5&gt;=$E$2),'Portfolio Inputs'!AM$26*$Q32,IF(AND(($AA32+$E$2)&gt;CQ$5,CQ$5&gt;=$E$2),'Portfolio Inputs'!AM$26*$P32,0))*Loss_GasEnergy</f>
        <v>0</v>
      </c>
      <c r="CR32" s="131"/>
      <c r="CS32" s="140">
        <f ca="1">IF(AND(($AB32+$E$2)&gt;CS$5,CS$5&gt;=$E$2),'Portfolio Inputs'!F$29*$L32,IF(AND(($AA32+$E$2)&gt;CS$5,CS$5&gt;=$E$2),'Portfolio Inputs'!F$29*$K32,0))</f>
        <v>730.51437090360002</v>
      </c>
      <c r="CT32" s="140">
        <f ca="1">IF(AND(($AB32+$E$2)&gt;CT$5,CT$5&gt;=$E$2),'Portfolio Inputs'!G$29*$L32,IF(AND(($AA32+$E$2)&gt;CT$5,CT$5&gt;=$E$2),'Portfolio Inputs'!G$29*$K32,0))</f>
        <v>730.51437090360002</v>
      </c>
      <c r="CU32" s="140">
        <f ca="1">IF(AND(($AB32+$E$2)&gt;CU$5,CU$5&gt;=$E$2),'Portfolio Inputs'!H$29*$L32,IF(AND(($AA32+$E$2)&gt;CU$5,CU$5&gt;=$E$2),'Portfolio Inputs'!H$29*$K32,0))</f>
        <v>730.51437090360002</v>
      </c>
      <c r="CV32" s="140">
        <f ca="1">IF(AND(($AB32+$E$2)&gt;CV$5,CV$5&gt;=$E$2),'Portfolio Inputs'!I$29*$L32,IF(AND(($AA32+$E$2)&gt;CV$5,CV$5&gt;=$E$2),'Portfolio Inputs'!I$29*$K32,0))</f>
        <v>730.51437090360002</v>
      </c>
      <c r="CW32" s="140">
        <f ca="1">IF(AND(($AB32+$E$2)&gt;CW$5,CW$5&gt;=$E$2),'Portfolio Inputs'!J$29*$L32,IF(AND(($AA32+$E$2)&gt;CW$5,CW$5&gt;=$E$2),'Portfolio Inputs'!J$29*$K32,0))</f>
        <v>730.51437090360002</v>
      </c>
      <c r="CX32" s="140">
        <f ca="1">IF(AND(($AB32+$E$2)&gt;CX$5,CX$5&gt;=$E$2),'Portfolio Inputs'!K$29*$L32,IF(AND(($AA32+$E$2)&gt;CX$5,CX$5&gt;=$E$2),'Portfolio Inputs'!K$29*$K32,0))</f>
        <v>730.51437090360002</v>
      </c>
      <c r="CY32" s="140">
        <f ca="1">IF(AND(($AB32+$E$2)&gt;CY$5,CY$5&gt;=$E$2),'Portfolio Inputs'!L$29*$L32,IF(AND(($AA32+$E$2)&gt;CY$5,CY$5&gt;=$E$2),'Portfolio Inputs'!L$29*$K32,0))</f>
        <v>730.51437090360002</v>
      </c>
      <c r="CZ32" s="140">
        <f ca="1">IF(AND(($AB32+$E$2)&gt;CZ$5,CZ$5&gt;=$E$2),'Portfolio Inputs'!M$29*$L32,IF(AND(($AA32+$E$2)&gt;CZ$5,CZ$5&gt;=$E$2),'Portfolio Inputs'!M$29*$K32,0))</f>
        <v>730.51437090360002</v>
      </c>
      <c r="DA32" s="140">
        <f ca="1">IF(AND(($AB32+$E$2)&gt;DA$5,DA$5&gt;=$E$2),'Portfolio Inputs'!N$29*$L32,IF(AND(($AA32+$E$2)&gt;DA$5,DA$5&gt;=$E$2),'Portfolio Inputs'!N$29*$K32,0))</f>
        <v>730.51437090360002</v>
      </c>
      <c r="DB32" s="140">
        <f ca="1">IF(AND(($AB32+$E$2)&gt;DB$5,DB$5&gt;=$E$2),'Portfolio Inputs'!O$29*$L32,IF(AND(($AA32+$E$2)&gt;DB$5,DB$5&gt;=$E$2),'Portfolio Inputs'!O$29*$K32,0))</f>
        <v>730.51437090360002</v>
      </c>
      <c r="DC32" s="140">
        <f ca="1">IF(AND(($AB32+$E$2)&gt;DC$5,DC$5&gt;=$E$2),'Portfolio Inputs'!P$29*$L32,IF(AND(($AA32+$E$2)&gt;DC$5,DC$5&gt;=$E$2),'Portfolio Inputs'!P$29*$K32,0))</f>
        <v>730.51437090360002</v>
      </c>
      <c r="DD32" s="140">
        <f ca="1">IF(AND(($AB32+$E$2)&gt;DD$5,DD$5&gt;=$E$2),'Portfolio Inputs'!Q$29*$L32,IF(AND(($AA32+$E$2)&gt;DD$5,DD$5&gt;=$E$2),'Portfolio Inputs'!Q$29*$K32,0))</f>
        <v>730.51437090360002</v>
      </c>
      <c r="DE32" s="140">
        <f ca="1">IF(AND(($AB32+$E$2)&gt;DE$5,DE$5&gt;=$E$2),'Portfolio Inputs'!R$29*$L32,IF(AND(($AA32+$E$2)&gt;DE$5,DE$5&gt;=$E$2),'Portfolio Inputs'!R$29*$K32,0))</f>
        <v>730.51437090360002</v>
      </c>
      <c r="DF32" s="140">
        <f ca="1">IF(AND(($AB32+$E$2)&gt;DF$5,DF$5&gt;=$E$2),'Portfolio Inputs'!S$29*$L32,IF(AND(($AA32+$E$2)&gt;DF$5,DF$5&gt;=$E$2),'Portfolio Inputs'!S$29*$K32,0))</f>
        <v>730.51437090360002</v>
      </c>
      <c r="DG32" s="140">
        <f ca="1">IF(AND(($AB32+$E$2)&gt;DG$5,DG$5&gt;=$E$2),'Portfolio Inputs'!T$29*$L32,IF(AND(($AA32+$E$2)&gt;DG$5,DG$5&gt;=$E$2),'Portfolio Inputs'!T$29*$K32,0))</f>
        <v>730.51437090360002</v>
      </c>
      <c r="DH32" s="140">
        <f ca="1">IF(AND(($AB32+$E$2)&gt;DH$5,DH$5&gt;=$E$2),'Portfolio Inputs'!U$29*$L32,IF(AND(($AA32+$E$2)&gt;DH$5,DH$5&gt;=$E$2),'Portfolio Inputs'!U$29*$K32,0))</f>
        <v>730.51437090360002</v>
      </c>
      <c r="DI32" s="140">
        <f ca="1">IF(AND(($AB32+$E$2)&gt;DI$5,DI$5&gt;=$E$2),'Portfolio Inputs'!V$29*$L32,IF(AND(($AA32+$E$2)&gt;DI$5,DI$5&gt;=$E$2),'Portfolio Inputs'!V$29*$K32,0))</f>
        <v>730.51437090360002</v>
      </c>
      <c r="DJ32" s="140">
        <f ca="1">IF(AND(($AB32+$E$2)&gt;DJ$5,DJ$5&gt;=$E$2),'Portfolio Inputs'!W$29*$L32,IF(AND(($AA32+$E$2)&gt;DJ$5,DJ$5&gt;=$E$2),'Portfolio Inputs'!W$29*$K32,0))</f>
        <v>730.51437090360002</v>
      </c>
      <c r="DK32" s="140">
        <f ca="1">IF(AND(($AB32+$E$2)&gt;DK$5,DK$5&gt;=$E$2),'Portfolio Inputs'!X$29*$L32,IF(AND(($AA32+$E$2)&gt;DK$5,DK$5&gt;=$E$2),'Portfolio Inputs'!X$29*$K32,0))</f>
        <v>0</v>
      </c>
      <c r="DL32" s="140">
        <f ca="1">IF(AND(($AB32+$E$2)&gt;DL$5,DL$5&gt;=$E$2),'Portfolio Inputs'!Y$29*$L32,IF(AND(($AA32+$E$2)&gt;DL$5,DL$5&gt;=$E$2),'Portfolio Inputs'!Y$29*$K32,0))</f>
        <v>0</v>
      </c>
      <c r="DM32" s="140">
        <f ca="1">IF(AND(($AB32+$E$2)&gt;DM$5,DM$5&gt;=$E$2),'Portfolio Inputs'!Z$29*$L32,IF(AND(($AA32+$E$2)&gt;DM$5,DM$5&gt;=$E$2),'Portfolio Inputs'!Z$29*$K32,0))</f>
        <v>0</v>
      </c>
      <c r="DN32" s="140">
        <f ca="1">IF(AND(($AB32+$E$2)&gt;DN$5,DN$5&gt;=$E$2),'Portfolio Inputs'!AA$29*$L32,IF(AND(($AA32+$E$2)&gt;DN$5,DN$5&gt;=$E$2),'Portfolio Inputs'!AA$29*$K32,0))</f>
        <v>0</v>
      </c>
      <c r="DO32" s="140">
        <f ca="1">IF(AND(($AB32+$E$2)&gt;DO$5,DO$5&gt;=$E$2),'Portfolio Inputs'!AB$29*$L32,IF(AND(($AA32+$E$2)&gt;DO$5,DO$5&gt;=$E$2),'Portfolio Inputs'!AB$29*$K32,0))</f>
        <v>0</v>
      </c>
      <c r="DP32" s="140">
        <f ca="1">IF(AND(($AB32+$E$2)&gt;DP$5,DP$5&gt;=$E$2),'Portfolio Inputs'!AC$29*$L32,IF(AND(($AA32+$E$2)&gt;DP$5,DP$5&gt;=$E$2),'Portfolio Inputs'!AC$29*$K32,0))</f>
        <v>0</v>
      </c>
      <c r="DQ32" s="140">
        <f ca="1">IF(AND(($AB32+$E$2)&gt;DQ$5,DQ$5&gt;=$E$2),'Portfolio Inputs'!AD$29*$L32,IF(AND(($AA32+$E$2)&gt;DQ$5,DQ$5&gt;=$E$2),'Portfolio Inputs'!AD$29*$K32,0))</f>
        <v>0</v>
      </c>
      <c r="DR32" s="140">
        <f ca="1">IF(AND(($AB32+$E$2)&gt;DR$5,DR$5&gt;=$E$2),'Portfolio Inputs'!AE$29*$L32,IF(AND(($AA32+$E$2)&gt;DR$5,DR$5&gt;=$E$2),'Portfolio Inputs'!AE$29*$K32,0))</f>
        <v>0</v>
      </c>
      <c r="DS32" s="140">
        <f ca="1">IF(AND(($AB32+$E$2)&gt;DS$5,DS$5&gt;=$E$2),'Portfolio Inputs'!AF$29*$L32,IF(AND(($AA32+$E$2)&gt;DS$5,DS$5&gt;=$E$2),'Portfolio Inputs'!AF$29*$K32,0))</f>
        <v>0</v>
      </c>
      <c r="DT32" s="140">
        <f ca="1">IF(AND(($AB32+$E$2)&gt;DT$5,DT$5&gt;=$E$2),'Portfolio Inputs'!AG$29*$L32,IF(AND(($AA32+$E$2)&gt;DT$5,DT$5&gt;=$E$2),'Portfolio Inputs'!AG$29*$K32,0))</f>
        <v>0</v>
      </c>
      <c r="DU32" s="140">
        <f ca="1">IF(AND(($AB32+$E$2)&gt;DU$5,DU$5&gt;=$E$2),'Portfolio Inputs'!AH$29*$L32,IF(AND(($AA32+$E$2)&gt;DU$5,DU$5&gt;=$E$2),'Portfolio Inputs'!AH$29*$K32,0))</f>
        <v>0</v>
      </c>
      <c r="DV32" s="140">
        <f ca="1">IF(AND(($AB32+$E$2)&gt;DV$5,DV$5&gt;=$E$2),'Portfolio Inputs'!AI$29*$L32,IF(AND(($AA32+$E$2)&gt;DV$5,DV$5&gt;=$E$2),'Portfolio Inputs'!AI$29*$K32,0))</f>
        <v>0</v>
      </c>
      <c r="DW32" s="140">
        <f ca="1">IF(AND(($AB32+$E$2)&gt;DW$5,DW$5&gt;=$E$2),'Portfolio Inputs'!AJ$29*$L32,IF(AND(($AA32+$E$2)&gt;DW$5,DW$5&gt;=$E$2),'Portfolio Inputs'!AJ$29*$K32,0))</f>
        <v>0</v>
      </c>
      <c r="DX32" s="140">
        <f ca="1">IF(AND(($AB32+$E$2)&gt;DX$5,DX$5&gt;=$E$2),'Portfolio Inputs'!AK$29*$L32,IF(AND(($AA32+$E$2)&gt;DX$5,DX$5&gt;=$E$2),'Portfolio Inputs'!AK$29*$K32,0))</f>
        <v>0</v>
      </c>
      <c r="DY32" s="140">
        <f ca="1">IF(AND(($AB32+$E$2)&gt;DY$5,DY$5&gt;=$E$2),'Portfolio Inputs'!AL$29*$L32,IF(AND(($AA32+$E$2)&gt;DY$5,DY$5&gt;=$E$2),'Portfolio Inputs'!AL$29*$K32,0))</f>
        <v>0</v>
      </c>
      <c r="DZ32" s="140">
        <f ca="1">IF(AND(($AB32+$E$2)&gt;DZ$5,DZ$5&gt;=$E$2),'Portfolio Inputs'!AM$29*$L32,IF(AND(($AA32+$E$2)&gt;DZ$5,DZ$5&gt;=$E$2),'Portfolio Inputs'!AM$29*$K32,0))</f>
        <v>0</v>
      </c>
      <c r="EA32" s="139"/>
      <c r="EB32" s="140">
        <f ca="1">IF(AND(($AB32+$E$2)&gt;EB$5,EB$5&gt;=$E$2),'Portfolio Inputs'!F$27*$U32,IF(AND(($AA32+$E$2)&gt;EB$5,EB$5&gt;=$E$2),'Portfolio Inputs'!F$27*$T32,0))
+IF(AND(($AB32+$E$2)&gt;EB$5,EB$5&gt;=$E$2),'Portfolio Inputs'!F$28*$W32,IF(AND(($AA32+$E$2)&gt;EB$5,EB$5&gt;=$E$2),'Portfolio Inputs'!F$28*$V32,0))</f>
        <v>0</v>
      </c>
      <c r="EC32" s="140">
        <f ca="1">IF(AND(($AB32+$E$2)&gt;EC$5,EC$5&gt;=$E$2),'Portfolio Inputs'!G$27*$U32,IF(AND(($AA32+$E$2)&gt;EC$5,EC$5&gt;=$E$2),'Portfolio Inputs'!G$27*$T32,0))
+IF(AND(($AB32+$E$2)&gt;EC$5,EC$5&gt;=$E$2),'Portfolio Inputs'!G$28*$W32,IF(AND(($AA32+$E$2)&gt;EC$5,EC$5&gt;=$E$2),'Portfolio Inputs'!G$28*$V32,0))</f>
        <v>0</v>
      </c>
      <c r="ED32" s="140">
        <f ca="1">IF(AND(($AB32+$E$2)&gt;ED$5,ED$5&gt;=$E$2),'Portfolio Inputs'!H$27*$U32,IF(AND(($AA32+$E$2)&gt;ED$5,ED$5&gt;=$E$2),'Portfolio Inputs'!H$27*$T32,0))
+IF(AND(($AB32+$E$2)&gt;ED$5,ED$5&gt;=$E$2),'Portfolio Inputs'!H$28*$W32,IF(AND(($AA32+$E$2)&gt;ED$5,ED$5&gt;=$E$2),'Portfolio Inputs'!H$28*$V32,0))</f>
        <v>0</v>
      </c>
      <c r="EE32" s="140">
        <f ca="1">IF(AND(($AB32+$E$2)&gt;EE$5,EE$5&gt;=$E$2),'Portfolio Inputs'!I$27*$U32,IF(AND(($AA32+$E$2)&gt;EE$5,EE$5&gt;=$E$2),'Portfolio Inputs'!I$27*$T32,0))
+IF(AND(($AB32+$E$2)&gt;EE$5,EE$5&gt;=$E$2),'Portfolio Inputs'!I$28*$W32,IF(AND(($AA32+$E$2)&gt;EE$5,EE$5&gt;=$E$2),'Portfolio Inputs'!I$28*$V32,0))</f>
        <v>0</v>
      </c>
      <c r="EF32" s="140">
        <f ca="1">IF(AND(($AB32+$E$2)&gt;EF$5,EF$5&gt;=$E$2),'Portfolio Inputs'!J$27*$U32,IF(AND(($AA32+$E$2)&gt;EF$5,EF$5&gt;=$E$2),'Portfolio Inputs'!J$27*$T32,0))
+IF(AND(($AB32+$E$2)&gt;EF$5,EF$5&gt;=$E$2),'Portfolio Inputs'!J$28*$W32,IF(AND(($AA32+$E$2)&gt;EF$5,EF$5&gt;=$E$2),'Portfolio Inputs'!J$28*$V32,0))</f>
        <v>0</v>
      </c>
      <c r="EG32" s="140">
        <f ca="1">IF(AND(($AB32+$E$2)&gt;EG$5,EG$5&gt;=$E$2),'Portfolio Inputs'!K$27*$U32,IF(AND(($AA32+$E$2)&gt;EG$5,EG$5&gt;=$E$2),'Portfolio Inputs'!K$27*$T32,0))
+IF(AND(($AB32+$E$2)&gt;EG$5,EG$5&gt;=$E$2),'Portfolio Inputs'!K$28*$W32,IF(AND(($AA32+$E$2)&gt;EG$5,EG$5&gt;=$E$2),'Portfolio Inputs'!K$28*$V32,0))</f>
        <v>0</v>
      </c>
      <c r="EH32" s="140">
        <f ca="1">IF(AND(($AB32+$E$2)&gt;EH$5,EH$5&gt;=$E$2),'Portfolio Inputs'!L$27*$U32,IF(AND(($AA32+$E$2)&gt;EH$5,EH$5&gt;=$E$2),'Portfolio Inputs'!L$27*$T32,0))
+IF(AND(($AB32+$E$2)&gt;EH$5,EH$5&gt;=$E$2),'Portfolio Inputs'!L$28*$W32,IF(AND(($AA32+$E$2)&gt;EH$5,EH$5&gt;=$E$2),'Portfolio Inputs'!L$28*$V32,0))</f>
        <v>0</v>
      </c>
      <c r="EI32" s="140">
        <f ca="1">IF(AND(($AB32+$E$2)&gt;EI$5,EI$5&gt;=$E$2),'Portfolio Inputs'!M$27*$U32,IF(AND(($AA32+$E$2)&gt;EI$5,EI$5&gt;=$E$2),'Portfolio Inputs'!M$27*$T32,0))
+IF(AND(($AB32+$E$2)&gt;EI$5,EI$5&gt;=$E$2),'Portfolio Inputs'!M$28*$W32,IF(AND(($AA32+$E$2)&gt;EI$5,EI$5&gt;=$E$2),'Portfolio Inputs'!M$28*$V32,0))</f>
        <v>0</v>
      </c>
      <c r="EJ32" s="140">
        <f ca="1">IF(AND(($AB32+$E$2)&gt;EJ$5,EJ$5&gt;=$E$2),'Portfolio Inputs'!N$27*$U32,IF(AND(($AA32+$E$2)&gt;EJ$5,EJ$5&gt;=$E$2),'Portfolio Inputs'!N$27*$T32,0))
+IF(AND(($AB32+$E$2)&gt;EJ$5,EJ$5&gt;=$E$2),'Portfolio Inputs'!N$28*$W32,IF(AND(($AA32+$E$2)&gt;EJ$5,EJ$5&gt;=$E$2),'Portfolio Inputs'!N$28*$V32,0))</f>
        <v>0</v>
      </c>
      <c r="EK32" s="140">
        <f ca="1">IF(AND(($AB32+$E$2)&gt;EK$5,EK$5&gt;=$E$2),'Portfolio Inputs'!O$27*$U32,IF(AND(($AA32+$E$2)&gt;EK$5,EK$5&gt;=$E$2),'Portfolio Inputs'!O$27*$T32,0))
+IF(AND(($AB32+$E$2)&gt;EK$5,EK$5&gt;=$E$2),'Portfolio Inputs'!O$28*$W32,IF(AND(($AA32+$E$2)&gt;EK$5,EK$5&gt;=$E$2),'Portfolio Inputs'!O$28*$V32,0))</f>
        <v>0</v>
      </c>
      <c r="EL32" s="140">
        <f ca="1">IF(AND(($AB32+$E$2)&gt;EL$5,EL$5&gt;=$E$2),'Portfolio Inputs'!P$27*$U32,IF(AND(($AA32+$E$2)&gt;EL$5,EL$5&gt;=$E$2),'Portfolio Inputs'!P$27*$T32,0))
+IF(AND(($AB32+$E$2)&gt;EL$5,EL$5&gt;=$E$2),'Portfolio Inputs'!P$28*$W32,IF(AND(($AA32+$E$2)&gt;EL$5,EL$5&gt;=$E$2),'Portfolio Inputs'!P$28*$V32,0))</f>
        <v>0</v>
      </c>
      <c r="EM32" s="140">
        <f ca="1">IF(AND(($AB32+$E$2)&gt;EM$5,EM$5&gt;=$E$2),'Portfolio Inputs'!Q$27*$U32,IF(AND(($AA32+$E$2)&gt;EM$5,EM$5&gt;=$E$2),'Portfolio Inputs'!Q$27*$T32,0))
+IF(AND(($AB32+$E$2)&gt;EM$5,EM$5&gt;=$E$2),'Portfolio Inputs'!Q$28*$W32,IF(AND(($AA32+$E$2)&gt;EM$5,EM$5&gt;=$E$2),'Portfolio Inputs'!Q$28*$V32,0))</f>
        <v>0</v>
      </c>
      <c r="EN32" s="140">
        <f ca="1">IF(AND(($AB32+$E$2)&gt;EN$5,EN$5&gt;=$E$2),'Portfolio Inputs'!R$27*$U32,IF(AND(($AA32+$E$2)&gt;EN$5,EN$5&gt;=$E$2),'Portfolio Inputs'!R$27*$T32,0))
+IF(AND(($AB32+$E$2)&gt;EN$5,EN$5&gt;=$E$2),'Portfolio Inputs'!R$28*$W32,IF(AND(($AA32+$E$2)&gt;EN$5,EN$5&gt;=$E$2),'Portfolio Inputs'!R$28*$V32,0))</f>
        <v>0</v>
      </c>
      <c r="EO32" s="140">
        <f ca="1">IF(AND(($AB32+$E$2)&gt;EO$5,EO$5&gt;=$E$2),'Portfolio Inputs'!S$27*$U32,IF(AND(($AA32+$E$2)&gt;EO$5,EO$5&gt;=$E$2),'Portfolio Inputs'!S$27*$T32,0))
+IF(AND(($AB32+$E$2)&gt;EO$5,EO$5&gt;=$E$2),'Portfolio Inputs'!S$28*$W32,IF(AND(($AA32+$E$2)&gt;EO$5,EO$5&gt;=$E$2),'Portfolio Inputs'!S$28*$V32,0))</f>
        <v>0</v>
      </c>
      <c r="EP32" s="140">
        <f ca="1">IF(AND(($AB32+$E$2)&gt;EP$5,EP$5&gt;=$E$2),'Portfolio Inputs'!T$27*$U32,IF(AND(($AA32+$E$2)&gt;EP$5,EP$5&gt;=$E$2),'Portfolio Inputs'!T$27*$T32,0))
+IF(AND(($AB32+$E$2)&gt;EP$5,EP$5&gt;=$E$2),'Portfolio Inputs'!T$28*$W32,IF(AND(($AA32+$E$2)&gt;EP$5,EP$5&gt;=$E$2),'Portfolio Inputs'!T$28*$V32,0))</f>
        <v>0</v>
      </c>
      <c r="EQ32" s="140">
        <f ca="1">IF(AND(($AB32+$E$2)&gt;EQ$5,EQ$5&gt;=$E$2),'Portfolio Inputs'!U$27*$U32,IF(AND(($AA32+$E$2)&gt;EQ$5,EQ$5&gt;=$E$2),'Portfolio Inputs'!U$27*$T32,0))
+IF(AND(($AB32+$E$2)&gt;EQ$5,EQ$5&gt;=$E$2),'Portfolio Inputs'!U$28*$W32,IF(AND(($AA32+$E$2)&gt;EQ$5,EQ$5&gt;=$E$2),'Portfolio Inputs'!U$28*$V32,0))</f>
        <v>0</v>
      </c>
      <c r="ER32" s="140">
        <f ca="1">IF(AND(($AB32+$E$2)&gt;ER$5,ER$5&gt;=$E$2),'Portfolio Inputs'!V$27*$U32,IF(AND(($AA32+$E$2)&gt;ER$5,ER$5&gt;=$E$2),'Portfolio Inputs'!V$27*$T32,0))
+IF(AND(($AB32+$E$2)&gt;ER$5,ER$5&gt;=$E$2),'Portfolio Inputs'!V$28*$W32,IF(AND(($AA32+$E$2)&gt;ER$5,ER$5&gt;=$E$2),'Portfolio Inputs'!V$28*$V32,0))</f>
        <v>0</v>
      </c>
      <c r="ES32" s="140">
        <f ca="1">IF(AND(($AB32+$E$2)&gt;ES$5,ES$5&gt;=$E$2),'Portfolio Inputs'!W$27*$U32,IF(AND(($AA32+$E$2)&gt;ES$5,ES$5&gt;=$E$2),'Portfolio Inputs'!W$27*$T32,0))
+IF(AND(($AB32+$E$2)&gt;ES$5,ES$5&gt;=$E$2),'Portfolio Inputs'!W$28*$W32,IF(AND(($AA32+$E$2)&gt;ES$5,ES$5&gt;=$E$2),'Portfolio Inputs'!W$28*$V32,0))</f>
        <v>0</v>
      </c>
      <c r="ET32" s="140">
        <f ca="1">IF(AND(($AB32+$E$2)&gt;ET$5,ET$5&gt;=$E$2),'Portfolio Inputs'!X$27*$U32,IF(AND(($AA32+$E$2)&gt;ET$5,ET$5&gt;=$E$2),'Portfolio Inputs'!X$27*$T32,0))
+IF(AND(($AB32+$E$2)&gt;ET$5,ET$5&gt;=$E$2),'Portfolio Inputs'!X$28*$W32,IF(AND(($AA32+$E$2)&gt;ET$5,ET$5&gt;=$E$2),'Portfolio Inputs'!X$28*$V32,0))</f>
        <v>0</v>
      </c>
      <c r="EU32" s="140">
        <f ca="1">IF(AND(($AB32+$E$2)&gt;EU$5,EU$5&gt;=$E$2),'Portfolio Inputs'!Y$27*$U32,IF(AND(($AA32+$E$2)&gt;EU$5,EU$5&gt;=$E$2),'Portfolio Inputs'!Y$27*$T32,0))
+IF(AND(($AB32+$E$2)&gt;EU$5,EU$5&gt;=$E$2),'Portfolio Inputs'!Y$28*$W32,IF(AND(($AA32+$E$2)&gt;EU$5,EU$5&gt;=$E$2),'Portfolio Inputs'!Y$28*$V32,0))</f>
        <v>0</v>
      </c>
      <c r="EV32" s="140">
        <f ca="1">IF(AND(($AB32+$E$2)&gt;EV$5,EV$5&gt;=$E$2),'Portfolio Inputs'!Z$27*$U32,IF(AND(($AA32+$E$2)&gt;EV$5,EV$5&gt;=$E$2),'Portfolio Inputs'!Z$27*$T32,0))
+IF(AND(($AB32+$E$2)&gt;EV$5,EV$5&gt;=$E$2),'Portfolio Inputs'!Z$28*$W32,IF(AND(($AA32+$E$2)&gt;EV$5,EV$5&gt;=$E$2),'Portfolio Inputs'!Z$28*$V32,0))</f>
        <v>0</v>
      </c>
      <c r="EW32" s="140">
        <f ca="1">IF(AND(($AB32+$E$2)&gt;EW$5,EW$5&gt;=$E$2),'Portfolio Inputs'!AA$27*$U32,IF(AND(($AA32+$E$2)&gt;EW$5,EW$5&gt;=$E$2),'Portfolio Inputs'!AA$27*$T32,0))
+IF(AND(($AB32+$E$2)&gt;EW$5,EW$5&gt;=$E$2),'Portfolio Inputs'!AA$28*$W32,IF(AND(($AA32+$E$2)&gt;EW$5,EW$5&gt;=$E$2),'Portfolio Inputs'!AA$28*$V32,0))</f>
        <v>0</v>
      </c>
      <c r="EX32" s="140">
        <f ca="1">IF(AND(($AB32+$E$2)&gt;EX$5,EX$5&gt;=$E$2),'Portfolio Inputs'!AB$27*$U32,IF(AND(($AA32+$E$2)&gt;EX$5,EX$5&gt;=$E$2),'Portfolio Inputs'!AB$27*$T32,0))
+IF(AND(($AB32+$E$2)&gt;EX$5,EX$5&gt;=$E$2),'Portfolio Inputs'!AB$28*$W32,IF(AND(($AA32+$E$2)&gt;EX$5,EX$5&gt;=$E$2),'Portfolio Inputs'!AB$28*$V32,0))</f>
        <v>0</v>
      </c>
      <c r="EY32" s="140">
        <f ca="1">IF(AND(($AB32+$E$2)&gt;EY$5,EY$5&gt;=$E$2),'Portfolio Inputs'!AC$27*$U32,IF(AND(($AA32+$E$2)&gt;EY$5,EY$5&gt;=$E$2),'Portfolio Inputs'!AC$27*$T32,0))
+IF(AND(($AB32+$E$2)&gt;EY$5,EY$5&gt;=$E$2),'Portfolio Inputs'!AC$28*$W32,IF(AND(($AA32+$E$2)&gt;EY$5,EY$5&gt;=$E$2),'Portfolio Inputs'!AC$28*$V32,0))</f>
        <v>0</v>
      </c>
      <c r="EZ32" s="140">
        <f ca="1">IF(AND(($AB32+$E$2)&gt;EZ$5,EZ$5&gt;=$E$2),'Portfolio Inputs'!AD$27*$U32,IF(AND(($AA32+$E$2)&gt;EZ$5,EZ$5&gt;=$E$2),'Portfolio Inputs'!AD$27*$T32,0))
+IF(AND(($AB32+$E$2)&gt;EZ$5,EZ$5&gt;=$E$2),'Portfolio Inputs'!AD$28*$W32,IF(AND(($AA32+$E$2)&gt;EZ$5,EZ$5&gt;=$E$2),'Portfolio Inputs'!AD$28*$V32,0))</f>
        <v>0</v>
      </c>
      <c r="FA32" s="140">
        <f ca="1">IF(AND(($AB32+$E$2)&gt;FA$5,FA$5&gt;=$E$2),'Portfolio Inputs'!AE$27*$U32,IF(AND(($AA32+$E$2)&gt;FA$5,FA$5&gt;=$E$2),'Portfolio Inputs'!AE$27*$T32,0))
+IF(AND(($AB32+$E$2)&gt;FA$5,FA$5&gt;=$E$2),'Portfolio Inputs'!AE$28*$W32,IF(AND(($AA32+$E$2)&gt;FA$5,FA$5&gt;=$E$2),'Portfolio Inputs'!AE$28*$V32,0))</f>
        <v>0</v>
      </c>
      <c r="FB32" s="140">
        <f ca="1">IF(AND(($AB32+$E$2)&gt;FB$5,FB$5&gt;=$E$2),'Portfolio Inputs'!AF$27*$U32,IF(AND(($AA32+$E$2)&gt;FB$5,FB$5&gt;=$E$2),'Portfolio Inputs'!AF$27*$T32,0))
+IF(AND(($AB32+$E$2)&gt;FB$5,FB$5&gt;=$E$2),'Portfolio Inputs'!AF$28*$W32,IF(AND(($AA32+$E$2)&gt;FB$5,FB$5&gt;=$E$2),'Portfolio Inputs'!AF$28*$V32,0))</f>
        <v>0</v>
      </c>
      <c r="FC32" s="140">
        <f ca="1">IF(AND(($AB32+$E$2)&gt;FC$5,FC$5&gt;=$E$2),'Portfolio Inputs'!AG$27*$U32,IF(AND(($AA32+$E$2)&gt;FC$5,FC$5&gt;=$E$2),'Portfolio Inputs'!AG$27*$T32,0))
+IF(AND(($AB32+$E$2)&gt;FC$5,FC$5&gt;=$E$2),'Portfolio Inputs'!AG$28*$W32,IF(AND(($AA32+$E$2)&gt;FC$5,FC$5&gt;=$E$2),'Portfolio Inputs'!AG$28*$V32,0))</f>
        <v>0</v>
      </c>
      <c r="FD32" s="140">
        <f ca="1">IF(AND(($AB32+$E$2)&gt;FD$5,FD$5&gt;=$E$2),'Portfolio Inputs'!AH$27*$U32,IF(AND(($AA32+$E$2)&gt;FD$5,FD$5&gt;=$E$2),'Portfolio Inputs'!AH$27*$T32,0))
+IF(AND(($AB32+$E$2)&gt;FD$5,FD$5&gt;=$E$2),'Portfolio Inputs'!AH$28*$W32,IF(AND(($AA32+$E$2)&gt;FD$5,FD$5&gt;=$E$2),'Portfolio Inputs'!AH$28*$V32,0))</f>
        <v>0</v>
      </c>
      <c r="FE32" s="140">
        <f ca="1">IF(AND(($AB32+$E$2)&gt;FE$5,FE$5&gt;=$E$2),'Portfolio Inputs'!AI$27*$U32,IF(AND(($AA32+$E$2)&gt;FE$5,FE$5&gt;=$E$2),'Portfolio Inputs'!AI$27*$T32,0))
+IF(AND(($AB32+$E$2)&gt;FE$5,FE$5&gt;=$E$2),'Portfolio Inputs'!AI$28*$W32,IF(AND(($AA32+$E$2)&gt;FE$5,FE$5&gt;=$E$2),'Portfolio Inputs'!AI$28*$V32,0))</f>
        <v>0</v>
      </c>
      <c r="FF32" s="140">
        <f ca="1">IF(AND(($AB32+$E$2)&gt;FF$5,FF$5&gt;=$E$2),'Portfolio Inputs'!AJ$27*$U32,IF(AND(($AA32+$E$2)&gt;FF$5,FF$5&gt;=$E$2),'Portfolio Inputs'!AJ$27*$T32,0))
+IF(AND(($AB32+$E$2)&gt;FF$5,FF$5&gt;=$E$2),'Portfolio Inputs'!AJ$28*$W32,IF(AND(($AA32+$E$2)&gt;FF$5,FF$5&gt;=$E$2),'Portfolio Inputs'!AJ$28*$V32,0))</f>
        <v>0</v>
      </c>
      <c r="FG32" s="140">
        <f ca="1">IF(AND(($AB32+$E$2)&gt;FG$5,FG$5&gt;=$E$2),'Portfolio Inputs'!AK$27*$U32,IF(AND(($AA32+$E$2)&gt;FG$5,FG$5&gt;=$E$2),'Portfolio Inputs'!AK$27*$T32,0))
+IF(AND(($AB32+$E$2)&gt;FG$5,FG$5&gt;=$E$2),'Portfolio Inputs'!AK$28*$W32,IF(AND(($AA32+$E$2)&gt;FG$5,FG$5&gt;=$E$2),'Portfolio Inputs'!AK$28*$V32,0))</f>
        <v>0</v>
      </c>
      <c r="FH32" s="140">
        <f ca="1">IF(AND(($AB32+$E$2)&gt;FH$5,FH$5&gt;=$E$2),'Portfolio Inputs'!AL$27*$U32,IF(AND(($AA32+$E$2)&gt;FH$5,FH$5&gt;=$E$2),'Portfolio Inputs'!AL$27*$T32,0))
+IF(AND(($AB32+$E$2)&gt;FH$5,FH$5&gt;=$E$2),'Portfolio Inputs'!AL$28*$W32,IF(AND(($AA32+$E$2)&gt;FH$5,FH$5&gt;=$E$2),'Portfolio Inputs'!AL$28*$V32,0))</f>
        <v>0</v>
      </c>
      <c r="FI32" s="140">
        <f ca="1">IF(AND(($AB32+$E$2)&gt;FI$5,FI$5&gt;=$E$2),'Portfolio Inputs'!AM$27*$U32,IF(AND(($AA32+$E$2)&gt;FI$5,FI$5&gt;=$E$2),'Portfolio Inputs'!AM$27*$T32,0))
+IF(AND(($AB32+$E$2)&gt;FI$5,FI$5&gt;=$E$2),'Portfolio Inputs'!AM$28*$W32,IF(AND(($AA32+$E$2)&gt;FI$5,FI$5&gt;=$E$2),'Portfolio Inputs'!AM$28*$V32,0))</f>
        <v>0</v>
      </c>
      <c r="FJ32" s="139"/>
      <c r="FK32" s="140">
        <f ca="1">IF(AND(($AB32+$E$2)&gt;GT$5,GT$5&gt;=$E$2),$U32,IF(AND(($AA32+$E$2)&gt;GT$5,GT$5&gt;=$E$2),$T32,0))/Loss_Propane
 *IF($C32="Residential",'Portfolio Inputs'!F$39,'Portfolio Inputs'!F$40)
+IF(AND(($AB32+$E$2)&gt;GT$5,GT$5&gt;=$E$2),$W32,IF(AND(($AA32+$E$2)&gt;GT$5,GT$5&gt;=$E$2),$V32,0))/Loss_OilEnergy
 *IF($C32="Residential",'Portfolio Inputs'!F$41,'Portfolio Inputs'!F$42)</f>
        <v>0</v>
      </c>
      <c r="FL32" s="140">
        <f ca="1">IF(AND(($AB32+$E$2)&gt;GU$5,GU$5&gt;=$E$2),$U32,IF(AND(($AA32+$E$2)&gt;GU$5,GU$5&gt;=$E$2),$T32,0))/Loss_Propane
 *IF($C32="Residential",'Portfolio Inputs'!G$39,'Portfolio Inputs'!G$40)
+IF(AND(($AB32+$E$2)&gt;GU$5,GU$5&gt;=$E$2),$W32,IF(AND(($AA32+$E$2)&gt;GU$5,GU$5&gt;=$E$2),$V32,0))/Loss_OilEnergy
 *IF($C32="Residential",'Portfolio Inputs'!G$41,'Portfolio Inputs'!G$42)</f>
        <v>0</v>
      </c>
      <c r="FM32" s="140">
        <f ca="1">IF(AND(($AB32+$E$2)&gt;GV$5,GV$5&gt;=$E$2),$U32,IF(AND(($AA32+$E$2)&gt;GV$5,GV$5&gt;=$E$2),$T32,0))/Loss_Propane
 *IF($C32="Residential",'Portfolio Inputs'!H$39,'Portfolio Inputs'!H$40)
+IF(AND(($AB32+$E$2)&gt;GV$5,GV$5&gt;=$E$2),$W32,IF(AND(($AA32+$E$2)&gt;GV$5,GV$5&gt;=$E$2),$V32,0))/Loss_OilEnergy
 *IF($C32="Residential",'Portfolio Inputs'!H$41,'Portfolio Inputs'!H$42)</f>
        <v>0</v>
      </c>
      <c r="FN32" s="140">
        <f ca="1">IF(AND(($AB32+$E$2)&gt;GW$5,GW$5&gt;=$E$2),$U32,IF(AND(($AA32+$E$2)&gt;GW$5,GW$5&gt;=$E$2),$T32,0))/Loss_Propane
 *IF($C32="Residential",'Portfolio Inputs'!I$39,'Portfolio Inputs'!I$40)
+IF(AND(($AB32+$E$2)&gt;GW$5,GW$5&gt;=$E$2),$W32,IF(AND(($AA32+$E$2)&gt;GW$5,GW$5&gt;=$E$2),$V32,0))/Loss_OilEnergy
 *IF($C32="Residential",'Portfolio Inputs'!I$41,'Portfolio Inputs'!I$42)</f>
        <v>0</v>
      </c>
      <c r="FO32" s="140">
        <f ca="1">IF(AND(($AB32+$E$2)&gt;GX$5,GX$5&gt;=$E$2),$U32,IF(AND(($AA32+$E$2)&gt;GX$5,GX$5&gt;=$E$2),$T32,0))/Loss_Propane
 *IF($C32="Residential",'Portfolio Inputs'!J$39,'Portfolio Inputs'!J$40)
+IF(AND(($AB32+$E$2)&gt;GX$5,GX$5&gt;=$E$2),$W32,IF(AND(($AA32+$E$2)&gt;GX$5,GX$5&gt;=$E$2),$V32,0))/Loss_OilEnergy
 *IF($C32="Residential",'Portfolio Inputs'!J$41,'Portfolio Inputs'!J$42)</f>
        <v>0</v>
      </c>
      <c r="FP32" s="140">
        <f ca="1">IF(AND(($AB32+$E$2)&gt;GY$5,GY$5&gt;=$E$2),$U32,IF(AND(($AA32+$E$2)&gt;GY$5,GY$5&gt;=$E$2),$T32,0))/Loss_Propane
 *IF($C32="Residential",'Portfolio Inputs'!K$39,'Portfolio Inputs'!K$40)
+IF(AND(($AB32+$E$2)&gt;GY$5,GY$5&gt;=$E$2),$W32,IF(AND(($AA32+$E$2)&gt;GY$5,GY$5&gt;=$E$2),$V32,0))/Loss_OilEnergy
 *IF($C32="Residential",'Portfolio Inputs'!K$41,'Portfolio Inputs'!K$42)</f>
        <v>0</v>
      </c>
      <c r="FQ32" s="140">
        <f ca="1">IF(AND(($AB32+$E$2)&gt;GZ$5,GZ$5&gt;=$E$2),$U32,IF(AND(($AA32+$E$2)&gt;GZ$5,GZ$5&gt;=$E$2),$T32,0))/Loss_Propane
 *IF($C32="Residential",'Portfolio Inputs'!L$39,'Portfolio Inputs'!L$40)
+IF(AND(($AB32+$E$2)&gt;GZ$5,GZ$5&gt;=$E$2),$W32,IF(AND(($AA32+$E$2)&gt;GZ$5,GZ$5&gt;=$E$2),$V32,0))/Loss_OilEnergy
 *IF($C32="Residential",'Portfolio Inputs'!L$41,'Portfolio Inputs'!L$42)</f>
        <v>0</v>
      </c>
      <c r="FR32" s="140">
        <f ca="1">IF(AND(($AB32+$E$2)&gt;HA$5,HA$5&gt;=$E$2),$U32,IF(AND(($AA32+$E$2)&gt;HA$5,HA$5&gt;=$E$2),$T32,0))/Loss_Propane
 *IF($C32="Residential",'Portfolio Inputs'!M$39,'Portfolio Inputs'!M$40)
+IF(AND(($AB32+$E$2)&gt;HA$5,HA$5&gt;=$E$2),$W32,IF(AND(($AA32+$E$2)&gt;HA$5,HA$5&gt;=$E$2),$V32,0))/Loss_OilEnergy
 *IF($C32="Residential",'Portfolio Inputs'!M$41,'Portfolio Inputs'!M$42)</f>
        <v>0</v>
      </c>
      <c r="FS32" s="140">
        <f ca="1">IF(AND(($AB32+$E$2)&gt;HB$5,HB$5&gt;=$E$2),$U32,IF(AND(($AA32+$E$2)&gt;HB$5,HB$5&gt;=$E$2),$T32,0))/Loss_Propane
 *IF($C32="Residential",'Portfolio Inputs'!N$39,'Portfolio Inputs'!N$40)
+IF(AND(($AB32+$E$2)&gt;HB$5,HB$5&gt;=$E$2),$W32,IF(AND(($AA32+$E$2)&gt;HB$5,HB$5&gt;=$E$2),$V32,0))/Loss_OilEnergy
 *IF($C32="Residential",'Portfolio Inputs'!N$41,'Portfolio Inputs'!N$42)</f>
        <v>0</v>
      </c>
      <c r="FT32" s="140">
        <f ca="1">IF(AND(($AB32+$E$2)&gt;HC$5,HC$5&gt;=$E$2),$U32,IF(AND(($AA32+$E$2)&gt;HC$5,HC$5&gt;=$E$2),$T32,0))/Loss_Propane
 *IF($C32="Residential",'Portfolio Inputs'!O$39,'Portfolio Inputs'!O$40)
+IF(AND(($AB32+$E$2)&gt;HC$5,HC$5&gt;=$E$2),$W32,IF(AND(($AA32+$E$2)&gt;HC$5,HC$5&gt;=$E$2),$V32,0))/Loss_OilEnergy
 *IF($C32="Residential",'Portfolio Inputs'!O$41,'Portfolio Inputs'!O$42)</f>
        <v>0</v>
      </c>
      <c r="FU32" s="140">
        <f ca="1">IF(AND(($AB32+$E$2)&gt;HD$5,HD$5&gt;=$E$2),$U32,IF(AND(($AA32+$E$2)&gt;HD$5,HD$5&gt;=$E$2),$T32,0))/Loss_Propane
 *IF($C32="Residential",'Portfolio Inputs'!P$39,'Portfolio Inputs'!P$40)
+IF(AND(($AB32+$E$2)&gt;HD$5,HD$5&gt;=$E$2),$W32,IF(AND(($AA32+$E$2)&gt;HD$5,HD$5&gt;=$E$2),$V32,0))/Loss_OilEnergy
 *IF($C32="Residential",'Portfolio Inputs'!P$41,'Portfolio Inputs'!P$42)</f>
        <v>0</v>
      </c>
      <c r="FV32" s="140">
        <f ca="1">IF(AND(($AB32+$E$2)&gt;HE$5,HE$5&gt;=$E$2),$U32,IF(AND(($AA32+$E$2)&gt;HE$5,HE$5&gt;=$E$2),$T32,0))/Loss_Propane
 *IF($C32="Residential",'Portfolio Inputs'!Q$39,'Portfolio Inputs'!Q$40)
+IF(AND(($AB32+$E$2)&gt;HE$5,HE$5&gt;=$E$2),$W32,IF(AND(($AA32+$E$2)&gt;HE$5,HE$5&gt;=$E$2),$V32,0))/Loss_OilEnergy
 *IF($C32="Residential",'Portfolio Inputs'!Q$41,'Portfolio Inputs'!Q$42)</f>
        <v>0</v>
      </c>
      <c r="FW32" s="140">
        <f ca="1">IF(AND(($AB32+$E$2)&gt;HF$5,HF$5&gt;=$E$2),$U32,IF(AND(($AA32+$E$2)&gt;HF$5,HF$5&gt;=$E$2),$T32,0))/Loss_Propane
 *IF($C32="Residential",'Portfolio Inputs'!R$39,'Portfolio Inputs'!R$40)
+IF(AND(($AB32+$E$2)&gt;HF$5,HF$5&gt;=$E$2),$W32,IF(AND(($AA32+$E$2)&gt;HF$5,HF$5&gt;=$E$2),$V32,0))/Loss_OilEnergy
 *IF($C32="Residential",'Portfolio Inputs'!R$41,'Portfolio Inputs'!R$42)</f>
        <v>0</v>
      </c>
      <c r="FX32" s="140">
        <f ca="1">IF(AND(($AB32+$E$2)&gt;HG$5,HG$5&gt;=$E$2),$U32,IF(AND(($AA32+$E$2)&gt;HG$5,HG$5&gt;=$E$2),$T32,0))/Loss_Propane
 *IF($C32="Residential",'Portfolio Inputs'!S$39,'Portfolio Inputs'!S$40)
+IF(AND(($AB32+$E$2)&gt;HG$5,HG$5&gt;=$E$2),$W32,IF(AND(($AA32+$E$2)&gt;HG$5,HG$5&gt;=$E$2),$V32,0))/Loss_OilEnergy
 *IF($C32="Residential",'Portfolio Inputs'!S$41,'Portfolio Inputs'!S$42)</f>
        <v>0</v>
      </c>
      <c r="FY32" s="140">
        <f ca="1">IF(AND(($AB32+$E$2)&gt;HH$5,HH$5&gt;=$E$2),$U32,IF(AND(($AA32+$E$2)&gt;HH$5,HH$5&gt;=$E$2),$T32,0))/Loss_Propane
 *IF($C32="Residential",'Portfolio Inputs'!T$39,'Portfolio Inputs'!T$40)
+IF(AND(($AB32+$E$2)&gt;HH$5,HH$5&gt;=$E$2),$W32,IF(AND(($AA32+$E$2)&gt;HH$5,HH$5&gt;=$E$2),$V32,0))/Loss_OilEnergy
 *IF($C32="Residential",'Portfolio Inputs'!T$41,'Portfolio Inputs'!T$42)</f>
        <v>0</v>
      </c>
      <c r="FZ32" s="140">
        <f ca="1">IF(AND(($AB32+$E$2)&gt;HI$5,HI$5&gt;=$E$2),$U32,IF(AND(($AA32+$E$2)&gt;HI$5,HI$5&gt;=$E$2),$T32,0))/Loss_Propane
 *IF($C32="Residential",'Portfolio Inputs'!U$39,'Portfolio Inputs'!U$40)
+IF(AND(($AB32+$E$2)&gt;HI$5,HI$5&gt;=$E$2),$W32,IF(AND(($AA32+$E$2)&gt;HI$5,HI$5&gt;=$E$2),$V32,0))/Loss_OilEnergy
 *IF($C32="Residential",'Portfolio Inputs'!U$41,'Portfolio Inputs'!U$42)</f>
        <v>0</v>
      </c>
      <c r="GA32" s="140">
        <f ca="1">IF(AND(($AB32+$E$2)&gt;HJ$5,HJ$5&gt;=$E$2),$U32,IF(AND(($AA32+$E$2)&gt;HJ$5,HJ$5&gt;=$E$2),$T32,0))/Loss_Propane
 *IF($C32="Residential",'Portfolio Inputs'!V$39,'Portfolio Inputs'!V$40)
+IF(AND(($AB32+$E$2)&gt;HJ$5,HJ$5&gt;=$E$2),$W32,IF(AND(($AA32+$E$2)&gt;HJ$5,HJ$5&gt;=$E$2),$V32,0))/Loss_OilEnergy
 *IF($C32="Residential",'Portfolio Inputs'!V$41,'Portfolio Inputs'!V$42)</f>
        <v>0</v>
      </c>
      <c r="GB32" s="140">
        <f ca="1">IF(AND(($AB32+$E$2)&gt;HK$5,HK$5&gt;=$E$2),$U32,IF(AND(($AA32+$E$2)&gt;HK$5,HK$5&gt;=$E$2),$T32,0))/Loss_Propane
 *IF($C32="Residential",'Portfolio Inputs'!W$39,'Portfolio Inputs'!W$40)
+IF(AND(($AB32+$E$2)&gt;HK$5,HK$5&gt;=$E$2),$W32,IF(AND(($AA32+$E$2)&gt;HK$5,HK$5&gt;=$E$2),$V32,0))/Loss_OilEnergy
 *IF($C32="Residential",'Portfolio Inputs'!W$41,'Portfolio Inputs'!W$42)</f>
        <v>0</v>
      </c>
      <c r="GC32" s="140">
        <f ca="1">IF(AND(($AB32+$E$2)&gt;HL$5,HL$5&gt;=$E$2),$U32,IF(AND(($AA32+$E$2)&gt;HL$5,HL$5&gt;=$E$2),$T32,0))/Loss_Propane
 *IF($C32="Residential",'Portfolio Inputs'!X$39,'Portfolio Inputs'!X$40)
+IF(AND(($AB32+$E$2)&gt;HL$5,HL$5&gt;=$E$2),$W32,IF(AND(($AA32+$E$2)&gt;HL$5,HL$5&gt;=$E$2),$V32,0))/Loss_OilEnergy
 *IF($C32="Residential",'Portfolio Inputs'!X$41,'Portfolio Inputs'!X$42)</f>
        <v>0</v>
      </c>
      <c r="GD32" s="140">
        <f ca="1">IF(AND(($AB32+$E$2)&gt;HM$5,HM$5&gt;=$E$2),$U32,IF(AND(($AA32+$E$2)&gt;HM$5,HM$5&gt;=$E$2),$T32,0))/Loss_Propane
 *IF($C32="Residential",'Portfolio Inputs'!Y$39,'Portfolio Inputs'!Y$40)
+IF(AND(($AB32+$E$2)&gt;HM$5,HM$5&gt;=$E$2),$W32,IF(AND(($AA32+$E$2)&gt;HM$5,HM$5&gt;=$E$2),$V32,0))/Loss_OilEnergy
 *IF($C32="Residential",'Portfolio Inputs'!Y$41,'Portfolio Inputs'!Y$42)</f>
        <v>0</v>
      </c>
      <c r="GE32" s="140">
        <f ca="1">IF(AND(($AB32+$E$2)&gt;HN$5,HN$5&gt;=$E$2),$U32,IF(AND(($AA32+$E$2)&gt;HN$5,HN$5&gt;=$E$2),$T32,0))/Loss_Propane
 *IF($C32="Residential",'Portfolio Inputs'!Z$39,'Portfolio Inputs'!Z$40)
+IF(AND(($AB32+$E$2)&gt;HN$5,HN$5&gt;=$E$2),$W32,IF(AND(($AA32+$E$2)&gt;HN$5,HN$5&gt;=$E$2),$V32,0))/Loss_OilEnergy
 *IF($C32="Residential",'Portfolio Inputs'!Z$41,'Portfolio Inputs'!Z$42)</f>
        <v>0</v>
      </c>
      <c r="GF32" s="140">
        <f ca="1">IF(AND(($AB32+$E$2)&gt;HO$5,HO$5&gt;=$E$2),$U32,IF(AND(($AA32+$E$2)&gt;HO$5,HO$5&gt;=$E$2),$T32,0))/Loss_Propane
 *IF($C32="Residential",'Portfolio Inputs'!AA$39,'Portfolio Inputs'!AA$40)
+IF(AND(($AB32+$E$2)&gt;HO$5,HO$5&gt;=$E$2),$W32,IF(AND(($AA32+$E$2)&gt;HO$5,HO$5&gt;=$E$2),$V32,0))/Loss_OilEnergy
 *IF($C32="Residential",'Portfolio Inputs'!AA$41,'Portfolio Inputs'!AA$42)</f>
        <v>0</v>
      </c>
      <c r="GG32" s="140">
        <f ca="1">IF(AND(($AB32+$E$2)&gt;HP$5,HP$5&gt;=$E$2),$U32,IF(AND(($AA32+$E$2)&gt;HP$5,HP$5&gt;=$E$2),$T32,0))/Loss_Propane
 *IF($C32="Residential",'Portfolio Inputs'!AB$39,'Portfolio Inputs'!AB$40)
+IF(AND(($AB32+$E$2)&gt;HP$5,HP$5&gt;=$E$2),$W32,IF(AND(($AA32+$E$2)&gt;HP$5,HP$5&gt;=$E$2),$V32,0))/Loss_OilEnergy
 *IF($C32="Residential",'Portfolio Inputs'!AB$41,'Portfolio Inputs'!AB$42)</f>
        <v>0</v>
      </c>
      <c r="GH32" s="140">
        <f ca="1">IF(AND(($AB32+$E$2)&gt;HQ$5,HQ$5&gt;=$E$2),$U32,IF(AND(($AA32+$E$2)&gt;HQ$5,HQ$5&gt;=$E$2),$T32,0))/Loss_Propane
 *IF($C32="Residential",'Portfolio Inputs'!AC$39,'Portfolio Inputs'!AC$40)
+IF(AND(($AB32+$E$2)&gt;HQ$5,HQ$5&gt;=$E$2),$W32,IF(AND(($AA32+$E$2)&gt;HQ$5,HQ$5&gt;=$E$2),$V32,0))/Loss_OilEnergy
 *IF($C32="Residential",'Portfolio Inputs'!AC$41,'Portfolio Inputs'!AC$42)</f>
        <v>0</v>
      </c>
      <c r="GI32" s="140">
        <f ca="1">IF(AND(($AB32+$E$2)&gt;HR$5,HR$5&gt;=$E$2),$U32,IF(AND(($AA32+$E$2)&gt;HR$5,HR$5&gt;=$E$2),$T32,0))/Loss_Propane
 *IF($C32="Residential",'Portfolio Inputs'!AD$39,'Portfolio Inputs'!AD$40)
+IF(AND(($AB32+$E$2)&gt;HR$5,HR$5&gt;=$E$2),$W32,IF(AND(($AA32+$E$2)&gt;HR$5,HR$5&gt;=$E$2),$V32,0))/Loss_OilEnergy
 *IF($C32="Residential",'Portfolio Inputs'!AD$41,'Portfolio Inputs'!AD$42)</f>
        <v>0</v>
      </c>
      <c r="GJ32" s="140">
        <f ca="1">IF(AND(($AB32+$E$2)&gt;HS$5,HS$5&gt;=$E$2),$U32,IF(AND(($AA32+$E$2)&gt;HS$5,HS$5&gt;=$E$2),$T32,0))/Loss_Propane
 *IF($C32="Residential",'Portfolio Inputs'!AE$39,'Portfolio Inputs'!AE$40)
+IF(AND(($AB32+$E$2)&gt;HS$5,HS$5&gt;=$E$2),$W32,IF(AND(($AA32+$E$2)&gt;HS$5,HS$5&gt;=$E$2),$V32,0))/Loss_OilEnergy
 *IF($C32="Residential",'Portfolio Inputs'!AE$41,'Portfolio Inputs'!AE$42)</f>
        <v>0</v>
      </c>
      <c r="GK32" s="140">
        <f ca="1">IF(AND(($AB32+$E$2)&gt;HT$5,HT$5&gt;=$E$2),$U32,IF(AND(($AA32+$E$2)&gt;HT$5,HT$5&gt;=$E$2),$T32,0))/Loss_Propane
 *IF($C32="Residential",'Portfolio Inputs'!AF$39,'Portfolio Inputs'!AF$40)
+IF(AND(($AB32+$E$2)&gt;HT$5,HT$5&gt;=$E$2),$W32,IF(AND(($AA32+$E$2)&gt;HT$5,HT$5&gt;=$E$2),$V32,0))/Loss_OilEnergy
 *IF($C32="Residential",'Portfolio Inputs'!AF$41,'Portfolio Inputs'!AF$42)</f>
        <v>0</v>
      </c>
      <c r="GL32" s="140">
        <f ca="1">IF(AND(($AB32+$E$2)&gt;HU$5,HU$5&gt;=$E$2),$U32,IF(AND(($AA32+$E$2)&gt;HU$5,HU$5&gt;=$E$2),$T32,0))/Loss_Propane
 *IF($C32="Residential",'Portfolio Inputs'!AG$39,'Portfolio Inputs'!AG$40)
+IF(AND(($AB32+$E$2)&gt;HU$5,HU$5&gt;=$E$2),$W32,IF(AND(($AA32+$E$2)&gt;HU$5,HU$5&gt;=$E$2),$V32,0))/Loss_OilEnergy
 *IF($C32="Residential",'Portfolio Inputs'!AG$41,'Portfolio Inputs'!AG$42)</f>
        <v>0</v>
      </c>
      <c r="GM32" s="140">
        <f ca="1">IF(AND(($AB32+$E$2)&gt;HV$5,HV$5&gt;=$E$2),$U32,IF(AND(($AA32+$E$2)&gt;HV$5,HV$5&gt;=$E$2),$T32,0))/Loss_Propane
 *IF($C32="Residential",'Portfolio Inputs'!AH$39,'Portfolio Inputs'!AH$40)
+IF(AND(($AB32+$E$2)&gt;HV$5,HV$5&gt;=$E$2),$W32,IF(AND(($AA32+$E$2)&gt;HV$5,HV$5&gt;=$E$2),$V32,0))/Loss_OilEnergy
 *IF($C32="Residential",'Portfolio Inputs'!AH$41,'Portfolio Inputs'!AH$42)</f>
        <v>0</v>
      </c>
      <c r="GN32" s="140">
        <f ca="1">IF(AND(($AB32+$E$2)&gt;HW$5,HW$5&gt;=$E$2),$U32,IF(AND(($AA32+$E$2)&gt;HW$5,HW$5&gt;=$E$2),$T32,0))/Loss_Propane
 *IF($C32="Residential",'Portfolio Inputs'!AI$39,'Portfolio Inputs'!AI$40)
+IF(AND(($AB32+$E$2)&gt;HW$5,HW$5&gt;=$E$2),$W32,IF(AND(($AA32+$E$2)&gt;HW$5,HW$5&gt;=$E$2),$V32,0))/Loss_OilEnergy
 *IF($C32="Residential",'Portfolio Inputs'!AI$41,'Portfolio Inputs'!AI$42)</f>
        <v>0</v>
      </c>
      <c r="GO32" s="140">
        <f ca="1">IF(AND(($AB32+$E$2)&gt;HX$5,HX$5&gt;=$E$2),$U32,IF(AND(($AA32+$E$2)&gt;HX$5,HX$5&gt;=$E$2),$T32,0))/Loss_Propane
 *IF($C32="Residential",'Portfolio Inputs'!AJ$39,'Portfolio Inputs'!AJ$40)
+IF(AND(($AB32+$E$2)&gt;HX$5,HX$5&gt;=$E$2),$W32,IF(AND(($AA32+$E$2)&gt;HX$5,HX$5&gt;=$E$2),$V32,0))/Loss_OilEnergy
 *IF($C32="Residential",'Portfolio Inputs'!AJ$41,'Portfolio Inputs'!AJ$42)</f>
        <v>0</v>
      </c>
      <c r="GP32" s="140">
        <f ca="1">IF(AND(($AB32+$E$2)&gt;HY$5,HY$5&gt;=$E$2),$U32,IF(AND(($AA32+$E$2)&gt;HY$5,HY$5&gt;=$E$2),$T32,0))/Loss_Propane
 *IF($C32="Residential",'Portfolio Inputs'!AK$39,'Portfolio Inputs'!AK$40)
+IF(AND(($AB32+$E$2)&gt;HY$5,HY$5&gt;=$E$2),$W32,IF(AND(($AA32+$E$2)&gt;HY$5,HY$5&gt;=$E$2),$V32,0))/Loss_OilEnergy
 *IF($C32="Residential",'Portfolio Inputs'!AK$41,'Portfolio Inputs'!AK$42)</f>
        <v>0</v>
      </c>
      <c r="GQ32" s="140">
        <f ca="1">IF(AND(($AB32+$E$2)&gt;HZ$5,HZ$5&gt;=$E$2),$U32,IF(AND(($AA32+$E$2)&gt;HZ$5,HZ$5&gt;=$E$2),$T32,0))/Loss_Propane
 *IF($C32="Residential",'Portfolio Inputs'!AL$39,'Portfolio Inputs'!AL$40)
+IF(AND(($AB32+$E$2)&gt;HZ$5,HZ$5&gt;=$E$2),$W32,IF(AND(($AA32+$E$2)&gt;HZ$5,HZ$5&gt;=$E$2),$V32,0))/Loss_OilEnergy
 *IF($C32="Residential",'Portfolio Inputs'!AL$41,'Portfolio Inputs'!AL$42)</f>
        <v>0</v>
      </c>
      <c r="GR32" s="140">
        <f ca="1">IF(AND(($AB32+$E$2)&gt;IA$5,IA$5&gt;=$E$2),$U32,IF(AND(($AA32+$E$2)&gt;IA$5,IA$5&gt;=$E$2),$T32,0))/Loss_Propane
 *IF($C32="Residential",'Portfolio Inputs'!AM$39,'Portfolio Inputs'!AM$40)
+IF(AND(($AB32+$E$2)&gt;IA$5,IA$5&gt;=$E$2),$W32,IF(AND(($AA32+$E$2)&gt;IA$5,IA$5&gt;=$E$2),$V32,0))/Loss_OilEnergy
 *IF($C32="Residential",'Portfolio Inputs'!AM$41,'Portfolio Inputs'!AM$42)</f>
        <v>0</v>
      </c>
      <c r="GS32" s="139"/>
      <c r="GT32" s="140">
        <f ca="1">IF(AND(($AB32+$E$2)&gt;GT$5,GT$5&gt;=$E$2),$L32,IF(AND(($AA32+$E$2)&gt;GT$5,GT$5&gt;=$E$2),$K32,0))/Loss_ElectricEnergy
 *IF($C32="Residential",'Portfolio Inputs'!F$33,'Portfolio Inputs'!F$34)
+IF(AND(($AB32+$E$2)&gt;GT$5,GT$5&gt;=$E$2),$Q32,IF(AND(($AA32+$E$2)&gt;GT$5,GT$5&gt;=$E$2),$P32,0))/Loss_GasEnergy
 *IF($C32="Residential",'Portfolio Inputs'!F$35,'Portfolio Inputs'!F$36)</f>
        <v>8463.6963130380227</v>
      </c>
      <c r="GU32" s="140">
        <f ca="1">IF(AND(($AB32+$E$2)&gt;GU$5,GU$5&gt;=$E$2),$L32,IF(AND(($AA32+$E$2)&gt;GU$5,GU$5&gt;=$E$2),$K32,0))/Loss_ElectricEnergy
 *IF($C32="Residential",'Portfolio Inputs'!G$33,'Portfolio Inputs'!G$34)
+IF(AND(($AB32+$E$2)&gt;GU$5,GU$5&gt;=$E$2),$Q32,IF(AND(($AA32+$E$2)&gt;GU$5,GU$5&gt;=$E$2),$P32,0))/Loss_GasEnergy
 *IF($C32="Residential",'Portfolio Inputs'!G$35,'Portfolio Inputs'!G$36)</f>
        <v>8590.6517577335908</v>
      </c>
      <c r="GV32" s="140">
        <f ca="1">IF(AND(($AB32+$E$2)&gt;GV$5,GV$5&gt;=$E$2),$L32,IF(AND(($AA32+$E$2)&gt;GV$5,GV$5&gt;=$E$2),$K32,0))/Loss_ElectricEnergy
 *IF($C32="Residential",'Portfolio Inputs'!H$33,'Portfolio Inputs'!H$34)
+IF(AND(($AB32+$E$2)&gt;GV$5,GV$5&gt;=$E$2),$Q32,IF(AND(($AA32+$E$2)&gt;GV$5,GV$5&gt;=$E$2),$P32,0))/Loss_GasEnergy
 *IF($C32="Residential",'Portfolio Inputs'!H$35,'Portfolio Inputs'!H$36)</f>
        <v>8719.5115340995944</v>
      </c>
      <c r="GW32" s="140">
        <f ca="1">IF(AND(($AB32+$E$2)&gt;GW$5,GW$5&gt;=$E$2),$L32,IF(AND(($AA32+$E$2)&gt;GW$5,GW$5&gt;=$E$2),$K32,0))/Loss_ElectricEnergy
 *IF($C32="Residential",'Portfolio Inputs'!I$33,'Portfolio Inputs'!I$34)
+IF(AND(($AB32+$E$2)&gt;GW$5,GW$5&gt;=$E$2),$Q32,IF(AND(($AA32+$E$2)&gt;GW$5,GW$5&gt;=$E$2),$P32,0))/Loss_GasEnergy
 *IF($C32="Residential",'Portfolio Inputs'!I$35,'Portfolio Inputs'!I$36)</f>
        <v>8850.3042071110885</v>
      </c>
      <c r="GX32" s="140">
        <f ca="1">IF(AND(($AB32+$E$2)&gt;GX$5,GX$5&gt;=$E$2),$L32,IF(AND(($AA32+$E$2)&gt;GX$5,GX$5&gt;=$E$2),$K32,0))/Loss_ElectricEnergy
 *IF($C32="Residential",'Portfolio Inputs'!J$33,'Portfolio Inputs'!J$34)
+IF(AND(($AB32+$E$2)&gt;GX$5,GX$5&gt;=$E$2),$Q32,IF(AND(($AA32+$E$2)&gt;GX$5,GX$5&gt;=$E$2),$P32,0))/Loss_GasEnergy
 *IF($C32="Residential",'Portfolio Inputs'!J$35,'Portfolio Inputs'!J$36)</f>
        <v>8983.0587702177527</v>
      </c>
      <c r="GY32" s="140">
        <f ca="1">IF(AND(($AB32+$E$2)&gt;GY$5,GY$5&gt;=$E$2),$L32,IF(AND(($AA32+$E$2)&gt;GY$5,GY$5&gt;=$E$2),$K32,0))/Loss_ElectricEnergy
 *IF($C32="Residential",'Portfolio Inputs'!K$33,'Portfolio Inputs'!K$34)
+IF(AND(($AB32+$E$2)&gt;GY$5,GY$5&gt;=$E$2),$Q32,IF(AND(($AA32+$E$2)&gt;GY$5,GY$5&gt;=$E$2),$P32,0))/Loss_GasEnergy
 *IF($C32="Residential",'Portfolio Inputs'!K$35,'Portfolio Inputs'!K$36)</f>
        <v>9117.8046517710172</v>
      </c>
      <c r="GZ32" s="140">
        <f ca="1">IF(AND(($AB32+$E$2)&gt;GZ$5,GZ$5&gt;=$E$2),$L32,IF(AND(($AA32+$E$2)&gt;GZ$5,GZ$5&gt;=$E$2),$K32,0))/Loss_ElectricEnergy
 *IF($C32="Residential",'Portfolio Inputs'!L$33,'Portfolio Inputs'!L$34)
+IF(AND(($AB32+$E$2)&gt;GZ$5,GZ$5&gt;=$E$2),$Q32,IF(AND(($AA32+$E$2)&gt;GZ$5,GZ$5&gt;=$E$2),$P32,0))/Loss_GasEnergy
 *IF($C32="Residential",'Portfolio Inputs'!L$35,'Portfolio Inputs'!L$36)</f>
        <v>9254.5717215475815</v>
      </c>
      <c r="HA32" s="140">
        <f ca="1">IF(AND(($AB32+$E$2)&gt;HA$5,HA$5&gt;=$E$2),$L32,IF(AND(($AA32+$E$2)&gt;HA$5,HA$5&gt;=$E$2),$K32,0))/Loss_ElectricEnergy
 *IF($C32="Residential",'Portfolio Inputs'!M$33,'Portfolio Inputs'!M$34)
+IF(AND(($AB32+$E$2)&gt;HA$5,HA$5&gt;=$E$2),$Q32,IF(AND(($AA32+$E$2)&gt;HA$5,HA$5&gt;=$E$2),$P32,0))/Loss_GasEnergy
 *IF($C32="Residential",'Portfolio Inputs'!M$35,'Portfolio Inputs'!M$36)</f>
        <v>9393.3902973707936</v>
      </c>
      <c r="HB32" s="140">
        <f ca="1">IF(AND(($AB32+$E$2)&gt;HB$5,HB$5&gt;=$E$2),$L32,IF(AND(($AA32+$E$2)&gt;HB$5,HB$5&gt;=$E$2),$K32,0))/Loss_ElectricEnergy
 *IF($C32="Residential",'Portfolio Inputs'!N$33,'Portfolio Inputs'!N$34)
+IF(AND(($AB32+$E$2)&gt;HB$5,HB$5&gt;=$E$2),$Q32,IF(AND(($AA32+$E$2)&gt;HB$5,HB$5&gt;=$E$2),$P32,0))/Loss_GasEnergy
 *IF($C32="Residential",'Portfolio Inputs'!N$35,'Portfolio Inputs'!N$36)</f>
        <v>9534.2911518313558</v>
      </c>
      <c r="HC32" s="140">
        <f ca="1">IF(AND(($AB32+$E$2)&gt;HC$5,HC$5&gt;=$E$2),$L32,IF(AND(($AA32+$E$2)&gt;HC$5,HC$5&gt;=$E$2),$K32,0))/Loss_ElectricEnergy
 *IF($C32="Residential",'Portfolio Inputs'!O$33,'Portfolio Inputs'!O$34)
+IF(AND(($AB32+$E$2)&gt;HC$5,HC$5&gt;=$E$2),$Q32,IF(AND(($AA32+$E$2)&gt;HC$5,HC$5&gt;=$E$2),$P32,0))/Loss_GasEnergy
 *IF($C32="Residential",'Portfolio Inputs'!O$35,'Portfolio Inputs'!O$36)</f>
        <v>9677.3055191088242</v>
      </c>
      <c r="HD32" s="140">
        <f ca="1">IF(AND(($AB32+$E$2)&gt;HD$5,HD$5&gt;=$E$2),$L32,IF(AND(($AA32+$E$2)&gt;HD$5,HD$5&gt;=$E$2),$K32,0))/Loss_ElectricEnergy
 *IF($C32="Residential",'Portfolio Inputs'!P$33,'Portfolio Inputs'!P$34)
+IF(AND(($AB32+$E$2)&gt;HD$5,HD$5&gt;=$E$2),$Q32,IF(AND(($AA32+$E$2)&gt;HD$5,HD$5&gt;=$E$2),$P32,0))/Loss_GasEnergy
 *IF($C32="Residential",'Portfolio Inputs'!P$35,'Portfolio Inputs'!P$36)</f>
        <v>9822.4651018954555</v>
      </c>
      <c r="HE32" s="140">
        <f ca="1">IF(AND(($AB32+$E$2)&gt;HE$5,HE$5&gt;=$E$2),$L32,IF(AND(($AA32+$E$2)&gt;HE$5,HE$5&gt;=$E$2),$K32,0))/Loss_ElectricEnergy
 *IF($C32="Residential",'Portfolio Inputs'!Q$33,'Portfolio Inputs'!Q$34)
+IF(AND(($AB32+$E$2)&gt;HE$5,HE$5&gt;=$E$2),$Q32,IF(AND(($AA32+$E$2)&gt;HE$5,HE$5&gt;=$E$2),$P32,0))/Loss_GasEnergy
 *IF($C32="Residential",'Portfolio Inputs'!Q$35,'Portfolio Inputs'!Q$36)</f>
        <v>9969.802078423887</v>
      </c>
      <c r="HF32" s="140">
        <f ca="1">IF(AND(($AB32+$E$2)&gt;HF$5,HF$5&gt;=$E$2),$L32,IF(AND(($AA32+$E$2)&gt;HF$5,HF$5&gt;=$E$2),$K32,0))/Loss_ElectricEnergy
 *IF($C32="Residential",'Portfolio Inputs'!R$33,'Portfolio Inputs'!R$34)
+IF(AND(($AB32+$E$2)&gt;HF$5,HF$5&gt;=$E$2),$Q32,IF(AND(($AA32+$E$2)&gt;HF$5,HF$5&gt;=$E$2),$P32,0))/Loss_GasEnergy
 *IF($C32="Residential",'Portfolio Inputs'!R$35,'Portfolio Inputs'!R$36)</f>
        <v>10119.349109600244</v>
      </c>
      <c r="HG32" s="140">
        <f ca="1">IF(AND(($AB32+$E$2)&gt;HG$5,HG$5&gt;=$E$2),$L32,IF(AND(($AA32+$E$2)&gt;HG$5,HG$5&gt;=$E$2),$K32,0))/Loss_ElectricEnergy
 *IF($C32="Residential",'Portfolio Inputs'!S$33,'Portfolio Inputs'!S$34)
+IF(AND(($AB32+$E$2)&gt;HG$5,HG$5&gt;=$E$2),$Q32,IF(AND(($AA32+$E$2)&gt;HG$5,HG$5&gt;=$E$2),$P32,0))/Loss_GasEnergy
 *IF($C32="Residential",'Portfolio Inputs'!S$35,'Portfolio Inputs'!S$36)</f>
        <v>10271.139346244247</v>
      </c>
      <c r="HH32" s="140">
        <f ca="1">IF(AND(($AB32+$E$2)&gt;HH$5,HH$5&gt;=$E$2),$L32,IF(AND(($AA32+$E$2)&gt;HH$5,HH$5&gt;=$E$2),$K32,0))/Loss_ElectricEnergy
 *IF($C32="Residential",'Portfolio Inputs'!T$33,'Portfolio Inputs'!T$34)
+IF(AND(($AB32+$E$2)&gt;HH$5,HH$5&gt;=$E$2),$Q32,IF(AND(($AA32+$E$2)&gt;HH$5,HH$5&gt;=$E$2),$P32,0))/Loss_GasEnergy
 *IF($C32="Residential",'Portfolio Inputs'!T$35,'Portfolio Inputs'!T$36)</f>
        <v>10425.206436437909</v>
      </c>
      <c r="HI32" s="140">
        <f ca="1">IF(AND(($AB32+$E$2)&gt;HI$5,HI$5&gt;=$E$2),$L32,IF(AND(($AA32+$E$2)&gt;HI$5,HI$5&gt;=$E$2),$K32,0))/Loss_ElectricEnergy
 *IF($C32="Residential",'Portfolio Inputs'!U$33,'Portfolio Inputs'!U$34)
+IF(AND(($AB32+$E$2)&gt;HI$5,HI$5&gt;=$E$2),$Q32,IF(AND(($AA32+$E$2)&gt;HI$5,HI$5&gt;=$E$2),$P32,0))/Loss_GasEnergy
 *IF($C32="Residential",'Portfolio Inputs'!U$35,'Portfolio Inputs'!U$36)</f>
        <v>10581.584532984476</v>
      </c>
      <c r="HJ32" s="140">
        <f ca="1">IF(AND(($AB32+$E$2)&gt;HJ$5,HJ$5&gt;=$E$2),$L32,IF(AND(($AA32+$E$2)&gt;HJ$5,HJ$5&gt;=$E$2),$K32,0))/Loss_ElectricEnergy
 *IF($C32="Residential",'Portfolio Inputs'!V$33,'Portfolio Inputs'!V$34)
+IF(AND(($AB32+$E$2)&gt;HJ$5,HJ$5&gt;=$E$2),$Q32,IF(AND(($AA32+$E$2)&gt;HJ$5,HJ$5&gt;=$E$2),$P32,0))/Loss_GasEnergy
 *IF($C32="Residential",'Portfolio Inputs'!V$35,'Portfolio Inputs'!V$36)</f>
        <v>10740.308300979243</v>
      </c>
      <c r="HK32" s="140">
        <f ca="1">IF(AND(($AB32+$E$2)&gt;HK$5,HK$5&gt;=$E$2),$L32,IF(AND(($AA32+$E$2)&gt;HK$5,HK$5&gt;=$E$2),$K32,0))/Loss_ElectricEnergy
 *IF($C32="Residential",'Portfolio Inputs'!W$33,'Portfolio Inputs'!W$34)
+IF(AND(($AB32+$E$2)&gt;HK$5,HK$5&gt;=$E$2),$Q32,IF(AND(($AA32+$E$2)&gt;HK$5,HK$5&gt;=$E$2),$P32,0))/Loss_GasEnergy
 *IF($C32="Residential",'Portfolio Inputs'!W$35,'Portfolio Inputs'!W$36)</f>
        <v>10901.412925493931</v>
      </c>
      <c r="HL32" s="140">
        <f ca="1">IF(AND(($AB32+$E$2)&gt;HL$5,HL$5&gt;=$E$2),$L32,IF(AND(($AA32+$E$2)&gt;HL$5,HL$5&gt;=$E$2),$K32,0))/Loss_ElectricEnergy
 *IF($C32="Residential",'Portfolio Inputs'!X$33,'Portfolio Inputs'!X$34)
+IF(AND(($AB32+$E$2)&gt;HL$5,HL$5&gt;=$E$2),$Q32,IF(AND(($AA32+$E$2)&gt;HL$5,HL$5&gt;=$E$2),$P32,0))/Loss_GasEnergy
 *IF($C32="Residential",'Portfolio Inputs'!X$35,'Portfolio Inputs'!X$36)</f>
        <v>0</v>
      </c>
      <c r="HM32" s="140">
        <f ca="1">IF(AND(($AB32+$E$2)&gt;HM$5,HM$5&gt;=$E$2),$L32,IF(AND(($AA32+$E$2)&gt;HM$5,HM$5&gt;=$E$2),$K32,0))/Loss_ElectricEnergy
 *IF($C32="Residential",'Portfolio Inputs'!Y$33,'Portfolio Inputs'!Y$34)
+IF(AND(($AB32+$E$2)&gt;HM$5,HM$5&gt;=$E$2),$Q32,IF(AND(($AA32+$E$2)&gt;HM$5,HM$5&gt;=$E$2),$P32,0))/Loss_GasEnergy
 *IF($C32="Residential",'Portfolio Inputs'!Y$35,'Portfolio Inputs'!Y$36)</f>
        <v>0</v>
      </c>
      <c r="HN32" s="140">
        <f ca="1">IF(AND(($AB32+$E$2)&gt;HN$5,HN$5&gt;=$E$2),$L32,IF(AND(($AA32+$E$2)&gt;HN$5,HN$5&gt;=$E$2),$K32,0))/Loss_ElectricEnergy
 *IF($C32="Residential",'Portfolio Inputs'!Z$33,'Portfolio Inputs'!Z$34)
+IF(AND(($AB32+$E$2)&gt;HN$5,HN$5&gt;=$E$2),$Q32,IF(AND(($AA32+$E$2)&gt;HN$5,HN$5&gt;=$E$2),$P32,0))/Loss_GasEnergy
 *IF($C32="Residential",'Portfolio Inputs'!Z$35,'Portfolio Inputs'!Z$36)</f>
        <v>0</v>
      </c>
      <c r="HO32" s="140">
        <f ca="1">IF(AND(($AB32+$E$2)&gt;HO$5,HO$5&gt;=$E$2),$L32,IF(AND(($AA32+$E$2)&gt;HO$5,HO$5&gt;=$E$2),$K32,0))/Loss_ElectricEnergy
 *IF($C32="Residential",'Portfolio Inputs'!AA$33,'Portfolio Inputs'!AA$34)
+IF(AND(($AB32+$E$2)&gt;HO$5,HO$5&gt;=$E$2),$Q32,IF(AND(($AA32+$E$2)&gt;HO$5,HO$5&gt;=$E$2),$P32,0))/Loss_GasEnergy
 *IF($C32="Residential",'Portfolio Inputs'!AA$35,'Portfolio Inputs'!AA$36)</f>
        <v>0</v>
      </c>
      <c r="HP32" s="140">
        <f ca="1">IF(AND(($AB32+$E$2)&gt;HP$5,HP$5&gt;=$E$2),$L32,IF(AND(($AA32+$E$2)&gt;HP$5,HP$5&gt;=$E$2),$K32,0))/Loss_ElectricEnergy
 *IF($C32="Residential",'Portfolio Inputs'!AB$33,'Portfolio Inputs'!AB$34)
+IF(AND(($AB32+$E$2)&gt;HP$5,HP$5&gt;=$E$2),$Q32,IF(AND(($AA32+$E$2)&gt;HP$5,HP$5&gt;=$E$2),$P32,0))/Loss_GasEnergy
 *IF($C32="Residential",'Portfolio Inputs'!AB$35,'Portfolio Inputs'!AB$36)</f>
        <v>0</v>
      </c>
      <c r="HQ32" s="140">
        <f ca="1">IF(AND(($AB32+$E$2)&gt;HQ$5,HQ$5&gt;=$E$2),$L32,IF(AND(($AA32+$E$2)&gt;HQ$5,HQ$5&gt;=$E$2),$K32,0))/Loss_ElectricEnergy
 *IF($C32="Residential",'Portfolio Inputs'!AC$33,'Portfolio Inputs'!AC$34)
+IF(AND(($AB32+$E$2)&gt;HQ$5,HQ$5&gt;=$E$2),$Q32,IF(AND(($AA32+$E$2)&gt;HQ$5,HQ$5&gt;=$E$2),$P32,0))/Loss_GasEnergy
 *IF($C32="Residential",'Portfolio Inputs'!AC$35,'Portfolio Inputs'!AC$36)</f>
        <v>0</v>
      </c>
      <c r="HR32" s="140">
        <f ca="1">IF(AND(($AB32+$E$2)&gt;HR$5,HR$5&gt;=$E$2),$L32,IF(AND(($AA32+$E$2)&gt;HR$5,HR$5&gt;=$E$2),$K32,0))/Loss_ElectricEnergy
 *IF($C32="Residential",'Portfolio Inputs'!AD$33,'Portfolio Inputs'!AD$34)
+IF(AND(($AB32+$E$2)&gt;HR$5,HR$5&gt;=$E$2),$Q32,IF(AND(($AA32+$E$2)&gt;HR$5,HR$5&gt;=$E$2),$P32,0))/Loss_GasEnergy
 *IF($C32="Residential",'Portfolio Inputs'!AD$35,'Portfolio Inputs'!AD$36)</f>
        <v>0</v>
      </c>
      <c r="HS32" s="140">
        <f ca="1">IF(AND(($AB32+$E$2)&gt;HS$5,HS$5&gt;=$E$2),$L32,IF(AND(($AA32+$E$2)&gt;HS$5,HS$5&gt;=$E$2),$K32,0))/Loss_ElectricEnergy
 *IF($C32="Residential",'Portfolio Inputs'!AE$33,'Portfolio Inputs'!AE$34)
+IF(AND(($AB32+$E$2)&gt;HS$5,HS$5&gt;=$E$2),$Q32,IF(AND(($AA32+$E$2)&gt;HS$5,HS$5&gt;=$E$2),$P32,0))/Loss_GasEnergy
 *IF($C32="Residential",'Portfolio Inputs'!AE$35,'Portfolio Inputs'!AE$36)</f>
        <v>0</v>
      </c>
      <c r="HT32" s="140">
        <f ca="1">IF(AND(($AB32+$E$2)&gt;HT$5,HT$5&gt;=$E$2),$L32,IF(AND(($AA32+$E$2)&gt;HT$5,HT$5&gt;=$E$2),$K32,0))/Loss_ElectricEnergy
 *IF($C32="Residential",'Portfolio Inputs'!AF$33,'Portfolio Inputs'!AF$34)
+IF(AND(($AB32+$E$2)&gt;HT$5,HT$5&gt;=$E$2),$Q32,IF(AND(($AA32+$E$2)&gt;HT$5,HT$5&gt;=$E$2),$P32,0))/Loss_GasEnergy
 *IF($C32="Residential",'Portfolio Inputs'!AF$35,'Portfolio Inputs'!AF$36)</f>
        <v>0</v>
      </c>
      <c r="HU32" s="140">
        <f ca="1">IF(AND(($AB32+$E$2)&gt;HU$5,HU$5&gt;=$E$2),$L32,IF(AND(($AA32+$E$2)&gt;HU$5,HU$5&gt;=$E$2),$K32,0))/Loss_ElectricEnergy
 *IF($C32="Residential",'Portfolio Inputs'!AG$33,'Portfolio Inputs'!AG$34)
+IF(AND(($AB32+$E$2)&gt;HU$5,HU$5&gt;=$E$2),$Q32,IF(AND(($AA32+$E$2)&gt;HU$5,HU$5&gt;=$E$2),$P32,0))/Loss_GasEnergy
 *IF($C32="Residential",'Portfolio Inputs'!AG$35,'Portfolio Inputs'!AG$36)</f>
        <v>0</v>
      </c>
      <c r="HV32" s="140">
        <f ca="1">IF(AND(($AB32+$E$2)&gt;HV$5,HV$5&gt;=$E$2),$L32,IF(AND(($AA32+$E$2)&gt;HV$5,HV$5&gt;=$E$2),$K32,0))/Loss_ElectricEnergy
 *IF($C32="Residential",'Portfolio Inputs'!AH$33,'Portfolio Inputs'!AH$34)
+IF(AND(($AB32+$E$2)&gt;HV$5,HV$5&gt;=$E$2),$Q32,IF(AND(($AA32+$E$2)&gt;HV$5,HV$5&gt;=$E$2),$P32,0))/Loss_GasEnergy
 *IF($C32="Residential",'Portfolio Inputs'!AH$35,'Portfolio Inputs'!AH$36)</f>
        <v>0</v>
      </c>
      <c r="HW32" s="140">
        <f ca="1">IF(AND(($AB32+$E$2)&gt;HW$5,HW$5&gt;=$E$2),$L32,IF(AND(($AA32+$E$2)&gt;HW$5,HW$5&gt;=$E$2),$K32,0))/Loss_ElectricEnergy
 *IF($C32="Residential",'Portfolio Inputs'!AI$33,'Portfolio Inputs'!AI$34)
+IF(AND(($AB32+$E$2)&gt;HW$5,HW$5&gt;=$E$2),$Q32,IF(AND(($AA32+$E$2)&gt;HW$5,HW$5&gt;=$E$2),$P32,0))/Loss_GasEnergy
 *IF($C32="Residential",'Portfolio Inputs'!AI$35,'Portfolio Inputs'!AI$36)</f>
        <v>0</v>
      </c>
      <c r="HX32" s="140">
        <f ca="1">IF(AND(($AB32+$E$2)&gt;HX$5,HX$5&gt;=$E$2),$L32,IF(AND(($AA32+$E$2)&gt;HX$5,HX$5&gt;=$E$2),$K32,0))/Loss_ElectricEnergy
 *IF($C32="Residential",'Portfolio Inputs'!AJ$33,'Portfolio Inputs'!AJ$34)
+IF(AND(($AB32+$E$2)&gt;HX$5,HX$5&gt;=$E$2),$Q32,IF(AND(($AA32+$E$2)&gt;HX$5,HX$5&gt;=$E$2),$P32,0))/Loss_GasEnergy
 *IF($C32="Residential",'Portfolio Inputs'!AJ$35,'Portfolio Inputs'!AJ$36)</f>
        <v>0</v>
      </c>
      <c r="HY32" s="140">
        <f ca="1">IF(AND(($AB32+$E$2)&gt;HY$5,HY$5&gt;=$E$2),$L32,IF(AND(($AA32+$E$2)&gt;HY$5,HY$5&gt;=$E$2),$K32,0))/Loss_ElectricEnergy
 *IF($C32="Residential",'Portfolio Inputs'!AK$33,'Portfolio Inputs'!AK$34)
+IF(AND(($AB32+$E$2)&gt;HY$5,HY$5&gt;=$E$2),$Q32,IF(AND(($AA32+$E$2)&gt;HY$5,HY$5&gt;=$E$2),$P32,0))/Loss_GasEnergy
 *IF($C32="Residential",'Portfolio Inputs'!AK$35,'Portfolio Inputs'!AK$36)</f>
        <v>0</v>
      </c>
      <c r="HZ32" s="140">
        <f ca="1">IF(AND(($AB32+$E$2)&gt;HZ$5,HZ$5&gt;=$E$2),$L32,IF(AND(($AA32+$E$2)&gt;HZ$5,HZ$5&gt;=$E$2),$K32,0))/Loss_ElectricEnergy
 *IF($C32="Residential",'Portfolio Inputs'!AL$33,'Portfolio Inputs'!AL$34)
+IF(AND(($AB32+$E$2)&gt;HZ$5,HZ$5&gt;=$E$2),$Q32,IF(AND(($AA32+$E$2)&gt;HZ$5,HZ$5&gt;=$E$2),$P32,0))/Loss_GasEnergy
 *IF($C32="Residential",'Portfolio Inputs'!AL$35,'Portfolio Inputs'!AL$36)</f>
        <v>0</v>
      </c>
      <c r="IA32" s="140">
        <f ca="1">IF(AND(($AB32+$E$2)&gt;IA$5,IA$5&gt;=$E$2),$L32,IF(AND(($AA32+$E$2)&gt;IA$5,IA$5&gt;=$E$2),$K32,0))/Loss_ElectricEnergy
 *IF($C32="Residential",'Portfolio Inputs'!AM$33,'Portfolio Inputs'!AM$34)
+IF(AND(($AB32+$E$2)&gt;IA$5,IA$5&gt;=$E$2),$Q32,IF(AND(($AA32+$E$2)&gt;IA$5,IA$5&gt;=$E$2),$P32,0))/Loss_GasEnergy
 *IF($C32="Residential",'Portfolio Inputs'!AM$35,'Portfolio Inputs'!AM$36)</f>
        <v>0</v>
      </c>
      <c r="IB32" s="139"/>
      <c r="IC32" s="140">
        <f t="shared" ca="1" si="450"/>
        <v>18216</v>
      </c>
      <c r="ID32" s="140">
        <f t="shared" ca="1" si="450"/>
        <v>0</v>
      </c>
      <c r="IE32" s="140">
        <f t="shared" ca="1" si="450"/>
        <v>0</v>
      </c>
      <c r="IF32" s="140">
        <f t="shared" ca="1" si="450"/>
        <v>0</v>
      </c>
      <c r="IG32" s="140">
        <f t="shared" ca="1" si="450"/>
        <v>0</v>
      </c>
      <c r="IH32" s="140">
        <f t="shared" ca="1" si="450"/>
        <v>0</v>
      </c>
      <c r="II32" s="140">
        <f t="shared" ca="1" si="450"/>
        <v>0</v>
      </c>
      <c r="IJ32" s="140">
        <f t="shared" ca="1" si="450"/>
        <v>0</v>
      </c>
      <c r="IK32" s="140">
        <f t="shared" ca="1" si="450"/>
        <v>0</v>
      </c>
      <c r="IL32" s="140">
        <f t="shared" ca="1" si="450"/>
        <v>0</v>
      </c>
      <c r="IM32" s="140">
        <f t="shared" ca="1" si="450"/>
        <v>0</v>
      </c>
      <c r="IN32" s="140">
        <f t="shared" ca="1" si="450"/>
        <v>0</v>
      </c>
      <c r="IO32" s="140">
        <f t="shared" ca="1" si="450"/>
        <v>0</v>
      </c>
      <c r="IP32" s="140">
        <f t="shared" ca="1" si="450"/>
        <v>0</v>
      </c>
      <c r="IQ32" s="140">
        <f t="shared" ca="1" si="450"/>
        <v>0</v>
      </c>
      <c r="IR32" s="140">
        <f t="shared" ca="1" si="450"/>
        <v>0</v>
      </c>
      <c r="IS32" s="140">
        <f t="shared" ca="1" si="451"/>
        <v>0</v>
      </c>
      <c r="IT32" s="140">
        <f t="shared" ca="1" si="451"/>
        <v>0</v>
      </c>
      <c r="IU32" s="140">
        <f t="shared" ca="1" si="451"/>
        <v>0</v>
      </c>
      <c r="IV32" s="140">
        <f t="shared" ca="1" si="451"/>
        <v>0</v>
      </c>
      <c r="IW32" s="140">
        <f t="shared" ca="1" si="452"/>
        <v>0</v>
      </c>
      <c r="IX32" s="140">
        <f t="shared" ca="1" si="452"/>
        <v>0</v>
      </c>
      <c r="IY32" s="140">
        <f t="shared" ca="1" si="452"/>
        <v>0</v>
      </c>
      <c r="IZ32" s="140">
        <f t="shared" ca="1" si="452"/>
        <v>0</v>
      </c>
      <c r="JA32" s="140">
        <f t="shared" ca="1" si="452"/>
        <v>0</v>
      </c>
      <c r="JB32" s="140">
        <f t="shared" ca="1" si="452"/>
        <v>0</v>
      </c>
      <c r="JC32" s="140">
        <f t="shared" ca="1" si="452"/>
        <v>0</v>
      </c>
      <c r="JD32" s="140">
        <f t="shared" ca="1" si="452"/>
        <v>0</v>
      </c>
      <c r="JE32" s="140">
        <f t="shared" ca="1" si="452"/>
        <v>0</v>
      </c>
      <c r="JF32" s="140">
        <f t="shared" ca="1" si="452"/>
        <v>0</v>
      </c>
      <c r="JG32" s="140">
        <f t="shared" ca="1" si="452"/>
        <v>0</v>
      </c>
      <c r="JH32" s="140">
        <f t="shared" ca="1" si="452"/>
        <v>0</v>
      </c>
      <c r="JI32" s="140">
        <f t="shared" ca="1" si="452"/>
        <v>0</v>
      </c>
      <c r="JJ32" s="140">
        <f t="shared" ca="1" si="452"/>
        <v>0</v>
      </c>
      <c r="JK32" s="139"/>
      <c r="JL32" s="140">
        <f ca="1">IF(AND(($AB32+$E$2)&gt;JL$5,JL$5&gt;=$E$2),'Portfolio Inputs'!F$30*$S32,IF(AND(($AA32+$E$2)&gt;JL$5,JL$5&gt;=$E$2),'Portfolio Inputs'!F$30*$R32,0))</f>
        <v>0</v>
      </c>
      <c r="JM32" s="140">
        <f ca="1">IF(AND(($AB32+$E$2)&gt;JM$5,JM$5&gt;=$E$2),'Portfolio Inputs'!G$30*$S32,IF(AND(($AA32+$E$2)&gt;JM$5,JM$5&gt;=$E$2),'Portfolio Inputs'!G$30*$R32,0))</f>
        <v>0</v>
      </c>
      <c r="JN32" s="140">
        <f ca="1">IF(AND(($AB32+$E$2)&gt;JN$5,JN$5&gt;=$E$2),'Portfolio Inputs'!H$30*$S32,IF(AND(($AA32+$E$2)&gt;JN$5,JN$5&gt;=$E$2),'Portfolio Inputs'!H$30*$R32,0))</f>
        <v>0</v>
      </c>
      <c r="JO32" s="140">
        <f ca="1">IF(AND(($AB32+$E$2)&gt;JO$5,JO$5&gt;=$E$2),'Portfolio Inputs'!I$30*$S32,IF(AND(($AA32+$E$2)&gt;JO$5,JO$5&gt;=$E$2),'Portfolio Inputs'!I$30*$R32,0))</f>
        <v>0</v>
      </c>
      <c r="JP32" s="140">
        <f ca="1">IF(AND(($AB32+$E$2)&gt;JP$5,JP$5&gt;=$E$2),'Portfolio Inputs'!J$30*$S32,IF(AND(($AA32+$E$2)&gt;JP$5,JP$5&gt;=$E$2),'Portfolio Inputs'!J$30*$R32,0))</f>
        <v>0</v>
      </c>
      <c r="JQ32" s="140">
        <f ca="1">IF(AND(($AB32+$E$2)&gt;JQ$5,JQ$5&gt;=$E$2),'Portfolio Inputs'!K$30*$S32,IF(AND(($AA32+$E$2)&gt;JQ$5,JQ$5&gt;=$E$2),'Portfolio Inputs'!K$30*$R32,0))</f>
        <v>0</v>
      </c>
      <c r="JR32" s="140">
        <f ca="1">IF(AND(($AB32+$E$2)&gt;JR$5,JR$5&gt;=$E$2),'Portfolio Inputs'!L$30*$S32,IF(AND(($AA32+$E$2)&gt;JR$5,JR$5&gt;=$E$2),'Portfolio Inputs'!L$30*$R32,0))</f>
        <v>0</v>
      </c>
      <c r="JS32" s="140">
        <f ca="1">IF(AND(($AB32+$E$2)&gt;JS$5,JS$5&gt;=$E$2),'Portfolio Inputs'!M$30*$S32,IF(AND(($AA32+$E$2)&gt;JS$5,JS$5&gt;=$E$2),'Portfolio Inputs'!M$30*$R32,0))</f>
        <v>0</v>
      </c>
      <c r="JT32" s="140">
        <f ca="1">IF(AND(($AB32+$E$2)&gt;JT$5,JT$5&gt;=$E$2),'Portfolio Inputs'!N$30*$S32,IF(AND(($AA32+$E$2)&gt;JT$5,JT$5&gt;=$E$2),'Portfolio Inputs'!N$30*$R32,0))</f>
        <v>0</v>
      </c>
      <c r="JU32" s="140">
        <f ca="1">IF(AND(($AB32+$E$2)&gt;JU$5,JU$5&gt;=$E$2),'Portfolio Inputs'!O$30*$S32,IF(AND(($AA32+$E$2)&gt;JU$5,JU$5&gt;=$E$2),'Portfolio Inputs'!O$30*$R32,0))</f>
        <v>0</v>
      </c>
      <c r="JV32" s="140">
        <f ca="1">IF(AND(($AB32+$E$2)&gt;JV$5,JV$5&gt;=$E$2),'Portfolio Inputs'!P$30*$S32,IF(AND(($AA32+$E$2)&gt;JV$5,JV$5&gt;=$E$2),'Portfolio Inputs'!P$30*$R32,0))</f>
        <v>0</v>
      </c>
      <c r="JW32" s="140">
        <f ca="1">IF(AND(($AB32+$E$2)&gt;JW$5,JW$5&gt;=$E$2),'Portfolio Inputs'!Q$30*$S32,IF(AND(($AA32+$E$2)&gt;JW$5,JW$5&gt;=$E$2),'Portfolio Inputs'!Q$30*$R32,0))</f>
        <v>0</v>
      </c>
      <c r="JX32" s="140">
        <f ca="1">IF(AND(($AB32+$E$2)&gt;JX$5,JX$5&gt;=$E$2),'Portfolio Inputs'!R$30*$S32,IF(AND(($AA32+$E$2)&gt;JX$5,JX$5&gt;=$E$2),'Portfolio Inputs'!R$30*$R32,0))</f>
        <v>0</v>
      </c>
      <c r="JY32" s="140">
        <f ca="1">IF(AND(($AB32+$E$2)&gt;JY$5,JY$5&gt;=$E$2),'Portfolio Inputs'!S$30*$S32,IF(AND(($AA32+$E$2)&gt;JY$5,JY$5&gt;=$E$2),'Portfolio Inputs'!S$30*$R32,0))</f>
        <v>0</v>
      </c>
      <c r="JZ32" s="140">
        <f ca="1">IF(AND(($AB32+$E$2)&gt;JZ$5,JZ$5&gt;=$E$2),'Portfolio Inputs'!T$30*$S32,IF(AND(($AA32+$E$2)&gt;JZ$5,JZ$5&gt;=$E$2),'Portfolio Inputs'!T$30*$R32,0))</f>
        <v>0</v>
      </c>
      <c r="KA32" s="140">
        <f ca="1">IF(AND(($AB32+$E$2)&gt;KA$5,KA$5&gt;=$E$2),'Portfolio Inputs'!U$30*$S32,IF(AND(($AA32+$E$2)&gt;KA$5,KA$5&gt;=$E$2),'Portfolio Inputs'!U$30*$R32,0))</f>
        <v>0</v>
      </c>
      <c r="KB32" s="140">
        <f ca="1">IF(AND(($AB32+$E$2)&gt;KB$5,KB$5&gt;=$E$2),'Portfolio Inputs'!V$30*$S32,IF(AND(($AA32+$E$2)&gt;KB$5,KB$5&gt;=$E$2),'Portfolio Inputs'!V$30*$R32,0))</f>
        <v>0</v>
      </c>
      <c r="KC32" s="140">
        <f ca="1">IF(AND(($AB32+$E$2)&gt;KC$5,KC$5&gt;=$E$2),'Portfolio Inputs'!W$30*$S32,IF(AND(($AA32+$E$2)&gt;KC$5,KC$5&gt;=$E$2),'Portfolio Inputs'!W$30*$R32,0))</f>
        <v>0</v>
      </c>
      <c r="KD32" s="140">
        <f ca="1">IF(AND(($AB32+$E$2)&gt;KD$5,KD$5&gt;=$E$2),'Portfolio Inputs'!X$30*$S32,IF(AND(($AA32+$E$2)&gt;KD$5,KD$5&gt;=$E$2),'Portfolio Inputs'!X$30*$R32,0))</f>
        <v>0</v>
      </c>
      <c r="KE32" s="140">
        <f ca="1">IF(AND(($AB32+$E$2)&gt;KE$5,KE$5&gt;=$E$2),'Portfolio Inputs'!Y$30*$S32,IF(AND(($AA32+$E$2)&gt;KE$5,KE$5&gt;=$E$2),'Portfolio Inputs'!Y$30*$R32,0))</f>
        <v>0</v>
      </c>
      <c r="KF32" s="140">
        <f ca="1">IF(AND(($AB32+$E$2)&gt;KF$5,KF$5&gt;=$E$2),'Portfolio Inputs'!Z$30*$S32,IF(AND(($AA32+$E$2)&gt;KF$5,KF$5&gt;=$E$2),'Portfolio Inputs'!Z$30*$R32,0))</f>
        <v>0</v>
      </c>
      <c r="KG32" s="140">
        <f ca="1">IF(AND(($AB32+$E$2)&gt;KG$5,KG$5&gt;=$E$2),'Portfolio Inputs'!AA$30*$S32,IF(AND(($AA32+$E$2)&gt;KG$5,KG$5&gt;=$E$2),'Portfolio Inputs'!AA$30*$R32,0))</f>
        <v>0</v>
      </c>
      <c r="KH32" s="140">
        <f ca="1">IF(AND(($AB32+$E$2)&gt;KH$5,KH$5&gt;=$E$2),'Portfolio Inputs'!AB$30*$S32,IF(AND(($AA32+$E$2)&gt;KH$5,KH$5&gt;=$E$2),'Portfolio Inputs'!AB$30*$R32,0))</f>
        <v>0</v>
      </c>
      <c r="KI32" s="140">
        <f ca="1">IF(AND(($AB32+$E$2)&gt;KI$5,KI$5&gt;=$E$2),'Portfolio Inputs'!AC$30*$S32,IF(AND(($AA32+$E$2)&gt;KI$5,KI$5&gt;=$E$2),'Portfolio Inputs'!AC$30*$R32,0))</f>
        <v>0</v>
      </c>
      <c r="KJ32" s="140">
        <f ca="1">IF(AND(($AB32+$E$2)&gt;KJ$5,KJ$5&gt;=$E$2),'Portfolio Inputs'!AD$30*$S32,IF(AND(($AA32+$E$2)&gt;KJ$5,KJ$5&gt;=$E$2),'Portfolio Inputs'!AD$30*$R32,0))</f>
        <v>0</v>
      </c>
      <c r="KK32" s="140">
        <f ca="1">IF(AND(($AB32+$E$2)&gt;KK$5,KK$5&gt;=$E$2),'Portfolio Inputs'!AE$30*$S32,IF(AND(($AA32+$E$2)&gt;KK$5,KK$5&gt;=$E$2),'Portfolio Inputs'!AE$30*$R32,0))</f>
        <v>0</v>
      </c>
      <c r="KL32" s="140">
        <f ca="1">IF(AND(($AB32+$E$2)&gt;KL$5,KL$5&gt;=$E$2),'Portfolio Inputs'!AF$30*$S32,IF(AND(($AA32+$E$2)&gt;KL$5,KL$5&gt;=$E$2),'Portfolio Inputs'!AF$30*$R32,0))</f>
        <v>0</v>
      </c>
      <c r="KM32" s="140">
        <f ca="1">IF(AND(($AB32+$E$2)&gt;KM$5,KM$5&gt;=$E$2),'Portfolio Inputs'!AG$30*$S32,IF(AND(($AA32+$E$2)&gt;KM$5,KM$5&gt;=$E$2),'Portfolio Inputs'!AG$30*$R32,0))</f>
        <v>0</v>
      </c>
      <c r="KN32" s="140">
        <f ca="1">IF(AND(($AB32+$E$2)&gt;KN$5,KN$5&gt;=$E$2),'Portfolio Inputs'!AH$30*$S32,IF(AND(($AA32+$E$2)&gt;KN$5,KN$5&gt;=$E$2),'Portfolio Inputs'!AH$30*$R32,0))</f>
        <v>0</v>
      </c>
      <c r="KO32" s="140">
        <f ca="1">IF(AND(($AB32+$E$2)&gt;KO$5,KO$5&gt;=$E$2),'Portfolio Inputs'!AI$30*$S32,IF(AND(($AA32+$E$2)&gt;KO$5,KO$5&gt;=$E$2),'Portfolio Inputs'!AI$30*$R32,0))</f>
        <v>0</v>
      </c>
      <c r="KP32" s="140">
        <f ca="1">IF(AND(($AB32+$E$2)&gt;KP$5,KP$5&gt;=$E$2),'Portfolio Inputs'!AJ$30*$S32,IF(AND(($AA32+$E$2)&gt;KP$5,KP$5&gt;=$E$2),'Portfolio Inputs'!AJ$30*$R32,0))</f>
        <v>0</v>
      </c>
      <c r="KQ32" s="140">
        <f ca="1">IF(AND(($AB32+$E$2)&gt;KQ$5,KQ$5&gt;=$E$2),'Portfolio Inputs'!AK$30*$S32,IF(AND(($AA32+$E$2)&gt;KQ$5,KQ$5&gt;=$E$2),'Portfolio Inputs'!AK$30*$R32,0))</f>
        <v>0</v>
      </c>
      <c r="KR32" s="140">
        <f ca="1">IF(AND(($AB32+$E$2)&gt;KR$5,KR$5&gt;=$E$2),'Portfolio Inputs'!AL$30*$S32,IF(AND(($AA32+$E$2)&gt;KR$5,KR$5&gt;=$E$2),'Portfolio Inputs'!AL$30*$R32,0))</f>
        <v>0</v>
      </c>
      <c r="KS32" s="140">
        <f ca="1">IF(AND(($AB32+$E$2)&gt;KS$5,KS$5&gt;=$E$2),'Portfolio Inputs'!AM$30*$S32,IF(AND(($AA32+$E$2)&gt;KS$5,KS$5&gt;=$E$2),'Portfolio Inputs'!AM$30*$R32,0))</f>
        <v>0</v>
      </c>
      <c r="KT32" s="139"/>
      <c r="KU32" s="140">
        <f ca="1">IF(AND(($AB32+$E$2)&gt;KU$5,KU$5&gt;=$E$2),$S32,IF(AND(($AA32+$E$2)&gt;KU$5,KU$5&gt;=$E$2),$R32,0))*IF($C32="Residential",'Portfolio Inputs'!F$37,'Portfolio Inputs'!F$38)</f>
        <v>0</v>
      </c>
      <c r="KV32" s="140">
        <f ca="1">IF(AND(($AB32+$E$2)&gt;KV$5,KV$5&gt;=$E$2),$S32,IF(AND(($AA32+$E$2)&gt;KV$5,KV$5&gt;=$E$2),$R32,0))*IF($C32="Residential",'Portfolio Inputs'!G$37,'Portfolio Inputs'!G$38)</f>
        <v>0</v>
      </c>
      <c r="KW32" s="140">
        <f ca="1">IF(AND(($AB32+$E$2)&gt;KW$5,KW$5&gt;=$E$2),$S32,IF(AND(($AA32+$E$2)&gt;KW$5,KW$5&gt;=$E$2),$R32,0))*IF($C32="Residential",'Portfolio Inputs'!H$37,'Portfolio Inputs'!H$38)</f>
        <v>0</v>
      </c>
      <c r="KX32" s="140">
        <f ca="1">IF(AND(($AB32+$E$2)&gt;KX$5,KX$5&gt;=$E$2),$S32,IF(AND(($AA32+$E$2)&gt;KX$5,KX$5&gt;=$E$2),$R32,0))*IF($C32="Residential",'Portfolio Inputs'!I$37,'Portfolio Inputs'!I$38)</f>
        <v>0</v>
      </c>
      <c r="KY32" s="140">
        <f ca="1">IF(AND(($AB32+$E$2)&gt;KY$5,KY$5&gt;=$E$2),$S32,IF(AND(($AA32+$E$2)&gt;KY$5,KY$5&gt;=$E$2),$R32,0))*IF($C32="Residential",'Portfolio Inputs'!J$37,'Portfolio Inputs'!J$38)</f>
        <v>0</v>
      </c>
      <c r="KZ32" s="140">
        <f ca="1">IF(AND(($AB32+$E$2)&gt;KZ$5,KZ$5&gt;=$E$2),$S32,IF(AND(($AA32+$E$2)&gt;KZ$5,KZ$5&gt;=$E$2),$R32,0))*IF($C32="Residential",'Portfolio Inputs'!K$37,'Portfolio Inputs'!K$38)</f>
        <v>0</v>
      </c>
      <c r="LA32" s="140">
        <f ca="1">IF(AND(($AB32+$E$2)&gt;LA$5,LA$5&gt;=$E$2),$S32,IF(AND(($AA32+$E$2)&gt;LA$5,LA$5&gt;=$E$2),$R32,0))*IF($C32="Residential",'Portfolio Inputs'!L$37,'Portfolio Inputs'!L$38)</f>
        <v>0</v>
      </c>
      <c r="LB32" s="140">
        <f ca="1">IF(AND(($AB32+$E$2)&gt;LB$5,LB$5&gt;=$E$2),$S32,IF(AND(($AA32+$E$2)&gt;LB$5,LB$5&gt;=$E$2),$R32,0))*IF($C32="Residential",'Portfolio Inputs'!M$37,'Portfolio Inputs'!M$38)</f>
        <v>0</v>
      </c>
      <c r="LC32" s="140">
        <f ca="1">IF(AND(($AB32+$E$2)&gt;LC$5,LC$5&gt;=$E$2),$S32,IF(AND(($AA32+$E$2)&gt;LC$5,LC$5&gt;=$E$2),$R32,0))*IF($C32="Residential",'Portfolio Inputs'!N$37,'Portfolio Inputs'!N$38)</f>
        <v>0</v>
      </c>
      <c r="LD32" s="140">
        <f ca="1">IF(AND(($AB32+$E$2)&gt;LD$5,LD$5&gt;=$E$2),$S32,IF(AND(($AA32+$E$2)&gt;LD$5,LD$5&gt;=$E$2),$R32,0))*IF($C32="Residential",'Portfolio Inputs'!O$37,'Portfolio Inputs'!O$38)</f>
        <v>0</v>
      </c>
      <c r="LE32" s="140">
        <f ca="1">IF(AND(($AB32+$E$2)&gt;LE$5,LE$5&gt;=$E$2),$S32,IF(AND(($AA32+$E$2)&gt;LE$5,LE$5&gt;=$E$2),$R32,0))*IF($C32="Residential",'Portfolio Inputs'!P$37,'Portfolio Inputs'!P$38)</f>
        <v>0</v>
      </c>
      <c r="LF32" s="140">
        <f ca="1">IF(AND(($AB32+$E$2)&gt;LF$5,LF$5&gt;=$E$2),$S32,IF(AND(($AA32+$E$2)&gt;LF$5,LF$5&gt;=$E$2),$R32,0))*IF($C32="Residential",'Portfolio Inputs'!Q$37,'Portfolio Inputs'!Q$38)</f>
        <v>0</v>
      </c>
      <c r="LG32" s="140">
        <f ca="1">IF(AND(($AB32+$E$2)&gt;LG$5,LG$5&gt;=$E$2),$S32,IF(AND(($AA32+$E$2)&gt;LG$5,LG$5&gt;=$E$2),$R32,0))*IF($C32="Residential",'Portfolio Inputs'!R$37,'Portfolio Inputs'!R$38)</f>
        <v>0</v>
      </c>
      <c r="LH32" s="140">
        <f ca="1">IF(AND(($AB32+$E$2)&gt;LH$5,LH$5&gt;=$E$2),$S32,IF(AND(($AA32+$E$2)&gt;LH$5,LH$5&gt;=$E$2),$R32,0))*IF($C32="Residential",'Portfolio Inputs'!S$37,'Portfolio Inputs'!S$38)</f>
        <v>0</v>
      </c>
      <c r="LI32" s="140">
        <f ca="1">IF(AND(($AB32+$E$2)&gt;LI$5,LI$5&gt;=$E$2),$S32,IF(AND(($AA32+$E$2)&gt;LI$5,LI$5&gt;=$E$2),$R32,0))*IF($C32="Residential",'Portfolio Inputs'!T$37,'Portfolio Inputs'!T$38)</f>
        <v>0</v>
      </c>
      <c r="LJ32" s="140">
        <f ca="1">IF(AND(($AB32+$E$2)&gt;LJ$5,LJ$5&gt;=$E$2),$S32,IF(AND(($AA32+$E$2)&gt;LJ$5,LJ$5&gt;=$E$2),$R32,0))*IF($C32="Residential",'Portfolio Inputs'!U$37,'Portfolio Inputs'!U$38)</f>
        <v>0</v>
      </c>
      <c r="LK32" s="140">
        <f ca="1">IF(AND(($AB32+$E$2)&gt;LK$5,LK$5&gt;=$E$2),$S32,IF(AND(($AA32+$E$2)&gt;LK$5,LK$5&gt;=$E$2),$R32,0))*IF($C32="Residential",'Portfolio Inputs'!V$37,'Portfolio Inputs'!V$38)</f>
        <v>0</v>
      </c>
      <c r="LL32" s="140">
        <f ca="1">IF(AND(($AB32+$E$2)&gt;LL$5,LL$5&gt;=$E$2),$S32,IF(AND(($AA32+$E$2)&gt;LL$5,LL$5&gt;=$E$2),$R32,0))*IF($C32="Residential",'Portfolio Inputs'!W$37,'Portfolio Inputs'!W$38)</f>
        <v>0</v>
      </c>
      <c r="LM32" s="140">
        <f ca="1">IF(AND(($AB32+$E$2)&gt;LM$5,LM$5&gt;=$E$2),$S32,IF(AND(($AA32+$E$2)&gt;LM$5,LM$5&gt;=$E$2),$R32,0))*IF($C32="Residential",'Portfolio Inputs'!X$37,'Portfolio Inputs'!X$38)</f>
        <v>0</v>
      </c>
      <c r="LN32" s="140">
        <f ca="1">IF(AND(($AB32+$E$2)&gt;LN$5,LN$5&gt;=$E$2),$S32,IF(AND(($AA32+$E$2)&gt;LN$5,LN$5&gt;=$E$2),$R32,0))*IF($C32="Residential",'Portfolio Inputs'!Y$37,'Portfolio Inputs'!Y$38)</f>
        <v>0</v>
      </c>
      <c r="LO32" s="140">
        <f ca="1">IF(AND(($AB32+$E$2)&gt;LO$5,LO$5&gt;=$E$2),$S32,IF(AND(($AA32+$E$2)&gt;LO$5,LO$5&gt;=$E$2),$R32,0))*IF($C32="Residential",'Portfolio Inputs'!Z$37,'Portfolio Inputs'!Z$38)</f>
        <v>0</v>
      </c>
      <c r="LP32" s="140">
        <f ca="1">IF(AND(($AB32+$E$2)&gt;LP$5,LP$5&gt;=$E$2),$S32,IF(AND(($AA32+$E$2)&gt;LP$5,LP$5&gt;=$E$2),$R32,0))*IF($C32="Residential",'Portfolio Inputs'!AA$37,'Portfolio Inputs'!AA$38)</f>
        <v>0</v>
      </c>
      <c r="LQ32" s="140">
        <f ca="1">IF(AND(($AB32+$E$2)&gt;LQ$5,LQ$5&gt;=$E$2),$S32,IF(AND(($AA32+$E$2)&gt;LQ$5,LQ$5&gt;=$E$2),$R32,0))*IF($C32="Residential",'Portfolio Inputs'!AB$37,'Portfolio Inputs'!AB$38)</f>
        <v>0</v>
      </c>
      <c r="LR32" s="140">
        <f ca="1">IF(AND(($AB32+$E$2)&gt;LR$5,LR$5&gt;=$E$2),$S32,IF(AND(($AA32+$E$2)&gt;LR$5,LR$5&gt;=$E$2),$R32,0))*IF($C32="Residential",'Portfolio Inputs'!AC$37,'Portfolio Inputs'!AC$38)</f>
        <v>0</v>
      </c>
      <c r="LS32" s="140">
        <f ca="1">IF(AND(($AB32+$E$2)&gt;LS$5,LS$5&gt;=$E$2),$S32,IF(AND(($AA32+$E$2)&gt;LS$5,LS$5&gt;=$E$2),$R32,0))*IF($C32="Residential",'Portfolio Inputs'!AD$37,'Portfolio Inputs'!AD$38)</f>
        <v>0</v>
      </c>
      <c r="LT32" s="140">
        <f ca="1">IF(AND(($AB32+$E$2)&gt;LT$5,LT$5&gt;=$E$2),$S32,IF(AND(($AA32+$E$2)&gt;LT$5,LT$5&gt;=$E$2),$R32,0))*IF($C32="Residential",'Portfolio Inputs'!AE$37,'Portfolio Inputs'!AE$38)</f>
        <v>0</v>
      </c>
      <c r="LU32" s="140">
        <f ca="1">IF(AND(($AB32+$E$2)&gt;LU$5,LU$5&gt;=$E$2),$S32,IF(AND(($AA32+$E$2)&gt;LU$5,LU$5&gt;=$E$2),$R32,0))*IF($C32="Residential",'Portfolio Inputs'!AF$37,'Portfolio Inputs'!AF$38)</f>
        <v>0</v>
      </c>
      <c r="LV32" s="140">
        <f ca="1">IF(AND(($AB32+$E$2)&gt;LV$5,LV$5&gt;=$E$2),$S32,IF(AND(($AA32+$E$2)&gt;LV$5,LV$5&gt;=$E$2),$R32,0))*IF($C32="Residential",'Portfolio Inputs'!AG$37,'Portfolio Inputs'!AG$38)</f>
        <v>0</v>
      </c>
      <c r="LW32" s="140">
        <f ca="1">IF(AND(($AB32+$E$2)&gt;LW$5,LW$5&gt;=$E$2),$S32,IF(AND(($AA32+$E$2)&gt;LW$5,LW$5&gt;=$E$2),$R32,0))*IF($C32="Residential",'Portfolio Inputs'!AH$37,'Portfolio Inputs'!AH$38)</f>
        <v>0</v>
      </c>
      <c r="LX32" s="140">
        <f ca="1">IF(AND(($AB32+$E$2)&gt;LX$5,LX$5&gt;=$E$2),$S32,IF(AND(($AA32+$E$2)&gt;LX$5,LX$5&gt;=$E$2),$R32,0))*IF($C32="Residential",'Portfolio Inputs'!AI$37,'Portfolio Inputs'!AI$38)</f>
        <v>0</v>
      </c>
      <c r="LY32" s="140">
        <f ca="1">IF(AND(($AB32+$E$2)&gt;LY$5,LY$5&gt;=$E$2),$S32,IF(AND(($AA32+$E$2)&gt;LY$5,LY$5&gt;=$E$2),$R32,0))*IF($C32="Residential",'Portfolio Inputs'!AJ$37,'Portfolio Inputs'!AJ$38)</f>
        <v>0</v>
      </c>
      <c r="LZ32" s="140">
        <f ca="1">IF(AND(($AB32+$E$2)&gt;LZ$5,LZ$5&gt;=$E$2),$S32,IF(AND(($AA32+$E$2)&gt;LZ$5,LZ$5&gt;=$E$2),$R32,0))*IF($C32="Residential",'Portfolio Inputs'!AK$37,'Portfolio Inputs'!AK$38)</f>
        <v>0</v>
      </c>
      <c r="MA32" s="140">
        <f ca="1">IF(AND(($AB32+$E$2)&gt;MA$5,MA$5&gt;=$E$2),$S32,IF(AND(($AA32+$E$2)&gt;MA$5,MA$5&gt;=$E$2),$R32,0))*IF($C32="Residential",'Portfolio Inputs'!AL$37,'Portfolio Inputs'!AL$38)</f>
        <v>0</v>
      </c>
      <c r="MB32" s="140">
        <f ca="1">IF(AND(($AB32+$E$2)&gt;MB$5,MB$5&gt;=$E$2),$S32,IF(AND(($AA32+$E$2)&gt;MB$5,MB$5&gt;=$E$2),$R32,0))*IF($C32="Residential",'Portfolio Inputs'!AM$37,'Portfolio Inputs'!AM$38)</f>
        <v>0</v>
      </c>
      <c r="MC32" s="139"/>
      <c r="MD32" s="164">
        <f t="shared" ca="1" si="238"/>
        <v>67091.977748777994</v>
      </c>
      <c r="ME32" s="164">
        <f t="shared" ca="1" si="239"/>
        <v>67091.977748777994</v>
      </c>
      <c r="MF32" s="164">
        <f t="shared" ca="1" si="240"/>
        <v>67091.977748777994</v>
      </c>
      <c r="MG32" s="164">
        <f t="shared" ca="1" si="241"/>
        <v>67091.977748777994</v>
      </c>
      <c r="MH32" s="164">
        <f t="shared" ca="1" si="242"/>
        <v>67091.977748777994</v>
      </c>
      <c r="MI32" s="164">
        <f t="shared" ca="1" si="243"/>
        <v>67091.977748777994</v>
      </c>
      <c r="MJ32" s="164">
        <f t="shared" ca="1" si="244"/>
        <v>67091.977748777994</v>
      </c>
      <c r="MK32" s="164">
        <f t="shared" ca="1" si="245"/>
        <v>67091.977748777994</v>
      </c>
      <c r="ML32" s="164">
        <f t="shared" ca="1" si="246"/>
        <v>67091.977748777994</v>
      </c>
      <c r="MM32" s="164">
        <f t="shared" ca="1" si="247"/>
        <v>67091.977748777994</v>
      </c>
      <c r="MN32" s="164">
        <f t="shared" ca="1" si="248"/>
        <v>67091.977748777994</v>
      </c>
      <c r="MO32" s="164">
        <f t="shared" ca="1" si="249"/>
        <v>67091.977748777994</v>
      </c>
      <c r="MP32" s="164">
        <f t="shared" ca="1" si="250"/>
        <v>67091.977748777994</v>
      </c>
      <c r="MQ32" s="164">
        <f t="shared" ca="1" si="251"/>
        <v>67091.977748777994</v>
      </c>
      <c r="MR32" s="164">
        <f t="shared" ca="1" si="252"/>
        <v>67091.977748777994</v>
      </c>
      <c r="MS32" s="164">
        <f t="shared" ca="1" si="253"/>
        <v>67091.977748777994</v>
      </c>
      <c r="MT32" s="164">
        <f t="shared" ca="1" si="254"/>
        <v>67091.977748777994</v>
      </c>
      <c r="MU32" s="164">
        <f t="shared" ca="1" si="255"/>
        <v>67091.977748777994</v>
      </c>
      <c r="MV32" s="164">
        <f t="shared" ca="1" si="256"/>
        <v>0</v>
      </c>
      <c r="MW32" s="164">
        <f t="shared" ca="1" si="257"/>
        <v>0</v>
      </c>
      <c r="MX32" s="164">
        <f t="shared" ca="1" si="258"/>
        <v>0</v>
      </c>
      <c r="MY32" s="164">
        <f t="shared" ca="1" si="259"/>
        <v>0</v>
      </c>
      <c r="MZ32" s="164">
        <f t="shared" ca="1" si="260"/>
        <v>0</v>
      </c>
      <c r="NA32" s="164">
        <f t="shared" ca="1" si="261"/>
        <v>0</v>
      </c>
      <c r="NB32" s="164">
        <f t="shared" ca="1" si="262"/>
        <v>0</v>
      </c>
      <c r="NC32" s="164">
        <f t="shared" ca="1" si="263"/>
        <v>0</v>
      </c>
      <c r="ND32" s="164">
        <f t="shared" ca="1" si="264"/>
        <v>0</v>
      </c>
      <c r="NE32" s="164">
        <f t="shared" ca="1" si="265"/>
        <v>0</v>
      </c>
      <c r="NF32" s="164">
        <f t="shared" ca="1" si="266"/>
        <v>0</v>
      </c>
      <c r="NG32" s="164">
        <f t="shared" ca="1" si="267"/>
        <v>0</v>
      </c>
      <c r="NH32" s="164">
        <f t="shared" ca="1" si="268"/>
        <v>0</v>
      </c>
      <c r="NI32" s="164">
        <f t="shared" ca="1" si="269"/>
        <v>0</v>
      </c>
      <c r="NJ32" s="164">
        <f t="shared" ca="1" si="270"/>
        <v>0</v>
      </c>
      <c r="NK32" s="164">
        <f t="shared" ca="1" si="271"/>
        <v>0</v>
      </c>
      <c r="NL32" s="139"/>
      <c r="NM32" s="164">
        <f t="shared" ca="1" si="272"/>
        <v>0.23871599999999998</v>
      </c>
      <c r="NN32" s="164">
        <f t="shared" ca="1" si="273"/>
        <v>0.23871599999999998</v>
      </c>
      <c r="NO32" s="164">
        <f t="shared" ca="1" si="274"/>
        <v>0.23871599999999998</v>
      </c>
      <c r="NP32" s="164">
        <f t="shared" ca="1" si="275"/>
        <v>0.23871599999999998</v>
      </c>
      <c r="NQ32" s="164">
        <f t="shared" ca="1" si="276"/>
        <v>0.23871599999999998</v>
      </c>
      <c r="NR32" s="164">
        <f t="shared" ca="1" si="277"/>
        <v>0.23871599999999998</v>
      </c>
      <c r="NS32" s="164">
        <f t="shared" ca="1" si="278"/>
        <v>0.23871599999999998</v>
      </c>
      <c r="NT32" s="164">
        <f t="shared" ca="1" si="279"/>
        <v>0.23871599999999998</v>
      </c>
      <c r="NU32" s="164">
        <f t="shared" ca="1" si="280"/>
        <v>0.23871599999999998</v>
      </c>
      <c r="NV32" s="164">
        <f t="shared" ca="1" si="281"/>
        <v>0.23871599999999998</v>
      </c>
      <c r="NW32" s="164">
        <f t="shared" ca="1" si="282"/>
        <v>0.23871599999999998</v>
      </c>
      <c r="NX32" s="164">
        <f t="shared" ca="1" si="283"/>
        <v>0.23871599999999998</v>
      </c>
      <c r="NY32" s="164">
        <f t="shared" ca="1" si="284"/>
        <v>0.23871599999999998</v>
      </c>
      <c r="NZ32" s="164">
        <f t="shared" ca="1" si="285"/>
        <v>0.23871599999999998</v>
      </c>
      <c r="OA32" s="164">
        <f t="shared" ca="1" si="286"/>
        <v>0.23871599999999998</v>
      </c>
      <c r="OB32" s="164">
        <f t="shared" ca="1" si="287"/>
        <v>0.23871599999999998</v>
      </c>
      <c r="OC32" s="164">
        <f t="shared" ca="1" si="288"/>
        <v>0.23871599999999998</v>
      </c>
      <c r="OD32" s="164">
        <f t="shared" ca="1" si="289"/>
        <v>0.23871599999999998</v>
      </c>
      <c r="OE32" s="164">
        <f t="shared" ca="1" si="290"/>
        <v>0</v>
      </c>
      <c r="OF32" s="164">
        <f t="shared" ca="1" si="291"/>
        <v>0</v>
      </c>
      <c r="OG32" s="164">
        <f t="shared" ca="1" si="292"/>
        <v>0</v>
      </c>
      <c r="OH32" s="164">
        <f t="shared" ca="1" si="293"/>
        <v>0</v>
      </c>
      <c r="OI32" s="164">
        <f t="shared" ca="1" si="294"/>
        <v>0</v>
      </c>
      <c r="OJ32" s="164">
        <f t="shared" ca="1" si="295"/>
        <v>0</v>
      </c>
      <c r="OK32" s="164">
        <f t="shared" ca="1" si="296"/>
        <v>0</v>
      </c>
      <c r="OL32" s="164">
        <f t="shared" ca="1" si="297"/>
        <v>0</v>
      </c>
      <c r="OM32" s="164">
        <f t="shared" ca="1" si="298"/>
        <v>0</v>
      </c>
      <c r="ON32" s="164">
        <f t="shared" ca="1" si="299"/>
        <v>0</v>
      </c>
      <c r="OO32" s="164">
        <f t="shared" ca="1" si="300"/>
        <v>0</v>
      </c>
      <c r="OP32" s="164">
        <f t="shared" ca="1" si="301"/>
        <v>0</v>
      </c>
      <c r="OQ32" s="164">
        <f t="shared" ca="1" si="302"/>
        <v>0</v>
      </c>
      <c r="OR32" s="164">
        <f t="shared" ca="1" si="303"/>
        <v>0</v>
      </c>
      <c r="OS32" s="164">
        <f t="shared" ca="1" si="304"/>
        <v>0</v>
      </c>
      <c r="OT32" s="164">
        <f t="shared" ca="1" si="305"/>
        <v>0</v>
      </c>
      <c r="OU32" s="139"/>
      <c r="OV32" s="164">
        <f t="shared" ca="1" si="306"/>
        <v>0</v>
      </c>
      <c r="OW32" s="164">
        <f t="shared" ca="1" si="307"/>
        <v>0</v>
      </c>
      <c r="OX32" s="164">
        <f t="shared" ca="1" si="308"/>
        <v>0</v>
      </c>
      <c r="OY32" s="164">
        <f t="shared" ca="1" si="309"/>
        <v>0</v>
      </c>
      <c r="OZ32" s="164">
        <f t="shared" ca="1" si="310"/>
        <v>0</v>
      </c>
      <c r="PA32" s="164">
        <f t="shared" ca="1" si="311"/>
        <v>0</v>
      </c>
      <c r="PB32" s="164">
        <f t="shared" ca="1" si="312"/>
        <v>0</v>
      </c>
      <c r="PC32" s="164">
        <f t="shared" ca="1" si="313"/>
        <v>0</v>
      </c>
      <c r="PD32" s="164">
        <f t="shared" ca="1" si="314"/>
        <v>0</v>
      </c>
      <c r="PE32" s="164">
        <f t="shared" ca="1" si="315"/>
        <v>0</v>
      </c>
      <c r="PF32" s="164">
        <f t="shared" ca="1" si="316"/>
        <v>0</v>
      </c>
      <c r="PG32" s="164">
        <f t="shared" ca="1" si="317"/>
        <v>0</v>
      </c>
      <c r="PH32" s="164">
        <f t="shared" ca="1" si="318"/>
        <v>0</v>
      </c>
      <c r="PI32" s="164">
        <f t="shared" ca="1" si="319"/>
        <v>0</v>
      </c>
      <c r="PJ32" s="164">
        <f t="shared" ca="1" si="320"/>
        <v>0</v>
      </c>
      <c r="PK32" s="164">
        <f t="shared" ca="1" si="321"/>
        <v>0</v>
      </c>
      <c r="PL32" s="164">
        <f t="shared" ca="1" si="322"/>
        <v>0</v>
      </c>
      <c r="PM32" s="164">
        <f t="shared" ca="1" si="323"/>
        <v>0</v>
      </c>
      <c r="PN32" s="164">
        <f t="shared" ca="1" si="324"/>
        <v>0</v>
      </c>
      <c r="PO32" s="164">
        <f t="shared" ca="1" si="325"/>
        <v>0</v>
      </c>
      <c r="PP32" s="164">
        <f t="shared" ca="1" si="326"/>
        <v>0</v>
      </c>
      <c r="PQ32" s="164">
        <f t="shared" ca="1" si="327"/>
        <v>0</v>
      </c>
      <c r="PR32" s="164">
        <f t="shared" ca="1" si="328"/>
        <v>0</v>
      </c>
      <c r="PS32" s="164">
        <f t="shared" ca="1" si="329"/>
        <v>0</v>
      </c>
      <c r="PT32" s="164">
        <f t="shared" ca="1" si="330"/>
        <v>0</v>
      </c>
      <c r="PU32" s="164">
        <f t="shared" ca="1" si="331"/>
        <v>0</v>
      </c>
      <c r="PV32" s="164">
        <f t="shared" ca="1" si="332"/>
        <v>0</v>
      </c>
      <c r="PW32" s="164">
        <f t="shared" ca="1" si="333"/>
        <v>0</v>
      </c>
      <c r="PX32" s="164">
        <f t="shared" ca="1" si="334"/>
        <v>0</v>
      </c>
      <c r="PY32" s="164">
        <f t="shared" ca="1" si="335"/>
        <v>0</v>
      </c>
      <c r="PZ32" s="164">
        <f t="shared" ca="1" si="336"/>
        <v>0</v>
      </c>
      <c r="QA32" s="164">
        <f t="shared" ca="1" si="337"/>
        <v>0</v>
      </c>
      <c r="QB32" s="164">
        <f t="shared" ca="1" si="338"/>
        <v>0</v>
      </c>
      <c r="QC32" s="164">
        <f t="shared" ca="1" si="339"/>
        <v>0</v>
      </c>
      <c r="QD32" s="131"/>
    </row>
    <row r="33" spans="1:446" s="120" customFormat="1" ht="14.4" customHeight="1">
      <c r="A33" s="157" t="b">
        <f t="shared" ca="1" si="230"/>
        <v>0</v>
      </c>
      <c r="B33" s="128" t="str">
        <f>'Measure Inputs'!B17</f>
        <v>Residential_Residential HVAC_HVAC_Geothermal Heat Pump_Actual</v>
      </c>
      <c r="C33" s="129" t="str">
        <f ca="1">INDEX(OFFSET('Measure Inputs'!$D$7,,,TotalMeasures),MATCH($B33,OFFSET('Measure Inputs'!$B$7,,,TotalMeasures),0))</f>
        <v>Residential</v>
      </c>
      <c r="D33" s="129" t="str">
        <f ca="1">INDEX(OFFSET('Measure Inputs'!$E$7,,,TotalMeasures),MATCH($B33,OFFSET('Measure Inputs'!$B$7,,,TotalMeasures),0))</f>
        <v>Residential HVAC</v>
      </c>
      <c r="E33" s="129" t="str">
        <f ca="1">INDEX(OFFSET('Measure Inputs'!$F$7,,,TotalMeasures),MATCH($B33,OFFSET('Measure Inputs'!$B$7,,,TotalMeasures),0))</f>
        <v>HVAC</v>
      </c>
      <c r="F33" s="130" t="str">
        <f ca="1">INDEX(OFFSET('Measure Inputs'!$G$7,,,TotalMeasures),MATCH($B33,OFFSET('Measure Inputs'!$B$7,,,TotalMeasures),0))</f>
        <v>Geothermal Heat Pump</v>
      </c>
      <c r="G33" s="130" t="str">
        <f ca="1">INDEX(OFFSET('Measure Inputs'!$H$7,,,TotalMeasures),MATCH($B33,OFFSET('Measure Inputs'!$B$7,,,TotalMeasures),0))</f>
        <v>Actual</v>
      </c>
      <c r="H33" s="131"/>
      <c r="I33" s="132">
        <f ca="1">INDEX(OFFSET('Measure Inputs'!$L$7,,,TotalMeasures),MATCH($B33,OFFSET('Measure Inputs'!$B$7,,,TotalMeasures),0))</f>
        <v>3</v>
      </c>
      <c r="J33" s="132">
        <f t="shared" ca="1" si="231"/>
        <v>21784.75</v>
      </c>
      <c r="K33" s="162">
        <f ca="1">INDEX(OFFSET('Measure Inputs'!$AH$7,,,TotalMeasures),MATCH($B33,OFFSET('Measure Inputs'!$B$7,,,TotalMeasures),0))*$I33</f>
        <v>21784.75</v>
      </c>
      <c r="L33" s="132">
        <f ca="1">INDEX(OFFSET('Measure Inputs'!$AI$7,,,TotalMeasures),MATCH($B33,OFFSET('Measure Inputs'!$B$7,,,TotalMeasures),0))*$I33</f>
        <v>0</v>
      </c>
      <c r="M33" s="132">
        <f t="shared" ca="1" si="232"/>
        <v>6.4880000000000013</v>
      </c>
      <c r="N33" s="135">
        <f ca="1">INDEX(OFFSET('Measure Inputs'!$AJ$7,,,TotalMeasures),MATCH($B33,OFFSET('Measure Inputs'!$B$7,,,TotalMeasures),0))*$I33</f>
        <v>6.4880000000000013</v>
      </c>
      <c r="O33" s="132">
        <f ca="1">INDEX(OFFSET('Measure Inputs'!$AK$7,,,TotalMeasures),MATCH($B33,OFFSET('Measure Inputs'!$B$7,,,TotalMeasures),0))*$I33</f>
        <v>0</v>
      </c>
      <c r="P33" s="135">
        <f ca="1">INDEX(OFFSET('Measure Inputs'!$AL$7,,,TotalMeasures),MATCH($B33,OFFSET('Measure Inputs'!$B$7,,,TotalMeasures),0))*$I33</f>
        <v>0</v>
      </c>
      <c r="Q33" s="132">
        <f ca="1">INDEX(OFFSET('Measure Inputs'!$AM$7,,,TotalMeasures),MATCH($B33,OFFSET('Measure Inputs'!$B$7,,,TotalMeasures),0))*$I33</f>
        <v>0</v>
      </c>
      <c r="R33" s="133">
        <v>0</v>
      </c>
      <c r="S33" s="133">
        <v>0</v>
      </c>
      <c r="T33" s="133">
        <v>0</v>
      </c>
      <c r="U33" s="133">
        <v>0</v>
      </c>
      <c r="V33" s="133">
        <v>0</v>
      </c>
      <c r="W33" s="133">
        <v>0</v>
      </c>
      <c r="X33" s="131"/>
      <c r="Y33" s="134">
        <f ca="1">INDEX(OFFSET('Measure Inputs'!$Q$7,,,TotalMeasures),MATCH($B33,OFFSET('Measure Inputs'!$B$7,,,TotalMeasures),0))*$I33</f>
        <v>6940.9743270593035</v>
      </c>
      <c r="Z33" s="134">
        <f ca="1">INDEX(OFFSET('Measure Inputs'!$R$7,,,TotalMeasures),MATCH($B33,OFFSET('Measure Inputs'!$B$7,,,TotalMeasures),0))*$I33</f>
        <v>0</v>
      </c>
      <c r="AA33" s="163">
        <f ca="1">INDEX(OFFSET('Measure Inputs'!$N$7,,,TotalMeasures),MATCH($B33,OFFSET('Measure Inputs'!$B$7,,,TotalMeasures),0))</f>
        <v>25</v>
      </c>
      <c r="AB33" s="163">
        <f ca="1">INDEX(OFFSET('Measure Inputs'!$O$7,,,TotalMeasures),MATCH($B33,OFFSET('Measure Inputs'!$B$7,,,TotalMeasures),0))</f>
        <v>0</v>
      </c>
      <c r="AC33" s="134">
        <f ca="1">INDEX(OFFSET('Measure Inputs'!$P$7,,,TotalMeasures),MATCH($B33,OFFSET('Measure Inputs'!$B$7,,,TotalMeasures),0))*$I33</f>
        <v>2600</v>
      </c>
      <c r="AD33" s="134">
        <v>0</v>
      </c>
      <c r="AE33" s="134"/>
      <c r="AF33" s="131"/>
      <c r="AG33" s="135">
        <f t="shared" ca="1" si="233"/>
        <v>1.8345027792772504</v>
      </c>
      <c r="AH33" s="135">
        <f t="shared" ca="1" si="234"/>
        <v>4.8973987284162828</v>
      </c>
      <c r="AI33" s="135">
        <f t="shared" ca="1" si="235"/>
        <v>2.2220324646219693</v>
      </c>
      <c r="AJ33" s="135">
        <f t="shared" ca="1" si="236"/>
        <v>5.4485556802820678</v>
      </c>
      <c r="AK33" s="135">
        <f t="shared" ca="1" si="237"/>
        <v>0.33669524309280424</v>
      </c>
      <c r="AL33" s="131"/>
      <c r="AM33" s="156"/>
      <c r="AN33" s="156"/>
      <c r="AO33" s="156"/>
      <c r="AP33" s="131"/>
      <c r="AQ33" s="138">
        <f t="shared" ca="1" si="111"/>
        <v>12733.236693882334</v>
      </c>
      <c r="AR33" s="138">
        <f t="shared" ca="1" si="112"/>
        <v>6940.9743270593035</v>
      </c>
      <c r="AS33" s="131"/>
      <c r="AT33" s="138">
        <f t="shared" ca="1" si="113"/>
        <v>12733.236693882334</v>
      </c>
      <c r="AU33" s="138">
        <f t="shared" ca="1" si="114"/>
        <v>0</v>
      </c>
      <c r="AV33" s="131"/>
      <c r="AW33" s="138">
        <f t="shared" ca="1" si="115"/>
        <v>12733.236693882334</v>
      </c>
      <c r="AX33" s="138">
        <f t="shared" ca="1" si="116"/>
        <v>0</v>
      </c>
      <c r="AY33" s="138">
        <f t="shared" ca="1" si="117"/>
        <v>2689.8335969510658</v>
      </c>
      <c r="AZ33" s="138">
        <f t="shared" ca="1" si="118"/>
        <v>0</v>
      </c>
      <c r="BA33" s="138">
        <f t="shared" ca="1" si="119"/>
        <v>6940.9743270593035</v>
      </c>
      <c r="BB33" s="131"/>
      <c r="BC33" s="138">
        <f t="shared" ca="1" si="120"/>
        <v>35218.285096390973</v>
      </c>
      <c r="BD33" s="138">
        <f t="shared" ca="1" si="121"/>
        <v>0</v>
      </c>
      <c r="BE33" s="138">
        <f t="shared" ca="1" si="122"/>
        <v>6940.9743270593035</v>
      </c>
      <c r="BF33" s="131"/>
      <c r="BG33" s="138">
        <f t="shared" ca="1" si="123"/>
        <v>12733.236693882334</v>
      </c>
      <c r="BH33" s="138">
        <f t="shared" ca="1" si="124"/>
        <v>35218.285096390973</v>
      </c>
      <c r="BI33" s="131"/>
      <c r="BJ33" s="140">
        <f ca="1">IF(AND(($AB33+$E$2)&gt;BJ$5,BJ$5&gt;=$E$2),'Portfolio Inputs'!F$24*$L33,IF(AND(($AA33+$E$2)&gt;BJ$5,BJ$5&gt;=$E$2),'Portfolio Inputs'!F$24*$K33,0))*Loss_ElectricEnergy+IF(AND(($AB33+$E$2)&gt;BJ$5,BJ$5&gt;=$E$2),'Portfolio Inputs'!F$25*$O33,IF(AND(($AA33+$E$2)&gt;BJ$5,BJ$5&gt;=$E$2),'Portfolio Inputs'!F$25*$N33,0))*Loss_ElectricDemand+IF(AND(($AB33+$E$2)&gt;BJ$5,BJ$5&gt;=$E$2),'Portfolio Inputs'!F$26*$Q33,IF(AND(($AA33+$E$2)&gt;BJ$5,BJ$5&gt;=$E$2),'Portfolio Inputs'!F$26*$P33,0))*Loss_GasEnergy</f>
        <v>1040.3017931647798</v>
      </c>
      <c r="BK33" s="140">
        <f ca="1">IF(AND(($AB33+$E$2)&gt;BK$5,BK$5&gt;=$E$2),'Portfolio Inputs'!G$24*$L33,IF(AND(($AA33+$E$2)&gt;BK$5,BK$5&gt;=$E$2),'Portfolio Inputs'!G$24*$K33,0))*Loss_ElectricEnergy+IF(AND(($AB33+$E$2)&gt;BK$5,BK$5&gt;=$E$2),'Portfolio Inputs'!G$25*$O33,IF(AND(($AA33+$E$2)&gt;BK$5,BK$5&gt;=$E$2),'Portfolio Inputs'!G$25*$N33,0))*Loss_ElectricDemand+IF(AND(($AB33+$E$2)&gt;BK$5,BK$5&gt;=$E$2),'Portfolio Inputs'!G$26*$Q33,IF(AND(($AA33+$E$2)&gt;BK$5,BK$5&gt;=$E$2),'Portfolio Inputs'!G$26*$P33,0))*Loss_GasEnergy</f>
        <v>1055.9063200622516</v>
      </c>
      <c r="BL33" s="140">
        <f ca="1">IF(AND(($AB33+$E$2)&gt;BL$5,BL$5&gt;=$E$2),'Portfolio Inputs'!H$24*$L33,IF(AND(($AA33+$E$2)&gt;BL$5,BL$5&gt;=$E$2),'Portfolio Inputs'!H$24*$K33,0))*Loss_ElectricEnergy+IF(AND(($AB33+$E$2)&gt;BL$5,BL$5&gt;=$E$2),'Portfolio Inputs'!H$25*$O33,IF(AND(($AA33+$E$2)&gt;BL$5,BL$5&gt;=$E$2),'Portfolio Inputs'!H$25*$N33,0))*Loss_ElectricDemand+IF(AND(($AB33+$E$2)&gt;BL$5,BL$5&gt;=$E$2),'Portfolio Inputs'!H$26*$Q33,IF(AND(($AA33+$E$2)&gt;BL$5,BL$5&gt;=$E$2),'Portfolio Inputs'!H$26*$P33,0))*Loss_GasEnergy</f>
        <v>1071.7449148631852</v>
      </c>
      <c r="BM33" s="140">
        <f ca="1">IF(AND(($AB33+$E$2)&gt;BM$5,BM$5&gt;=$E$2),'Portfolio Inputs'!I$24*$L33,IF(AND(($AA33+$E$2)&gt;BM$5,BM$5&gt;=$E$2),'Portfolio Inputs'!I$24*$K33,0))*Loss_ElectricEnergy+IF(AND(($AB33+$E$2)&gt;BM$5,BM$5&gt;=$E$2),'Portfolio Inputs'!I$25*$O33,IF(AND(($AA33+$E$2)&gt;BM$5,BM$5&gt;=$E$2),'Portfolio Inputs'!I$25*$N33,0))*Loss_ElectricDemand+IF(AND(($AB33+$E$2)&gt;BM$5,BM$5&gt;=$E$2),'Portfolio Inputs'!I$26*$Q33,IF(AND(($AA33+$E$2)&gt;BM$5,BM$5&gt;=$E$2),'Portfolio Inputs'!I$26*$P33,0))*Loss_GasEnergy</f>
        <v>1087.8210885861329</v>
      </c>
      <c r="BN33" s="140">
        <f ca="1">IF(AND(($AB33+$E$2)&gt;BN$5,BN$5&gt;=$E$2),'Portfolio Inputs'!J$24*$L33,IF(AND(($AA33+$E$2)&gt;BN$5,BN$5&gt;=$E$2),'Portfolio Inputs'!J$24*$K33,0))*Loss_ElectricEnergy+IF(AND(($AB33+$E$2)&gt;BN$5,BN$5&gt;=$E$2),'Portfolio Inputs'!J$25*$O33,IF(AND(($AA33+$E$2)&gt;BN$5,BN$5&gt;=$E$2),'Portfolio Inputs'!J$25*$N33,0))*Loss_ElectricDemand+IF(AND(($AB33+$E$2)&gt;BN$5,BN$5&gt;=$E$2),'Portfolio Inputs'!J$26*$Q33,IF(AND(($AA33+$E$2)&gt;BN$5,BN$5&gt;=$E$2),'Portfolio Inputs'!J$26*$P33,0))*Loss_GasEnergy</f>
        <v>1104.1384049149246</v>
      </c>
      <c r="BO33" s="140">
        <f ca="1">IF(AND(($AB33+$E$2)&gt;BO$5,BO$5&gt;=$E$2),'Portfolio Inputs'!K$24*$L33,IF(AND(($AA33+$E$2)&gt;BO$5,BO$5&gt;=$E$2),'Portfolio Inputs'!K$24*$K33,0))*Loss_ElectricEnergy+IF(AND(($AB33+$E$2)&gt;BO$5,BO$5&gt;=$E$2),'Portfolio Inputs'!K$25*$O33,IF(AND(($AA33+$E$2)&gt;BO$5,BO$5&gt;=$E$2),'Portfolio Inputs'!K$25*$N33,0))*Loss_ElectricDemand+IF(AND(($AB33+$E$2)&gt;BO$5,BO$5&gt;=$E$2),'Portfolio Inputs'!K$26*$Q33,IF(AND(($AA33+$E$2)&gt;BO$5,BO$5&gt;=$E$2),'Portfolio Inputs'!K$26*$P33,0))*Loss_GasEnergy</f>
        <v>1120.7004809886482</v>
      </c>
      <c r="BP33" s="140">
        <f ca="1">IF(AND(($AB33+$E$2)&gt;BP$5,BP$5&gt;=$E$2),'Portfolio Inputs'!L$24*$L33,IF(AND(($AA33+$E$2)&gt;BP$5,BP$5&gt;=$E$2),'Portfolio Inputs'!L$24*$K33,0))*Loss_ElectricEnergy+IF(AND(($AB33+$E$2)&gt;BP$5,BP$5&gt;=$E$2),'Portfolio Inputs'!L$25*$O33,IF(AND(($AA33+$E$2)&gt;BP$5,BP$5&gt;=$E$2),'Portfolio Inputs'!L$25*$N33,0))*Loss_ElectricDemand+IF(AND(($AB33+$E$2)&gt;BP$5,BP$5&gt;=$E$2),'Portfolio Inputs'!L$26*$Q33,IF(AND(($AA33+$E$2)&gt;BP$5,BP$5&gt;=$E$2),'Portfolio Inputs'!L$26*$P33,0))*Loss_GasEnergy</f>
        <v>1137.5109882034778</v>
      </c>
      <c r="BQ33" s="140">
        <f ca="1">IF(AND(($AB33+$E$2)&gt;BQ$5,BQ$5&gt;=$E$2),'Portfolio Inputs'!M$24*$L33,IF(AND(($AA33+$E$2)&gt;BQ$5,BQ$5&gt;=$E$2),'Portfolio Inputs'!M$24*$K33,0))*Loss_ElectricEnergy+IF(AND(($AB33+$E$2)&gt;BQ$5,BQ$5&gt;=$E$2),'Portfolio Inputs'!M$25*$O33,IF(AND(($AA33+$E$2)&gt;BQ$5,BQ$5&gt;=$E$2),'Portfolio Inputs'!M$25*$N33,0))*Loss_ElectricDemand+IF(AND(($AB33+$E$2)&gt;BQ$5,BQ$5&gt;=$E$2),'Portfolio Inputs'!M$26*$Q33,IF(AND(($AA33+$E$2)&gt;BQ$5,BQ$5&gt;=$E$2),'Portfolio Inputs'!M$26*$P33,0))*Loss_GasEnergy</f>
        <v>1154.5736530265299</v>
      </c>
      <c r="BR33" s="140">
        <f ca="1">IF(AND(($AB33+$E$2)&gt;BR$5,BR$5&gt;=$E$2),'Portfolio Inputs'!N$24*$L33,IF(AND(($AA33+$E$2)&gt;BR$5,BR$5&gt;=$E$2),'Portfolio Inputs'!N$24*$K33,0))*Loss_ElectricEnergy+IF(AND(($AB33+$E$2)&gt;BR$5,BR$5&gt;=$E$2),'Portfolio Inputs'!N$25*$O33,IF(AND(($AA33+$E$2)&gt;BR$5,BR$5&gt;=$E$2),'Portfolio Inputs'!N$25*$N33,0))*Loss_ElectricDemand+IF(AND(($AB33+$E$2)&gt;BR$5,BR$5&gt;=$E$2),'Portfolio Inputs'!N$26*$Q33,IF(AND(($AA33+$E$2)&gt;BR$5,BR$5&gt;=$E$2),'Portfolio Inputs'!N$26*$P33,0))*Loss_GasEnergy</f>
        <v>1171.8922578219278</v>
      </c>
      <c r="BS33" s="140">
        <f ca="1">IF(AND(($AB33+$E$2)&gt;BS$5,BS$5&gt;=$E$2),'Portfolio Inputs'!O$24*$L33,IF(AND(($AA33+$E$2)&gt;BS$5,BS$5&gt;=$E$2),'Portfolio Inputs'!O$24*$K33,0))*Loss_ElectricEnergy+IF(AND(($AB33+$E$2)&gt;BS$5,BS$5&gt;=$E$2),'Portfolio Inputs'!O$25*$O33,IF(AND(($AA33+$E$2)&gt;BS$5,BS$5&gt;=$E$2),'Portfolio Inputs'!O$25*$N33,0))*Loss_ElectricDemand+IF(AND(($AB33+$E$2)&gt;BS$5,BS$5&gt;=$E$2),'Portfolio Inputs'!O$26*$Q33,IF(AND(($AA33+$E$2)&gt;BS$5,BS$5&gt;=$E$2),'Portfolio Inputs'!O$26*$P33,0))*Loss_GasEnergy</f>
        <v>1189.4706416892566</v>
      </c>
      <c r="BT33" s="140">
        <f ca="1">IF(AND(($AB33+$E$2)&gt;BT$5,BT$5&gt;=$E$2),'Portfolio Inputs'!P$24*$L33,IF(AND(($AA33+$E$2)&gt;BT$5,BT$5&gt;=$E$2),'Portfolio Inputs'!P$24*$K33,0))*Loss_ElectricEnergy+IF(AND(($AB33+$E$2)&gt;BT$5,BT$5&gt;=$E$2),'Portfolio Inputs'!P$25*$O33,IF(AND(($AA33+$E$2)&gt;BT$5,BT$5&gt;=$E$2),'Portfolio Inputs'!P$25*$N33,0))*Loss_ElectricDemand+IF(AND(($AB33+$E$2)&gt;BT$5,BT$5&gt;=$E$2),'Portfolio Inputs'!P$26*$Q33,IF(AND(($AA33+$E$2)&gt;BT$5,BT$5&gt;=$E$2),'Portfolio Inputs'!P$26*$P33,0))*Loss_GasEnergy</f>
        <v>1207.3127013145954</v>
      </c>
      <c r="BU33" s="140">
        <f ca="1">IF(AND(($AB33+$E$2)&gt;BU$5,BU$5&gt;=$E$2),'Portfolio Inputs'!Q$24*$L33,IF(AND(($AA33+$E$2)&gt;BU$5,BU$5&gt;=$E$2),'Portfolio Inputs'!Q$24*$K33,0))*Loss_ElectricEnergy+IF(AND(($AB33+$E$2)&gt;BU$5,BU$5&gt;=$E$2),'Portfolio Inputs'!Q$25*$O33,IF(AND(($AA33+$E$2)&gt;BU$5,BU$5&gt;=$E$2),'Portfolio Inputs'!Q$25*$N33,0))*Loss_ElectricDemand+IF(AND(($AB33+$E$2)&gt;BU$5,BU$5&gt;=$E$2),'Portfolio Inputs'!Q$26*$Q33,IF(AND(($AA33+$E$2)&gt;BU$5,BU$5&gt;=$E$2),'Portfolio Inputs'!Q$26*$P33,0))*Loss_GasEnergy</f>
        <v>1225.4223918343141</v>
      </c>
      <c r="BV33" s="140">
        <f ca="1">IF(AND(($AB33+$E$2)&gt;BV$5,BV$5&gt;=$E$2),'Portfolio Inputs'!R$24*$L33,IF(AND(($AA33+$E$2)&gt;BV$5,BV$5&gt;=$E$2),'Portfolio Inputs'!R$24*$K33,0))*Loss_ElectricEnergy+IF(AND(($AB33+$E$2)&gt;BV$5,BV$5&gt;=$E$2),'Portfolio Inputs'!R$25*$O33,IF(AND(($AA33+$E$2)&gt;BV$5,BV$5&gt;=$E$2),'Portfolio Inputs'!R$25*$N33,0))*Loss_ElectricDemand+IF(AND(($AB33+$E$2)&gt;BV$5,BV$5&gt;=$E$2),'Portfolio Inputs'!R$26*$Q33,IF(AND(($AA33+$E$2)&gt;BV$5,BV$5&gt;=$E$2),'Portfolio Inputs'!R$26*$P33,0))*Loss_GasEnergy</f>
        <v>1243.8037277118287</v>
      </c>
      <c r="BW33" s="140">
        <f ca="1">IF(AND(($AB33+$E$2)&gt;BW$5,BW$5&gt;=$E$2),'Portfolio Inputs'!S$24*$L33,IF(AND(($AA33+$E$2)&gt;BW$5,BW$5&gt;=$E$2),'Portfolio Inputs'!S$24*$K33,0))*Loss_ElectricEnergy+IF(AND(($AB33+$E$2)&gt;BW$5,BW$5&gt;=$E$2),'Portfolio Inputs'!S$25*$O33,IF(AND(($AA33+$E$2)&gt;BW$5,BW$5&gt;=$E$2),'Portfolio Inputs'!S$25*$N33,0))*Loss_ElectricDemand+IF(AND(($AB33+$E$2)&gt;BW$5,BW$5&gt;=$E$2),'Portfolio Inputs'!S$26*$Q33,IF(AND(($AA33+$E$2)&gt;BW$5,BW$5&gt;=$E$2),'Portfolio Inputs'!S$26*$P33,0))*Loss_GasEnergy</f>
        <v>1262.4607836275061</v>
      </c>
      <c r="BX33" s="140">
        <f ca="1">IF(AND(($AB33+$E$2)&gt;BX$5,BX$5&gt;=$E$2),'Portfolio Inputs'!T$24*$L33,IF(AND(($AA33+$E$2)&gt;BX$5,BX$5&gt;=$E$2),'Portfolio Inputs'!T$24*$K33,0))*Loss_ElectricEnergy+IF(AND(($AB33+$E$2)&gt;BX$5,BX$5&gt;=$E$2),'Portfolio Inputs'!T$25*$O33,IF(AND(($AA33+$E$2)&gt;BX$5,BX$5&gt;=$E$2),'Portfolio Inputs'!T$25*$N33,0))*Loss_ElectricDemand+IF(AND(($AB33+$E$2)&gt;BX$5,BX$5&gt;=$E$2),'Portfolio Inputs'!T$26*$Q33,IF(AND(($AA33+$E$2)&gt;BX$5,BX$5&gt;=$E$2),'Portfolio Inputs'!T$26*$P33,0))*Loss_GasEnergy</f>
        <v>1281.3976953819188</v>
      </c>
      <c r="BY33" s="140">
        <f ca="1">IF(AND(($AB33+$E$2)&gt;BY$5,BY$5&gt;=$E$2),'Portfolio Inputs'!U$24*$L33,IF(AND(($AA33+$E$2)&gt;BY$5,BY$5&gt;=$E$2),'Portfolio Inputs'!U$24*$K33,0))*Loss_ElectricEnergy+IF(AND(($AB33+$E$2)&gt;BY$5,BY$5&gt;=$E$2),'Portfolio Inputs'!U$25*$O33,IF(AND(($AA33+$E$2)&gt;BY$5,BY$5&gt;=$E$2),'Portfolio Inputs'!U$25*$N33,0))*Loss_ElectricDemand+IF(AND(($AB33+$E$2)&gt;BY$5,BY$5&gt;=$E$2),'Portfolio Inputs'!U$26*$Q33,IF(AND(($AA33+$E$2)&gt;BY$5,BY$5&gt;=$E$2),'Portfolio Inputs'!U$26*$P33,0))*Loss_GasEnergy</f>
        <v>1300.6186608126475</v>
      </c>
      <c r="BZ33" s="140">
        <f ca="1">IF(AND(($AB33+$E$2)&gt;BZ$5,BZ$5&gt;=$E$2),'Portfolio Inputs'!V$24*$L33,IF(AND(($AA33+$E$2)&gt;BZ$5,BZ$5&gt;=$E$2),'Portfolio Inputs'!V$24*$K33,0))*Loss_ElectricEnergy+IF(AND(($AB33+$E$2)&gt;BZ$5,BZ$5&gt;=$E$2),'Portfolio Inputs'!V$25*$O33,IF(AND(($AA33+$E$2)&gt;BZ$5,BZ$5&gt;=$E$2),'Portfolio Inputs'!V$25*$N33,0))*Loss_ElectricDemand+IF(AND(($AB33+$E$2)&gt;BZ$5,BZ$5&gt;=$E$2),'Portfolio Inputs'!V$26*$Q33,IF(AND(($AA33+$E$2)&gt;BZ$5,BZ$5&gt;=$E$2),'Portfolio Inputs'!V$26*$P33,0))*Loss_GasEnergy</f>
        <v>1320.1279407248369</v>
      </c>
      <c r="CA33" s="140">
        <f ca="1">IF(AND(($AB33+$E$2)&gt;CA$5,CA$5&gt;=$E$2),'Portfolio Inputs'!W$24*$L33,IF(AND(($AA33+$E$2)&gt;CA$5,CA$5&gt;=$E$2),'Portfolio Inputs'!W$24*$K33,0))*Loss_ElectricEnergy+IF(AND(($AB33+$E$2)&gt;CA$5,CA$5&gt;=$E$2),'Portfolio Inputs'!W$25*$O33,IF(AND(($AA33+$E$2)&gt;CA$5,CA$5&gt;=$E$2),'Portfolio Inputs'!W$25*$N33,0))*Loss_ElectricDemand+IF(AND(($AB33+$E$2)&gt;CA$5,CA$5&gt;=$E$2),'Portfolio Inputs'!W$26*$Q33,IF(AND(($AA33+$E$2)&gt;CA$5,CA$5&gt;=$E$2),'Portfolio Inputs'!W$26*$P33,0))*Loss_GasEnergy</f>
        <v>1339.9298598357095</v>
      </c>
      <c r="CB33" s="140">
        <f ca="1">IF(AND(($AB33+$E$2)&gt;CB$5,CB$5&gt;=$E$2),'Portfolio Inputs'!X$24*$L33,IF(AND(($AA33+$E$2)&gt;CB$5,CB$5&gt;=$E$2),'Portfolio Inputs'!X$24*$K33,0))*Loss_ElectricEnergy+IF(AND(($AB33+$E$2)&gt;CB$5,CB$5&gt;=$E$2),'Portfolio Inputs'!X$25*$O33,IF(AND(($AA33+$E$2)&gt;CB$5,CB$5&gt;=$E$2),'Portfolio Inputs'!X$25*$N33,0))*Loss_ElectricDemand+IF(AND(($AB33+$E$2)&gt;CB$5,CB$5&gt;=$E$2),'Portfolio Inputs'!X$26*$Q33,IF(AND(($AA33+$E$2)&gt;CB$5,CB$5&gt;=$E$2),'Portfolio Inputs'!X$26*$P33,0))*Loss_GasEnergy</f>
        <v>1360.028807733245</v>
      </c>
      <c r="CC33" s="140">
        <f ca="1">IF(AND(($AB33+$E$2)&gt;CC$5,CC$5&gt;=$E$2),'Portfolio Inputs'!Y$24*$L33,IF(AND(($AA33+$E$2)&gt;CC$5,CC$5&gt;=$E$2),'Portfolio Inputs'!Y$24*$K33,0))*Loss_ElectricEnergy+IF(AND(($AB33+$E$2)&gt;CC$5,CC$5&gt;=$E$2),'Portfolio Inputs'!Y$25*$O33,IF(AND(($AA33+$E$2)&gt;CC$5,CC$5&gt;=$E$2),'Portfolio Inputs'!Y$25*$N33,0))*Loss_ElectricDemand+IF(AND(($AB33+$E$2)&gt;CC$5,CC$5&gt;=$E$2),'Portfolio Inputs'!Y$26*$Q33,IF(AND(($AA33+$E$2)&gt;CC$5,CC$5&gt;=$E$2),'Portfolio Inputs'!Y$26*$P33,0))*Loss_GasEnergy</f>
        <v>1380.4292398492435</v>
      </c>
      <c r="CD33" s="140">
        <f ca="1">IF(AND(($AB33+$E$2)&gt;CD$5,CD$5&gt;=$E$2),'Portfolio Inputs'!Z$24*$L33,IF(AND(($AA33+$E$2)&gt;CD$5,CD$5&gt;=$E$2),'Portfolio Inputs'!Z$24*$K33,0))*Loss_ElectricEnergy+IF(AND(($AB33+$E$2)&gt;CD$5,CD$5&gt;=$E$2),'Portfolio Inputs'!Z$25*$O33,IF(AND(($AA33+$E$2)&gt;CD$5,CD$5&gt;=$E$2),'Portfolio Inputs'!Z$25*$N33,0))*Loss_ElectricDemand+IF(AND(($AB33+$E$2)&gt;CD$5,CD$5&gt;=$E$2),'Portfolio Inputs'!Z$26*$Q33,IF(AND(($AA33+$E$2)&gt;CD$5,CD$5&gt;=$E$2),'Portfolio Inputs'!Z$26*$P33,0))*Loss_GasEnergy</f>
        <v>1401.135678446982</v>
      </c>
      <c r="CE33" s="140">
        <f ca="1">IF(AND(($AB33+$E$2)&gt;CE$5,CE$5&gt;=$E$2),'Portfolio Inputs'!AA$24*$L33,IF(AND(($AA33+$E$2)&gt;CE$5,CE$5&gt;=$E$2),'Portfolio Inputs'!AA$24*$K33,0))*Loss_ElectricEnergy+IF(AND(($AB33+$E$2)&gt;CE$5,CE$5&gt;=$E$2),'Portfolio Inputs'!AA$25*$O33,IF(AND(($AA33+$E$2)&gt;CE$5,CE$5&gt;=$E$2),'Portfolio Inputs'!AA$25*$N33,0))*Loss_ElectricDemand+IF(AND(($AB33+$E$2)&gt;CE$5,CE$5&gt;=$E$2),'Portfolio Inputs'!AA$26*$Q33,IF(AND(($AA33+$E$2)&gt;CE$5,CE$5&gt;=$E$2),'Portfolio Inputs'!AA$26*$P33,0))*Loss_GasEnergy</f>
        <v>1422.1527136236864</v>
      </c>
      <c r="CF33" s="140">
        <f ca="1">IF(AND(($AB33+$E$2)&gt;CF$5,CF$5&gt;=$E$2),'Portfolio Inputs'!AB$24*$L33,IF(AND(($AA33+$E$2)&gt;CF$5,CF$5&gt;=$E$2),'Portfolio Inputs'!AB$24*$K33,0))*Loss_ElectricEnergy+IF(AND(($AB33+$E$2)&gt;CF$5,CF$5&gt;=$E$2),'Portfolio Inputs'!AB$25*$O33,IF(AND(($AA33+$E$2)&gt;CF$5,CF$5&gt;=$E$2),'Portfolio Inputs'!AB$25*$N33,0))*Loss_ElectricDemand+IF(AND(($AB33+$E$2)&gt;CF$5,CF$5&gt;=$E$2),'Portfolio Inputs'!AB$26*$Q33,IF(AND(($AA33+$E$2)&gt;CF$5,CF$5&gt;=$E$2),'Portfolio Inputs'!AB$26*$P33,0))*Loss_GasEnergy</f>
        <v>1443.4850043280417</v>
      </c>
      <c r="CG33" s="140">
        <f ca="1">IF(AND(($AB33+$E$2)&gt;CG$5,CG$5&gt;=$E$2),'Portfolio Inputs'!AC$24*$L33,IF(AND(($AA33+$E$2)&gt;CG$5,CG$5&gt;=$E$2),'Portfolio Inputs'!AC$24*$K33,0))*Loss_ElectricEnergy+IF(AND(($AB33+$E$2)&gt;CG$5,CG$5&gt;=$E$2),'Portfolio Inputs'!AC$25*$O33,IF(AND(($AA33+$E$2)&gt;CG$5,CG$5&gt;=$E$2),'Portfolio Inputs'!AC$25*$N33,0))*Loss_ElectricDemand+IF(AND(($AB33+$E$2)&gt;CG$5,CG$5&gt;=$E$2),'Portfolio Inputs'!AC$26*$Q33,IF(AND(($AA33+$E$2)&gt;CG$5,CG$5&gt;=$E$2),'Portfolio Inputs'!AC$26*$P33,0))*Loss_GasEnergy</f>
        <v>1465.1372793929622</v>
      </c>
      <c r="CH33" s="140">
        <f ca="1">IF(AND(($AB33+$E$2)&gt;CH$5,CH$5&gt;=$E$2),'Portfolio Inputs'!AD$24*$L33,IF(AND(($AA33+$E$2)&gt;CH$5,CH$5&gt;=$E$2),'Portfolio Inputs'!AD$24*$K33,0))*Loss_ElectricEnergy+IF(AND(($AB33+$E$2)&gt;CH$5,CH$5&gt;=$E$2),'Portfolio Inputs'!AD$25*$O33,IF(AND(($AA33+$E$2)&gt;CH$5,CH$5&gt;=$E$2),'Portfolio Inputs'!AD$25*$N33,0))*Loss_ElectricDemand+IF(AND(($AB33+$E$2)&gt;CH$5,CH$5&gt;=$E$2),'Portfolio Inputs'!AD$26*$Q33,IF(AND(($AA33+$E$2)&gt;CH$5,CH$5&gt;=$E$2),'Portfolio Inputs'!AD$26*$P33,0))*Loss_GasEnergy</f>
        <v>1487.1143385838564</v>
      </c>
      <c r="CI33" s="140">
        <f ca="1">IF(AND(($AB33+$E$2)&gt;CI$5,CI$5&gt;=$E$2),'Portfolio Inputs'!AE$24*$L33,IF(AND(($AA33+$E$2)&gt;CI$5,CI$5&gt;=$E$2),'Portfolio Inputs'!AE$24*$K33,0))*Loss_ElectricEnergy+IF(AND(($AB33+$E$2)&gt;CI$5,CI$5&gt;=$E$2),'Portfolio Inputs'!AE$25*$O33,IF(AND(($AA33+$E$2)&gt;CI$5,CI$5&gt;=$E$2),'Portfolio Inputs'!AE$25*$N33,0))*Loss_ElectricDemand+IF(AND(($AB33+$E$2)&gt;CI$5,CI$5&gt;=$E$2),'Portfolio Inputs'!AE$26*$Q33,IF(AND(($AA33+$E$2)&gt;CI$5,CI$5&gt;=$E$2),'Portfolio Inputs'!AE$26*$P33,0))*Loss_GasEnergy</f>
        <v>0</v>
      </c>
      <c r="CJ33" s="140">
        <f ca="1">IF(AND(($AB33+$E$2)&gt;CJ$5,CJ$5&gt;=$E$2),'Portfolio Inputs'!AF$24*$L33,IF(AND(($AA33+$E$2)&gt;CJ$5,CJ$5&gt;=$E$2),'Portfolio Inputs'!AF$24*$K33,0))*Loss_ElectricEnergy+IF(AND(($AB33+$E$2)&gt;CJ$5,CJ$5&gt;=$E$2),'Portfolio Inputs'!AF$25*$O33,IF(AND(($AA33+$E$2)&gt;CJ$5,CJ$5&gt;=$E$2),'Portfolio Inputs'!AF$25*$N33,0))*Loss_ElectricDemand+IF(AND(($AB33+$E$2)&gt;CJ$5,CJ$5&gt;=$E$2),'Portfolio Inputs'!AF$26*$Q33,IF(AND(($AA33+$E$2)&gt;CJ$5,CJ$5&gt;=$E$2),'Portfolio Inputs'!AF$26*$P33,0))*Loss_GasEnergy</f>
        <v>0</v>
      </c>
      <c r="CK33" s="140">
        <f ca="1">IF(AND(($AB33+$E$2)&gt;CK$5,CK$5&gt;=$E$2),'Portfolio Inputs'!AG$24*$L33,IF(AND(($AA33+$E$2)&gt;CK$5,CK$5&gt;=$E$2),'Portfolio Inputs'!AG$24*$K33,0))*Loss_ElectricEnergy+IF(AND(($AB33+$E$2)&gt;CK$5,CK$5&gt;=$E$2),'Portfolio Inputs'!AG$25*$O33,IF(AND(($AA33+$E$2)&gt;CK$5,CK$5&gt;=$E$2),'Portfolio Inputs'!AG$25*$N33,0))*Loss_ElectricDemand+IF(AND(($AB33+$E$2)&gt;CK$5,CK$5&gt;=$E$2),'Portfolio Inputs'!AG$26*$Q33,IF(AND(($AA33+$E$2)&gt;CK$5,CK$5&gt;=$E$2),'Portfolio Inputs'!AG$26*$P33,0))*Loss_GasEnergy</f>
        <v>0</v>
      </c>
      <c r="CL33" s="140">
        <f ca="1">IF(AND(($AB33+$E$2)&gt;CL$5,CL$5&gt;=$E$2),'Portfolio Inputs'!AH$24*$L33,IF(AND(($AA33+$E$2)&gt;CL$5,CL$5&gt;=$E$2),'Portfolio Inputs'!AH$24*$K33,0))*Loss_ElectricEnergy+IF(AND(($AB33+$E$2)&gt;CL$5,CL$5&gt;=$E$2),'Portfolio Inputs'!AH$25*$O33,IF(AND(($AA33+$E$2)&gt;CL$5,CL$5&gt;=$E$2),'Portfolio Inputs'!AH$25*$N33,0))*Loss_ElectricDemand+IF(AND(($AB33+$E$2)&gt;CL$5,CL$5&gt;=$E$2),'Portfolio Inputs'!AH$26*$Q33,IF(AND(($AA33+$E$2)&gt;CL$5,CL$5&gt;=$E$2),'Portfolio Inputs'!AH$26*$P33,0))*Loss_GasEnergy</f>
        <v>0</v>
      </c>
      <c r="CM33" s="140">
        <f ca="1">IF(AND(($AB33+$E$2)&gt;CM$5,CM$5&gt;=$E$2),'Portfolio Inputs'!AI$24*$L33,IF(AND(($AA33+$E$2)&gt;CM$5,CM$5&gt;=$E$2),'Portfolio Inputs'!AI$24*$K33,0))*Loss_ElectricEnergy+IF(AND(($AB33+$E$2)&gt;CM$5,CM$5&gt;=$E$2),'Portfolio Inputs'!AI$25*$O33,IF(AND(($AA33+$E$2)&gt;CM$5,CM$5&gt;=$E$2),'Portfolio Inputs'!AI$25*$N33,0))*Loss_ElectricDemand+IF(AND(($AB33+$E$2)&gt;CM$5,CM$5&gt;=$E$2),'Portfolio Inputs'!AI$26*$Q33,IF(AND(($AA33+$E$2)&gt;CM$5,CM$5&gt;=$E$2),'Portfolio Inputs'!AI$26*$P33,0))*Loss_GasEnergy</f>
        <v>0</v>
      </c>
      <c r="CN33" s="140">
        <f ca="1">IF(AND(($AB33+$E$2)&gt;CN$5,CN$5&gt;=$E$2),'Portfolio Inputs'!AJ$24*$L33,IF(AND(($AA33+$E$2)&gt;CN$5,CN$5&gt;=$E$2),'Portfolio Inputs'!AJ$24*$K33,0))*Loss_ElectricEnergy+IF(AND(($AB33+$E$2)&gt;CN$5,CN$5&gt;=$E$2),'Portfolio Inputs'!AJ$25*$O33,IF(AND(($AA33+$E$2)&gt;CN$5,CN$5&gt;=$E$2),'Portfolio Inputs'!AJ$25*$N33,0))*Loss_ElectricDemand+IF(AND(($AB33+$E$2)&gt;CN$5,CN$5&gt;=$E$2),'Portfolio Inputs'!AJ$26*$Q33,IF(AND(($AA33+$E$2)&gt;CN$5,CN$5&gt;=$E$2),'Portfolio Inputs'!AJ$26*$P33,0))*Loss_GasEnergy</f>
        <v>0</v>
      </c>
      <c r="CO33" s="140">
        <f ca="1">IF(AND(($AB33+$E$2)&gt;CO$5,CO$5&gt;=$E$2),'Portfolio Inputs'!AK$24*$L33,IF(AND(($AA33+$E$2)&gt;CO$5,CO$5&gt;=$E$2),'Portfolio Inputs'!AK$24*$K33,0))*Loss_ElectricEnergy+IF(AND(($AB33+$E$2)&gt;CO$5,CO$5&gt;=$E$2),'Portfolio Inputs'!AK$25*$O33,IF(AND(($AA33+$E$2)&gt;CO$5,CO$5&gt;=$E$2),'Portfolio Inputs'!AK$25*$N33,0))*Loss_ElectricDemand+IF(AND(($AB33+$E$2)&gt;CO$5,CO$5&gt;=$E$2),'Portfolio Inputs'!AK$26*$Q33,IF(AND(($AA33+$E$2)&gt;CO$5,CO$5&gt;=$E$2),'Portfolio Inputs'!AK$26*$P33,0))*Loss_GasEnergy</f>
        <v>0</v>
      </c>
      <c r="CP33" s="140">
        <f ca="1">IF(AND(($AB33+$E$2)&gt;CP$5,CP$5&gt;=$E$2),'Portfolio Inputs'!AL$24*$L33,IF(AND(($AA33+$E$2)&gt;CP$5,CP$5&gt;=$E$2),'Portfolio Inputs'!AL$24*$K33,0))*Loss_ElectricEnergy+IF(AND(($AB33+$E$2)&gt;CP$5,CP$5&gt;=$E$2),'Portfolio Inputs'!AL$25*$O33,IF(AND(($AA33+$E$2)&gt;CP$5,CP$5&gt;=$E$2),'Portfolio Inputs'!AL$25*$N33,0))*Loss_ElectricDemand+IF(AND(($AB33+$E$2)&gt;CP$5,CP$5&gt;=$E$2),'Portfolio Inputs'!AL$26*$Q33,IF(AND(($AA33+$E$2)&gt;CP$5,CP$5&gt;=$E$2),'Portfolio Inputs'!AL$26*$P33,0))*Loss_GasEnergy</f>
        <v>0</v>
      </c>
      <c r="CQ33" s="140">
        <f ca="1">IF(AND(($AB33+$E$2)&gt;CQ$5,CQ$5&gt;=$E$2),'Portfolio Inputs'!AM$24*$L33,IF(AND(($AA33+$E$2)&gt;CQ$5,CQ$5&gt;=$E$2),'Portfolio Inputs'!AM$24*$K33,0))*Loss_ElectricEnergy+IF(AND(($AB33+$E$2)&gt;CQ$5,CQ$5&gt;=$E$2),'Portfolio Inputs'!AM$25*$O33,IF(AND(($AA33+$E$2)&gt;CQ$5,CQ$5&gt;=$E$2),'Portfolio Inputs'!AM$25*$N33,0))*Loss_ElectricDemand+IF(AND(($AB33+$E$2)&gt;CQ$5,CQ$5&gt;=$E$2),'Portfolio Inputs'!AM$26*$Q33,IF(AND(($AA33+$E$2)&gt;CQ$5,CQ$5&gt;=$E$2),'Portfolio Inputs'!AM$26*$P33,0))*Loss_GasEnergy</f>
        <v>0</v>
      </c>
      <c r="CR33" s="131"/>
      <c r="CS33" s="140">
        <f ca="1">IF(AND(($AB33+$E$2)&gt;CS$5,CS$5&gt;=$E$2),'Portfolio Inputs'!F$29*$L33,IF(AND(($AA33+$E$2)&gt;CS$5,CS$5&gt;=$E$2),'Portfolio Inputs'!F$29*$K33,0))</f>
        <v>248.34615000000002</v>
      </c>
      <c r="CT33" s="140">
        <f ca="1">IF(AND(($AB33+$E$2)&gt;CT$5,CT$5&gt;=$E$2),'Portfolio Inputs'!G$29*$L33,IF(AND(($AA33+$E$2)&gt;CT$5,CT$5&gt;=$E$2),'Portfolio Inputs'!G$29*$K33,0))</f>
        <v>248.34615000000002</v>
      </c>
      <c r="CU33" s="140">
        <f ca="1">IF(AND(($AB33+$E$2)&gt;CU$5,CU$5&gt;=$E$2),'Portfolio Inputs'!H$29*$L33,IF(AND(($AA33+$E$2)&gt;CU$5,CU$5&gt;=$E$2),'Portfolio Inputs'!H$29*$K33,0))</f>
        <v>248.34615000000002</v>
      </c>
      <c r="CV33" s="140">
        <f ca="1">IF(AND(($AB33+$E$2)&gt;CV$5,CV$5&gt;=$E$2),'Portfolio Inputs'!I$29*$L33,IF(AND(($AA33+$E$2)&gt;CV$5,CV$5&gt;=$E$2),'Portfolio Inputs'!I$29*$K33,0))</f>
        <v>248.34615000000002</v>
      </c>
      <c r="CW33" s="140">
        <f ca="1">IF(AND(($AB33+$E$2)&gt;CW$5,CW$5&gt;=$E$2),'Portfolio Inputs'!J$29*$L33,IF(AND(($AA33+$E$2)&gt;CW$5,CW$5&gt;=$E$2),'Portfolio Inputs'!J$29*$K33,0))</f>
        <v>248.34615000000002</v>
      </c>
      <c r="CX33" s="140">
        <f ca="1">IF(AND(($AB33+$E$2)&gt;CX$5,CX$5&gt;=$E$2),'Portfolio Inputs'!K$29*$L33,IF(AND(($AA33+$E$2)&gt;CX$5,CX$5&gt;=$E$2),'Portfolio Inputs'!K$29*$K33,0))</f>
        <v>248.34615000000002</v>
      </c>
      <c r="CY33" s="140">
        <f ca="1">IF(AND(($AB33+$E$2)&gt;CY$5,CY$5&gt;=$E$2),'Portfolio Inputs'!L$29*$L33,IF(AND(($AA33+$E$2)&gt;CY$5,CY$5&gt;=$E$2),'Portfolio Inputs'!L$29*$K33,0))</f>
        <v>248.34615000000002</v>
      </c>
      <c r="CZ33" s="140">
        <f ca="1">IF(AND(($AB33+$E$2)&gt;CZ$5,CZ$5&gt;=$E$2),'Portfolio Inputs'!M$29*$L33,IF(AND(($AA33+$E$2)&gt;CZ$5,CZ$5&gt;=$E$2),'Portfolio Inputs'!M$29*$K33,0))</f>
        <v>248.34615000000002</v>
      </c>
      <c r="DA33" s="140">
        <f ca="1">IF(AND(($AB33+$E$2)&gt;DA$5,DA$5&gt;=$E$2),'Portfolio Inputs'!N$29*$L33,IF(AND(($AA33+$E$2)&gt;DA$5,DA$5&gt;=$E$2),'Portfolio Inputs'!N$29*$K33,0))</f>
        <v>248.34615000000002</v>
      </c>
      <c r="DB33" s="140">
        <f ca="1">IF(AND(($AB33+$E$2)&gt;DB$5,DB$5&gt;=$E$2),'Portfolio Inputs'!O$29*$L33,IF(AND(($AA33+$E$2)&gt;DB$5,DB$5&gt;=$E$2),'Portfolio Inputs'!O$29*$K33,0))</f>
        <v>248.34615000000002</v>
      </c>
      <c r="DC33" s="140">
        <f ca="1">IF(AND(($AB33+$E$2)&gt;DC$5,DC$5&gt;=$E$2),'Portfolio Inputs'!P$29*$L33,IF(AND(($AA33+$E$2)&gt;DC$5,DC$5&gt;=$E$2),'Portfolio Inputs'!P$29*$K33,0))</f>
        <v>248.34615000000002</v>
      </c>
      <c r="DD33" s="140">
        <f ca="1">IF(AND(($AB33+$E$2)&gt;DD$5,DD$5&gt;=$E$2),'Portfolio Inputs'!Q$29*$L33,IF(AND(($AA33+$E$2)&gt;DD$5,DD$5&gt;=$E$2),'Portfolio Inputs'!Q$29*$K33,0))</f>
        <v>248.34615000000002</v>
      </c>
      <c r="DE33" s="140">
        <f ca="1">IF(AND(($AB33+$E$2)&gt;DE$5,DE$5&gt;=$E$2),'Portfolio Inputs'!R$29*$L33,IF(AND(($AA33+$E$2)&gt;DE$5,DE$5&gt;=$E$2),'Portfolio Inputs'!R$29*$K33,0))</f>
        <v>248.34615000000002</v>
      </c>
      <c r="DF33" s="140">
        <f ca="1">IF(AND(($AB33+$E$2)&gt;DF$5,DF$5&gt;=$E$2),'Portfolio Inputs'!S$29*$L33,IF(AND(($AA33+$E$2)&gt;DF$5,DF$5&gt;=$E$2),'Portfolio Inputs'!S$29*$K33,0))</f>
        <v>248.34615000000002</v>
      </c>
      <c r="DG33" s="140">
        <f ca="1">IF(AND(($AB33+$E$2)&gt;DG$5,DG$5&gt;=$E$2),'Portfolio Inputs'!T$29*$L33,IF(AND(($AA33+$E$2)&gt;DG$5,DG$5&gt;=$E$2),'Portfolio Inputs'!T$29*$K33,0))</f>
        <v>248.34615000000002</v>
      </c>
      <c r="DH33" s="140">
        <f ca="1">IF(AND(($AB33+$E$2)&gt;DH$5,DH$5&gt;=$E$2),'Portfolio Inputs'!U$29*$L33,IF(AND(($AA33+$E$2)&gt;DH$5,DH$5&gt;=$E$2),'Portfolio Inputs'!U$29*$K33,0))</f>
        <v>248.34615000000002</v>
      </c>
      <c r="DI33" s="140">
        <f ca="1">IF(AND(($AB33+$E$2)&gt;DI$5,DI$5&gt;=$E$2),'Portfolio Inputs'!V$29*$L33,IF(AND(($AA33+$E$2)&gt;DI$5,DI$5&gt;=$E$2),'Portfolio Inputs'!V$29*$K33,0))</f>
        <v>248.34615000000002</v>
      </c>
      <c r="DJ33" s="140">
        <f ca="1">IF(AND(($AB33+$E$2)&gt;DJ$5,DJ$5&gt;=$E$2),'Portfolio Inputs'!W$29*$L33,IF(AND(($AA33+$E$2)&gt;DJ$5,DJ$5&gt;=$E$2),'Portfolio Inputs'!W$29*$K33,0))</f>
        <v>248.34615000000002</v>
      </c>
      <c r="DK33" s="140">
        <f ca="1">IF(AND(($AB33+$E$2)&gt;DK$5,DK$5&gt;=$E$2),'Portfolio Inputs'!X$29*$L33,IF(AND(($AA33+$E$2)&gt;DK$5,DK$5&gt;=$E$2),'Portfolio Inputs'!X$29*$K33,0))</f>
        <v>248.34615000000002</v>
      </c>
      <c r="DL33" s="140">
        <f ca="1">IF(AND(($AB33+$E$2)&gt;DL$5,DL$5&gt;=$E$2),'Portfolio Inputs'!Y$29*$L33,IF(AND(($AA33+$E$2)&gt;DL$5,DL$5&gt;=$E$2),'Portfolio Inputs'!Y$29*$K33,0))</f>
        <v>248.34615000000002</v>
      </c>
      <c r="DM33" s="140">
        <f ca="1">IF(AND(($AB33+$E$2)&gt;DM$5,DM$5&gt;=$E$2),'Portfolio Inputs'!Z$29*$L33,IF(AND(($AA33+$E$2)&gt;DM$5,DM$5&gt;=$E$2),'Portfolio Inputs'!Z$29*$K33,0))</f>
        <v>248.34615000000002</v>
      </c>
      <c r="DN33" s="140">
        <f ca="1">IF(AND(($AB33+$E$2)&gt;DN$5,DN$5&gt;=$E$2),'Portfolio Inputs'!AA$29*$L33,IF(AND(($AA33+$E$2)&gt;DN$5,DN$5&gt;=$E$2),'Portfolio Inputs'!AA$29*$K33,0))</f>
        <v>248.34615000000002</v>
      </c>
      <c r="DO33" s="140">
        <f ca="1">IF(AND(($AB33+$E$2)&gt;DO$5,DO$5&gt;=$E$2),'Portfolio Inputs'!AB$29*$L33,IF(AND(($AA33+$E$2)&gt;DO$5,DO$5&gt;=$E$2),'Portfolio Inputs'!AB$29*$K33,0))</f>
        <v>248.34615000000002</v>
      </c>
      <c r="DP33" s="140">
        <f ca="1">IF(AND(($AB33+$E$2)&gt;DP$5,DP$5&gt;=$E$2),'Portfolio Inputs'!AC$29*$L33,IF(AND(($AA33+$E$2)&gt;DP$5,DP$5&gt;=$E$2),'Portfolio Inputs'!AC$29*$K33,0))</f>
        <v>248.34615000000002</v>
      </c>
      <c r="DQ33" s="140">
        <f ca="1">IF(AND(($AB33+$E$2)&gt;DQ$5,DQ$5&gt;=$E$2),'Portfolio Inputs'!AD$29*$L33,IF(AND(($AA33+$E$2)&gt;DQ$5,DQ$5&gt;=$E$2),'Portfolio Inputs'!AD$29*$K33,0))</f>
        <v>248.34615000000002</v>
      </c>
      <c r="DR33" s="140">
        <f ca="1">IF(AND(($AB33+$E$2)&gt;DR$5,DR$5&gt;=$E$2),'Portfolio Inputs'!AE$29*$L33,IF(AND(($AA33+$E$2)&gt;DR$5,DR$5&gt;=$E$2),'Portfolio Inputs'!AE$29*$K33,0))</f>
        <v>0</v>
      </c>
      <c r="DS33" s="140">
        <f ca="1">IF(AND(($AB33+$E$2)&gt;DS$5,DS$5&gt;=$E$2),'Portfolio Inputs'!AF$29*$L33,IF(AND(($AA33+$E$2)&gt;DS$5,DS$5&gt;=$E$2),'Portfolio Inputs'!AF$29*$K33,0))</f>
        <v>0</v>
      </c>
      <c r="DT33" s="140">
        <f ca="1">IF(AND(($AB33+$E$2)&gt;DT$5,DT$5&gt;=$E$2),'Portfolio Inputs'!AG$29*$L33,IF(AND(($AA33+$E$2)&gt;DT$5,DT$5&gt;=$E$2),'Portfolio Inputs'!AG$29*$K33,0))</f>
        <v>0</v>
      </c>
      <c r="DU33" s="140">
        <f ca="1">IF(AND(($AB33+$E$2)&gt;DU$5,DU$5&gt;=$E$2),'Portfolio Inputs'!AH$29*$L33,IF(AND(($AA33+$E$2)&gt;DU$5,DU$5&gt;=$E$2),'Portfolio Inputs'!AH$29*$K33,0))</f>
        <v>0</v>
      </c>
      <c r="DV33" s="140">
        <f ca="1">IF(AND(($AB33+$E$2)&gt;DV$5,DV$5&gt;=$E$2),'Portfolio Inputs'!AI$29*$L33,IF(AND(($AA33+$E$2)&gt;DV$5,DV$5&gt;=$E$2),'Portfolio Inputs'!AI$29*$K33,0))</f>
        <v>0</v>
      </c>
      <c r="DW33" s="140">
        <f ca="1">IF(AND(($AB33+$E$2)&gt;DW$5,DW$5&gt;=$E$2),'Portfolio Inputs'!AJ$29*$L33,IF(AND(($AA33+$E$2)&gt;DW$5,DW$5&gt;=$E$2),'Portfolio Inputs'!AJ$29*$K33,0))</f>
        <v>0</v>
      </c>
      <c r="DX33" s="140">
        <f ca="1">IF(AND(($AB33+$E$2)&gt;DX$5,DX$5&gt;=$E$2),'Portfolio Inputs'!AK$29*$L33,IF(AND(($AA33+$E$2)&gt;DX$5,DX$5&gt;=$E$2),'Portfolio Inputs'!AK$29*$K33,0))</f>
        <v>0</v>
      </c>
      <c r="DY33" s="140">
        <f ca="1">IF(AND(($AB33+$E$2)&gt;DY$5,DY$5&gt;=$E$2),'Portfolio Inputs'!AL$29*$L33,IF(AND(($AA33+$E$2)&gt;DY$5,DY$5&gt;=$E$2),'Portfolio Inputs'!AL$29*$K33,0))</f>
        <v>0</v>
      </c>
      <c r="DZ33" s="140">
        <f ca="1">IF(AND(($AB33+$E$2)&gt;DZ$5,DZ$5&gt;=$E$2),'Portfolio Inputs'!AM$29*$L33,IF(AND(($AA33+$E$2)&gt;DZ$5,DZ$5&gt;=$E$2),'Portfolio Inputs'!AM$29*$K33,0))</f>
        <v>0</v>
      </c>
      <c r="EA33" s="139"/>
      <c r="EB33" s="140">
        <f ca="1">IF(AND(($AB33+$E$2)&gt;EB$5,EB$5&gt;=$E$2),'Portfolio Inputs'!F$27*$U33,IF(AND(($AA33+$E$2)&gt;EB$5,EB$5&gt;=$E$2),'Portfolio Inputs'!F$27*$T33,0))
+IF(AND(($AB33+$E$2)&gt;EB$5,EB$5&gt;=$E$2),'Portfolio Inputs'!F$28*$W33,IF(AND(($AA33+$E$2)&gt;EB$5,EB$5&gt;=$E$2),'Portfolio Inputs'!F$28*$V33,0))</f>
        <v>0</v>
      </c>
      <c r="EC33" s="140">
        <f ca="1">IF(AND(($AB33+$E$2)&gt;EC$5,EC$5&gt;=$E$2),'Portfolio Inputs'!G$27*$U33,IF(AND(($AA33+$E$2)&gt;EC$5,EC$5&gt;=$E$2),'Portfolio Inputs'!G$27*$T33,0))
+IF(AND(($AB33+$E$2)&gt;EC$5,EC$5&gt;=$E$2),'Portfolio Inputs'!G$28*$W33,IF(AND(($AA33+$E$2)&gt;EC$5,EC$5&gt;=$E$2),'Portfolio Inputs'!G$28*$V33,0))</f>
        <v>0</v>
      </c>
      <c r="ED33" s="140">
        <f ca="1">IF(AND(($AB33+$E$2)&gt;ED$5,ED$5&gt;=$E$2),'Portfolio Inputs'!H$27*$U33,IF(AND(($AA33+$E$2)&gt;ED$5,ED$5&gt;=$E$2),'Portfolio Inputs'!H$27*$T33,0))
+IF(AND(($AB33+$E$2)&gt;ED$5,ED$5&gt;=$E$2),'Portfolio Inputs'!H$28*$W33,IF(AND(($AA33+$E$2)&gt;ED$5,ED$5&gt;=$E$2),'Portfolio Inputs'!H$28*$V33,0))</f>
        <v>0</v>
      </c>
      <c r="EE33" s="140">
        <f ca="1">IF(AND(($AB33+$E$2)&gt;EE$5,EE$5&gt;=$E$2),'Portfolio Inputs'!I$27*$U33,IF(AND(($AA33+$E$2)&gt;EE$5,EE$5&gt;=$E$2),'Portfolio Inputs'!I$27*$T33,0))
+IF(AND(($AB33+$E$2)&gt;EE$5,EE$5&gt;=$E$2),'Portfolio Inputs'!I$28*$W33,IF(AND(($AA33+$E$2)&gt;EE$5,EE$5&gt;=$E$2),'Portfolio Inputs'!I$28*$V33,0))</f>
        <v>0</v>
      </c>
      <c r="EF33" s="140">
        <f ca="1">IF(AND(($AB33+$E$2)&gt;EF$5,EF$5&gt;=$E$2),'Portfolio Inputs'!J$27*$U33,IF(AND(($AA33+$E$2)&gt;EF$5,EF$5&gt;=$E$2),'Portfolio Inputs'!J$27*$T33,0))
+IF(AND(($AB33+$E$2)&gt;EF$5,EF$5&gt;=$E$2),'Portfolio Inputs'!J$28*$W33,IF(AND(($AA33+$E$2)&gt;EF$5,EF$5&gt;=$E$2),'Portfolio Inputs'!J$28*$V33,0))</f>
        <v>0</v>
      </c>
      <c r="EG33" s="140">
        <f ca="1">IF(AND(($AB33+$E$2)&gt;EG$5,EG$5&gt;=$E$2),'Portfolio Inputs'!K$27*$U33,IF(AND(($AA33+$E$2)&gt;EG$5,EG$5&gt;=$E$2),'Portfolio Inputs'!K$27*$T33,0))
+IF(AND(($AB33+$E$2)&gt;EG$5,EG$5&gt;=$E$2),'Portfolio Inputs'!K$28*$W33,IF(AND(($AA33+$E$2)&gt;EG$5,EG$5&gt;=$E$2),'Portfolio Inputs'!K$28*$V33,0))</f>
        <v>0</v>
      </c>
      <c r="EH33" s="140">
        <f ca="1">IF(AND(($AB33+$E$2)&gt;EH$5,EH$5&gt;=$E$2),'Portfolio Inputs'!L$27*$U33,IF(AND(($AA33+$E$2)&gt;EH$5,EH$5&gt;=$E$2),'Portfolio Inputs'!L$27*$T33,0))
+IF(AND(($AB33+$E$2)&gt;EH$5,EH$5&gt;=$E$2),'Portfolio Inputs'!L$28*$W33,IF(AND(($AA33+$E$2)&gt;EH$5,EH$5&gt;=$E$2),'Portfolio Inputs'!L$28*$V33,0))</f>
        <v>0</v>
      </c>
      <c r="EI33" s="140">
        <f ca="1">IF(AND(($AB33+$E$2)&gt;EI$5,EI$5&gt;=$E$2),'Portfolio Inputs'!M$27*$U33,IF(AND(($AA33+$E$2)&gt;EI$5,EI$5&gt;=$E$2),'Portfolio Inputs'!M$27*$T33,0))
+IF(AND(($AB33+$E$2)&gt;EI$5,EI$5&gt;=$E$2),'Portfolio Inputs'!M$28*$W33,IF(AND(($AA33+$E$2)&gt;EI$5,EI$5&gt;=$E$2),'Portfolio Inputs'!M$28*$V33,0))</f>
        <v>0</v>
      </c>
      <c r="EJ33" s="140">
        <f ca="1">IF(AND(($AB33+$E$2)&gt;EJ$5,EJ$5&gt;=$E$2),'Portfolio Inputs'!N$27*$U33,IF(AND(($AA33+$E$2)&gt;EJ$5,EJ$5&gt;=$E$2),'Portfolio Inputs'!N$27*$T33,0))
+IF(AND(($AB33+$E$2)&gt;EJ$5,EJ$5&gt;=$E$2),'Portfolio Inputs'!N$28*$W33,IF(AND(($AA33+$E$2)&gt;EJ$5,EJ$5&gt;=$E$2),'Portfolio Inputs'!N$28*$V33,0))</f>
        <v>0</v>
      </c>
      <c r="EK33" s="140">
        <f ca="1">IF(AND(($AB33+$E$2)&gt;EK$5,EK$5&gt;=$E$2),'Portfolio Inputs'!O$27*$U33,IF(AND(($AA33+$E$2)&gt;EK$5,EK$5&gt;=$E$2),'Portfolio Inputs'!O$27*$T33,0))
+IF(AND(($AB33+$E$2)&gt;EK$5,EK$5&gt;=$E$2),'Portfolio Inputs'!O$28*$W33,IF(AND(($AA33+$E$2)&gt;EK$5,EK$5&gt;=$E$2),'Portfolio Inputs'!O$28*$V33,0))</f>
        <v>0</v>
      </c>
      <c r="EL33" s="140">
        <f ca="1">IF(AND(($AB33+$E$2)&gt;EL$5,EL$5&gt;=$E$2),'Portfolio Inputs'!P$27*$U33,IF(AND(($AA33+$E$2)&gt;EL$5,EL$5&gt;=$E$2),'Portfolio Inputs'!P$27*$T33,0))
+IF(AND(($AB33+$E$2)&gt;EL$5,EL$5&gt;=$E$2),'Portfolio Inputs'!P$28*$W33,IF(AND(($AA33+$E$2)&gt;EL$5,EL$5&gt;=$E$2),'Portfolio Inputs'!P$28*$V33,0))</f>
        <v>0</v>
      </c>
      <c r="EM33" s="140">
        <f ca="1">IF(AND(($AB33+$E$2)&gt;EM$5,EM$5&gt;=$E$2),'Portfolio Inputs'!Q$27*$U33,IF(AND(($AA33+$E$2)&gt;EM$5,EM$5&gt;=$E$2),'Portfolio Inputs'!Q$27*$T33,0))
+IF(AND(($AB33+$E$2)&gt;EM$5,EM$5&gt;=$E$2),'Portfolio Inputs'!Q$28*$W33,IF(AND(($AA33+$E$2)&gt;EM$5,EM$5&gt;=$E$2),'Portfolio Inputs'!Q$28*$V33,0))</f>
        <v>0</v>
      </c>
      <c r="EN33" s="140">
        <f ca="1">IF(AND(($AB33+$E$2)&gt;EN$5,EN$5&gt;=$E$2),'Portfolio Inputs'!R$27*$U33,IF(AND(($AA33+$E$2)&gt;EN$5,EN$5&gt;=$E$2),'Portfolio Inputs'!R$27*$T33,0))
+IF(AND(($AB33+$E$2)&gt;EN$5,EN$5&gt;=$E$2),'Portfolio Inputs'!R$28*$W33,IF(AND(($AA33+$E$2)&gt;EN$5,EN$5&gt;=$E$2),'Portfolio Inputs'!R$28*$V33,0))</f>
        <v>0</v>
      </c>
      <c r="EO33" s="140">
        <f ca="1">IF(AND(($AB33+$E$2)&gt;EO$5,EO$5&gt;=$E$2),'Portfolio Inputs'!S$27*$U33,IF(AND(($AA33+$E$2)&gt;EO$5,EO$5&gt;=$E$2),'Portfolio Inputs'!S$27*$T33,0))
+IF(AND(($AB33+$E$2)&gt;EO$5,EO$5&gt;=$E$2),'Portfolio Inputs'!S$28*$W33,IF(AND(($AA33+$E$2)&gt;EO$5,EO$5&gt;=$E$2),'Portfolio Inputs'!S$28*$V33,0))</f>
        <v>0</v>
      </c>
      <c r="EP33" s="140">
        <f ca="1">IF(AND(($AB33+$E$2)&gt;EP$5,EP$5&gt;=$E$2),'Portfolio Inputs'!T$27*$U33,IF(AND(($AA33+$E$2)&gt;EP$5,EP$5&gt;=$E$2),'Portfolio Inputs'!T$27*$T33,0))
+IF(AND(($AB33+$E$2)&gt;EP$5,EP$5&gt;=$E$2),'Portfolio Inputs'!T$28*$W33,IF(AND(($AA33+$E$2)&gt;EP$5,EP$5&gt;=$E$2),'Portfolio Inputs'!T$28*$V33,0))</f>
        <v>0</v>
      </c>
      <c r="EQ33" s="140">
        <f ca="1">IF(AND(($AB33+$E$2)&gt;EQ$5,EQ$5&gt;=$E$2),'Portfolio Inputs'!U$27*$U33,IF(AND(($AA33+$E$2)&gt;EQ$5,EQ$5&gt;=$E$2),'Portfolio Inputs'!U$27*$T33,0))
+IF(AND(($AB33+$E$2)&gt;EQ$5,EQ$5&gt;=$E$2),'Portfolio Inputs'!U$28*$W33,IF(AND(($AA33+$E$2)&gt;EQ$5,EQ$5&gt;=$E$2),'Portfolio Inputs'!U$28*$V33,0))</f>
        <v>0</v>
      </c>
      <c r="ER33" s="140">
        <f ca="1">IF(AND(($AB33+$E$2)&gt;ER$5,ER$5&gt;=$E$2),'Portfolio Inputs'!V$27*$U33,IF(AND(($AA33+$E$2)&gt;ER$5,ER$5&gt;=$E$2),'Portfolio Inputs'!V$27*$T33,0))
+IF(AND(($AB33+$E$2)&gt;ER$5,ER$5&gt;=$E$2),'Portfolio Inputs'!V$28*$W33,IF(AND(($AA33+$E$2)&gt;ER$5,ER$5&gt;=$E$2),'Portfolio Inputs'!V$28*$V33,0))</f>
        <v>0</v>
      </c>
      <c r="ES33" s="140">
        <f ca="1">IF(AND(($AB33+$E$2)&gt;ES$5,ES$5&gt;=$E$2),'Portfolio Inputs'!W$27*$U33,IF(AND(($AA33+$E$2)&gt;ES$5,ES$5&gt;=$E$2),'Portfolio Inputs'!W$27*$T33,0))
+IF(AND(($AB33+$E$2)&gt;ES$5,ES$5&gt;=$E$2),'Portfolio Inputs'!W$28*$W33,IF(AND(($AA33+$E$2)&gt;ES$5,ES$5&gt;=$E$2),'Portfolio Inputs'!W$28*$V33,0))</f>
        <v>0</v>
      </c>
      <c r="ET33" s="140">
        <f ca="1">IF(AND(($AB33+$E$2)&gt;ET$5,ET$5&gt;=$E$2),'Portfolio Inputs'!X$27*$U33,IF(AND(($AA33+$E$2)&gt;ET$5,ET$5&gt;=$E$2),'Portfolio Inputs'!X$27*$T33,0))
+IF(AND(($AB33+$E$2)&gt;ET$5,ET$5&gt;=$E$2),'Portfolio Inputs'!X$28*$W33,IF(AND(($AA33+$E$2)&gt;ET$5,ET$5&gt;=$E$2),'Portfolio Inputs'!X$28*$V33,0))</f>
        <v>0</v>
      </c>
      <c r="EU33" s="140">
        <f ca="1">IF(AND(($AB33+$E$2)&gt;EU$5,EU$5&gt;=$E$2),'Portfolio Inputs'!Y$27*$U33,IF(AND(($AA33+$E$2)&gt;EU$5,EU$5&gt;=$E$2),'Portfolio Inputs'!Y$27*$T33,0))
+IF(AND(($AB33+$E$2)&gt;EU$5,EU$5&gt;=$E$2),'Portfolio Inputs'!Y$28*$W33,IF(AND(($AA33+$E$2)&gt;EU$5,EU$5&gt;=$E$2),'Portfolio Inputs'!Y$28*$V33,0))</f>
        <v>0</v>
      </c>
      <c r="EV33" s="140">
        <f ca="1">IF(AND(($AB33+$E$2)&gt;EV$5,EV$5&gt;=$E$2),'Portfolio Inputs'!Z$27*$U33,IF(AND(($AA33+$E$2)&gt;EV$5,EV$5&gt;=$E$2),'Portfolio Inputs'!Z$27*$T33,0))
+IF(AND(($AB33+$E$2)&gt;EV$5,EV$5&gt;=$E$2),'Portfolio Inputs'!Z$28*$W33,IF(AND(($AA33+$E$2)&gt;EV$5,EV$5&gt;=$E$2),'Portfolio Inputs'!Z$28*$V33,0))</f>
        <v>0</v>
      </c>
      <c r="EW33" s="140">
        <f ca="1">IF(AND(($AB33+$E$2)&gt;EW$5,EW$5&gt;=$E$2),'Portfolio Inputs'!AA$27*$U33,IF(AND(($AA33+$E$2)&gt;EW$5,EW$5&gt;=$E$2),'Portfolio Inputs'!AA$27*$T33,0))
+IF(AND(($AB33+$E$2)&gt;EW$5,EW$5&gt;=$E$2),'Portfolio Inputs'!AA$28*$W33,IF(AND(($AA33+$E$2)&gt;EW$5,EW$5&gt;=$E$2),'Portfolio Inputs'!AA$28*$V33,0))</f>
        <v>0</v>
      </c>
      <c r="EX33" s="140">
        <f ca="1">IF(AND(($AB33+$E$2)&gt;EX$5,EX$5&gt;=$E$2),'Portfolio Inputs'!AB$27*$U33,IF(AND(($AA33+$E$2)&gt;EX$5,EX$5&gt;=$E$2),'Portfolio Inputs'!AB$27*$T33,0))
+IF(AND(($AB33+$E$2)&gt;EX$5,EX$5&gt;=$E$2),'Portfolio Inputs'!AB$28*$W33,IF(AND(($AA33+$E$2)&gt;EX$5,EX$5&gt;=$E$2),'Portfolio Inputs'!AB$28*$V33,0))</f>
        <v>0</v>
      </c>
      <c r="EY33" s="140">
        <f ca="1">IF(AND(($AB33+$E$2)&gt;EY$5,EY$5&gt;=$E$2),'Portfolio Inputs'!AC$27*$U33,IF(AND(($AA33+$E$2)&gt;EY$5,EY$5&gt;=$E$2),'Portfolio Inputs'!AC$27*$T33,0))
+IF(AND(($AB33+$E$2)&gt;EY$5,EY$5&gt;=$E$2),'Portfolio Inputs'!AC$28*$W33,IF(AND(($AA33+$E$2)&gt;EY$5,EY$5&gt;=$E$2),'Portfolio Inputs'!AC$28*$V33,0))</f>
        <v>0</v>
      </c>
      <c r="EZ33" s="140">
        <f ca="1">IF(AND(($AB33+$E$2)&gt;EZ$5,EZ$5&gt;=$E$2),'Portfolio Inputs'!AD$27*$U33,IF(AND(($AA33+$E$2)&gt;EZ$5,EZ$5&gt;=$E$2),'Portfolio Inputs'!AD$27*$T33,0))
+IF(AND(($AB33+$E$2)&gt;EZ$5,EZ$5&gt;=$E$2),'Portfolio Inputs'!AD$28*$W33,IF(AND(($AA33+$E$2)&gt;EZ$5,EZ$5&gt;=$E$2),'Portfolio Inputs'!AD$28*$V33,0))</f>
        <v>0</v>
      </c>
      <c r="FA33" s="140">
        <f ca="1">IF(AND(($AB33+$E$2)&gt;FA$5,FA$5&gt;=$E$2),'Portfolio Inputs'!AE$27*$U33,IF(AND(($AA33+$E$2)&gt;FA$5,FA$5&gt;=$E$2),'Portfolio Inputs'!AE$27*$T33,0))
+IF(AND(($AB33+$E$2)&gt;FA$5,FA$5&gt;=$E$2),'Portfolio Inputs'!AE$28*$W33,IF(AND(($AA33+$E$2)&gt;FA$5,FA$5&gt;=$E$2),'Portfolio Inputs'!AE$28*$V33,0))</f>
        <v>0</v>
      </c>
      <c r="FB33" s="140">
        <f ca="1">IF(AND(($AB33+$E$2)&gt;FB$5,FB$5&gt;=$E$2),'Portfolio Inputs'!AF$27*$U33,IF(AND(($AA33+$E$2)&gt;FB$5,FB$5&gt;=$E$2),'Portfolio Inputs'!AF$27*$T33,0))
+IF(AND(($AB33+$E$2)&gt;FB$5,FB$5&gt;=$E$2),'Portfolio Inputs'!AF$28*$W33,IF(AND(($AA33+$E$2)&gt;FB$5,FB$5&gt;=$E$2),'Portfolio Inputs'!AF$28*$V33,0))</f>
        <v>0</v>
      </c>
      <c r="FC33" s="140">
        <f ca="1">IF(AND(($AB33+$E$2)&gt;FC$5,FC$5&gt;=$E$2),'Portfolio Inputs'!AG$27*$U33,IF(AND(($AA33+$E$2)&gt;FC$5,FC$5&gt;=$E$2),'Portfolio Inputs'!AG$27*$T33,0))
+IF(AND(($AB33+$E$2)&gt;FC$5,FC$5&gt;=$E$2),'Portfolio Inputs'!AG$28*$W33,IF(AND(($AA33+$E$2)&gt;FC$5,FC$5&gt;=$E$2),'Portfolio Inputs'!AG$28*$V33,0))</f>
        <v>0</v>
      </c>
      <c r="FD33" s="140">
        <f ca="1">IF(AND(($AB33+$E$2)&gt;FD$5,FD$5&gt;=$E$2),'Portfolio Inputs'!AH$27*$U33,IF(AND(($AA33+$E$2)&gt;FD$5,FD$5&gt;=$E$2),'Portfolio Inputs'!AH$27*$T33,0))
+IF(AND(($AB33+$E$2)&gt;FD$5,FD$5&gt;=$E$2),'Portfolio Inputs'!AH$28*$W33,IF(AND(($AA33+$E$2)&gt;FD$5,FD$5&gt;=$E$2),'Portfolio Inputs'!AH$28*$V33,0))</f>
        <v>0</v>
      </c>
      <c r="FE33" s="140">
        <f ca="1">IF(AND(($AB33+$E$2)&gt;FE$5,FE$5&gt;=$E$2),'Portfolio Inputs'!AI$27*$U33,IF(AND(($AA33+$E$2)&gt;FE$5,FE$5&gt;=$E$2),'Portfolio Inputs'!AI$27*$T33,0))
+IF(AND(($AB33+$E$2)&gt;FE$5,FE$5&gt;=$E$2),'Portfolio Inputs'!AI$28*$W33,IF(AND(($AA33+$E$2)&gt;FE$5,FE$5&gt;=$E$2),'Portfolio Inputs'!AI$28*$V33,0))</f>
        <v>0</v>
      </c>
      <c r="FF33" s="140">
        <f ca="1">IF(AND(($AB33+$E$2)&gt;FF$5,FF$5&gt;=$E$2),'Portfolio Inputs'!AJ$27*$U33,IF(AND(($AA33+$E$2)&gt;FF$5,FF$5&gt;=$E$2),'Portfolio Inputs'!AJ$27*$T33,0))
+IF(AND(($AB33+$E$2)&gt;FF$5,FF$5&gt;=$E$2),'Portfolio Inputs'!AJ$28*$W33,IF(AND(($AA33+$E$2)&gt;FF$5,FF$5&gt;=$E$2),'Portfolio Inputs'!AJ$28*$V33,0))</f>
        <v>0</v>
      </c>
      <c r="FG33" s="140">
        <f ca="1">IF(AND(($AB33+$E$2)&gt;FG$5,FG$5&gt;=$E$2),'Portfolio Inputs'!AK$27*$U33,IF(AND(($AA33+$E$2)&gt;FG$5,FG$5&gt;=$E$2),'Portfolio Inputs'!AK$27*$T33,0))
+IF(AND(($AB33+$E$2)&gt;FG$5,FG$5&gt;=$E$2),'Portfolio Inputs'!AK$28*$W33,IF(AND(($AA33+$E$2)&gt;FG$5,FG$5&gt;=$E$2),'Portfolio Inputs'!AK$28*$V33,0))</f>
        <v>0</v>
      </c>
      <c r="FH33" s="140">
        <f ca="1">IF(AND(($AB33+$E$2)&gt;FH$5,FH$5&gt;=$E$2),'Portfolio Inputs'!AL$27*$U33,IF(AND(($AA33+$E$2)&gt;FH$5,FH$5&gt;=$E$2),'Portfolio Inputs'!AL$27*$T33,0))
+IF(AND(($AB33+$E$2)&gt;FH$5,FH$5&gt;=$E$2),'Portfolio Inputs'!AL$28*$W33,IF(AND(($AA33+$E$2)&gt;FH$5,FH$5&gt;=$E$2),'Portfolio Inputs'!AL$28*$V33,0))</f>
        <v>0</v>
      </c>
      <c r="FI33" s="140">
        <f ca="1">IF(AND(($AB33+$E$2)&gt;FI$5,FI$5&gt;=$E$2),'Portfolio Inputs'!AM$27*$U33,IF(AND(($AA33+$E$2)&gt;FI$5,FI$5&gt;=$E$2),'Portfolio Inputs'!AM$27*$T33,0))
+IF(AND(($AB33+$E$2)&gt;FI$5,FI$5&gt;=$E$2),'Portfolio Inputs'!AM$28*$W33,IF(AND(($AA33+$E$2)&gt;FI$5,FI$5&gt;=$E$2),'Portfolio Inputs'!AM$28*$V33,0))</f>
        <v>0</v>
      </c>
      <c r="FJ33" s="139"/>
      <c r="FK33" s="140">
        <f ca="1">IF(AND(($AB33+$E$2)&gt;GT$5,GT$5&gt;=$E$2),$U33,IF(AND(($AA33+$E$2)&gt;GT$5,GT$5&gt;=$E$2),$T33,0))/Loss_Propane
 *IF($C33="Residential",'Portfolio Inputs'!F$39,'Portfolio Inputs'!F$40)
+IF(AND(($AB33+$E$2)&gt;GT$5,GT$5&gt;=$E$2),$W33,IF(AND(($AA33+$E$2)&gt;GT$5,GT$5&gt;=$E$2),$V33,0))/Loss_OilEnergy
 *IF($C33="Residential",'Portfolio Inputs'!F$41,'Portfolio Inputs'!F$42)</f>
        <v>0</v>
      </c>
      <c r="FL33" s="140">
        <f ca="1">IF(AND(($AB33+$E$2)&gt;GU$5,GU$5&gt;=$E$2),$U33,IF(AND(($AA33+$E$2)&gt;GU$5,GU$5&gt;=$E$2),$T33,0))/Loss_Propane
 *IF($C33="Residential",'Portfolio Inputs'!G$39,'Portfolio Inputs'!G$40)
+IF(AND(($AB33+$E$2)&gt;GU$5,GU$5&gt;=$E$2),$W33,IF(AND(($AA33+$E$2)&gt;GU$5,GU$5&gt;=$E$2),$V33,0))/Loss_OilEnergy
 *IF($C33="Residential",'Portfolio Inputs'!G$41,'Portfolio Inputs'!G$42)</f>
        <v>0</v>
      </c>
      <c r="FM33" s="140">
        <f ca="1">IF(AND(($AB33+$E$2)&gt;GV$5,GV$5&gt;=$E$2),$U33,IF(AND(($AA33+$E$2)&gt;GV$5,GV$5&gt;=$E$2),$T33,0))/Loss_Propane
 *IF($C33="Residential",'Portfolio Inputs'!H$39,'Portfolio Inputs'!H$40)
+IF(AND(($AB33+$E$2)&gt;GV$5,GV$5&gt;=$E$2),$W33,IF(AND(($AA33+$E$2)&gt;GV$5,GV$5&gt;=$E$2),$V33,0))/Loss_OilEnergy
 *IF($C33="Residential",'Portfolio Inputs'!H$41,'Portfolio Inputs'!H$42)</f>
        <v>0</v>
      </c>
      <c r="FN33" s="140">
        <f ca="1">IF(AND(($AB33+$E$2)&gt;GW$5,GW$5&gt;=$E$2),$U33,IF(AND(($AA33+$E$2)&gt;GW$5,GW$5&gt;=$E$2),$T33,0))/Loss_Propane
 *IF($C33="Residential",'Portfolio Inputs'!I$39,'Portfolio Inputs'!I$40)
+IF(AND(($AB33+$E$2)&gt;GW$5,GW$5&gt;=$E$2),$W33,IF(AND(($AA33+$E$2)&gt;GW$5,GW$5&gt;=$E$2),$V33,0))/Loss_OilEnergy
 *IF($C33="Residential",'Portfolio Inputs'!I$41,'Portfolio Inputs'!I$42)</f>
        <v>0</v>
      </c>
      <c r="FO33" s="140">
        <f ca="1">IF(AND(($AB33+$E$2)&gt;GX$5,GX$5&gt;=$E$2),$U33,IF(AND(($AA33+$E$2)&gt;GX$5,GX$5&gt;=$E$2),$T33,0))/Loss_Propane
 *IF($C33="Residential",'Portfolio Inputs'!J$39,'Portfolio Inputs'!J$40)
+IF(AND(($AB33+$E$2)&gt;GX$5,GX$5&gt;=$E$2),$W33,IF(AND(($AA33+$E$2)&gt;GX$5,GX$5&gt;=$E$2),$V33,0))/Loss_OilEnergy
 *IF($C33="Residential",'Portfolio Inputs'!J$41,'Portfolio Inputs'!J$42)</f>
        <v>0</v>
      </c>
      <c r="FP33" s="140">
        <f ca="1">IF(AND(($AB33+$E$2)&gt;GY$5,GY$5&gt;=$E$2),$U33,IF(AND(($AA33+$E$2)&gt;GY$5,GY$5&gt;=$E$2),$T33,0))/Loss_Propane
 *IF($C33="Residential",'Portfolio Inputs'!K$39,'Portfolio Inputs'!K$40)
+IF(AND(($AB33+$E$2)&gt;GY$5,GY$5&gt;=$E$2),$W33,IF(AND(($AA33+$E$2)&gt;GY$5,GY$5&gt;=$E$2),$V33,0))/Loss_OilEnergy
 *IF($C33="Residential",'Portfolio Inputs'!K$41,'Portfolio Inputs'!K$42)</f>
        <v>0</v>
      </c>
      <c r="FQ33" s="140">
        <f ca="1">IF(AND(($AB33+$E$2)&gt;GZ$5,GZ$5&gt;=$E$2),$U33,IF(AND(($AA33+$E$2)&gt;GZ$5,GZ$5&gt;=$E$2),$T33,0))/Loss_Propane
 *IF($C33="Residential",'Portfolio Inputs'!L$39,'Portfolio Inputs'!L$40)
+IF(AND(($AB33+$E$2)&gt;GZ$5,GZ$5&gt;=$E$2),$W33,IF(AND(($AA33+$E$2)&gt;GZ$5,GZ$5&gt;=$E$2),$V33,0))/Loss_OilEnergy
 *IF($C33="Residential",'Portfolio Inputs'!L$41,'Portfolio Inputs'!L$42)</f>
        <v>0</v>
      </c>
      <c r="FR33" s="140">
        <f ca="1">IF(AND(($AB33+$E$2)&gt;HA$5,HA$5&gt;=$E$2),$U33,IF(AND(($AA33+$E$2)&gt;HA$5,HA$5&gt;=$E$2),$T33,0))/Loss_Propane
 *IF($C33="Residential",'Portfolio Inputs'!M$39,'Portfolio Inputs'!M$40)
+IF(AND(($AB33+$E$2)&gt;HA$5,HA$5&gt;=$E$2),$W33,IF(AND(($AA33+$E$2)&gt;HA$5,HA$5&gt;=$E$2),$V33,0))/Loss_OilEnergy
 *IF($C33="Residential",'Portfolio Inputs'!M$41,'Portfolio Inputs'!M$42)</f>
        <v>0</v>
      </c>
      <c r="FS33" s="140">
        <f ca="1">IF(AND(($AB33+$E$2)&gt;HB$5,HB$5&gt;=$E$2),$U33,IF(AND(($AA33+$E$2)&gt;HB$5,HB$5&gt;=$E$2),$T33,0))/Loss_Propane
 *IF($C33="Residential",'Portfolio Inputs'!N$39,'Portfolio Inputs'!N$40)
+IF(AND(($AB33+$E$2)&gt;HB$5,HB$5&gt;=$E$2),$W33,IF(AND(($AA33+$E$2)&gt;HB$5,HB$5&gt;=$E$2),$V33,0))/Loss_OilEnergy
 *IF($C33="Residential",'Portfolio Inputs'!N$41,'Portfolio Inputs'!N$42)</f>
        <v>0</v>
      </c>
      <c r="FT33" s="140">
        <f ca="1">IF(AND(($AB33+$E$2)&gt;HC$5,HC$5&gt;=$E$2),$U33,IF(AND(($AA33+$E$2)&gt;HC$5,HC$5&gt;=$E$2),$T33,0))/Loss_Propane
 *IF($C33="Residential",'Portfolio Inputs'!O$39,'Portfolio Inputs'!O$40)
+IF(AND(($AB33+$E$2)&gt;HC$5,HC$5&gt;=$E$2),$W33,IF(AND(($AA33+$E$2)&gt;HC$5,HC$5&gt;=$E$2),$V33,0))/Loss_OilEnergy
 *IF($C33="Residential",'Portfolio Inputs'!O$41,'Portfolio Inputs'!O$42)</f>
        <v>0</v>
      </c>
      <c r="FU33" s="140">
        <f ca="1">IF(AND(($AB33+$E$2)&gt;HD$5,HD$5&gt;=$E$2),$U33,IF(AND(($AA33+$E$2)&gt;HD$5,HD$5&gt;=$E$2),$T33,0))/Loss_Propane
 *IF($C33="Residential",'Portfolio Inputs'!P$39,'Portfolio Inputs'!P$40)
+IF(AND(($AB33+$E$2)&gt;HD$5,HD$5&gt;=$E$2),$W33,IF(AND(($AA33+$E$2)&gt;HD$5,HD$5&gt;=$E$2),$V33,0))/Loss_OilEnergy
 *IF($C33="Residential",'Portfolio Inputs'!P$41,'Portfolio Inputs'!P$42)</f>
        <v>0</v>
      </c>
      <c r="FV33" s="140">
        <f ca="1">IF(AND(($AB33+$E$2)&gt;HE$5,HE$5&gt;=$E$2),$U33,IF(AND(($AA33+$E$2)&gt;HE$5,HE$5&gt;=$E$2),$T33,0))/Loss_Propane
 *IF($C33="Residential",'Portfolio Inputs'!Q$39,'Portfolio Inputs'!Q$40)
+IF(AND(($AB33+$E$2)&gt;HE$5,HE$5&gt;=$E$2),$W33,IF(AND(($AA33+$E$2)&gt;HE$5,HE$5&gt;=$E$2),$V33,0))/Loss_OilEnergy
 *IF($C33="Residential",'Portfolio Inputs'!Q$41,'Portfolio Inputs'!Q$42)</f>
        <v>0</v>
      </c>
      <c r="FW33" s="140">
        <f ca="1">IF(AND(($AB33+$E$2)&gt;HF$5,HF$5&gt;=$E$2),$U33,IF(AND(($AA33+$E$2)&gt;HF$5,HF$5&gt;=$E$2),$T33,0))/Loss_Propane
 *IF($C33="Residential",'Portfolio Inputs'!R$39,'Portfolio Inputs'!R$40)
+IF(AND(($AB33+$E$2)&gt;HF$5,HF$5&gt;=$E$2),$W33,IF(AND(($AA33+$E$2)&gt;HF$5,HF$5&gt;=$E$2),$V33,0))/Loss_OilEnergy
 *IF($C33="Residential",'Portfolio Inputs'!R$41,'Portfolio Inputs'!R$42)</f>
        <v>0</v>
      </c>
      <c r="FX33" s="140">
        <f ca="1">IF(AND(($AB33+$E$2)&gt;HG$5,HG$5&gt;=$E$2),$U33,IF(AND(($AA33+$E$2)&gt;HG$5,HG$5&gt;=$E$2),$T33,0))/Loss_Propane
 *IF($C33="Residential",'Portfolio Inputs'!S$39,'Portfolio Inputs'!S$40)
+IF(AND(($AB33+$E$2)&gt;HG$5,HG$5&gt;=$E$2),$W33,IF(AND(($AA33+$E$2)&gt;HG$5,HG$5&gt;=$E$2),$V33,0))/Loss_OilEnergy
 *IF($C33="Residential",'Portfolio Inputs'!S$41,'Portfolio Inputs'!S$42)</f>
        <v>0</v>
      </c>
      <c r="FY33" s="140">
        <f ca="1">IF(AND(($AB33+$E$2)&gt;HH$5,HH$5&gt;=$E$2),$U33,IF(AND(($AA33+$E$2)&gt;HH$5,HH$5&gt;=$E$2),$T33,0))/Loss_Propane
 *IF($C33="Residential",'Portfolio Inputs'!T$39,'Portfolio Inputs'!T$40)
+IF(AND(($AB33+$E$2)&gt;HH$5,HH$5&gt;=$E$2),$W33,IF(AND(($AA33+$E$2)&gt;HH$5,HH$5&gt;=$E$2),$V33,0))/Loss_OilEnergy
 *IF($C33="Residential",'Portfolio Inputs'!T$41,'Portfolio Inputs'!T$42)</f>
        <v>0</v>
      </c>
      <c r="FZ33" s="140">
        <f ca="1">IF(AND(($AB33+$E$2)&gt;HI$5,HI$5&gt;=$E$2),$U33,IF(AND(($AA33+$E$2)&gt;HI$5,HI$5&gt;=$E$2),$T33,0))/Loss_Propane
 *IF($C33="Residential",'Portfolio Inputs'!U$39,'Portfolio Inputs'!U$40)
+IF(AND(($AB33+$E$2)&gt;HI$5,HI$5&gt;=$E$2),$W33,IF(AND(($AA33+$E$2)&gt;HI$5,HI$5&gt;=$E$2),$V33,0))/Loss_OilEnergy
 *IF($C33="Residential",'Portfolio Inputs'!U$41,'Portfolio Inputs'!U$42)</f>
        <v>0</v>
      </c>
      <c r="GA33" s="140">
        <f ca="1">IF(AND(($AB33+$E$2)&gt;HJ$5,HJ$5&gt;=$E$2),$U33,IF(AND(($AA33+$E$2)&gt;HJ$5,HJ$5&gt;=$E$2),$T33,0))/Loss_Propane
 *IF($C33="Residential",'Portfolio Inputs'!V$39,'Portfolio Inputs'!V$40)
+IF(AND(($AB33+$E$2)&gt;HJ$5,HJ$5&gt;=$E$2),$W33,IF(AND(($AA33+$E$2)&gt;HJ$5,HJ$5&gt;=$E$2),$V33,0))/Loss_OilEnergy
 *IF($C33="Residential",'Portfolio Inputs'!V$41,'Portfolio Inputs'!V$42)</f>
        <v>0</v>
      </c>
      <c r="GB33" s="140">
        <f ca="1">IF(AND(($AB33+$E$2)&gt;HK$5,HK$5&gt;=$E$2),$U33,IF(AND(($AA33+$E$2)&gt;HK$5,HK$5&gt;=$E$2),$T33,0))/Loss_Propane
 *IF($C33="Residential",'Portfolio Inputs'!W$39,'Portfolio Inputs'!W$40)
+IF(AND(($AB33+$E$2)&gt;HK$5,HK$5&gt;=$E$2),$W33,IF(AND(($AA33+$E$2)&gt;HK$5,HK$5&gt;=$E$2),$V33,0))/Loss_OilEnergy
 *IF($C33="Residential",'Portfolio Inputs'!W$41,'Portfolio Inputs'!W$42)</f>
        <v>0</v>
      </c>
      <c r="GC33" s="140">
        <f ca="1">IF(AND(($AB33+$E$2)&gt;HL$5,HL$5&gt;=$E$2),$U33,IF(AND(($AA33+$E$2)&gt;HL$5,HL$5&gt;=$E$2),$T33,0))/Loss_Propane
 *IF($C33="Residential",'Portfolio Inputs'!X$39,'Portfolio Inputs'!X$40)
+IF(AND(($AB33+$E$2)&gt;HL$5,HL$5&gt;=$E$2),$W33,IF(AND(($AA33+$E$2)&gt;HL$5,HL$5&gt;=$E$2),$V33,0))/Loss_OilEnergy
 *IF($C33="Residential",'Portfolio Inputs'!X$41,'Portfolio Inputs'!X$42)</f>
        <v>0</v>
      </c>
      <c r="GD33" s="140">
        <f ca="1">IF(AND(($AB33+$E$2)&gt;HM$5,HM$5&gt;=$E$2),$U33,IF(AND(($AA33+$E$2)&gt;HM$5,HM$5&gt;=$E$2),$T33,0))/Loss_Propane
 *IF($C33="Residential",'Portfolio Inputs'!Y$39,'Portfolio Inputs'!Y$40)
+IF(AND(($AB33+$E$2)&gt;HM$5,HM$5&gt;=$E$2),$W33,IF(AND(($AA33+$E$2)&gt;HM$5,HM$5&gt;=$E$2),$V33,0))/Loss_OilEnergy
 *IF($C33="Residential",'Portfolio Inputs'!Y$41,'Portfolio Inputs'!Y$42)</f>
        <v>0</v>
      </c>
      <c r="GE33" s="140">
        <f ca="1">IF(AND(($AB33+$E$2)&gt;HN$5,HN$5&gt;=$E$2),$U33,IF(AND(($AA33+$E$2)&gt;HN$5,HN$5&gt;=$E$2),$T33,0))/Loss_Propane
 *IF($C33="Residential",'Portfolio Inputs'!Z$39,'Portfolio Inputs'!Z$40)
+IF(AND(($AB33+$E$2)&gt;HN$5,HN$5&gt;=$E$2),$W33,IF(AND(($AA33+$E$2)&gt;HN$5,HN$5&gt;=$E$2),$V33,0))/Loss_OilEnergy
 *IF($C33="Residential",'Portfolio Inputs'!Z$41,'Portfolio Inputs'!Z$42)</f>
        <v>0</v>
      </c>
      <c r="GF33" s="140">
        <f ca="1">IF(AND(($AB33+$E$2)&gt;HO$5,HO$5&gt;=$E$2),$U33,IF(AND(($AA33+$E$2)&gt;HO$5,HO$5&gt;=$E$2),$T33,0))/Loss_Propane
 *IF($C33="Residential",'Portfolio Inputs'!AA$39,'Portfolio Inputs'!AA$40)
+IF(AND(($AB33+$E$2)&gt;HO$5,HO$5&gt;=$E$2),$W33,IF(AND(($AA33+$E$2)&gt;HO$5,HO$5&gt;=$E$2),$V33,0))/Loss_OilEnergy
 *IF($C33="Residential",'Portfolio Inputs'!AA$41,'Portfolio Inputs'!AA$42)</f>
        <v>0</v>
      </c>
      <c r="GG33" s="140">
        <f ca="1">IF(AND(($AB33+$E$2)&gt;HP$5,HP$5&gt;=$E$2),$U33,IF(AND(($AA33+$E$2)&gt;HP$5,HP$5&gt;=$E$2),$T33,0))/Loss_Propane
 *IF($C33="Residential",'Portfolio Inputs'!AB$39,'Portfolio Inputs'!AB$40)
+IF(AND(($AB33+$E$2)&gt;HP$5,HP$5&gt;=$E$2),$W33,IF(AND(($AA33+$E$2)&gt;HP$5,HP$5&gt;=$E$2),$V33,0))/Loss_OilEnergy
 *IF($C33="Residential",'Portfolio Inputs'!AB$41,'Portfolio Inputs'!AB$42)</f>
        <v>0</v>
      </c>
      <c r="GH33" s="140">
        <f ca="1">IF(AND(($AB33+$E$2)&gt;HQ$5,HQ$5&gt;=$E$2),$U33,IF(AND(($AA33+$E$2)&gt;HQ$5,HQ$5&gt;=$E$2),$T33,0))/Loss_Propane
 *IF($C33="Residential",'Portfolio Inputs'!AC$39,'Portfolio Inputs'!AC$40)
+IF(AND(($AB33+$E$2)&gt;HQ$5,HQ$5&gt;=$E$2),$W33,IF(AND(($AA33+$E$2)&gt;HQ$5,HQ$5&gt;=$E$2),$V33,0))/Loss_OilEnergy
 *IF($C33="Residential",'Portfolio Inputs'!AC$41,'Portfolio Inputs'!AC$42)</f>
        <v>0</v>
      </c>
      <c r="GI33" s="140">
        <f ca="1">IF(AND(($AB33+$E$2)&gt;HR$5,HR$5&gt;=$E$2),$U33,IF(AND(($AA33+$E$2)&gt;HR$5,HR$5&gt;=$E$2),$T33,0))/Loss_Propane
 *IF($C33="Residential",'Portfolio Inputs'!AD$39,'Portfolio Inputs'!AD$40)
+IF(AND(($AB33+$E$2)&gt;HR$5,HR$5&gt;=$E$2),$W33,IF(AND(($AA33+$E$2)&gt;HR$5,HR$5&gt;=$E$2),$V33,0))/Loss_OilEnergy
 *IF($C33="Residential",'Portfolio Inputs'!AD$41,'Portfolio Inputs'!AD$42)</f>
        <v>0</v>
      </c>
      <c r="GJ33" s="140">
        <f ca="1">IF(AND(($AB33+$E$2)&gt;HS$5,HS$5&gt;=$E$2),$U33,IF(AND(($AA33+$E$2)&gt;HS$5,HS$5&gt;=$E$2),$T33,0))/Loss_Propane
 *IF($C33="Residential",'Portfolio Inputs'!AE$39,'Portfolio Inputs'!AE$40)
+IF(AND(($AB33+$E$2)&gt;HS$5,HS$5&gt;=$E$2),$W33,IF(AND(($AA33+$E$2)&gt;HS$5,HS$5&gt;=$E$2),$V33,0))/Loss_OilEnergy
 *IF($C33="Residential",'Portfolio Inputs'!AE$41,'Portfolio Inputs'!AE$42)</f>
        <v>0</v>
      </c>
      <c r="GK33" s="140">
        <f ca="1">IF(AND(($AB33+$E$2)&gt;HT$5,HT$5&gt;=$E$2),$U33,IF(AND(($AA33+$E$2)&gt;HT$5,HT$5&gt;=$E$2),$T33,0))/Loss_Propane
 *IF($C33="Residential",'Portfolio Inputs'!AF$39,'Portfolio Inputs'!AF$40)
+IF(AND(($AB33+$E$2)&gt;HT$5,HT$5&gt;=$E$2),$W33,IF(AND(($AA33+$E$2)&gt;HT$5,HT$5&gt;=$E$2),$V33,0))/Loss_OilEnergy
 *IF($C33="Residential",'Portfolio Inputs'!AF$41,'Portfolio Inputs'!AF$42)</f>
        <v>0</v>
      </c>
      <c r="GL33" s="140">
        <f ca="1">IF(AND(($AB33+$E$2)&gt;HU$5,HU$5&gt;=$E$2),$U33,IF(AND(($AA33+$E$2)&gt;HU$5,HU$5&gt;=$E$2),$T33,0))/Loss_Propane
 *IF($C33="Residential",'Portfolio Inputs'!AG$39,'Portfolio Inputs'!AG$40)
+IF(AND(($AB33+$E$2)&gt;HU$5,HU$5&gt;=$E$2),$W33,IF(AND(($AA33+$E$2)&gt;HU$5,HU$5&gt;=$E$2),$V33,0))/Loss_OilEnergy
 *IF($C33="Residential",'Portfolio Inputs'!AG$41,'Portfolio Inputs'!AG$42)</f>
        <v>0</v>
      </c>
      <c r="GM33" s="140">
        <f ca="1">IF(AND(($AB33+$E$2)&gt;HV$5,HV$5&gt;=$E$2),$U33,IF(AND(($AA33+$E$2)&gt;HV$5,HV$5&gt;=$E$2),$T33,0))/Loss_Propane
 *IF($C33="Residential",'Portfolio Inputs'!AH$39,'Portfolio Inputs'!AH$40)
+IF(AND(($AB33+$E$2)&gt;HV$5,HV$5&gt;=$E$2),$W33,IF(AND(($AA33+$E$2)&gt;HV$5,HV$5&gt;=$E$2),$V33,0))/Loss_OilEnergy
 *IF($C33="Residential",'Portfolio Inputs'!AH$41,'Portfolio Inputs'!AH$42)</f>
        <v>0</v>
      </c>
      <c r="GN33" s="140">
        <f ca="1">IF(AND(($AB33+$E$2)&gt;HW$5,HW$5&gt;=$E$2),$U33,IF(AND(($AA33+$E$2)&gt;HW$5,HW$5&gt;=$E$2),$T33,0))/Loss_Propane
 *IF($C33="Residential",'Portfolio Inputs'!AI$39,'Portfolio Inputs'!AI$40)
+IF(AND(($AB33+$E$2)&gt;HW$5,HW$5&gt;=$E$2),$W33,IF(AND(($AA33+$E$2)&gt;HW$5,HW$5&gt;=$E$2),$V33,0))/Loss_OilEnergy
 *IF($C33="Residential",'Portfolio Inputs'!AI$41,'Portfolio Inputs'!AI$42)</f>
        <v>0</v>
      </c>
      <c r="GO33" s="140">
        <f ca="1">IF(AND(($AB33+$E$2)&gt;HX$5,HX$5&gt;=$E$2),$U33,IF(AND(($AA33+$E$2)&gt;HX$5,HX$5&gt;=$E$2),$T33,0))/Loss_Propane
 *IF($C33="Residential",'Portfolio Inputs'!AJ$39,'Portfolio Inputs'!AJ$40)
+IF(AND(($AB33+$E$2)&gt;HX$5,HX$5&gt;=$E$2),$W33,IF(AND(($AA33+$E$2)&gt;HX$5,HX$5&gt;=$E$2),$V33,0))/Loss_OilEnergy
 *IF($C33="Residential",'Portfolio Inputs'!AJ$41,'Portfolio Inputs'!AJ$42)</f>
        <v>0</v>
      </c>
      <c r="GP33" s="140">
        <f ca="1">IF(AND(($AB33+$E$2)&gt;HY$5,HY$5&gt;=$E$2),$U33,IF(AND(($AA33+$E$2)&gt;HY$5,HY$5&gt;=$E$2),$T33,0))/Loss_Propane
 *IF($C33="Residential",'Portfolio Inputs'!AK$39,'Portfolio Inputs'!AK$40)
+IF(AND(($AB33+$E$2)&gt;HY$5,HY$5&gt;=$E$2),$W33,IF(AND(($AA33+$E$2)&gt;HY$5,HY$5&gt;=$E$2),$V33,0))/Loss_OilEnergy
 *IF($C33="Residential",'Portfolio Inputs'!AK$41,'Portfolio Inputs'!AK$42)</f>
        <v>0</v>
      </c>
      <c r="GQ33" s="140">
        <f ca="1">IF(AND(($AB33+$E$2)&gt;HZ$5,HZ$5&gt;=$E$2),$U33,IF(AND(($AA33+$E$2)&gt;HZ$5,HZ$5&gt;=$E$2),$T33,0))/Loss_Propane
 *IF($C33="Residential",'Portfolio Inputs'!AL$39,'Portfolio Inputs'!AL$40)
+IF(AND(($AB33+$E$2)&gt;HZ$5,HZ$5&gt;=$E$2),$W33,IF(AND(($AA33+$E$2)&gt;HZ$5,HZ$5&gt;=$E$2),$V33,0))/Loss_OilEnergy
 *IF($C33="Residential",'Portfolio Inputs'!AL$41,'Portfolio Inputs'!AL$42)</f>
        <v>0</v>
      </c>
      <c r="GR33" s="140">
        <f ca="1">IF(AND(($AB33+$E$2)&gt;IA$5,IA$5&gt;=$E$2),$U33,IF(AND(($AA33+$E$2)&gt;IA$5,IA$5&gt;=$E$2),$T33,0))/Loss_Propane
 *IF($C33="Residential",'Portfolio Inputs'!AM$39,'Portfolio Inputs'!AM$40)
+IF(AND(($AB33+$E$2)&gt;IA$5,IA$5&gt;=$E$2),$W33,IF(AND(($AA33+$E$2)&gt;IA$5,IA$5&gt;=$E$2),$V33,0))/Loss_OilEnergy
 *IF($C33="Residential",'Portfolio Inputs'!AM$41,'Portfolio Inputs'!AM$42)</f>
        <v>0</v>
      </c>
      <c r="GS33" s="139"/>
      <c r="GT33" s="140">
        <f ca="1">IF(AND(($AB33+$E$2)&gt;GT$5,GT$5&gt;=$E$2),$L33,IF(AND(($AA33+$E$2)&gt;GT$5,GT$5&gt;=$E$2),$K33,0))/Loss_ElectricEnergy
 *IF($C33="Residential",'Portfolio Inputs'!F$33,'Portfolio Inputs'!F$34)
+IF(AND(($AB33+$E$2)&gt;GT$5,GT$5&gt;=$E$2),$Q33,IF(AND(($AA33+$E$2)&gt;GT$5,GT$5&gt;=$E$2),$P33,0))/Loss_GasEnergy
 *IF($C33="Residential",'Portfolio Inputs'!F$35,'Portfolio Inputs'!F$36)</f>
        <v>2877.3238115935187</v>
      </c>
      <c r="GU33" s="140">
        <f ca="1">IF(AND(($AB33+$E$2)&gt;GU$5,GU$5&gt;=$E$2),$L33,IF(AND(($AA33+$E$2)&gt;GU$5,GU$5&gt;=$E$2),$K33,0))/Loss_ElectricEnergy
 *IF($C33="Residential",'Portfolio Inputs'!G$33,'Portfolio Inputs'!G$34)
+IF(AND(($AB33+$E$2)&gt;GU$5,GU$5&gt;=$E$2),$Q33,IF(AND(($AA33+$E$2)&gt;GU$5,GU$5&gt;=$E$2),$P33,0))/Loss_GasEnergy
 *IF($C33="Residential",'Portfolio Inputs'!G$35,'Portfolio Inputs'!G$36)</f>
        <v>2920.4836687674206</v>
      </c>
      <c r="GV33" s="140">
        <f ca="1">IF(AND(($AB33+$E$2)&gt;GV$5,GV$5&gt;=$E$2),$L33,IF(AND(($AA33+$E$2)&gt;GV$5,GV$5&gt;=$E$2),$K33,0))/Loss_ElectricEnergy
 *IF($C33="Residential",'Portfolio Inputs'!H$33,'Portfolio Inputs'!H$34)
+IF(AND(($AB33+$E$2)&gt;GV$5,GV$5&gt;=$E$2),$Q33,IF(AND(($AA33+$E$2)&gt;GV$5,GV$5&gt;=$E$2),$P33,0))/Loss_GasEnergy
 *IF($C33="Residential",'Portfolio Inputs'!H$35,'Portfolio Inputs'!H$36)</f>
        <v>2964.2909237989315</v>
      </c>
      <c r="GW33" s="140">
        <f ca="1">IF(AND(($AB33+$E$2)&gt;GW$5,GW$5&gt;=$E$2),$L33,IF(AND(($AA33+$E$2)&gt;GW$5,GW$5&gt;=$E$2),$K33,0))/Loss_ElectricEnergy
 *IF($C33="Residential",'Portfolio Inputs'!I$33,'Portfolio Inputs'!I$34)
+IF(AND(($AB33+$E$2)&gt;GW$5,GW$5&gt;=$E$2),$Q33,IF(AND(($AA33+$E$2)&gt;GW$5,GW$5&gt;=$E$2),$P33,0))/Loss_GasEnergy
 *IF($C33="Residential",'Portfolio Inputs'!I$35,'Portfolio Inputs'!I$36)</f>
        <v>3008.7552876559157</v>
      </c>
      <c r="GX33" s="140">
        <f ca="1">IF(AND(($AB33+$E$2)&gt;GX$5,GX$5&gt;=$E$2),$L33,IF(AND(($AA33+$E$2)&gt;GX$5,GX$5&gt;=$E$2),$K33,0))/Loss_ElectricEnergy
 *IF($C33="Residential",'Portfolio Inputs'!J$33,'Portfolio Inputs'!J$34)
+IF(AND(($AB33+$E$2)&gt;GX$5,GX$5&gt;=$E$2),$Q33,IF(AND(($AA33+$E$2)&gt;GX$5,GX$5&gt;=$E$2),$P33,0))/Loss_GasEnergy
 *IF($C33="Residential",'Portfolio Inputs'!J$35,'Portfolio Inputs'!J$36)</f>
        <v>3053.8866169707539</v>
      </c>
      <c r="GY33" s="140">
        <f ca="1">IF(AND(($AB33+$E$2)&gt;GY$5,GY$5&gt;=$E$2),$L33,IF(AND(($AA33+$E$2)&gt;GY$5,GY$5&gt;=$E$2),$K33,0))/Loss_ElectricEnergy
 *IF($C33="Residential",'Portfolio Inputs'!K$33,'Portfolio Inputs'!K$34)
+IF(AND(($AB33+$E$2)&gt;GY$5,GY$5&gt;=$E$2),$Q33,IF(AND(($AA33+$E$2)&gt;GY$5,GY$5&gt;=$E$2),$P33,0))/Loss_GasEnergy
 *IF($C33="Residential",'Portfolio Inputs'!K$35,'Portfolio Inputs'!K$36)</f>
        <v>3099.6949162253145</v>
      </c>
      <c r="GZ33" s="140">
        <f ca="1">IF(AND(($AB33+$E$2)&gt;GZ$5,GZ$5&gt;=$E$2),$L33,IF(AND(($AA33+$E$2)&gt;GZ$5,GZ$5&gt;=$E$2),$K33,0))/Loss_ElectricEnergy
 *IF($C33="Residential",'Portfolio Inputs'!L$33,'Portfolio Inputs'!L$34)
+IF(AND(($AB33+$E$2)&gt;GZ$5,GZ$5&gt;=$E$2),$Q33,IF(AND(($AA33+$E$2)&gt;GZ$5,GZ$5&gt;=$E$2),$P33,0))/Loss_GasEnergy
 *IF($C33="Residential",'Portfolio Inputs'!L$35,'Portfolio Inputs'!L$36)</f>
        <v>3146.1903399686939</v>
      </c>
      <c r="HA33" s="140">
        <f ca="1">IF(AND(($AB33+$E$2)&gt;HA$5,HA$5&gt;=$E$2),$L33,IF(AND(($AA33+$E$2)&gt;HA$5,HA$5&gt;=$E$2),$K33,0))/Loss_ElectricEnergy
 *IF($C33="Residential",'Portfolio Inputs'!M$33,'Portfolio Inputs'!M$34)
+IF(AND(($AB33+$E$2)&gt;HA$5,HA$5&gt;=$E$2),$Q33,IF(AND(($AA33+$E$2)&gt;HA$5,HA$5&gt;=$E$2),$P33,0))/Loss_GasEnergy
 *IF($C33="Residential",'Portfolio Inputs'!M$35,'Portfolio Inputs'!M$36)</f>
        <v>3193.3831950682238</v>
      </c>
      <c r="HB33" s="140">
        <f ca="1">IF(AND(($AB33+$E$2)&gt;HB$5,HB$5&gt;=$E$2),$L33,IF(AND(($AA33+$E$2)&gt;HB$5,HB$5&gt;=$E$2),$K33,0))/Loss_ElectricEnergy
 *IF($C33="Residential",'Portfolio Inputs'!N$33,'Portfolio Inputs'!N$34)
+IF(AND(($AB33+$E$2)&gt;HB$5,HB$5&gt;=$E$2),$Q33,IF(AND(($AA33+$E$2)&gt;HB$5,HB$5&gt;=$E$2),$P33,0))/Loss_GasEnergy
 *IF($C33="Residential",'Portfolio Inputs'!N$35,'Portfolio Inputs'!N$36)</f>
        <v>3241.2839429942469</v>
      </c>
      <c r="HC33" s="140">
        <f ca="1">IF(AND(($AB33+$E$2)&gt;HC$5,HC$5&gt;=$E$2),$L33,IF(AND(($AA33+$E$2)&gt;HC$5,HC$5&gt;=$E$2),$K33,0))/Loss_ElectricEnergy
 *IF($C33="Residential",'Portfolio Inputs'!O$33,'Portfolio Inputs'!O$34)
+IF(AND(($AB33+$E$2)&gt;HC$5,HC$5&gt;=$E$2),$Q33,IF(AND(($AA33+$E$2)&gt;HC$5,HC$5&gt;=$E$2),$P33,0))/Loss_GasEnergy
 *IF($C33="Residential",'Portfolio Inputs'!O$35,'Portfolio Inputs'!O$36)</f>
        <v>3289.9032021391604</v>
      </c>
      <c r="HD33" s="140">
        <f ca="1">IF(AND(($AB33+$E$2)&gt;HD$5,HD$5&gt;=$E$2),$L33,IF(AND(($AA33+$E$2)&gt;HD$5,HD$5&gt;=$E$2),$K33,0))/Loss_ElectricEnergy
 *IF($C33="Residential",'Portfolio Inputs'!P$33,'Portfolio Inputs'!P$34)
+IF(AND(($AB33+$E$2)&gt;HD$5,HD$5&gt;=$E$2),$Q33,IF(AND(($AA33+$E$2)&gt;HD$5,HD$5&gt;=$E$2),$P33,0))/Loss_GasEnergy
 *IF($C33="Residential",'Portfolio Inputs'!P$35,'Portfolio Inputs'!P$36)</f>
        <v>3339.2517501712473</v>
      </c>
      <c r="HE33" s="140">
        <f ca="1">IF(AND(($AB33+$E$2)&gt;HE$5,HE$5&gt;=$E$2),$L33,IF(AND(($AA33+$E$2)&gt;HE$5,HE$5&gt;=$E$2),$K33,0))/Loss_ElectricEnergy
 *IF($C33="Residential",'Portfolio Inputs'!Q$33,'Portfolio Inputs'!Q$34)
+IF(AND(($AB33+$E$2)&gt;HE$5,HE$5&gt;=$E$2),$Q33,IF(AND(($AA33+$E$2)&gt;HE$5,HE$5&gt;=$E$2),$P33,0))/Loss_GasEnergy
 *IF($C33="Residential",'Portfolio Inputs'!Q$35,'Portfolio Inputs'!Q$36)</f>
        <v>3389.3405264238158</v>
      </c>
      <c r="HF33" s="140">
        <f ca="1">IF(AND(($AB33+$E$2)&gt;HF$5,HF$5&gt;=$E$2),$L33,IF(AND(($AA33+$E$2)&gt;HF$5,HF$5&gt;=$E$2),$K33,0))/Loss_ElectricEnergy
 *IF($C33="Residential",'Portfolio Inputs'!R$33,'Portfolio Inputs'!R$34)
+IF(AND(($AB33+$E$2)&gt;HF$5,HF$5&gt;=$E$2),$Q33,IF(AND(($AA33+$E$2)&gt;HF$5,HF$5&gt;=$E$2),$P33,0))/Loss_GasEnergy
 *IF($C33="Residential",'Portfolio Inputs'!R$35,'Portfolio Inputs'!R$36)</f>
        <v>3440.1806343201724</v>
      </c>
      <c r="HG33" s="140">
        <f ca="1">IF(AND(($AB33+$E$2)&gt;HG$5,HG$5&gt;=$E$2),$L33,IF(AND(($AA33+$E$2)&gt;HG$5,HG$5&gt;=$E$2),$K33,0))/Loss_ElectricEnergy
 *IF($C33="Residential",'Portfolio Inputs'!S$33,'Portfolio Inputs'!S$34)
+IF(AND(($AB33+$E$2)&gt;HG$5,HG$5&gt;=$E$2),$Q33,IF(AND(($AA33+$E$2)&gt;HG$5,HG$5&gt;=$E$2),$P33,0))/Loss_GasEnergy
 *IF($C33="Residential",'Portfolio Inputs'!S$35,'Portfolio Inputs'!S$36)</f>
        <v>3491.7833438349749</v>
      </c>
      <c r="HH33" s="140">
        <f ca="1">IF(AND(($AB33+$E$2)&gt;HH$5,HH$5&gt;=$E$2),$L33,IF(AND(($AA33+$E$2)&gt;HH$5,HH$5&gt;=$E$2),$K33,0))/Loss_ElectricEnergy
 *IF($C33="Residential",'Portfolio Inputs'!T$33,'Portfolio Inputs'!T$34)
+IF(AND(($AB33+$E$2)&gt;HH$5,HH$5&gt;=$E$2),$Q33,IF(AND(($AA33+$E$2)&gt;HH$5,HH$5&gt;=$E$2),$P33,0))/Loss_GasEnergy
 *IF($C33="Residential",'Portfolio Inputs'!T$35,'Portfolio Inputs'!T$36)</f>
        <v>3544.1600939924992</v>
      </c>
      <c r="HI33" s="140">
        <f ca="1">IF(AND(($AB33+$E$2)&gt;HI$5,HI$5&gt;=$E$2),$L33,IF(AND(($AA33+$E$2)&gt;HI$5,HI$5&gt;=$E$2),$K33,0))/Loss_ElectricEnergy
 *IF($C33="Residential",'Portfolio Inputs'!U$33,'Portfolio Inputs'!U$34)
+IF(AND(($AB33+$E$2)&gt;HI$5,HI$5&gt;=$E$2),$Q33,IF(AND(($AA33+$E$2)&gt;HI$5,HI$5&gt;=$E$2),$P33,0))/Loss_GasEnergy
 *IF($C33="Residential",'Portfolio Inputs'!U$35,'Portfolio Inputs'!U$36)</f>
        <v>3597.3224954023863</v>
      </c>
      <c r="HJ33" s="140">
        <f ca="1">IF(AND(($AB33+$E$2)&gt;HJ$5,HJ$5&gt;=$E$2),$L33,IF(AND(($AA33+$E$2)&gt;HJ$5,HJ$5&gt;=$E$2),$K33,0))/Loss_ElectricEnergy
 *IF($C33="Residential",'Portfolio Inputs'!V$33,'Portfolio Inputs'!V$34)
+IF(AND(($AB33+$E$2)&gt;HJ$5,HJ$5&gt;=$E$2),$Q33,IF(AND(($AA33+$E$2)&gt;HJ$5,HJ$5&gt;=$E$2),$P33,0))/Loss_GasEnergy
 *IF($C33="Residential",'Portfolio Inputs'!V$35,'Portfolio Inputs'!V$36)</f>
        <v>3651.2823328334216</v>
      </c>
      <c r="HK33" s="140">
        <f ca="1">IF(AND(($AB33+$E$2)&gt;HK$5,HK$5&gt;=$E$2),$L33,IF(AND(($AA33+$E$2)&gt;HK$5,HK$5&gt;=$E$2),$K33,0))/Loss_ElectricEnergy
 *IF($C33="Residential",'Portfolio Inputs'!W$33,'Portfolio Inputs'!W$34)
+IF(AND(($AB33+$E$2)&gt;HK$5,HK$5&gt;=$E$2),$Q33,IF(AND(($AA33+$E$2)&gt;HK$5,HK$5&gt;=$E$2),$P33,0))/Loss_GasEnergy
 *IF($C33="Residential",'Portfolio Inputs'!W$35,'Portfolio Inputs'!W$36)</f>
        <v>3706.051567825923</v>
      </c>
      <c r="HL33" s="140">
        <f ca="1">IF(AND(($AB33+$E$2)&gt;HL$5,HL$5&gt;=$E$2),$L33,IF(AND(($AA33+$E$2)&gt;HL$5,HL$5&gt;=$E$2),$K33,0))/Loss_ElectricEnergy
 *IF($C33="Residential",'Portfolio Inputs'!X$33,'Portfolio Inputs'!X$34)
+IF(AND(($AB33+$E$2)&gt;HL$5,HL$5&gt;=$E$2),$Q33,IF(AND(($AA33+$E$2)&gt;HL$5,HL$5&gt;=$E$2),$P33,0))/Loss_GasEnergy
 *IF($C33="Residential",'Portfolio Inputs'!X$35,'Portfolio Inputs'!X$36)</f>
        <v>3761.6423413433113</v>
      </c>
      <c r="HM33" s="140">
        <f ca="1">IF(AND(($AB33+$E$2)&gt;HM$5,HM$5&gt;=$E$2),$L33,IF(AND(($AA33+$E$2)&gt;HM$5,HM$5&gt;=$E$2),$K33,0))/Loss_ElectricEnergy
 *IF($C33="Residential",'Portfolio Inputs'!Y$33,'Portfolio Inputs'!Y$34)
+IF(AND(($AB33+$E$2)&gt;HM$5,HM$5&gt;=$E$2),$Q33,IF(AND(($AA33+$E$2)&gt;HM$5,HM$5&gt;=$E$2),$P33,0))/Loss_GasEnergy
 *IF($C33="Residential",'Portfolio Inputs'!Y$35,'Portfolio Inputs'!Y$36)</f>
        <v>3818.0669764634608</v>
      </c>
      <c r="HN33" s="140">
        <f ca="1">IF(AND(($AB33+$E$2)&gt;HN$5,HN$5&gt;=$E$2),$L33,IF(AND(($AA33+$E$2)&gt;HN$5,HN$5&gt;=$E$2),$K33,0))/Loss_ElectricEnergy
 *IF($C33="Residential",'Portfolio Inputs'!Z$33,'Portfolio Inputs'!Z$34)
+IF(AND(($AB33+$E$2)&gt;HN$5,HN$5&gt;=$E$2),$Q33,IF(AND(($AA33+$E$2)&gt;HN$5,HN$5&gt;=$E$2),$P33,0))/Loss_GasEnergy
 *IF($C33="Residential",'Portfolio Inputs'!Z$35,'Portfolio Inputs'!Z$36)</f>
        <v>3875.3379811104123</v>
      </c>
      <c r="HO33" s="140">
        <f ca="1">IF(AND(($AB33+$E$2)&gt;HO$5,HO$5&gt;=$E$2),$L33,IF(AND(($AA33+$E$2)&gt;HO$5,HO$5&gt;=$E$2),$K33,0))/Loss_ElectricEnergy
 *IF($C33="Residential",'Portfolio Inputs'!AA$33,'Portfolio Inputs'!AA$34)
+IF(AND(($AB33+$E$2)&gt;HO$5,HO$5&gt;=$E$2),$Q33,IF(AND(($AA33+$E$2)&gt;HO$5,HO$5&gt;=$E$2),$P33,0))/Loss_GasEnergy
 *IF($C33="Residential",'Portfolio Inputs'!AA$35,'Portfolio Inputs'!AA$36)</f>
        <v>3933.4680508270676</v>
      </c>
      <c r="HP33" s="140">
        <f ca="1">IF(AND(($AB33+$E$2)&gt;HP$5,HP$5&gt;=$E$2),$L33,IF(AND(($AA33+$E$2)&gt;HP$5,HP$5&gt;=$E$2),$K33,0))/Loss_ElectricEnergy
 *IF($C33="Residential",'Portfolio Inputs'!AB$33,'Portfolio Inputs'!AB$34)
+IF(AND(($AB33+$E$2)&gt;HP$5,HP$5&gt;=$E$2),$Q33,IF(AND(($AA33+$E$2)&gt;HP$5,HP$5&gt;=$E$2),$P33,0))/Loss_GasEnergy
 *IF($C33="Residential",'Portfolio Inputs'!AB$35,'Portfolio Inputs'!AB$36)</f>
        <v>3992.4700715894733</v>
      </c>
      <c r="HQ33" s="140">
        <f ca="1">IF(AND(($AB33+$E$2)&gt;HQ$5,HQ$5&gt;=$E$2),$L33,IF(AND(($AA33+$E$2)&gt;HQ$5,HQ$5&gt;=$E$2),$K33,0))/Loss_ElectricEnergy
 *IF($C33="Residential",'Portfolio Inputs'!AC$33,'Portfolio Inputs'!AC$34)
+IF(AND(($AB33+$E$2)&gt;HQ$5,HQ$5&gt;=$E$2),$Q33,IF(AND(($AA33+$E$2)&gt;HQ$5,HQ$5&gt;=$E$2),$P33,0))/Loss_GasEnergy
 *IF($C33="Residential",'Portfolio Inputs'!AC$35,'Portfolio Inputs'!AC$36)</f>
        <v>4052.3571226633153</v>
      </c>
      <c r="HR33" s="140">
        <f ca="1">IF(AND(($AB33+$E$2)&gt;HR$5,HR$5&gt;=$E$2),$L33,IF(AND(($AA33+$E$2)&gt;HR$5,HR$5&gt;=$E$2),$K33,0))/Loss_ElectricEnergy
 *IF($C33="Residential",'Portfolio Inputs'!AD$33,'Portfolio Inputs'!AD$34)
+IF(AND(($AB33+$E$2)&gt;HR$5,HR$5&gt;=$E$2),$Q33,IF(AND(($AA33+$E$2)&gt;HR$5,HR$5&gt;=$E$2),$P33,0))/Loss_GasEnergy
 *IF($C33="Residential",'Portfolio Inputs'!AD$35,'Portfolio Inputs'!AD$36)</f>
        <v>4113.1424795032644</v>
      </c>
      <c r="HS33" s="140">
        <f ca="1">IF(AND(($AB33+$E$2)&gt;HS$5,HS$5&gt;=$E$2),$L33,IF(AND(($AA33+$E$2)&gt;HS$5,HS$5&gt;=$E$2),$K33,0))/Loss_ElectricEnergy
 *IF($C33="Residential",'Portfolio Inputs'!AE$33,'Portfolio Inputs'!AE$34)
+IF(AND(($AB33+$E$2)&gt;HS$5,HS$5&gt;=$E$2),$Q33,IF(AND(($AA33+$E$2)&gt;HS$5,HS$5&gt;=$E$2),$P33,0))/Loss_GasEnergy
 *IF($C33="Residential",'Portfolio Inputs'!AE$35,'Portfolio Inputs'!AE$36)</f>
        <v>0</v>
      </c>
      <c r="HT33" s="140">
        <f ca="1">IF(AND(($AB33+$E$2)&gt;HT$5,HT$5&gt;=$E$2),$L33,IF(AND(($AA33+$E$2)&gt;HT$5,HT$5&gt;=$E$2),$K33,0))/Loss_ElectricEnergy
 *IF($C33="Residential",'Portfolio Inputs'!AF$33,'Portfolio Inputs'!AF$34)
+IF(AND(($AB33+$E$2)&gt;HT$5,HT$5&gt;=$E$2),$Q33,IF(AND(($AA33+$E$2)&gt;HT$5,HT$5&gt;=$E$2),$P33,0))/Loss_GasEnergy
 *IF($C33="Residential",'Portfolio Inputs'!AF$35,'Portfolio Inputs'!AF$36)</f>
        <v>0</v>
      </c>
      <c r="HU33" s="140">
        <f ca="1">IF(AND(($AB33+$E$2)&gt;HU$5,HU$5&gt;=$E$2),$L33,IF(AND(($AA33+$E$2)&gt;HU$5,HU$5&gt;=$E$2),$K33,0))/Loss_ElectricEnergy
 *IF($C33="Residential",'Portfolio Inputs'!AG$33,'Portfolio Inputs'!AG$34)
+IF(AND(($AB33+$E$2)&gt;HU$5,HU$5&gt;=$E$2),$Q33,IF(AND(($AA33+$E$2)&gt;HU$5,HU$5&gt;=$E$2),$P33,0))/Loss_GasEnergy
 *IF($C33="Residential",'Portfolio Inputs'!AG$35,'Portfolio Inputs'!AG$36)</f>
        <v>0</v>
      </c>
      <c r="HV33" s="140">
        <f ca="1">IF(AND(($AB33+$E$2)&gt;HV$5,HV$5&gt;=$E$2),$L33,IF(AND(($AA33+$E$2)&gt;HV$5,HV$5&gt;=$E$2),$K33,0))/Loss_ElectricEnergy
 *IF($C33="Residential",'Portfolio Inputs'!AH$33,'Portfolio Inputs'!AH$34)
+IF(AND(($AB33+$E$2)&gt;HV$5,HV$5&gt;=$E$2),$Q33,IF(AND(($AA33+$E$2)&gt;HV$5,HV$5&gt;=$E$2),$P33,0))/Loss_GasEnergy
 *IF($C33="Residential",'Portfolio Inputs'!AH$35,'Portfolio Inputs'!AH$36)</f>
        <v>0</v>
      </c>
      <c r="HW33" s="140">
        <f ca="1">IF(AND(($AB33+$E$2)&gt;HW$5,HW$5&gt;=$E$2),$L33,IF(AND(($AA33+$E$2)&gt;HW$5,HW$5&gt;=$E$2),$K33,0))/Loss_ElectricEnergy
 *IF($C33="Residential",'Portfolio Inputs'!AI$33,'Portfolio Inputs'!AI$34)
+IF(AND(($AB33+$E$2)&gt;HW$5,HW$5&gt;=$E$2),$Q33,IF(AND(($AA33+$E$2)&gt;HW$5,HW$5&gt;=$E$2),$P33,0))/Loss_GasEnergy
 *IF($C33="Residential",'Portfolio Inputs'!AI$35,'Portfolio Inputs'!AI$36)</f>
        <v>0</v>
      </c>
      <c r="HX33" s="140">
        <f ca="1">IF(AND(($AB33+$E$2)&gt;HX$5,HX$5&gt;=$E$2),$L33,IF(AND(($AA33+$E$2)&gt;HX$5,HX$5&gt;=$E$2),$K33,0))/Loss_ElectricEnergy
 *IF($C33="Residential",'Portfolio Inputs'!AJ$33,'Portfolio Inputs'!AJ$34)
+IF(AND(($AB33+$E$2)&gt;HX$5,HX$5&gt;=$E$2),$Q33,IF(AND(($AA33+$E$2)&gt;HX$5,HX$5&gt;=$E$2),$P33,0))/Loss_GasEnergy
 *IF($C33="Residential",'Portfolio Inputs'!AJ$35,'Portfolio Inputs'!AJ$36)</f>
        <v>0</v>
      </c>
      <c r="HY33" s="140">
        <f ca="1">IF(AND(($AB33+$E$2)&gt;HY$5,HY$5&gt;=$E$2),$L33,IF(AND(($AA33+$E$2)&gt;HY$5,HY$5&gt;=$E$2),$K33,0))/Loss_ElectricEnergy
 *IF($C33="Residential",'Portfolio Inputs'!AK$33,'Portfolio Inputs'!AK$34)
+IF(AND(($AB33+$E$2)&gt;HY$5,HY$5&gt;=$E$2),$Q33,IF(AND(($AA33+$E$2)&gt;HY$5,HY$5&gt;=$E$2),$P33,0))/Loss_GasEnergy
 *IF($C33="Residential",'Portfolio Inputs'!AK$35,'Portfolio Inputs'!AK$36)</f>
        <v>0</v>
      </c>
      <c r="HZ33" s="140">
        <f ca="1">IF(AND(($AB33+$E$2)&gt;HZ$5,HZ$5&gt;=$E$2),$L33,IF(AND(($AA33+$E$2)&gt;HZ$5,HZ$5&gt;=$E$2),$K33,0))/Loss_ElectricEnergy
 *IF($C33="Residential",'Portfolio Inputs'!AL$33,'Portfolio Inputs'!AL$34)
+IF(AND(($AB33+$E$2)&gt;HZ$5,HZ$5&gt;=$E$2),$Q33,IF(AND(($AA33+$E$2)&gt;HZ$5,HZ$5&gt;=$E$2),$P33,0))/Loss_GasEnergy
 *IF($C33="Residential",'Portfolio Inputs'!AL$35,'Portfolio Inputs'!AL$36)</f>
        <v>0</v>
      </c>
      <c r="IA33" s="140">
        <f ca="1">IF(AND(($AB33+$E$2)&gt;IA$5,IA$5&gt;=$E$2),$L33,IF(AND(($AA33+$E$2)&gt;IA$5,IA$5&gt;=$E$2),$K33,0))/Loss_ElectricEnergy
 *IF($C33="Residential",'Portfolio Inputs'!AM$33,'Portfolio Inputs'!AM$34)
+IF(AND(($AB33+$E$2)&gt;IA$5,IA$5&gt;=$E$2),$Q33,IF(AND(($AA33+$E$2)&gt;IA$5,IA$5&gt;=$E$2),$P33,0))/Loss_GasEnergy
 *IF($C33="Residential",'Portfolio Inputs'!AM$35,'Portfolio Inputs'!AM$36)</f>
        <v>0</v>
      </c>
      <c r="IB33" s="139"/>
      <c r="IC33" s="140">
        <f t="shared" ca="1" si="450"/>
        <v>6940.9743270593035</v>
      </c>
      <c r="ID33" s="140">
        <f t="shared" ca="1" si="450"/>
        <v>0</v>
      </c>
      <c r="IE33" s="140">
        <f t="shared" ca="1" si="450"/>
        <v>0</v>
      </c>
      <c r="IF33" s="140">
        <f t="shared" ca="1" si="450"/>
        <v>0</v>
      </c>
      <c r="IG33" s="140">
        <f t="shared" ca="1" si="450"/>
        <v>0</v>
      </c>
      <c r="IH33" s="140">
        <f t="shared" ca="1" si="450"/>
        <v>0</v>
      </c>
      <c r="II33" s="140">
        <f t="shared" ca="1" si="450"/>
        <v>0</v>
      </c>
      <c r="IJ33" s="140">
        <f t="shared" ca="1" si="450"/>
        <v>0</v>
      </c>
      <c r="IK33" s="140">
        <f t="shared" ca="1" si="450"/>
        <v>0</v>
      </c>
      <c r="IL33" s="140">
        <f t="shared" ca="1" si="450"/>
        <v>0</v>
      </c>
      <c r="IM33" s="140">
        <f t="shared" ca="1" si="450"/>
        <v>0</v>
      </c>
      <c r="IN33" s="140">
        <f t="shared" ca="1" si="450"/>
        <v>0</v>
      </c>
      <c r="IO33" s="140">
        <f t="shared" ca="1" si="450"/>
        <v>0</v>
      </c>
      <c r="IP33" s="140">
        <f t="shared" ca="1" si="450"/>
        <v>0</v>
      </c>
      <c r="IQ33" s="140">
        <f t="shared" ca="1" si="450"/>
        <v>0</v>
      </c>
      <c r="IR33" s="140">
        <f t="shared" ca="1" si="450"/>
        <v>0</v>
      </c>
      <c r="IS33" s="140">
        <f t="shared" ca="1" si="451"/>
        <v>0</v>
      </c>
      <c r="IT33" s="140">
        <f t="shared" ca="1" si="451"/>
        <v>0</v>
      </c>
      <c r="IU33" s="140">
        <f t="shared" ca="1" si="451"/>
        <v>0</v>
      </c>
      <c r="IV33" s="140">
        <f t="shared" ca="1" si="451"/>
        <v>0</v>
      </c>
      <c r="IW33" s="140">
        <f t="shared" ca="1" si="452"/>
        <v>0</v>
      </c>
      <c r="IX33" s="140">
        <f t="shared" ca="1" si="452"/>
        <v>0</v>
      </c>
      <c r="IY33" s="140">
        <f t="shared" ca="1" si="452"/>
        <v>0</v>
      </c>
      <c r="IZ33" s="140">
        <f t="shared" ca="1" si="452"/>
        <v>0</v>
      </c>
      <c r="JA33" s="140">
        <f t="shared" ca="1" si="452"/>
        <v>0</v>
      </c>
      <c r="JB33" s="140">
        <f t="shared" ca="1" si="452"/>
        <v>0</v>
      </c>
      <c r="JC33" s="140">
        <f t="shared" ca="1" si="452"/>
        <v>0</v>
      </c>
      <c r="JD33" s="140">
        <f t="shared" ca="1" si="452"/>
        <v>0</v>
      </c>
      <c r="JE33" s="140">
        <f t="shared" ca="1" si="452"/>
        <v>0</v>
      </c>
      <c r="JF33" s="140">
        <f t="shared" ca="1" si="452"/>
        <v>0</v>
      </c>
      <c r="JG33" s="140">
        <f t="shared" ca="1" si="452"/>
        <v>0</v>
      </c>
      <c r="JH33" s="140">
        <f t="shared" ca="1" si="452"/>
        <v>0</v>
      </c>
      <c r="JI33" s="140">
        <f t="shared" ca="1" si="452"/>
        <v>0</v>
      </c>
      <c r="JJ33" s="140">
        <f t="shared" ca="1" si="452"/>
        <v>0</v>
      </c>
      <c r="JK33" s="139"/>
      <c r="JL33" s="140">
        <f ca="1">IF(AND(($AB33+$E$2)&gt;JL$5,JL$5&gt;=$E$2),'Portfolio Inputs'!F$30*$S33,IF(AND(($AA33+$E$2)&gt;JL$5,JL$5&gt;=$E$2),'Portfolio Inputs'!F$30*$R33,0))</f>
        <v>0</v>
      </c>
      <c r="JM33" s="140">
        <f ca="1">IF(AND(($AB33+$E$2)&gt;JM$5,JM$5&gt;=$E$2),'Portfolio Inputs'!G$30*$S33,IF(AND(($AA33+$E$2)&gt;JM$5,JM$5&gt;=$E$2),'Portfolio Inputs'!G$30*$R33,0))</f>
        <v>0</v>
      </c>
      <c r="JN33" s="140">
        <f ca="1">IF(AND(($AB33+$E$2)&gt;JN$5,JN$5&gt;=$E$2),'Portfolio Inputs'!H$30*$S33,IF(AND(($AA33+$E$2)&gt;JN$5,JN$5&gt;=$E$2),'Portfolio Inputs'!H$30*$R33,0))</f>
        <v>0</v>
      </c>
      <c r="JO33" s="140">
        <f ca="1">IF(AND(($AB33+$E$2)&gt;JO$5,JO$5&gt;=$E$2),'Portfolio Inputs'!I$30*$S33,IF(AND(($AA33+$E$2)&gt;JO$5,JO$5&gt;=$E$2),'Portfolio Inputs'!I$30*$R33,0))</f>
        <v>0</v>
      </c>
      <c r="JP33" s="140">
        <f ca="1">IF(AND(($AB33+$E$2)&gt;JP$5,JP$5&gt;=$E$2),'Portfolio Inputs'!J$30*$S33,IF(AND(($AA33+$E$2)&gt;JP$5,JP$5&gt;=$E$2),'Portfolio Inputs'!J$30*$R33,0))</f>
        <v>0</v>
      </c>
      <c r="JQ33" s="140">
        <f ca="1">IF(AND(($AB33+$E$2)&gt;JQ$5,JQ$5&gt;=$E$2),'Portfolio Inputs'!K$30*$S33,IF(AND(($AA33+$E$2)&gt;JQ$5,JQ$5&gt;=$E$2),'Portfolio Inputs'!K$30*$R33,0))</f>
        <v>0</v>
      </c>
      <c r="JR33" s="140">
        <f ca="1">IF(AND(($AB33+$E$2)&gt;JR$5,JR$5&gt;=$E$2),'Portfolio Inputs'!L$30*$S33,IF(AND(($AA33+$E$2)&gt;JR$5,JR$5&gt;=$E$2),'Portfolio Inputs'!L$30*$R33,0))</f>
        <v>0</v>
      </c>
      <c r="JS33" s="140">
        <f ca="1">IF(AND(($AB33+$E$2)&gt;JS$5,JS$5&gt;=$E$2),'Portfolio Inputs'!M$30*$S33,IF(AND(($AA33+$E$2)&gt;JS$5,JS$5&gt;=$E$2),'Portfolio Inputs'!M$30*$R33,0))</f>
        <v>0</v>
      </c>
      <c r="JT33" s="140">
        <f ca="1">IF(AND(($AB33+$E$2)&gt;JT$5,JT$5&gt;=$E$2),'Portfolio Inputs'!N$30*$S33,IF(AND(($AA33+$E$2)&gt;JT$5,JT$5&gt;=$E$2),'Portfolio Inputs'!N$30*$R33,0))</f>
        <v>0</v>
      </c>
      <c r="JU33" s="140">
        <f ca="1">IF(AND(($AB33+$E$2)&gt;JU$5,JU$5&gt;=$E$2),'Portfolio Inputs'!O$30*$S33,IF(AND(($AA33+$E$2)&gt;JU$5,JU$5&gt;=$E$2),'Portfolio Inputs'!O$30*$R33,0))</f>
        <v>0</v>
      </c>
      <c r="JV33" s="140">
        <f ca="1">IF(AND(($AB33+$E$2)&gt;JV$5,JV$5&gt;=$E$2),'Portfolio Inputs'!P$30*$S33,IF(AND(($AA33+$E$2)&gt;JV$5,JV$5&gt;=$E$2),'Portfolio Inputs'!P$30*$R33,0))</f>
        <v>0</v>
      </c>
      <c r="JW33" s="140">
        <f ca="1">IF(AND(($AB33+$E$2)&gt;JW$5,JW$5&gt;=$E$2),'Portfolio Inputs'!Q$30*$S33,IF(AND(($AA33+$E$2)&gt;JW$5,JW$5&gt;=$E$2),'Portfolio Inputs'!Q$30*$R33,0))</f>
        <v>0</v>
      </c>
      <c r="JX33" s="140">
        <f ca="1">IF(AND(($AB33+$E$2)&gt;JX$5,JX$5&gt;=$E$2),'Portfolio Inputs'!R$30*$S33,IF(AND(($AA33+$E$2)&gt;JX$5,JX$5&gt;=$E$2),'Portfolio Inputs'!R$30*$R33,0))</f>
        <v>0</v>
      </c>
      <c r="JY33" s="140">
        <f ca="1">IF(AND(($AB33+$E$2)&gt;JY$5,JY$5&gt;=$E$2),'Portfolio Inputs'!S$30*$S33,IF(AND(($AA33+$E$2)&gt;JY$5,JY$5&gt;=$E$2),'Portfolio Inputs'!S$30*$R33,0))</f>
        <v>0</v>
      </c>
      <c r="JZ33" s="140">
        <f ca="1">IF(AND(($AB33+$E$2)&gt;JZ$5,JZ$5&gt;=$E$2),'Portfolio Inputs'!T$30*$S33,IF(AND(($AA33+$E$2)&gt;JZ$5,JZ$5&gt;=$E$2),'Portfolio Inputs'!T$30*$R33,0))</f>
        <v>0</v>
      </c>
      <c r="KA33" s="140">
        <f ca="1">IF(AND(($AB33+$E$2)&gt;KA$5,KA$5&gt;=$E$2),'Portfolio Inputs'!U$30*$S33,IF(AND(($AA33+$E$2)&gt;KA$5,KA$5&gt;=$E$2),'Portfolio Inputs'!U$30*$R33,0))</f>
        <v>0</v>
      </c>
      <c r="KB33" s="140">
        <f ca="1">IF(AND(($AB33+$E$2)&gt;KB$5,KB$5&gt;=$E$2),'Portfolio Inputs'!V$30*$S33,IF(AND(($AA33+$E$2)&gt;KB$5,KB$5&gt;=$E$2),'Portfolio Inputs'!V$30*$R33,0))</f>
        <v>0</v>
      </c>
      <c r="KC33" s="140">
        <f ca="1">IF(AND(($AB33+$E$2)&gt;KC$5,KC$5&gt;=$E$2),'Portfolio Inputs'!W$30*$S33,IF(AND(($AA33+$E$2)&gt;KC$5,KC$5&gt;=$E$2),'Portfolio Inputs'!W$30*$R33,0))</f>
        <v>0</v>
      </c>
      <c r="KD33" s="140">
        <f ca="1">IF(AND(($AB33+$E$2)&gt;KD$5,KD$5&gt;=$E$2),'Portfolio Inputs'!X$30*$S33,IF(AND(($AA33+$E$2)&gt;KD$5,KD$5&gt;=$E$2),'Portfolio Inputs'!X$30*$R33,0))</f>
        <v>0</v>
      </c>
      <c r="KE33" s="140">
        <f ca="1">IF(AND(($AB33+$E$2)&gt;KE$5,KE$5&gt;=$E$2),'Portfolio Inputs'!Y$30*$S33,IF(AND(($AA33+$E$2)&gt;KE$5,KE$5&gt;=$E$2),'Portfolio Inputs'!Y$30*$R33,0))</f>
        <v>0</v>
      </c>
      <c r="KF33" s="140">
        <f ca="1">IF(AND(($AB33+$E$2)&gt;KF$5,KF$5&gt;=$E$2),'Portfolio Inputs'!Z$30*$S33,IF(AND(($AA33+$E$2)&gt;KF$5,KF$5&gt;=$E$2),'Portfolio Inputs'!Z$30*$R33,0))</f>
        <v>0</v>
      </c>
      <c r="KG33" s="140">
        <f ca="1">IF(AND(($AB33+$E$2)&gt;KG$5,KG$5&gt;=$E$2),'Portfolio Inputs'!AA$30*$S33,IF(AND(($AA33+$E$2)&gt;KG$5,KG$5&gt;=$E$2),'Portfolio Inputs'!AA$30*$R33,0))</f>
        <v>0</v>
      </c>
      <c r="KH33" s="140">
        <f ca="1">IF(AND(($AB33+$E$2)&gt;KH$5,KH$5&gt;=$E$2),'Portfolio Inputs'!AB$30*$S33,IF(AND(($AA33+$E$2)&gt;KH$5,KH$5&gt;=$E$2),'Portfolio Inputs'!AB$30*$R33,0))</f>
        <v>0</v>
      </c>
      <c r="KI33" s="140">
        <f ca="1">IF(AND(($AB33+$E$2)&gt;KI$5,KI$5&gt;=$E$2),'Portfolio Inputs'!AC$30*$S33,IF(AND(($AA33+$E$2)&gt;KI$5,KI$5&gt;=$E$2),'Portfolio Inputs'!AC$30*$R33,0))</f>
        <v>0</v>
      </c>
      <c r="KJ33" s="140">
        <f ca="1">IF(AND(($AB33+$E$2)&gt;KJ$5,KJ$5&gt;=$E$2),'Portfolio Inputs'!AD$30*$S33,IF(AND(($AA33+$E$2)&gt;KJ$5,KJ$5&gt;=$E$2),'Portfolio Inputs'!AD$30*$R33,0))</f>
        <v>0</v>
      </c>
      <c r="KK33" s="140">
        <f ca="1">IF(AND(($AB33+$E$2)&gt;KK$5,KK$5&gt;=$E$2),'Portfolio Inputs'!AE$30*$S33,IF(AND(($AA33+$E$2)&gt;KK$5,KK$5&gt;=$E$2),'Portfolio Inputs'!AE$30*$R33,0))</f>
        <v>0</v>
      </c>
      <c r="KL33" s="140">
        <f ca="1">IF(AND(($AB33+$E$2)&gt;KL$5,KL$5&gt;=$E$2),'Portfolio Inputs'!AF$30*$S33,IF(AND(($AA33+$E$2)&gt;KL$5,KL$5&gt;=$E$2),'Portfolio Inputs'!AF$30*$R33,0))</f>
        <v>0</v>
      </c>
      <c r="KM33" s="140">
        <f ca="1">IF(AND(($AB33+$E$2)&gt;KM$5,KM$5&gt;=$E$2),'Portfolio Inputs'!AG$30*$S33,IF(AND(($AA33+$E$2)&gt;KM$5,KM$5&gt;=$E$2),'Portfolio Inputs'!AG$30*$R33,0))</f>
        <v>0</v>
      </c>
      <c r="KN33" s="140">
        <f ca="1">IF(AND(($AB33+$E$2)&gt;KN$5,KN$5&gt;=$E$2),'Portfolio Inputs'!AH$30*$S33,IF(AND(($AA33+$E$2)&gt;KN$5,KN$5&gt;=$E$2),'Portfolio Inputs'!AH$30*$R33,0))</f>
        <v>0</v>
      </c>
      <c r="KO33" s="140">
        <f ca="1">IF(AND(($AB33+$E$2)&gt;KO$5,KO$5&gt;=$E$2),'Portfolio Inputs'!AI$30*$S33,IF(AND(($AA33+$E$2)&gt;KO$5,KO$5&gt;=$E$2),'Portfolio Inputs'!AI$30*$R33,0))</f>
        <v>0</v>
      </c>
      <c r="KP33" s="140">
        <f ca="1">IF(AND(($AB33+$E$2)&gt;KP$5,KP$5&gt;=$E$2),'Portfolio Inputs'!AJ$30*$S33,IF(AND(($AA33+$E$2)&gt;KP$5,KP$5&gt;=$E$2),'Portfolio Inputs'!AJ$30*$R33,0))</f>
        <v>0</v>
      </c>
      <c r="KQ33" s="140">
        <f ca="1">IF(AND(($AB33+$E$2)&gt;KQ$5,KQ$5&gt;=$E$2),'Portfolio Inputs'!AK$30*$S33,IF(AND(($AA33+$E$2)&gt;KQ$5,KQ$5&gt;=$E$2),'Portfolio Inputs'!AK$30*$R33,0))</f>
        <v>0</v>
      </c>
      <c r="KR33" s="140">
        <f ca="1">IF(AND(($AB33+$E$2)&gt;KR$5,KR$5&gt;=$E$2),'Portfolio Inputs'!AL$30*$S33,IF(AND(($AA33+$E$2)&gt;KR$5,KR$5&gt;=$E$2),'Portfolio Inputs'!AL$30*$R33,0))</f>
        <v>0</v>
      </c>
      <c r="KS33" s="140">
        <f ca="1">IF(AND(($AB33+$E$2)&gt;KS$5,KS$5&gt;=$E$2),'Portfolio Inputs'!AM$30*$S33,IF(AND(($AA33+$E$2)&gt;KS$5,KS$5&gt;=$E$2),'Portfolio Inputs'!AM$30*$R33,0))</f>
        <v>0</v>
      </c>
      <c r="KT33" s="139"/>
      <c r="KU33" s="140">
        <f ca="1">IF(AND(($AB33+$E$2)&gt;KU$5,KU$5&gt;=$E$2),$S33,IF(AND(($AA33+$E$2)&gt;KU$5,KU$5&gt;=$E$2),$R33,0))*IF($C33="Residential",'Portfolio Inputs'!F$37,'Portfolio Inputs'!F$38)</f>
        <v>0</v>
      </c>
      <c r="KV33" s="140">
        <f ca="1">IF(AND(($AB33+$E$2)&gt;KV$5,KV$5&gt;=$E$2),$S33,IF(AND(($AA33+$E$2)&gt;KV$5,KV$5&gt;=$E$2),$R33,0))*IF($C33="Residential",'Portfolio Inputs'!G$37,'Portfolio Inputs'!G$38)</f>
        <v>0</v>
      </c>
      <c r="KW33" s="140">
        <f ca="1">IF(AND(($AB33+$E$2)&gt;KW$5,KW$5&gt;=$E$2),$S33,IF(AND(($AA33+$E$2)&gt;KW$5,KW$5&gt;=$E$2),$R33,0))*IF($C33="Residential",'Portfolio Inputs'!H$37,'Portfolio Inputs'!H$38)</f>
        <v>0</v>
      </c>
      <c r="KX33" s="140">
        <f ca="1">IF(AND(($AB33+$E$2)&gt;KX$5,KX$5&gt;=$E$2),$S33,IF(AND(($AA33+$E$2)&gt;KX$5,KX$5&gt;=$E$2),$R33,0))*IF($C33="Residential",'Portfolio Inputs'!I$37,'Portfolio Inputs'!I$38)</f>
        <v>0</v>
      </c>
      <c r="KY33" s="140">
        <f ca="1">IF(AND(($AB33+$E$2)&gt;KY$5,KY$5&gt;=$E$2),$S33,IF(AND(($AA33+$E$2)&gt;KY$5,KY$5&gt;=$E$2),$R33,0))*IF($C33="Residential",'Portfolio Inputs'!J$37,'Portfolio Inputs'!J$38)</f>
        <v>0</v>
      </c>
      <c r="KZ33" s="140">
        <f ca="1">IF(AND(($AB33+$E$2)&gt;KZ$5,KZ$5&gt;=$E$2),$S33,IF(AND(($AA33+$E$2)&gt;KZ$5,KZ$5&gt;=$E$2),$R33,0))*IF($C33="Residential",'Portfolio Inputs'!K$37,'Portfolio Inputs'!K$38)</f>
        <v>0</v>
      </c>
      <c r="LA33" s="140">
        <f ca="1">IF(AND(($AB33+$E$2)&gt;LA$5,LA$5&gt;=$E$2),$S33,IF(AND(($AA33+$E$2)&gt;LA$5,LA$5&gt;=$E$2),$R33,0))*IF($C33="Residential",'Portfolio Inputs'!L$37,'Portfolio Inputs'!L$38)</f>
        <v>0</v>
      </c>
      <c r="LB33" s="140">
        <f ca="1">IF(AND(($AB33+$E$2)&gt;LB$5,LB$5&gt;=$E$2),$S33,IF(AND(($AA33+$E$2)&gt;LB$5,LB$5&gt;=$E$2),$R33,0))*IF($C33="Residential",'Portfolio Inputs'!M$37,'Portfolio Inputs'!M$38)</f>
        <v>0</v>
      </c>
      <c r="LC33" s="140">
        <f ca="1">IF(AND(($AB33+$E$2)&gt;LC$5,LC$5&gt;=$E$2),$S33,IF(AND(($AA33+$E$2)&gt;LC$5,LC$5&gt;=$E$2),$R33,0))*IF($C33="Residential",'Portfolio Inputs'!N$37,'Portfolio Inputs'!N$38)</f>
        <v>0</v>
      </c>
      <c r="LD33" s="140">
        <f ca="1">IF(AND(($AB33+$E$2)&gt;LD$5,LD$5&gt;=$E$2),$S33,IF(AND(($AA33+$E$2)&gt;LD$5,LD$5&gt;=$E$2),$R33,0))*IF($C33="Residential",'Portfolio Inputs'!O$37,'Portfolio Inputs'!O$38)</f>
        <v>0</v>
      </c>
      <c r="LE33" s="140">
        <f ca="1">IF(AND(($AB33+$E$2)&gt;LE$5,LE$5&gt;=$E$2),$S33,IF(AND(($AA33+$E$2)&gt;LE$5,LE$5&gt;=$E$2),$R33,0))*IF($C33="Residential",'Portfolio Inputs'!P$37,'Portfolio Inputs'!P$38)</f>
        <v>0</v>
      </c>
      <c r="LF33" s="140">
        <f ca="1">IF(AND(($AB33+$E$2)&gt;LF$5,LF$5&gt;=$E$2),$S33,IF(AND(($AA33+$E$2)&gt;LF$5,LF$5&gt;=$E$2),$R33,0))*IF($C33="Residential",'Portfolio Inputs'!Q$37,'Portfolio Inputs'!Q$38)</f>
        <v>0</v>
      </c>
      <c r="LG33" s="140">
        <f ca="1">IF(AND(($AB33+$E$2)&gt;LG$5,LG$5&gt;=$E$2),$S33,IF(AND(($AA33+$E$2)&gt;LG$5,LG$5&gt;=$E$2),$R33,0))*IF($C33="Residential",'Portfolio Inputs'!R$37,'Portfolio Inputs'!R$38)</f>
        <v>0</v>
      </c>
      <c r="LH33" s="140">
        <f ca="1">IF(AND(($AB33+$E$2)&gt;LH$5,LH$5&gt;=$E$2),$S33,IF(AND(($AA33+$E$2)&gt;LH$5,LH$5&gt;=$E$2),$R33,0))*IF($C33="Residential",'Portfolio Inputs'!S$37,'Portfolio Inputs'!S$38)</f>
        <v>0</v>
      </c>
      <c r="LI33" s="140">
        <f ca="1">IF(AND(($AB33+$E$2)&gt;LI$5,LI$5&gt;=$E$2),$S33,IF(AND(($AA33+$E$2)&gt;LI$5,LI$5&gt;=$E$2),$R33,0))*IF($C33="Residential",'Portfolio Inputs'!T$37,'Portfolio Inputs'!T$38)</f>
        <v>0</v>
      </c>
      <c r="LJ33" s="140">
        <f ca="1">IF(AND(($AB33+$E$2)&gt;LJ$5,LJ$5&gt;=$E$2),$S33,IF(AND(($AA33+$E$2)&gt;LJ$5,LJ$5&gt;=$E$2),$R33,0))*IF($C33="Residential",'Portfolio Inputs'!U$37,'Portfolio Inputs'!U$38)</f>
        <v>0</v>
      </c>
      <c r="LK33" s="140">
        <f ca="1">IF(AND(($AB33+$E$2)&gt;LK$5,LK$5&gt;=$E$2),$S33,IF(AND(($AA33+$E$2)&gt;LK$5,LK$5&gt;=$E$2),$R33,0))*IF($C33="Residential",'Portfolio Inputs'!V$37,'Portfolio Inputs'!V$38)</f>
        <v>0</v>
      </c>
      <c r="LL33" s="140">
        <f ca="1">IF(AND(($AB33+$E$2)&gt;LL$5,LL$5&gt;=$E$2),$S33,IF(AND(($AA33+$E$2)&gt;LL$5,LL$5&gt;=$E$2),$R33,0))*IF($C33="Residential",'Portfolio Inputs'!W$37,'Portfolio Inputs'!W$38)</f>
        <v>0</v>
      </c>
      <c r="LM33" s="140">
        <f ca="1">IF(AND(($AB33+$E$2)&gt;LM$5,LM$5&gt;=$E$2),$S33,IF(AND(($AA33+$E$2)&gt;LM$5,LM$5&gt;=$E$2),$R33,0))*IF($C33="Residential",'Portfolio Inputs'!X$37,'Portfolio Inputs'!X$38)</f>
        <v>0</v>
      </c>
      <c r="LN33" s="140">
        <f ca="1">IF(AND(($AB33+$E$2)&gt;LN$5,LN$5&gt;=$E$2),$S33,IF(AND(($AA33+$E$2)&gt;LN$5,LN$5&gt;=$E$2),$R33,0))*IF($C33="Residential",'Portfolio Inputs'!Y$37,'Portfolio Inputs'!Y$38)</f>
        <v>0</v>
      </c>
      <c r="LO33" s="140">
        <f ca="1">IF(AND(($AB33+$E$2)&gt;LO$5,LO$5&gt;=$E$2),$S33,IF(AND(($AA33+$E$2)&gt;LO$5,LO$5&gt;=$E$2),$R33,0))*IF($C33="Residential",'Portfolio Inputs'!Z$37,'Portfolio Inputs'!Z$38)</f>
        <v>0</v>
      </c>
      <c r="LP33" s="140">
        <f ca="1">IF(AND(($AB33+$E$2)&gt;LP$5,LP$5&gt;=$E$2),$S33,IF(AND(($AA33+$E$2)&gt;LP$5,LP$5&gt;=$E$2),$R33,0))*IF($C33="Residential",'Portfolio Inputs'!AA$37,'Portfolio Inputs'!AA$38)</f>
        <v>0</v>
      </c>
      <c r="LQ33" s="140">
        <f ca="1">IF(AND(($AB33+$E$2)&gt;LQ$5,LQ$5&gt;=$E$2),$S33,IF(AND(($AA33+$E$2)&gt;LQ$5,LQ$5&gt;=$E$2),$R33,0))*IF($C33="Residential",'Portfolio Inputs'!AB$37,'Portfolio Inputs'!AB$38)</f>
        <v>0</v>
      </c>
      <c r="LR33" s="140">
        <f ca="1">IF(AND(($AB33+$E$2)&gt;LR$5,LR$5&gt;=$E$2),$S33,IF(AND(($AA33+$E$2)&gt;LR$5,LR$5&gt;=$E$2),$R33,0))*IF($C33="Residential",'Portfolio Inputs'!AC$37,'Portfolio Inputs'!AC$38)</f>
        <v>0</v>
      </c>
      <c r="LS33" s="140">
        <f ca="1">IF(AND(($AB33+$E$2)&gt;LS$5,LS$5&gt;=$E$2),$S33,IF(AND(($AA33+$E$2)&gt;LS$5,LS$5&gt;=$E$2),$R33,0))*IF($C33="Residential",'Portfolio Inputs'!AD$37,'Portfolio Inputs'!AD$38)</f>
        <v>0</v>
      </c>
      <c r="LT33" s="140">
        <f ca="1">IF(AND(($AB33+$E$2)&gt;LT$5,LT$5&gt;=$E$2),$S33,IF(AND(($AA33+$E$2)&gt;LT$5,LT$5&gt;=$E$2),$R33,0))*IF($C33="Residential",'Portfolio Inputs'!AE$37,'Portfolio Inputs'!AE$38)</f>
        <v>0</v>
      </c>
      <c r="LU33" s="140">
        <f ca="1">IF(AND(($AB33+$E$2)&gt;LU$5,LU$5&gt;=$E$2),$S33,IF(AND(($AA33+$E$2)&gt;LU$5,LU$5&gt;=$E$2),$R33,0))*IF($C33="Residential",'Portfolio Inputs'!AF$37,'Portfolio Inputs'!AF$38)</f>
        <v>0</v>
      </c>
      <c r="LV33" s="140">
        <f ca="1">IF(AND(($AB33+$E$2)&gt;LV$5,LV$5&gt;=$E$2),$S33,IF(AND(($AA33+$E$2)&gt;LV$5,LV$5&gt;=$E$2),$R33,0))*IF($C33="Residential",'Portfolio Inputs'!AG$37,'Portfolio Inputs'!AG$38)</f>
        <v>0</v>
      </c>
      <c r="LW33" s="140">
        <f ca="1">IF(AND(($AB33+$E$2)&gt;LW$5,LW$5&gt;=$E$2),$S33,IF(AND(($AA33+$E$2)&gt;LW$5,LW$5&gt;=$E$2),$R33,0))*IF($C33="Residential",'Portfolio Inputs'!AH$37,'Portfolio Inputs'!AH$38)</f>
        <v>0</v>
      </c>
      <c r="LX33" s="140">
        <f ca="1">IF(AND(($AB33+$E$2)&gt;LX$5,LX$5&gt;=$E$2),$S33,IF(AND(($AA33+$E$2)&gt;LX$5,LX$5&gt;=$E$2),$R33,0))*IF($C33="Residential",'Portfolio Inputs'!AI$37,'Portfolio Inputs'!AI$38)</f>
        <v>0</v>
      </c>
      <c r="LY33" s="140">
        <f ca="1">IF(AND(($AB33+$E$2)&gt;LY$5,LY$5&gt;=$E$2),$S33,IF(AND(($AA33+$E$2)&gt;LY$5,LY$5&gt;=$E$2),$R33,0))*IF($C33="Residential",'Portfolio Inputs'!AJ$37,'Portfolio Inputs'!AJ$38)</f>
        <v>0</v>
      </c>
      <c r="LZ33" s="140">
        <f ca="1">IF(AND(($AB33+$E$2)&gt;LZ$5,LZ$5&gt;=$E$2),$S33,IF(AND(($AA33+$E$2)&gt;LZ$5,LZ$5&gt;=$E$2),$R33,0))*IF($C33="Residential",'Portfolio Inputs'!AK$37,'Portfolio Inputs'!AK$38)</f>
        <v>0</v>
      </c>
      <c r="MA33" s="140">
        <f ca="1">IF(AND(($AB33+$E$2)&gt;MA$5,MA$5&gt;=$E$2),$S33,IF(AND(($AA33+$E$2)&gt;MA$5,MA$5&gt;=$E$2),$R33,0))*IF($C33="Residential",'Portfolio Inputs'!AL$37,'Portfolio Inputs'!AL$38)</f>
        <v>0</v>
      </c>
      <c r="MB33" s="140">
        <f ca="1">IF(AND(($AB33+$E$2)&gt;MB$5,MB$5&gt;=$E$2),$S33,IF(AND(($AA33+$E$2)&gt;MB$5,MB$5&gt;=$E$2),$R33,0))*IF($C33="Residential",'Portfolio Inputs'!AM$37,'Portfolio Inputs'!AM$38)</f>
        <v>0</v>
      </c>
      <c r="MC33" s="139"/>
      <c r="MD33" s="164">
        <f t="shared" ca="1" si="238"/>
        <v>22808.633249999999</v>
      </c>
      <c r="ME33" s="164">
        <f t="shared" ca="1" si="239"/>
        <v>22808.633249999999</v>
      </c>
      <c r="MF33" s="164">
        <f t="shared" ca="1" si="240"/>
        <v>22808.633249999999</v>
      </c>
      <c r="MG33" s="164">
        <f t="shared" ca="1" si="241"/>
        <v>22808.633249999999</v>
      </c>
      <c r="MH33" s="164">
        <f t="shared" ca="1" si="242"/>
        <v>22808.633249999999</v>
      </c>
      <c r="MI33" s="164">
        <f t="shared" ca="1" si="243"/>
        <v>22808.633249999999</v>
      </c>
      <c r="MJ33" s="164">
        <f t="shared" ca="1" si="244"/>
        <v>22808.633249999999</v>
      </c>
      <c r="MK33" s="164">
        <f t="shared" ca="1" si="245"/>
        <v>22808.633249999999</v>
      </c>
      <c r="ML33" s="164">
        <f t="shared" ca="1" si="246"/>
        <v>22808.633249999999</v>
      </c>
      <c r="MM33" s="164">
        <f t="shared" ca="1" si="247"/>
        <v>22808.633249999999</v>
      </c>
      <c r="MN33" s="164">
        <f t="shared" ca="1" si="248"/>
        <v>22808.633249999999</v>
      </c>
      <c r="MO33" s="164">
        <f t="shared" ca="1" si="249"/>
        <v>22808.633249999999</v>
      </c>
      <c r="MP33" s="164">
        <f t="shared" ca="1" si="250"/>
        <v>22808.633249999999</v>
      </c>
      <c r="MQ33" s="164">
        <f t="shared" ca="1" si="251"/>
        <v>22808.633249999999</v>
      </c>
      <c r="MR33" s="164">
        <f t="shared" ca="1" si="252"/>
        <v>22808.633249999999</v>
      </c>
      <c r="MS33" s="164">
        <f t="shared" ca="1" si="253"/>
        <v>22808.633249999999</v>
      </c>
      <c r="MT33" s="164">
        <f t="shared" ca="1" si="254"/>
        <v>22808.633249999999</v>
      </c>
      <c r="MU33" s="164">
        <f t="shared" ca="1" si="255"/>
        <v>22808.633249999999</v>
      </c>
      <c r="MV33" s="164">
        <f t="shared" ca="1" si="256"/>
        <v>22808.633249999999</v>
      </c>
      <c r="MW33" s="164">
        <f t="shared" ca="1" si="257"/>
        <v>22808.633249999999</v>
      </c>
      <c r="MX33" s="164">
        <f t="shared" ca="1" si="258"/>
        <v>22808.633249999999</v>
      </c>
      <c r="MY33" s="164">
        <f t="shared" ca="1" si="259"/>
        <v>22808.633249999999</v>
      </c>
      <c r="MZ33" s="164">
        <f t="shared" ca="1" si="260"/>
        <v>22808.633249999999</v>
      </c>
      <c r="NA33" s="164">
        <f t="shared" ca="1" si="261"/>
        <v>22808.633249999999</v>
      </c>
      <c r="NB33" s="164">
        <f t="shared" ca="1" si="262"/>
        <v>22808.633249999999</v>
      </c>
      <c r="NC33" s="164">
        <f t="shared" ca="1" si="263"/>
        <v>0</v>
      </c>
      <c r="ND33" s="164">
        <f t="shared" ca="1" si="264"/>
        <v>0</v>
      </c>
      <c r="NE33" s="164">
        <f t="shared" ca="1" si="265"/>
        <v>0</v>
      </c>
      <c r="NF33" s="164">
        <f t="shared" ca="1" si="266"/>
        <v>0</v>
      </c>
      <c r="NG33" s="164">
        <f t="shared" ca="1" si="267"/>
        <v>0</v>
      </c>
      <c r="NH33" s="164">
        <f t="shared" ca="1" si="268"/>
        <v>0</v>
      </c>
      <c r="NI33" s="164">
        <f t="shared" ca="1" si="269"/>
        <v>0</v>
      </c>
      <c r="NJ33" s="164">
        <f t="shared" ca="1" si="270"/>
        <v>0</v>
      </c>
      <c r="NK33" s="164">
        <f t="shared" ca="1" si="271"/>
        <v>0</v>
      </c>
      <c r="NL33" s="139"/>
      <c r="NM33" s="164">
        <f t="shared" ca="1" si="272"/>
        <v>6.792936000000001</v>
      </c>
      <c r="NN33" s="164">
        <f t="shared" ca="1" si="273"/>
        <v>6.792936000000001</v>
      </c>
      <c r="NO33" s="164">
        <f t="shared" ca="1" si="274"/>
        <v>6.792936000000001</v>
      </c>
      <c r="NP33" s="164">
        <f t="shared" ca="1" si="275"/>
        <v>6.792936000000001</v>
      </c>
      <c r="NQ33" s="164">
        <f t="shared" ca="1" si="276"/>
        <v>6.792936000000001</v>
      </c>
      <c r="NR33" s="164">
        <f t="shared" ca="1" si="277"/>
        <v>6.792936000000001</v>
      </c>
      <c r="NS33" s="164">
        <f t="shared" ca="1" si="278"/>
        <v>6.792936000000001</v>
      </c>
      <c r="NT33" s="164">
        <f t="shared" ca="1" si="279"/>
        <v>6.792936000000001</v>
      </c>
      <c r="NU33" s="164">
        <f t="shared" ca="1" si="280"/>
        <v>6.792936000000001</v>
      </c>
      <c r="NV33" s="164">
        <f t="shared" ca="1" si="281"/>
        <v>6.792936000000001</v>
      </c>
      <c r="NW33" s="164">
        <f t="shared" ca="1" si="282"/>
        <v>6.792936000000001</v>
      </c>
      <c r="NX33" s="164">
        <f t="shared" ca="1" si="283"/>
        <v>6.792936000000001</v>
      </c>
      <c r="NY33" s="164">
        <f t="shared" ca="1" si="284"/>
        <v>6.792936000000001</v>
      </c>
      <c r="NZ33" s="164">
        <f t="shared" ca="1" si="285"/>
        <v>6.792936000000001</v>
      </c>
      <c r="OA33" s="164">
        <f t="shared" ca="1" si="286"/>
        <v>6.792936000000001</v>
      </c>
      <c r="OB33" s="164">
        <f t="shared" ca="1" si="287"/>
        <v>6.792936000000001</v>
      </c>
      <c r="OC33" s="164">
        <f t="shared" ca="1" si="288"/>
        <v>6.792936000000001</v>
      </c>
      <c r="OD33" s="164">
        <f t="shared" ca="1" si="289"/>
        <v>6.792936000000001</v>
      </c>
      <c r="OE33" s="164">
        <f t="shared" ca="1" si="290"/>
        <v>6.792936000000001</v>
      </c>
      <c r="OF33" s="164">
        <f t="shared" ca="1" si="291"/>
        <v>6.792936000000001</v>
      </c>
      <c r="OG33" s="164">
        <f t="shared" ca="1" si="292"/>
        <v>6.792936000000001</v>
      </c>
      <c r="OH33" s="164">
        <f t="shared" ca="1" si="293"/>
        <v>6.792936000000001</v>
      </c>
      <c r="OI33" s="164">
        <f t="shared" ca="1" si="294"/>
        <v>6.792936000000001</v>
      </c>
      <c r="OJ33" s="164">
        <f t="shared" ca="1" si="295"/>
        <v>6.792936000000001</v>
      </c>
      <c r="OK33" s="164">
        <f t="shared" ca="1" si="296"/>
        <v>6.792936000000001</v>
      </c>
      <c r="OL33" s="164">
        <f t="shared" ca="1" si="297"/>
        <v>0</v>
      </c>
      <c r="OM33" s="164">
        <f t="shared" ca="1" si="298"/>
        <v>0</v>
      </c>
      <c r="ON33" s="164">
        <f t="shared" ca="1" si="299"/>
        <v>0</v>
      </c>
      <c r="OO33" s="164">
        <f t="shared" ca="1" si="300"/>
        <v>0</v>
      </c>
      <c r="OP33" s="164">
        <f t="shared" ca="1" si="301"/>
        <v>0</v>
      </c>
      <c r="OQ33" s="164">
        <f t="shared" ca="1" si="302"/>
        <v>0</v>
      </c>
      <c r="OR33" s="164">
        <f t="shared" ca="1" si="303"/>
        <v>0</v>
      </c>
      <c r="OS33" s="164">
        <f t="shared" ca="1" si="304"/>
        <v>0</v>
      </c>
      <c r="OT33" s="164">
        <f t="shared" ca="1" si="305"/>
        <v>0</v>
      </c>
      <c r="OU33" s="139"/>
      <c r="OV33" s="164">
        <f t="shared" ca="1" si="306"/>
        <v>0</v>
      </c>
      <c r="OW33" s="164">
        <f t="shared" ca="1" si="307"/>
        <v>0</v>
      </c>
      <c r="OX33" s="164">
        <f t="shared" ca="1" si="308"/>
        <v>0</v>
      </c>
      <c r="OY33" s="164">
        <f t="shared" ca="1" si="309"/>
        <v>0</v>
      </c>
      <c r="OZ33" s="164">
        <f t="shared" ca="1" si="310"/>
        <v>0</v>
      </c>
      <c r="PA33" s="164">
        <f t="shared" ca="1" si="311"/>
        <v>0</v>
      </c>
      <c r="PB33" s="164">
        <f t="shared" ca="1" si="312"/>
        <v>0</v>
      </c>
      <c r="PC33" s="164">
        <f t="shared" ca="1" si="313"/>
        <v>0</v>
      </c>
      <c r="PD33" s="164">
        <f t="shared" ca="1" si="314"/>
        <v>0</v>
      </c>
      <c r="PE33" s="164">
        <f t="shared" ca="1" si="315"/>
        <v>0</v>
      </c>
      <c r="PF33" s="164">
        <f t="shared" ca="1" si="316"/>
        <v>0</v>
      </c>
      <c r="PG33" s="164">
        <f t="shared" ca="1" si="317"/>
        <v>0</v>
      </c>
      <c r="PH33" s="164">
        <f t="shared" ca="1" si="318"/>
        <v>0</v>
      </c>
      <c r="PI33" s="164">
        <f t="shared" ca="1" si="319"/>
        <v>0</v>
      </c>
      <c r="PJ33" s="164">
        <f t="shared" ca="1" si="320"/>
        <v>0</v>
      </c>
      <c r="PK33" s="164">
        <f t="shared" ca="1" si="321"/>
        <v>0</v>
      </c>
      <c r="PL33" s="164">
        <f t="shared" ca="1" si="322"/>
        <v>0</v>
      </c>
      <c r="PM33" s="164">
        <f t="shared" ca="1" si="323"/>
        <v>0</v>
      </c>
      <c r="PN33" s="164">
        <f t="shared" ca="1" si="324"/>
        <v>0</v>
      </c>
      <c r="PO33" s="164">
        <f t="shared" ca="1" si="325"/>
        <v>0</v>
      </c>
      <c r="PP33" s="164">
        <f t="shared" ca="1" si="326"/>
        <v>0</v>
      </c>
      <c r="PQ33" s="164">
        <f t="shared" ca="1" si="327"/>
        <v>0</v>
      </c>
      <c r="PR33" s="164">
        <f t="shared" ca="1" si="328"/>
        <v>0</v>
      </c>
      <c r="PS33" s="164">
        <f t="shared" ca="1" si="329"/>
        <v>0</v>
      </c>
      <c r="PT33" s="164">
        <f t="shared" ca="1" si="330"/>
        <v>0</v>
      </c>
      <c r="PU33" s="164">
        <f t="shared" ca="1" si="331"/>
        <v>0</v>
      </c>
      <c r="PV33" s="164">
        <f t="shared" ca="1" si="332"/>
        <v>0</v>
      </c>
      <c r="PW33" s="164">
        <f t="shared" ca="1" si="333"/>
        <v>0</v>
      </c>
      <c r="PX33" s="164">
        <f t="shared" ca="1" si="334"/>
        <v>0</v>
      </c>
      <c r="PY33" s="164">
        <f t="shared" ca="1" si="335"/>
        <v>0</v>
      </c>
      <c r="PZ33" s="164">
        <f t="shared" ca="1" si="336"/>
        <v>0</v>
      </c>
      <c r="QA33" s="164">
        <f t="shared" ca="1" si="337"/>
        <v>0</v>
      </c>
      <c r="QB33" s="164">
        <f t="shared" ca="1" si="338"/>
        <v>0</v>
      </c>
      <c r="QC33" s="164">
        <f t="shared" ca="1" si="339"/>
        <v>0</v>
      </c>
      <c r="QD33" s="131"/>
    </row>
    <row r="34" spans="1:446" s="120" customFormat="1" ht="14.4" customHeight="1">
      <c r="A34" s="157" t="b">
        <f t="shared" ca="1" si="230"/>
        <v>0</v>
      </c>
      <c r="B34" s="128" t="str">
        <f>'Measure Inputs'!B18</f>
        <v>Residential_Residential HVAC_HVAC_Geothermal Heat Pump, Early Retirement_Actual</v>
      </c>
      <c r="C34" s="129" t="str">
        <f ca="1">INDEX(OFFSET('Measure Inputs'!$D$7,,,TotalMeasures),MATCH($B34,OFFSET('Measure Inputs'!$B$7,,,TotalMeasures),0))</f>
        <v>Residential</v>
      </c>
      <c r="D34" s="129" t="str">
        <f ca="1">INDEX(OFFSET('Measure Inputs'!$E$7,,,TotalMeasures),MATCH($B34,OFFSET('Measure Inputs'!$B$7,,,TotalMeasures),0))</f>
        <v>Residential HVAC</v>
      </c>
      <c r="E34" s="129" t="str">
        <f ca="1">INDEX(OFFSET('Measure Inputs'!$F$7,,,TotalMeasures),MATCH($B34,OFFSET('Measure Inputs'!$B$7,,,TotalMeasures),0))</f>
        <v>HVAC</v>
      </c>
      <c r="F34" s="130" t="str">
        <f ca="1">INDEX(OFFSET('Measure Inputs'!$G$7,,,TotalMeasures),MATCH($B34,OFFSET('Measure Inputs'!$B$7,,,TotalMeasures),0))</f>
        <v>Geothermal Heat Pump, Early Retirement</v>
      </c>
      <c r="G34" s="130" t="str">
        <f ca="1">INDEX(OFFSET('Measure Inputs'!$H$7,,,TotalMeasures),MATCH($B34,OFFSET('Measure Inputs'!$B$7,,,TotalMeasures),0))</f>
        <v>Actual</v>
      </c>
      <c r="H34" s="131"/>
      <c r="I34" s="132">
        <f ca="1">INDEX(OFFSET('Measure Inputs'!$L$7,,,TotalMeasures),MATCH($B34,OFFSET('Measure Inputs'!$B$7,,,TotalMeasures),0))</f>
        <v>1</v>
      </c>
      <c r="J34" s="132">
        <f t="shared" ca="1" si="231"/>
        <v>18621.166000000001</v>
      </c>
      <c r="K34" s="162">
        <f ca="1">INDEX(OFFSET('Measure Inputs'!$AH$7,,,TotalMeasures),MATCH($B34,OFFSET('Measure Inputs'!$B$7,,,TotalMeasures),0))*$I34</f>
        <v>4935.2681152755413</v>
      </c>
      <c r="L34" s="132">
        <f ca="1">INDEX(OFFSET('Measure Inputs'!$AI$7,,,TotalMeasures),MATCH($B34,OFFSET('Measure Inputs'!$B$7,,,TotalMeasures),0))*$I34</f>
        <v>18621.166000000001</v>
      </c>
      <c r="M34" s="132">
        <f t="shared" ca="1" si="232"/>
        <v>1.966</v>
      </c>
      <c r="N34" s="135">
        <f ca="1">INDEX(OFFSET('Measure Inputs'!$AJ$7,,,TotalMeasures),MATCH($B34,OFFSET('Measure Inputs'!$B$7,,,TotalMeasures),0))*$I34</f>
        <v>0.76227063434913711</v>
      </c>
      <c r="O34" s="132">
        <f ca="1">INDEX(OFFSET('Measure Inputs'!$AK$7,,,TotalMeasures),MATCH($B34,OFFSET('Measure Inputs'!$B$7,,,TotalMeasures),0))*$I34</f>
        <v>1.966</v>
      </c>
      <c r="P34" s="135">
        <f ca="1">INDEX(OFFSET('Measure Inputs'!$AL$7,,,TotalMeasures),MATCH($B34,OFFSET('Measure Inputs'!$B$7,,,TotalMeasures),0))*$I34</f>
        <v>0</v>
      </c>
      <c r="Q34" s="132">
        <f ca="1">INDEX(OFFSET('Measure Inputs'!$AM$7,,,TotalMeasures),MATCH($B34,OFFSET('Measure Inputs'!$B$7,,,TotalMeasures),0))*$I34</f>
        <v>0</v>
      </c>
      <c r="R34" s="133">
        <v>0</v>
      </c>
      <c r="S34" s="133">
        <v>0</v>
      </c>
      <c r="T34" s="133">
        <v>0</v>
      </c>
      <c r="U34" s="133">
        <v>0</v>
      </c>
      <c r="V34" s="133">
        <v>0</v>
      </c>
      <c r="W34" s="133">
        <v>0</v>
      </c>
      <c r="X34" s="131"/>
      <c r="Y34" s="134">
        <f ca="1">INDEX(OFFSET('Measure Inputs'!$Q$7,,,TotalMeasures),MATCH($B34,OFFSET('Measure Inputs'!$B$7,,,TotalMeasures),0))*$I34</f>
        <v>4500</v>
      </c>
      <c r="Z34" s="134">
        <f ca="1">INDEX(OFFSET('Measure Inputs'!$R$7,,,TotalMeasures),MATCH($B34,OFFSET('Measure Inputs'!$B$7,,,TotalMeasures),0))*$I34</f>
        <v>2186.3418909802322</v>
      </c>
      <c r="AA34" s="163">
        <f ca="1">INDEX(OFFSET('Measure Inputs'!$N$7,,,TotalMeasures),MATCH($B34,OFFSET('Measure Inputs'!$B$7,,,TotalMeasures),0))</f>
        <v>25</v>
      </c>
      <c r="AB34" s="163">
        <f ca="1">INDEX(OFFSET('Measure Inputs'!$O$7,,,TotalMeasures),MATCH($B34,OFFSET('Measure Inputs'!$B$7,,,TotalMeasures),0))</f>
        <v>8</v>
      </c>
      <c r="AC34" s="134">
        <f ca="1">INDEX(OFFSET('Measure Inputs'!$P$7,,,TotalMeasures),MATCH($B34,OFFSET('Measure Inputs'!$B$7,,,TotalMeasures),0))*$I34</f>
        <v>1500</v>
      </c>
      <c r="AD34" s="134">
        <v>0</v>
      </c>
      <c r="AE34" s="134"/>
      <c r="AF34" s="131"/>
      <c r="AG34" s="135">
        <f t="shared" ca="1" si="233"/>
        <v>1.9464010975716743</v>
      </c>
      <c r="AH34" s="135">
        <f t="shared" ca="1" si="234"/>
        <v>4.3985784721460286</v>
      </c>
      <c r="AI34" s="135">
        <f t="shared" ca="1" si="235"/>
        <v>2.4050929864530257</v>
      </c>
      <c r="AJ34" s="135">
        <f t="shared" ca="1" si="236"/>
        <v>6.1803216253359787</v>
      </c>
      <c r="AK34" s="135">
        <f t="shared" ca="1" si="237"/>
        <v>0.31493524375697241</v>
      </c>
      <c r="AL34" s="131"/>
      <c r="AM34" s="156"/>
      <c r="AN34" s="156"/>
      <c r="AO34" s="156"/>
      <c r="AP34" s="131"/>
      <c r="AQ34" s="138">
        <f t="shared" ca="1" si="111"/>
        <v>6597.8677082190434</v>
      </c>
      <c r="AR34" s="138">
        <f t="shared" ca="1" si="112"/>
        <v>3389.7780454658232</v>
      </c>
      <c r="AS34" s="131"/>
      <c r="AT34" s="138">
        <f t="shared" ca="1" si="113"/>
        <v>6597.8677082190434</v>
      </c>
      <c r="AU34" s="138">
        <f t="shared" ca="1" si="114"/>
        <v>0</v>
      </c>
      <c r="AV34" s="131"/>
      <c r="AW34" s="138">
        <f t="shared" ca="1" si="115"/>
        <v>6597.8677082190434</v>
      </c>
      <c r="AX34" s="138">
        <f t="shared" ca="1" si="116"/>
        <v>0</v>
      </c>
      <c r="AY34" s="138">
        <f t="shared" ca="1" si="117"/>
        <v>1554.8636945632541</v>
      </c>
      <c r="AZ34" s="138">
        <f t="shared" ca="1" si="118"/>
        <v>0</v>
      </c>
      <c r="BA34" s="138">
        <f t="shared" ca="1" si="119"/>
        <v>3389.7780454658232</v>
      </c>
      <c r="BB34" s="131"/>
      <c r="BC34" s="138">
        <f t="shared" ca="1" si="120"/>
        <v>19449.918559481554</v>
      </c>
      <c r="BD34" s="138">
        <f t="shared" ca="1" si="121"/>
        <v>0</v>
      </c>
      <c r="BE34" s="138">
        <f t="shared" ca="1" si="122"/>
        <v>3389.7780454658232</v>
      </c>
      <c r="BF34" s="131"/>
      <c r="BG34" s="138">
        <f t="shared" ca="1" si="123"/>
        <v>6597.8677082190434</v>
      </c>
      <c r="BH34" s="138">
        <f t="shared" ca="1" si="124"/>
        <v>19449.918559481554</v>
      </c>
      <c r="BI34" s="131"/>
      <c r="BJ34" s="140">
        <f ca="1">IF(AND(($AB34+$E$2)&gt;BJ$5,BJ$5&gt;=$E$2),'Portfolio Inputs'!F$24*$L34,IF(AND(($AA34+$E$2)&gt;BJ$5,BJ$5&gt;=$E$2),'Portfolio Inputs'!F$24*$K34,0))*Loss_ElectricEnergy+IF(AND(($AB34+$E$2)&gt;BJ$5,BJ$5&gt;=$E$2),'Portfolio Inputs'!F$25*$O34,IF(AND(($AA34+$E$2)&gt;BJ$5,BJ$5&gt;=$E$2),'Portfolio Inputs'!F$25*$N34,0))*Loss_ElectricDemand+IF(AND(($AB34+$E$2)&gt;BJ$5,BJ$5&gt;=$E$2),'Portfolio Inputs'!F$26*$Q34,IF(AND(($AA34+$E$2)&gt;BJ$5,BJ$5&gt;=$E$2),'Portfolio Inputs'!F$26*$P34,0))*Loss_GasEnergy</f>
        <v>831.40905141021835</v>
      </c>
      <c r="BK34" s="140">
        <f ca="1">IF(AND(($AB34+$E$2)&gt;BK$5,BK$5&gt;=$E$2),'Portfolio Inputs'!G$24*$L34,IF(AND(($AA34+$E$2)&gt;BK$5,BK$5&gt;=$E$2),'Portfolio Inputs'!G$24*$K34,0))*Loss_ElectricEnergy+IF(AND(($AB34+$E$2)&gt;BK$5,BK$5&gt;=$E$2),'Portfolio Inputs'!G$25*$O34,IF(AND(($AA34+$E$2)&gt;BK$5,BK$5&gt;=$E$2),'Portfolio Inputs'!G$25*$N34,0))*Loss_ElectricDemand+IF(AND(($AB34+$E$2)&gt;BK$5,BK$5&gt;=$E$2),'Portfolio Inputs'!G$26*$Q34,IF(AND(($AA34+$E$2)&gt;BK$5,BK$5&gt;=$E$2),'Portfolio Inputs'!G$26*$P34,0))*Loss_GasEnergy</f>
        <v>843.88018718137153</v>
      </c>
      <c r="BL34" s="140">
        <f ca="1">IF(AND(($AB34+$E$2)&gt;BL$5,BL$5&gt;=$E$2),'Portfolio Inputs'!H$24*$L34,IF(AND(($AA34+$E$2)&gt;BL$5,BL$5&gt;=$E$2),'Portfolio Inputs'!H$24*$K34,0))*Loss_ElectricEnergy+IF(AND(($AB34+$E$2)&gt;BL$5,BL$5&gt;=$E$2),'Portfolio Inputs'!H$25*$O34,IF(AND(($AA34+$E$2)&gt;BL$5,BL$5&gt;=$E$2),'Portfolio Inputs'!H$25*$N34,0))*Loss_ElectricDemand+IF(AND(($AB34+$E$2)&gt;BL$5,BL$5&gt;=$E$2),'Portfolio Inputs'!H$26*$Q34,IF(AND(($AA34+$E$2)&gt;BL$5,BL$5&gt;=$E$2),'Portfolio Inputs'!H$26*$P34,0))*Loss_GasEnergy</f>
        <v>856.53838998909214</v>
      </c>
      <c r="BM34" s="140">
        <f ca="1">IF(AND(($AB34+$E$2)&gt;BM$5,BM$5&gt;=$E$2),'Portfolio Inputs'!I$24*$L34,IF(AND(($AA34+$E$2)&gt;BM$5,BM$5&gt;=$E$2),'Portfolio Inputs'!I$24*$K34,0))*Loss_ElectricEnergy+IF(AND(($AB34+$E$2)&gt;BM$5,BM$5&gt;=$E$2),'Portfolio Inputs'!I$25*$O34,IF(AND(($AA34+$E$2)&gt;BM$5,BM$5&gt;=$E$2),'Portfolio Inputs'!I$25*$N34,0))*Loss_ElectricDemand+IF(AND(($AB34+$E$2)&gt;BM$5,BM$5&gt;=$E$2),'Portfolio Inputs'!I$26*$Q34,IF(AND(($AA34+$E$2)&gt;BM$5,BM$5&gt;=$E$2),'Portfolio Inputs'!I$26*$P34,0))*Loss_GasEnergy</f>
        <v>869.3864658389283</v>
      </c>
      <c r="BN34" s="140">
        <f ca="1">IF(AND(($AB34+$E$2)&gt;BN$5,BN$5&gt;=$E$2),'Portfolio Inputs'!J$24*$L34,IF(AND(($AA34+$E$2)&gt;BN$5,BN$5&gt;=$E$2),'Portfolio Inputs'!J$24*$K34,0))*Loss_ElectricEnergy+IF(AND(($AB34+$E$2)&gt;BN$5,BN$5&gt;=$E$2),'Portfolio Inputs'!J$25*$O34,IF(AND(($AA34+$E$2)&gt;BN$5,BN$5&gt;=$E$2),'Portfolio Inputs'!J$25*$N34,0))*Loss_ElectricDemand+IF(AND(($AB34+$E$2)&gt;BN$5,BN$5&gt;=$E$2),'Portfolio Inputs'!J$26*$Q34,IF(AND(($AA34+$E$2)&gt;BN$5,BN$5&gt;=$E$2),'Portfolio Inputs'!J$26*$P34,0))*Loss_GasEnergy</f>
        <v>882.42726282651222</v>
      </c>
      <c r="BO34" s="140">
        <f ca="1">IF(AND(($AB34+$E$2)&gt;BO$5,BO$5&gt;=$E$2),'Portfolio Inputs'!K$24*$L34,IF(AND(($AA34+$E$2)&gt;BO$5,BO$5&gt;=$E$2),'Portfolio Inputs'!K$24*$K34,0))*Loss_ElectricEnergy+IF(AND(($AB34+$E$2)&gt;BO$5,BO$5&gt;=$E$2),'Portfolio Inputs'!K$25*$O34,IF(AND(($AA34+$E$2)&gt;BO$5,BO$5&gt;=$E$2),'Portfolio Inputs'!K$25*$N34,0))*Loss_ElectricDemand+IF(AND(($AB34+$E$2)&gt;BO$5,BO$5&gt;=$E$2),'Portfolio Inputs'!K$26*$Q34,IF(AND(($AA34+$E$2)&gt;BO$5,BO$5&gt;=$E$2),'Portfolio Inputs'!K$26*$P34,0))*Loss_GasEnergy</f>
        <v>895.66367176890969</v>
      </c>
      <c r="BP34" s="140">
        <f ca="1">IF(AND(($AB34+$E$2)&gt;BP$5,BP$5&gt;=$E$2),'Portfolio Inputs'!L$24*$L34,IF(AND(($AA34+$E$2)&gt;BP$5,BP$5&gt;=$E$2),'Portfolio Inputs'!L$24*$K34,0))*Loss_ElectricEnergy+IF(AND(($AB34+$E$2)&gt;BP$5,BP$5&gt;=$E$2),'Portfolio Inputs'!L$25*$O34,IF(AND(($AA34+$E$2)&gt;BP$5,BP$5&gt;=$E$2),'Portfolio Inputs'!L$25*$N34,0))*Loss_ElectricDemand+IF(AND(($AB34+$E$2)&gt;BP$5,BP$5&gt;=$E$2),'Portfolio Inputs'!L$26*$Q34,IF(AND(($AA34+$E$2)&gt;BP$5,BP$5&gt;=$E$2),'Portfolio Inputs'!L$26*$P34,0))*Loss_GasEnergy</f>
        <v>909.09862684544328</v>
      </c>
      <c r="BQ34" s="140">
        <f ca="1">IF(AND(($AB34+$E$2)&gt;BQ$5,BQ$5&gt;=$E$2),'Portfolio Inputs'!M$24*$L34,IF(AND(($AA34+$E$2)&gt;BQ$5,BQ$5&gt;=$E$2),'Portfolio Inputs'!M$24*$K34,0))*Loss_ElectricEnergy+IF(AND(($AB34+$E$2)&gt;BQ$5,BQ$5&gt;=$E$2),'Portfolio Inputs'!M$25*$O34,IF(AND(($AA34+$E$2)&gt;BQ$5,BQ$5&gt;=$E$2),'Portfolio Inputs'!M$25*$N34,0))*Loss_ElectricDemand+IF(AND(($AB34+$E$2)&gt;BQ$5,BQ$5&gt;=$E$2),'Portfolio Inputs'!M$26*$Q34,IF(AND(($AA34+$E$2)&gt;BQ$5,BQ$5&gt;=$E$2),'Portfolio Inputs'!M$26*$P34,0))*Loss_GasEnergy</f>
        <v>922.73510624812468</v>
      </c>
      <c r="BR34" s="140">
        <f ca="1">IF(AND(($AB34+$E$2)&gt;BR$5,BR$5&gt;=$E$2),'Portfolio Inputs'!N$24*$L34,IF(AND(($AA34+$E$2)&gt;BR$5,BR$5&gt;=$E$2),'Portfolio Inputs'!N$24*$K34,0))*Loss_ElectricEnergy+IF(AND(($AB34+$E$2)&gt;BR$5,BR$5&gt;=$E$2),'Portfolio Inputs'!N$25*$O34,IF(AND(($AA34+$E$2)&gt;BR$5,BR$5&gt;=$E$2),'Portfolio Inputs'!N$25*$N34,0))*Loss_ElectricDemand+IF(AND(($AB34+$E$2)&gt;BR$5,BR$5&gt;=$E$2),'Portfolio Inputs'!N$26*$Q34,IF(AND(($AA34+$E$2)&gt;BR$5,BR$5&gt;=$E$2),'Portfolio Inputs'!N$26*$P34,0))*Loss_GasEnergy</f>
        <v>252.61460205811215</v>
      </c>
      <c r="BS34" s="140">
        <f ca="1">IF(AND(($AB34+$E$2)&gt;BS$5,BS$5&gt;=$E$2),'Portfolio Inputs'!O$24*$L34,IF(AND(($AA34+$E$2)&gt;BS$5,BS$5&gt;=$E$2),'Portfolio Inputs'!O$24*$K34,0))*Loss_ElectricEnergy+IF(AND(($AB34+$E$2)&gt;BS$5,BS$5&gt;=$E$2),'Portfolio Inputs'!O$25*$O34,IF(AND(($AA34+$E$2)&gt;BS$5,BS$5&gt;=$E$2),'Portfolio Inputs'!O$25*$N34,0))*Loss_ElectricDemand+IF(AND(($AB34+$E$2)&gt;BS$5,BS$5&gt;=$E$2),'Portfolio Inputs'!O$26*$Q34,IF(AND(($AA34+$E$2)&gt;BS$5,BS$5&gt;=$E$2),'Portfolio Inputs'!O$26*$P34,0))*Loss_GasEnergy</f>
        <v>256.40382108898382</v>
      </c>
      <c r="BT34" s="140">
        <f ca="1">IF(AND(($AB34+$E$2)&gt;BT$5,BT$5&gt;=$E$2),'Portfolio Inputs'!P$24*$L34,IF(AND(($AA34+$E$2)&gt;BT$5,BT$5&gt;=$E$2),'Portfolio Inputs'!P$24*$K34,0))*Loss_ElectricEnergy+IF(AND(($AB34+$E$2)&gt;BT$5,BT$5&gt;=$E$2),'Portfolio Inputs'!P$25*$O34,IF(AND(($AA34+$E$2)&gt;BT$5,BT$5&gt;=$E$2),'Portfolio Inputs'!P$25*$N34,0))*Loss_ElectricDemand+IF(AND(($AB34+$E$2)&gt;BT$5,BT$5&gt;=$E$2),'Portfolio Inputs'!P$26*$Q34,IF(AND(($AA34+$E$2)&gt;BT$5,BT$5&gt;=$E$2),'Portfolio Inputs'!P$26*$P34,0))*Loss_GasEnergy</f>
        <v>260.2498784053185</v>
      </c>
      <c r="BU34" s="140">
        <f ca="1">IF(AND(($AB34+$E$2)&gt;BU$5,BU$5&gt;=$E$2),'Portfolio Inputs'!Q$24*$L34,IF(AND(($AA34+$E$2)&gt;BU$5,BU$5&gt;=$E$2),'Portfolio Inputs'!Q$24*$K34,0))*Loss_ElectricEnergy+IF(AND(($AB34+$E$2)&gt;BU$5,BU$5&gt;=$E$2),'Portfolio Inputs'!Q$25*$O34,IF(AND(($AA34+$E$2)&gt;BU$5,BU$5&gt;=$E$2),'Portfolio Inputs'!Q$25*$N34,0))*Loss_ElectricDemand+IF(AND(($AB34+$E$2)&gt;BU$5,BU$5&gt;=$E$2),'Portfolio Inputs'!Q$26*$Q34,IF(AND(($AA34+$E$2)&gt;BU$5,BU$5&gt;=$E$2),'Portfolio Inputs'!Q$26*$P34,0))*Loss_GasEnergy</f>
        <v>264.15362658139827</v>
      </c>
      <c r="BV34" s="140">
        <f ca="1">IF(AND(($AB34+$E$2)&gt;BV$5,BV$5&gt;=$E$2),'Portfolio Inputs'!R$24*$L34,IF(AND(($AA34+$E$2)&gt;BV$5,BV$5&gt;=$E$2),'Portfolio Inputs'!R$24*$K34,0))*Loss_ElectricEnergy+IF(AND(($AB34+$E$2)&gt;BV$5,BV$5&gt;=$E$2),'Portfolio Inputs'!R$25*$O34,IF(AND(($AA34+$E$2)&gt;BV$5,BV$5&gt;=$E$2),'Portfolio Inputs'!R$25*$N34,0))*Loss_ElectricDemand+IF(AND(($AB34+$E$2)&gt;BV$5,BV$5&gt;=$E$2),'Portfolio Inputs'!R$26*$Q34,IF(AND(($AA34+$E$2)&gt;BV$5,BV$5&gt;=$E$2),'Portfolio Inputs'!R$26*$P34,0))*Loss_GasEnergy</f>
        <v>268.11593098011923</v>
      </c>
      <c r="BW34" s="140">
        <f ca="1">IF(AND(($AB34+$E$2)&gt;BW$5,BW$5&gt;=$E$2),'Portfolio Inputs'!S$24*$L34,IF(AND(($AA34+$E$2)&gt;BW$5,BW$5&gt;=$E$2),'Portfolio Inputs'!S$24*$K34,0))*Loss_ElectricEnergy+IF(AND(($AB34+$E$2)&gt;BW$5,BW$5&gt;=$E$2),'Portfolio Inputs'!S$25*$O34,IF(AND(($AA34+$E$2)&gt;BW$5,BW$5&gt;=$E$2),'Portfolio Inputs'!S$25*$N34,0))*Loss_ElectricDemand+IF(AND(($AB34+$E$2)&gt;BW$5,BW$5&gt;=$E$2),'Portfolio Inputs'!S$26*$Q34,IF(AND(($AA34+$E$2)&gt;BW$5,BW$5&gt;=$E$2),'Portfolio Inputs'!S$26*$P34,0))*Loss_GasEnergy</f>
        <v>272.13766994482108</v>
      </c>
      <c r="BX34" s="140">
        <f ca="1">IF(AND(($AB34+$E$2)&gt;BX$5,BX$5&gt;=$E$2),'Portfolio Inputs'!T$24*$L34,IF(AND(($AA34+$E$2)&gt;BX$5,BX$5&gt;=$E$2),'Portfolio Inputs'!T$24*$K34,0))*Loss_ElectricEnergy+IF(AND(($AB34+$E$2)&gt;BX$5,BX$5&gt;=$E$2),'Portfolio Inputs'!T$25*$O34,IF(AND(($AA34+$E$2)&gt;BX$5,BX$5&gt;=$E$2),'Portfolio Inputs'!T$25*$N34,0))*Loss_ElectricDemand+IF(AND(($AB34+$E$2)&gt;BX$5,BX$5&gt;=$E$2),'Portfolio Inputs'!T$26*$Q34,IF(AND(($AA34+$E$2)&gt;BX$5,BX$5&gt;=$E$2),'Portfolio Inputs'!T$26*$P34,0))*Loss_GasEnergy</f>
        <v>276.21973499399337</v>
      </c>
      <c r="BY34" s="140">
        <f ca="1">IF(AND(($AB34+$E$2)&gt;BY$5,BY$5&gt;=$E$2),'Portfolio Inputs'!U$24*$L34,IF(AND(($AA34+$E$2)&gt;BY$5,BY$5&gt;=$E$2),'Portfolio Inputs'!U$24*$K34,0))*Loss_ElectricEnergy+IF(AND(($AB34+$E$2)&gt;BY$5,BY$5&gt;=$E$2),'Portfolio Inputs'!U$25*$O34,IF(AND(($AA34+$E$2)&gt;BY$5,BY$5&gt;=$E$2),'Portfolio Inputs'!U$25*$N34,0))*Loss_ElectricDemand+IF(AND(($AB34+$E$2)&gt;BY$5,BY$5&gt;=$E$2),'Portfolio Inputs'!U$26*$Q34,IF(AND(($AA34+$E$2)&gt;BY$5,BY$5&gt;=$E$2),'Portfolio Inputs'!U$26*$P34,0))*Loss_GasEnergy</f>
        <v>280.3630310189032</v>
      </c>
      <c r="BZ34" s="140">
        <f ca="1">IF(AND(($AB34+$E$2)&gt;BZ$5,BZ$5&gt;=$E$2),'Portfolio Inputs'!V$24*$L34,IF(AND(($AA34+$E$2)&gt;BZ$5,BZ$5&gt;=$E$2),'Portfolio Inputs'!V$24*$K34,0))*Loss_ElectricEnergy+IF(AND(($AB34+$E$2)&gt;BZ$5,BZ$5&gt;=$E$2),'Portfolio Inputs'!V$25*$O34,IF(AND(($AA34+$E$2)&gt;BZ$5,BZ$5&gt;=$E$2),'Portfolio Inputs'!V$25*$N34,0))*Loss_ElectricDemand+IF(AND(($AB34+$E$2)&gt;BZ$5,BZ$5&gt;=$E$2),'Portfolio Inputs'!V$26*$Q34,IF(AND(($AA34+$E$2)&gt;BZ$5,BZ$5&gt;=$E$2),'Portfolio Inputs'!V$26*$P34,0))*Loss_GasEnergy</f>
        <v>284.5684764841867</v>
      </c>
      <c r="CA34" s="140">
        <f ca="1">IF(AND(($AB34+$E$2)&gt;CA$5,CA$5&gt;=$E$2),'Portfolio Inputs'!W$24*$L34,IF(AND(($AA34+$E$2)&gt;CA$5,CA$5&gt;=$E$2),'Portfolio Inputs'!W$24*$K34,0))*Loss_ElectricEnergy+IF(AND(($AB34+$E$2)&gt;CA$5,CA$5&gt;=$E$2),'Portfolio Inputs'!W$25*$O34,IF(AND(($AA34+$E$2)&gt;CA$5,CA$5&gt;=$E$2),'Portfolio Inputs'!W$25*$N34,0))*Loss_ElectricDemand+IF(AND(($AB34+$E$2)&gt;CA$5,CA$5&gt;=$E$2),'Portfolio Inputs'!W$26*$Q34,IF(AND(($AA34+$E$2)&gt;CA$5,CA$5&gt;=$E$2),'Portfolio Inputs'!W$26*$P34,0))*Loss_GasEnergy</f>
        <v>288.83700363144953</v>
      </c>
      <c r="CB34" s="140">
        <f ca="1">IF(AND(($AB34+$E$2)&gt;CB$5,CB$5&gt;=$E$2),'Portfolio Inputs'!X$24*$L34,IF(AND(($AA34+$E$2)&gt;CB$5,CB$5&gt;=$E$2),'Portfolio Inputs'!X$24*$K34,0))*Loss_ElectricEnergy+IF(AND(($AB34+$E$2)&gt;CB$5,CB$5&gt;=$E$2),'Portfolio Inputs'!X$25*$O34,IF(AND(($AA34+$E$2)&gt;CB$5,CB$5&gt;=$E$2),'Portfolio Inputs'!X$25*$N34,0))*Loss_ElectricDemand+IF(AND(($AB34+$E$2)&gt;CB$5,CB$5&gt;=$E$2),'Portfolio Inputs'!X$26*$Q34,IF(AND(($AA34+$E$2)&gt;CB$5,CB$5&gt;=$E$2),'Portfolio Inputs'!X$26*$P34,0))*Loss_GasEnergy</f>
        <v>293.16955868592117</v>
      </c>
      <c r="CC34" s="140">
        <f ca="1">IF(AND(($AB34+$E$2)&gt;CC$5,CC$5&gt;=$E$2),'Portfolio Inputs'!Y$24*$L34,IF(AND(($AA34+$E$2)&gt;CC$5,CC$5&gt;=$E$2),'Portfolio Inputs'!Y$24*$K34,0))*Loss_ElectricEnergy+IF(AND(($AB34+$E$2)&gt;CC$5,CC$5&gt;=$E$2),'Portfolio Inputs'!Y$25*$O34,IF(AND(($AA34+$E$2)&gt;CC$5,CC$5&gt;=$E$2),'Portfolio Inputs'!Y$25*$N34,0))*Loss_ElectricDemand+IF(AND(($AB34+$E$2)&gt;CC$5,CC$5&gt;=$E$2),'Portfolio Inputs'!Y$26*$Q34,IF(AND(($AA34+$E$2)&gt;CC$5,CC$5&gt;=$E$2),'Portfolio Inputs'!Y$26*$P34,0))*Loss_GasEnergy</f>
        <v>297.56710206621</v>
      </c>
      <c r="CD34" s="140">
        <f ca="1">IF(AND(($AB34+$E$2)&gt;CD$5,CD$5&gt;=$E$2),'Portfolio Inputs'!Z$24*$L34,IF(AND(($AA34+$E$2)&gt;CD$5,CD$5&gt;=$E$2),'Portfolio Inputs'!Z$24*$K34,0))*Loss_ElectricEnergy+IF(AND(($AB34+$E$2)&gt;CD$5,CD$5&gt;=$E$2),'Portfolio Inputs'!Z$25*$O34,IF(AND(($AA34+$E$2)&gt;CD$5,CD$5&gt;=$E$2),'Portfolio Inputs'!Z$25*$N34,0))*Loss_ElectricDemand+IF(AND(($AB34+$E$2)&gt;CD$5,CD$5&gt;=$E$2),'Portfolio Inputs'!Z$26*$Q34,IF(AND(($AA34+$E$2)&gt;CD$5,CD$5&gt;=$E$2),'Portfolio Inputs'!Z$26*$P34,0))*Loss_GasEnergy</f>
        <v>302.03060859720313</v>
      </c>
      <c r="CE34" s="140">
        <f ca="1">IF(AND(($AB34+$E$2)&gt;CE$5,CE$5&gt;=$E$2),'Portfolio Inputs'!AA$24*$L34,IF(AND(($AA34+$E$2)&gt;CE$5,CE$5&gt;=$E$2),'Portfolio Inputs'!AA$24*$K34,0))*Loss_ElectricEnergy+IF(AND(($AB34+$E$2)&gt;CE$5,CE$5&gt;=$E$2),'Portfolio Inputs'!AA$25*$O34,IF(AND(($AA34+$E$2)&gt;CE$5,CE$5&gt;=$E$2),'Portfolio Inputs'!AA$25*$N34,0))*Loss_ElectricDemand+IF(AND(($AB34+$E$2)&gt;CE$5,CE$5&gt;=$E$2),'Portfolio Inputs'!AA$26*$Q34,IF(AND(($AA34+$E$2)&gt;CE$5,CE$5&gt;=$E$2),'Portfolio Inputs'!AA$26*$P34,0))*Loss_GasEnergy</f>
        <v>306.56106772616113</v>
      </c>
      <c r="CF34" s="140">
        <f ca="1">IF(AND(($AB34+$E$2)&gt;CF$5,CF$5&gt;=$E$2),'Portfolio Inputs'!AB$24*$L34,IF(AND(($AA34+$E$2)&gt;CF$5,CF$5&gt;=$E$2),'Portfolio Inputs'!AB$24*$K34,0))*Loss_ElectricEnergy+IF(AND(($AB34+$E$2)&gt;CF$5,CF$5&gt;=$E$2),'Portfolio Inputs'!AB$25*$O34,IF(AND(($AA34+$E$2)&gt;CF$5,CF$5&gt;=$E$2),'Portfolio Inputs'!AB$25*$N34,0))*Loss_ElectricDemand+IF(AND(($AB34+$E$2)&gt;CF$5,CF$5&gt;=$E$2),'Portfolio Inputs'!AB$26*$Q34,IF(AND(($AA34+$E$2)&gt;CF$5,CF$5&gt;=$E$2),'Portfolio Inputs'!AB$26*$P34,0))*Loss_GasEnergy</f>
        <v>311.15948374205345</v>
      </c>
      <c r="CG34" s="140">
        <f ca="1">IF(AND(($AB34+$E$2)&gt;CG$5,CG$5&gt;=$E$2),'Portfolio Inputs'!AC$24*$L34,IF(AND(($AA34+$E$2)&gt;CG$5,CG$5&gt;=$E$2),'Portfolio Inputs'!AC$24*$K34,0))*Loss_ElectricEnergy+IF(AND(($AB34+$E$2)&gt;CG$5,CG$5&gt;=$E$2),'Portfolio Inputs'!AC$25*$O34,IF(AND(($AA34+$E$2)&gt;CG$5,CG$5&gt;=$E$2),'Portfolio Inputs'!AC$25*$N34,0))*Loss_ElectricDemand+IF(AND(($AB34+$E$2)&gt;CG$5,CG$5&gt;=$E$2),'Portfolio Inputs'!AC$26*$Q34,IF(AND(($AA34+$E$2)&gt;CG$5,CG$5&gt;=$E$2),'Portfolio Inputs'!AC$26*$P34,0))*Loss_GasEnergy</f>
        <v>315.82687599818422</v>
      </c>
      <c r="CH34" s="140">
        <f ca="1">IF(AND(($AB34+$E$2)&gt;CH$5,CH$5&gt;=$E$2),'Portfolio Inputs'!AD$24*$L34,IF(AND(($AA34+$E$2)&gt;CH$5,CH$5&gt;=$E$2),'Portfolio Inputs'!AD$24*$K34,0))*Loss_ElectricEnergy+IF(AND(($AB34+$E$2)&gt;CH$5,CH$5&gt;=$E$2),'Portfolio Inputs'!AD$25*$O34,IF(AND(($AA34+$E$2)&gt;CH$5,CH$5&gt;=$E$2),'Portfolio Inputs'!AD$25*$N34,0))*Loss_ElectricDemand+IF(AND(($AB34+$E$2)&gt;CH$5,CH$5&gt;=$E$2),'Portfolio Inputs'!AD$26*$Q34,IF(AND(($AA34+$E$2)&gt;CH$5,CH$5&gt;=$E$2),'Portfolio Inputs'!AD$26*$P34,0))*Loss_GasEnergy</f>
        <v>320.56427913815702</v>
      </c>
      <c r="CI34" s="140">
        <f ca="1">IF(AND(($AB34+$E$2)&gt;CI$5,CI$5&gt;=$E$2),'Portfolio Inputs'!AE$24*$L34,IF(AND(($AA34+$E$2)&gt;CI$5,CI$5&gt;=$E$2),'Portfolio Inputs'!AE$24*$K34,0))*Loss_ElectricEnergy+IF(AND(($AB34+$E$2)&gt;CI$5,CI$5&gt;=$E$2),'Portfolio Inputs'!AE$25*$O34,IF(AND(($AA34+$E$2)&gt;CI$5,CI$5&gt;=$E$2),'Portfolio Inputs'!AE$25*$N34,0))*Loss_ElectricDemand+IF(AND(($AB34+$E$2)&gt;CI$5,CI$5&gt;=$E$2),'Portfolio Inputs'!AE$26*$Q34,IF(AND(($AA34+$E$2)&gt;CI$5,CI$5&gt;=$E$2),'Portfolio Inputs'!AE$26*$P34,0))*Loss_GasEnergy</f>
        <v>0</v>
      </c>
      <c r="CJ34" s="140">
        <f ca="1">IF(AND(($AB34+$E$2)&gt;CJ$5,CJ$5&gt;=$E$2),'Portfolio Inputs'!AF$24*$L34,IF(AND(($AA34+$E$2)&gt;CJ$5,CJ$5&gt;=$E$2),'Portfolio Inputs'!AF$24*$K34,0))*Loss_ElectricEnergy+IF(AND(($AB34+$E$2)&gt;CJ$5,CJ$5&gt;=$E$2),'Portfolio Inputs'!AF$25*$O34,IF(AND(($AA34+$E$2)&gt;CJ$5,CJ$5&gt;=$E$2),'Portfolio Inputs'!AF$25*$N34,0))*Loss_ElectricDemand+IF(AND(($AB34+$E$2)&gt;CJ$5,CJ$5&gt;=$E$2),'Portfolio Inputs'!AF$26*$Q34,IF(AND(($AA34+$E$2)&gt;CJ$5,CJ$5&gt;=$E$2),'Portfolio Inputs'!AF$26*$P34,0))*Loss_GasEnergy</f>
        <v>0</v>
      </c>
      <c r="CK34" s="140">
        <f ca="1">IF(AND(($AB34+$E$2)&gt;CK$5,CK$5&gt;=$E$2),'Portfolio Inputs'!AG$24*$L34,IF(AND(($AA34+$E$2)&gt;CK$5,CK$5&gt;=$E$2),'Portfolio Inputs'!AG$24*$K34,0))*Loss_ElectricEnergy+IF(AND(($AB34+$E$2)&gt;CK$5,CK$5&gt;=$E$2),'Portfolio Inputs'!AG$25*$O34,IF(AND(($AA34+$E$2)&gt;CK$5,CK$5&gt;=$E$2),'Portfolio Inputs'!AG$25*$N34,0))*Loss_ElectricDemand+IF(AND(($AB34+$E$2)&gt;CK$5,CK$5&gt;=$E$2),'Portfolio Inputs'!AG$26*$Q34,IF(AND(($AA34+$E$2)&gt;CK$5,CK$5&gt;=$E$2),'Portfolio Inputs'!AG$26*$P34,0))*Loss_GasEnergy</f>
        <v>0</v>
      </c>
      <c r="CL34" s="140">
        <f ca="1">IF(AND(($AB34+$E$2)&gt;CL$5,CL$5&gt;=$E$2),'Portfolio Inputs'!AH$24*$L34,IF(AND(($AA34+$E$2)&gt;CL$5,CL$5&gt;=$E$2),'Portfolio Inputs'!AH$24*$K34,0))*Loss_ElectricEnergy+IF(AND(($AB34+$E$2)&gt;CL$5,CL$5&gt;=$E$2),'Portfolio Inputs'!AH$25*$O34,IF(AND(($AA34+$E$2)&gt;CL$5,CL$5&gt;=$E$2),'Portfolio Inputs'!AH$25*$N34,0))*Loss_ElectricDemand+IF(AND(($AB34+$E$2)&gt;CL$5,CL$5&gt;=$E$2),'Portfolio Inputs'!AH$26*$Q34,IF(AND(($AA34+$E$2)&gt;CL$5,CL$5&gt;=$E$2),'Portfolio Inputs'!AH$26*$P34,0))*Loss_GasEnergy</f>
        <v>0</v>
      </c>
      <c r="CM34" s="140">
        <f ca="1">IF(AND(($AB34+$E$2)&gt;CM$5,CM$5&gt;=$E$2),'Portfolio Inputs'!AI$24*$L34,IF(AND(($AA34+$E$2)&gt;CM$5,CM$5&gt;=$E$2),'Portfolio Inputs'!AI$24*$K34,0))*Loss_ElectricEnergy+IF(AND(($AB34+$E$2)&gt;CM$5,CM$5&gt;=$E$2),'Portfolio Inputs'!AI$25*$O34,IF(AND(($AA34+$E$2)&gt;CM$5,CM$5&gt;=$E$2),'Portfolio Inputs'!AI$25*$N34,0))*Loss_ElectricDemand+IF(AND(($AB34+$E$2)&gt;CM$5,CM$5&gt;=$E$2),'Portfolio Inputs'!AI$26*$Q34,IF(AND(($AA34+$E$2)&gt;CM$5,CM$5&gt;=$E$2),'Portfolio Inputs'!AI$26*$P34,0))*Loss_GasEnergy</f>
        <v>0</v>
      </c>
      <c r="CN34" s="140">
        <f ca="1">IF(AND(($AB34+$E$2)&gt;CN$5,CN$5&gt;=$E$2),'Portfolio Inputs'!AJ$24*$L34,IF(AND(($AA34+$E$2)&gt;CN$5,CN$5&gt;=$E$2),'Portfolio Inputs'!AJ$24*$K34,0))*Loss_ElectricEnergy+IF(AND(($AB34+$E$2)&gt;CN$5,CN$5&gt;=$E$2),'Portfolio Inputs'!AJ$25*$O34,IF(AND(($AA34+$E$2)&gt;CN$5,CN$5&gt;=$E$2),'Portfolio Inputs'!AJ$25*$N34,0))*Loss_ElectricDemand+IF(AND(($AB34+$E$2)&gt;CN$5,CN$5&gt;=$E$2),'Portfolio Inputs'!AJ$26*$Q34,IF(AND(($AA34+$E$2)&gt;CN$5,CN$5&gt;=$E$2),'Portfolio Inputs'!AJ$26*$P34,0))*Loss_GasEnergy</f>
        <v>0</v>
      </c>
      <c r="CO34" s="140">
        <f ca="1">IF(AND(($AB34+$E$2)&gt;CO$5,CO$5&gt;=$E$2),'Portfolio Inputs'!AK$24*$L34,IF(AND(($AA34+$E$2)&gt;CO$5,CO$5&gt;=$E$2),'Portfolio Inputs'!AK$24*$K34,0))*Loss_ElectricEnergy+IF(AND(($AB34+$E$2)&gt;CO$5,CO$5&gt;=$E$2),'Portfolio Inputs'!AK$25*$O34,IF(AND(($AA34+$E$2)&gt;CO$5,CO$5&gt;=$E$2),'Portfolio Inputs'!AK$25*$N34,0))*Loss_ElectricDemand+IF(AND(($AB34+$E$2)&gt;CO$5,CO$5&gt;=$E$2),'Portfolio Inputs'!AK$26*$Q34,IF(AND(($AA34+$E$2)&gt;CO$5,CO$5&gt;=$E$2),'Portfolio Inputs'!AK$26*$P34,0))*Loss_GasEnergy</f>
        <v>0</v>
      </c>
      <c r="CP34" s="140">
        <f ca="1">IF(AND(($AB34+$E$2)&gt;CP$5,CP$5&gt;=$E$2),'Portfolio Inputs'!AL$24*$L34,IF(AND(($AA34+$E$2)&gt;CP$5,CP$5&gt;=$E$2),'Portfolio Inputs'!AL$24*$K34,0))*Loss_ElectricEnergy+IF(AND(($AB34+$E$2)&gt;CP$5,CP$5&gt;=$E$2),'Portfolio Inputs'!AL$25*$O34,IF(AND(($AA34+$E$2)&gt;CP$5,CP$5&gt;=$E$2),'Portfolio Inputs'!AL$25*$N34,0))*Loss_ElectricDemand+IF(AND(($AB34+$E$2)&gt;CP$5,CP$5&gt;=$E$2),'Portfolio Inputs'!AL$26*$Q34,IF(AND(($AA34+$E$2)&gt;CP$5,CP$5&gt;=$E$2),'Portfolio Inputs'!AL$26*$P34,0))*Loss_GasEnergy</f>
        <v>0</v>
      </c>
      <c r="CQ34" s="140">
        <f ca="1">IF(AND(($AB34+$E$2)&gt;CQ$5,CQ$5&gt;=$E$2),'Portfolio Inputs'!AM$24*$L34,IF(AND(($AA34+$E$2)&gt;CQ$5,CQ$5&gt;=$E$2),'Portfolio Inputs'!AM$24*$K34,0))*Loss_ElectricEnergy+IF(AND(($AB34+$E$2)&gt;CQ$5,CQ$5&gt;=$E$2),'Portfolio Inputs'!AM$25*$O34,IF(AND(($AA34+$E$2)&gt;CQ$5,CQ$5&gt;=$E$2),'Portfolio Inputs'!AM$25*$N34,0))*Loss_ElectricDemand+IF(AND(($AB34+$E$2)&gt;CQ$5,CQ$5&gt;=$E$2),'Portfolio Inputs'!AM$26*$Q34,IF(AND(($AA34+$E$2)&gt;CQ$5,CQ$5&gt;=$E$2),'Portfolio Inputs'!AM$26*$P34,0))*Loss_GasEnergy</f>
        <v>0</v>
      </c>
      <c r="CR34" s="131"/>
      <c r="CS34" s="140">
        <f ca="1">IF(AND(($AB34+$E$2)&gt;CS$5,CS$5&gt;=$E$2),'Portfolio Inputs'!F$29*$L34,IF(AND(($AA34+$E$2)&gt;CS$5,CS$5&gt;=$E$2),'Portfolio Inputs'!F$29*$K34,0))</f>
        <v>212.28129240000001</v>
      </c>
      <c r="CT34" s="140">
        <f ca="1">IF(AND(($AB34+$E$2)&gt;CT$5,CT$5&gt;=$E$2),'Portfolio Inputs'!G$29*$L34,IF(AND(($AA34+$E$2)&gt;CT$5,CT$5&gt;=$E$2),'Portfolio Inputs'!G$29*$K34,0))</f>
        <v>212.28129240000001</v>
      </c>
      <c r="CU34" s="140">
        <f ca="1">IF(AND(($AB34+$E$2)&gt;CU$5,CU$5&gt;=$E$2),'Portfolio Inputs'!H$29*$L34,IF(AND(($AA34+$E$2)&gt;CU$5,CU$5&gt;=$E$2),'Portfolio Inputs'!H$29*$K34,0))</f>
        <v>212.28129240000001</v>
      </c>
      <c r="CV34" s="140">
        <f ca="1">IF(AND(($AB34+$E$2)&gt;CV$5,CV$5&gt;=$E$2),'Portfolio Inputs'!I$29*$L34,IF(AND(($AA34+$E$2)&gt;CV$5,CV$5&gt;=$E$2),'Portfolio Inputs'!I$29*$K34,0))</f>
        <v>212.28129240000001</v>
      </c>
      <c r="CW34" s="140">
        <f ca="1">IF(AND(($AB34+$E$2)&gt;CW$5,CW$5&gt;=$E$2),'Portfolio Inputs'!J$29*$L34,IF(AND(($AA34+$E$2)&gt;CW$5,CW$5&gt;=$E$2),'Portfolio Inputs'!J$29*$K34,0))</f>
        <v>212.28129240000001</v>
      </c>
      <c r="CX34" s="140">
        <f ca="1">IF(AND(($AB34+$E$2)&gt;CX$5,CX$5&gt;=$E$2),'Portfolio Inputs'!K$29*$L34,IF(AND(($AA34+$E$2)&gt;CX$5,CX$5&gt;=$E$2),'Portfolio Inputs'!K$29*$K34,0))</f>
        <v>212.28129240000001</v>
      </c>
      <c r="CY34" s="140">
        <f ca="1">IF(AND(($AB34+$E$2)&gt;CY$5,CY$5&gt;=$E$2),'Portfolio Inputs'!L$29*$L34,IF(AND(($AA34+$E$2)&gt;CY$5,CY$5&gt;=$E$2),'Portfolio Inputs'!L$29*$K34,0))</f>
        <v>212.28129240000001</v>
      </c>
      <c r="CZ34" s="140">
        <f ca="1">IF(AND(($AB34+$E$2)&gt;CZ$5,CZ$5&gt;=$E$2),'Portfolio Inputs'!M$29*$L34,IF(AND(($AA34+$E$2)&gt;CZ$5,CZ$5&gt;=$E$2),'Portfolio Inputs'!M$29*$K34,0))</f>
        <v>212.28129240000001</v>
      </c>
      <c r="DA34" s="140">
        <f ca="1">IF(AND(($AB34+$E$2)&gt;DA$5,DA$5&gt;=$E$2),'Portfolio Inputs'!N$29*$L34,IF(AND(($AA34+$E$2)&gt;DA$5,DA$5&gt;=$E$2),'Portfolio Inputs'!N$29*$K34,0))</f>
        <v>56.262056514141172</v>
      </c>
      <c r="DB34" s="140">
        <f ca="1">IF(AND(($AB34+$E$2)&gt;DB$5,DB$5&gt;=$E$2),'Portfolio Inputs'!O$29*$L34,IF(AND(($AA34+$E$2)&gt;DB$5,DB$5&gt;=$E$2),'Portfolio Inputs'!O$29*$K34,0))</f>
        <v>56.262056514141172</v>
      </c>
      <c r="DC34" s="140">
        <f ca="1">IF(AND(($AB34+$E$2)&gt;DC$5,DC$5&gt;=$E$2),'Portfolio Inputs'!P$29*$L34,IF(AND(($AA34+$E$2)&gt;DC$5,DC$5&gt;=$E$2),'Portfolio Inputs'!P$29*$K34,0))</f>
        <v>56.262056514141172</v>
      </c>
      <c r="DD34" s="140">
        <f ca="1">IF(AND(($AB34+$E$2)&gt;DD$5,DD$5&gt;=$E$2),'Portfolio Inputs'!Q$29*$L34,IF(AND(($AA34+$E$2)&gt;DD$5,DD$5&gt;=$E$2),'Portfolio Inputs'!Q$29*$K34,0))</f>
        <v>56.262056514141172</v>
      </c>
      <c r="DE34" s="140">
        <f ca="1">IF(AND(($AB34+$E$2)&gt;DE$5,DE$5&gt;=$E$2),'Portfolio Inputs'!R$29*$L34,IF(AND(($AA34+$E$2)&gt;DE$5,DE$5&gt;=$E$2),'Portfolio Inputs'!R$29*$K34,0))</f>
        <v>56.262056514141172</v>
      </c>
      <c r="DF34" s="140">
        <f ca="1">IF(AND(($AB34+$E$2)&gt;DF$5,DF$5&gt;=$E$2),'Portfolio Inputs'!S$29*$L34,IF(AND(($AA34+$E$2)&gt;DF$5,DF$5&gt;=$E$2),'Portfolio Inputs'!S$29*$K34,0))</f>
        <v>56.262056514141172</v>
      </c>
      <c r="DG34" s="140">
        <f ca="1">IF(AND(($AB34+$E$2)&gt;DG$5,DG$5&gt;=$E$2),'Portfolio Inputs'!T$29*$L34,IF(AND(($AA34+$E$2)&gt;DG$5,DG$5&gt;=$E$2),'Portfolio Inputs'!T$29*$K34,0))</f>
        <v>56.262056514141172</v>
      </c>
      <c r="DH34" s="140">
        <f ca="1">IF(AND(($AB34+$E$2)&gt;DH$5,DH$5&gt;=$E$2),'Portfolio Inputs'!U$29*$L34,IF(AND(($AA34+$E$2)&gt;DH$5,DH$5&gt;=$E$2),'Portfolio Inputs'!U$29*$K34,0))</f>
        <v>56.262056514141172</v>
      </c>
      <c r="DI34" s="140">
        <f ca="1">IF(AND(($AB34+$E$2)&gt;DI$5,DI$5&gt;=$E$2),'Portfolio Inputs'!V$29*$L34,IF(AND(($AA34+$E$2)&gt;DI$5,DI$5&gt;=$E$2),'Portfolio Inputs'!V$29*$K34,0))</f>
        <v>56.262056514141172</v>
      </c>
      <c r="DJ34" s="140">
        <f ca="1">IF(AND(($AB34+$E$2)&gt;DJ$5,DJ$5&gt;=$E$2),'Portfolio Inputs'!W$29*$L34,IF(AND(($AA34+$E$2)&gt;DJ$5,DJ$5&gt;=$E$2),'Portfolio Inputs'!W$29*$K34,0))</f>
        <v>56.262056514141172</v>
      </c>
      <c r="DK34" s="140">
        <f ca="1">IF(AND(($AB34+$E$2)&gt;DK$5,DK$5&gt;=$E$2),'Portfolio Inputs'!X$29*$L34,IF(AND(($AA34+$E$2)&gt;DK$5,DK$5&gt;=$E$2),'Portfolio Inputs'!X$29*$K34,0))</f>
        <v>56.262056514141172</v>
      </c>
      <c r="DL34" s="140">
        <f ca="1">IF(AND(($AB34+$E$2)&gt;DL$5,DL$5&gt;=$E$2),'Portfolio Inputs'!Y$29*$L34,IF(AND(($AA34+$E$2)&gt;DL$5,DL$5&gt;=$E$2),'Portfolio Inputs'!Y$29*$K34,0))</f>
        <v>56.262056514141172</v>
      </c>
      <c r="DM34" s="140">
        <f ca="1">IF(AND(($AB34+$E$2)&gt;DM$5,DM$5&gt;=$E$2),'Portfolio Inputs'!Z$29*$L34,IF(AND(($AA34+$E$2)&gt;DM$5,DM$5&gt;=$E$2),'Portfolio Inputs'!Z$29*$K34,0))</f>
        <v>56.262056514141172</v>
      </c>
      <c r="DN34" s="140">
        <f ca="1">IF(AND(($AB34+$E$2)&gt;DN$5,DN$5&gt;=$E$2),'Portfolio Inputs'!AA$29*$L34,IF(AND(($AA34+$E$2)&gt;DN$5,DN$5&gt;=$E$2),'Portfolio Inputs'!AA$29*$K34,0))</f>
        <v>56.262056514141172</v>
      </c>
      <c r="DO34" s="140">
        <f ca="1">IF(AND(($AB34+$E$2)&gt;DO$5,DO$5&gt;=$E$2),'Portfolio Inputs'!AB$29*$L34,IF(AND(($AA34+$E$2)&gt;DO$5,DO$5&gt;=$E$2),'Portfolio Inputs'!AB$29*$K34,0))</f>
        <v>56.262056514141172</v>
      </c>
      <c r="DP34" s="140">
        <f ca="1">IF(AND(($AB34+$E$2)&gt;DP$5,DP$5&gt;=$E$2),'Portfolio Inputs'!AC$29*$L34,IF(AND(($AA34+$E$2)&gt;DP$5,DP$5&gt;=$E$2),'Portfolio Inputs'!AC$29*$K34,0))</f>
        <v>56.262056514141172</v>
      </c>
      <c r="DQ34" s="140">
        <f ca="1">IF(AND(($AB34+$E$2)&gt;DQ$5,DQ$5&gt;=$E$2),'Portfolio Inputs'!AD$29*$L34,IF(AND(($AA34+$E$2)&gt;DQ$5,DQ$5&gt;=$E$2),'Portfolio Inputs'!AD$29*$K34,0))</f>
        <v>56.262056514141172</v>
      </c>
      <c r="DR34" s="140">
        <f ca="1">IF(AND(($AB34+$E$2)&gt;DR$5,DR$5&gt;=$E$2),'Portfolio Inputs'!AE$29*$L34,IF(AND(($AA34+$E$2)&gt;DR$5,DR$5&gt;=$E$2),'Portfolio Inputs'!AE$29*$K34,0))</f>
        <v>0</v>
      </c>
      <c r="DS34" s="140">
        <f ca="1">IF(AND(($AB34+$E$2)&gt;DS$5,DS$5&gt;=$E$2),'Portfolio Inputs'!AF$29*$L34,IF(AND(($AA34+$E$2)&gt;DS$5,DS$5&gt;=$E$2),'Portfolio Inputs'!AF$29*$K34,0))</f>
        <v>0</v>
      </c>
      <c r="DT34" s="140">
        <f ca="1">IF(AND(($AB34+$E$2)&gt;DT$5,DT$5&gt;=$E$2),'Portfolio Inputs'!AG$29*$L34,IF(AND(($AA34+$E$2)&gt;DT$5,DT$5&gt;=$E$2),'Portfolio Inputs'!AG$29*$K34,0))</f>
        <v>0</v>
      </c>
      <c r="DU34" s="140">
        <f ca="1">IF(AND(($AB34+$E$2)&gt;DU$5,DU$5&gt;=$E$2),'Portfolio Inputs'!AH$29*$L34,IF(AND(($AA34+$E$2)&gt;DU$5,DU$5&gt;=$E$2),'Portfolio Inputs'!AH$29*$K34,0))</f>
        <v>0</v>
      </c>
      <c r="DV34" s="140">
        <f ca="1">IF(AND(($AB34+$E$2)&gt;DV$5,DV$5&gt;=$E$2),'Portfolio Inputs'!AI$29*$L34,IF(AND(($AA34+$E$2)&gt;DV$5,DV$5&gt;=$E$2),'Portfolio Inputs'!AI$29*$K34,0))</f>
        <v>0</v>
      </c>
      <c r="DW34" s="140">
        <f ca="1">IF(AND(($AB34+$E$2)&gt;DW$5,DW$5&gt;=$E$2),'Portfolio Inputs'!AJ$29*$L34,IF(AND(($AA34+$E$2)&gt;DW$5,DW$5&gt;=$E$2),'Portfolio Inputs'!AJ$29*$K34,0))</f>
        <v>0</v>
      </c>
      <c r="DX34" s="140">
        <f ca="1">IF(AND(($AB34+$E$2)&gt;DX$5,DX$5&gt;=$E$2),'Portfolio Inputs'!AK$29*$L34,IF(AND(($AA34+$E$2)&gt;DX$5,DX$5&gt;=$E$2),'Portfolio Inputs'!AK$29*$K34,0))</f>
        <v>0</v>
      </c>
      <c r="DY34" s="140">
        <f ca="1">IF(AND(($AB34+$E$2)&gt;DY$5,DY$5&gt;=$E$2),'Portfolio Inputs'!AL$29*$L34,IF(AND(($AA34+$E$2)&gt;DY$5,DY$5&gt;=$E$2),'Portfolio Inputs'!AL$29*$K34,0))</f>
        <v>0</v>
      </c>
      <c r="DZ34" s="140">
        <f ca="1">IF(AND(($AB34+$E$2)&gt;DZ$5,DZ$5&gt;=$E$2),'Portfolio Inputs'!AM$29*$L34,IF(AND(($AA34+$E$2)&gt;DZ$5,DZ$5&gt;=$E$2),'Portfolio Inputs'!AM$29*$K34,0))</f>
        <v>0</v>
      </c>
      <c r="EA34" s="139"/>
      <c r="EB34" s="140">
        <f ca="1">IF(AND(($AB34+$E$2)&gt;EB$5,EB$5&gt;=$E$2),'Portfolio Inputs'!F$27*$U34,IF(AND(($AA34+$E$2)&gt;EB$5,EB$5&gt;=$E$2),'Portfolio Inputs'!F$27*$T34,0))
+IF(AND(($AB34+$E$2)&gt;EB$5,EB$5&gt;=$E$2),'Portfolio Inputs'!F$28*$W34,IF(AND(($AA34+$E$2)&gt;EB$5,EB$5&gt;=$E$2),'Portfolio Inputs'!F$28*$V34,0))</f>
        <v>0</v>
      </c>
      <c r="EC34" s="140">
        <f ca="1">IF(AND(($AB34+$E$2)&gt;EC$5,EC$5&gt;=$E$2),'Portfolio Inputs'!G$27*$U34,IF(AND(($AA34+$E$2)&gt;EC$5,EC$5&gt;=$E$2),'Portfolio Inputs'!G$27*$T34,0))
+IF(AND(($AB34+$E$2)&gt;EC$5,EC$5&gt;=$E$2),'Portfolio Inputs'!G$28*$W34,IF(AND(($AA34+$E$2)&gt;EC$5,EC$5&gt;=$E$2),'Portfolio Inputs'!G$28*$V34,0))</f>
        <v>0</v>
      </c>
      <c r="ED34" s="140">
        <f ca="1">IF(AND(($AB34+$E$2)&gt;ED$5,ED$5&gt;=$E$2),'Portfolio Inputs'!H$27*$U34,IF(AND(($AA34+$E$2)&gt;ED$5,ED$5&gt;=$E$2),'Portfolio Inputs'!H$27*$T34,0))
+IF(AND(($AB34+$E$2)&gt;ED$5,ED$5&gt;=$E$2),'Portfolio Inputs'!H$28*$W34,IF(AND(($AA34+$E$2)&gt;ED$5,ED$5&gt;=$E$2),'Portfolio Inputs'!H$28*$V34,0))</f>
        <v>0</v>
      </c>
      <c r="EE34" s="140">
        <f ca="1">IF(AND(($AB34+$E$2)&gt;EE$5,EE$5&gt;=$E$2),'Portfolio Inputs'!I$27*$U34,IF(AND(($AA34+$E$2)&gt;EE$5,EE$5&gt;=$E$2),'Portfolio Inputs'!I$27*$T34,0))
+IF(AND(($AB34+$E$2)&gt;EE$5,EE$5&gt;=$E$2),'Portfolio Inputs'!I$28*$W34,IF(AND(($AA34+$E$2)&gt;EE$5,EE$5&gt;=$E$2),'Portfolio Inputs'!I$28*$V34,0))</f>
        <v>0</v>
      </c>
      <c r="EF34" s="140">
        <f ca="1">IF(AND(($AB34+$E$2)&gt;EF$5,EF$5&gt;=$E$2),'Portfolio Inputs'!J$27*$U34,IF(AND(($AA34+$E$2)&gt;EF$5,EF$5&gt;=$E$2),'Portfolio Inputs'!J$27*$T34,0))
+IF(AND(($AB34+$E$2)&gt;EF$5,EF$5&gt;=$E$2),'Portfolio Inputs'!J$28*$W34,IF(AND(($AA34+$E$2)&gt;EF$5,EF$5&gt;=$E$2),'Portfolio Inputs'!J$28*$V34,0))</f>
        <v>0</v>
      </c>
      <c r="EG34" s="140">
        <f ca="1">IF(AND(($AB34+$E$2)&gt;EG$5,EG$5&gt;=$E$2),'Portfolio Inputs'!K$27*$U34,IF(AND(($AA34+$E$2)&gt;EG$5,EG$5&gt;=$E$2),'Portfolio Inputs'!K$27*$T34,0))
+IF(AND(($AB34+$E$2)&gt;EG$5,EG$5&gt;=$E$2),'Portfolio Inputs'!K$28*$W34,IF(AND(($AA34+$E$2)&gt;EG$5,EG$5&gt;=$E$2),'Portfolio Inputs'!K$28*$V34,0))</f>
        <v>0</v>
      </c>
      <c r="EH34" s="140">
        <f ca="1">IF(AND(($AB34+$E$2)&gt;EH$5,EH$5&gt;=$E$2),'Portfolio Inputs'!L$27*$U34,IF(AND(($AA34+$E$2)&gt;EH$5,EH$5&gt;=$E$2),'Portfolio Inputs'!L$27*$T34,0))
+IF(AND(($AB34+$E$2)&gt;EH$5,EH$5&gt;=$E$2),'Portfolio Inputs'!L$28*$W34,IF(AND(($AA34+$E$2)&gt;EH$5,EH$5&gt;=$E$2),'Portfolio Inputs'!L$28*$V34,0))</f>
        <v>0</v>
      </c>
      <c r="EI34" s="140">
        <f ca="1">IF(AND(($AB34+$E$2)&gt;EI$5,EI$5&gt;=$E$2),'Portfolio Inputs'!M$27*$U34,IF(AND(($AA34+$E$2)&gt;EI$5,EI$5&gt;=$E$2),'Portfolio Inputs'!M$27*$T34,0))
+IF(AND(($AB34+$E$2)&gt;EI$5,EI$5&gt;=$E$2),'Portfolio Inputs'!M$28*$W34,IF(AND(($AA34+$E$2)&gt;EI$5,EI$5&gt;=$E$2),'Portfolio Inputs'!M$28*$V34,0))</f>
        <v>0</v>
      </c>
      <c r="EJ34" s="140">
        <f ca="1">IF(AND(($AB34+$E$2)&gt;EJ$5,EJ$5&gt;=$E$2),'Portfolio Inputs'!N$27*$U34,IF(AND(($AA34+$E$2)&gt;EJ$5,EJ$5&gt;=$E$2),'Portfolio Inputs'!N$27*$T34,0))
+IF(AND(($AB34+$E$2)&gt;EJ$5,EJ$5&gt;=$E$2),'Portfolio Inputs'!N$28*$W34,IF(AND(($AA34+$E$2)&gt;EJ$5,EJ$5&gt;=$E$2),'Portfolio Inputs'!N$28*$V34,0))</f>
        <v>0</v>
      </c>
      <c r="EK34" s="140">
        <f ca="1">IF(AND(($AB34+$E$2)&gt;EK$5,EK$5&gt;=$E$2),'Portfolio Inputs'!O$27*$U34,IF(AND(($AA34+$E$2)&gt;EK$5,EK$5&gt;=$E$2),'Portfolio Inputs'!O$27*$T34,0))
+IF(AND(($AB34+$E$2)&gt;EK$5,EK$5&gt;=$E$2),'Portfolio Inputs'!O$28*$W34,IF(AND(($AA34+$E$2)&gt;EK$5,EK$5&gt;=$E$2),'Portfolio Inputs'!O$28*$V34,0))</f>
        <v>0</v>
      </c>
      <c r="EL34" s="140">
        <f ca="1">IF(AND(($AB34+$E$2)&gt;EL$5,EL$5&gt;=$E$2),'Portfolio Inputs'!P$27*$U34,IF(AND(($AA34+$E$2)&gt;EL$5,EL$5&gt;=$E$2),'Portfolio Inputs'!P$27*$T34,0))
+IF(AND(($AB34+$E$2)&gt;EL$5,EL$5&gt;=$E$2),'Portfolio Inputs'!P$28*$W34,IF(AND(($AA34+$E$2)&gt;EL$5,EL$5&gt;=$E$2),'Portfolio Inputs'!P$28*$V34,0))</f>
        <v>0</v>
      </c>
      <c r="EM34" s="140">
        <f ca="1">IF(AND(($AB34+$E$2)&gt;EM$5,EM$5&gt;=$E$2),'Portfolio Inputs'!Q$27*$U34,IF(AND(($AA34+$E$2)&gt;EM$5,EM$5&gt;=$E$2),'Portfolio Inputs'!Q$27*$T34,0))
+IF(AND(($AB34+$E$2)&gt;EM$5,EM$5&gt;=$E$2),'Portfolio Inputs'!Q$28*$W34,IF(AND(($AA34+$E$2)&gt;EM$5,EM$5&gt;=$E$2),'Portfolio Inputs'!Q$28*$V34,0))</f>
        <v>0</v>
      </c>
      <c r="EN34" s="140">
        <f ca="1">IF(AND(($AB34+$E$2)&gt;EN$5,EN$5&gt;=$E$2),'Portfolio Inputs'!R$27*$U34,IF(AND(($AA34+$E$2)&gt;EN$5,EN$5&gt;=$E$2),'Portfolio Inputs'!R$27*$T34,0))
+IF(AND(($AB34+$E$2)&gt;EN$5,EN$5&gt;=$E$2),'Portfolio Inputs'!R$28*$W34,IF(AND(($AA34+$E$2)&gt;EN$5,EN$5&gt;=$E$2),'Portfolio Inputs'!R$28*$V34,0))</f>
        <v>0</v>
      </c>
      <c r="EO34" s="140">
        <f ca="1">IF(AND(($AB34+$E$2)&gt;EO$5,EO$5&gt;=$E$2),'Portfolio Inputs'!S$27*$U34,IF(AND(($AA34+$E$2)&gt;EO$5,EO$5&gt;=$E$2),'Portfolio Inputs'!S$27*$T34,0))
+IF(AND(($AB34+$E$2)&gt;EO$5,EO$5&gt;=$E$2),'Portfolio Inputs'!S$28*$W34,IF(AND(($AA34+$E$2)&gt;EO$5,EO$5&gt;=$E$2),'Portfolio Inputs'!S$28*$V34,0))</f>
        <v>0</v>
      </c>
      <c r="EP34" s="140">
        <f ca="1">IF(AND(($AB34+$E$2)&gt;EP$5,EP$5&gt;=$E$2),'Portfolio Inputs'!T$27*$U34,IF(AND(($AA34+$E$2)&gt;EP$5,EP$5&gt;=$E$2),'Portfolio Inputs'!T$27*$T34,0))
+IF(AND(($AB34+$E$2)&gt;EP$5,EP$5&gt;=$E$2),'Portfolio Inputs'!T$28*$W34,IF(AND(($AA34+$E$2)&gt;EP$5,EP$5&gt;=$E$2),'Portfolio Inputs'!T$28*$V34,0))</f>
        <v>0</v>
      </c>
      <c r="EQ34" s="140">
        <f ca="1">IF(AND(($AB34+$E$2)&gt;EQ$5,EQ$5&gt;=$E$2),'Portfolio Inputs'!U$27*$U34,IF(AND(($AA34+$E$2)&gt;EQ$5,EQ$5&gt;=$E$2),'Portfolio Inputs'!U$27*$T34,0))
+IF(AND(($AB34+$E$2)&gt;EQ$5,EQ$5&gt;=$E$2),'Portfolio Inputs'!U$28*$W34,IF(AND(($AA34+$E$2)&gt;EQ$5,EQ$5&gt;=$E$2),'Portfolio Inputs'!U$28*$V34,0))</f>
        <v>0</v>
      </c>
      <c r="ER34" s="140">
        <f ca="1">IF(AND(($AB34+$E$2)&gt;ER$5,ER$5&gt;=$E$2),'Portfolio Inputs'!V$27*$U34,IF(AND(($AA34+$E$2)&gt;ER$5,ER$5&gt;=$E$2),'Portfolio Inputs'!V$27*$T34,0))
+IF(AND(($AB34+$E$2)&gt;ER$5,ER$5&gt;=$E$2),'Portfolio Inputs'!V$28*$W34,IF(AND(($AA34+$E$2)&gt;ER$5,ER$5&gt;=$E$2),'Portfolio Inputs'!V$28*$V34,0))</f>
        <v>0</v>
      </c>
      <c r="ES34" s="140">
        <f ca="1">IF(AND(($AB34+$E$2)&gt;ES$5,ES$5&gt;=$E$2),'Portfolio Inputs'!W$27*$U34,IF(AND(($AA34+$E$2)&gt;ES$5,ES$5&gt;=$E$2),'Portfolio Inputs'!W$27*$T34,0))
+IF(AND(($AB34+$E$2)&gt;ES$5,ES$5&gt;=$E$2),'Portfolio Inputs'!W$28*$W34,IF(AND(($AA34+$E$2)&gt;ES$5,ES$5&gt;=$E$2),'Portfolio Inputs'!W$28*$V34,0))</f>
        <v>0</v>
      </c>
      <c r="ET34" s="140">
        <f ca="1">IF(AND(($AB34+$E$2)&gt;ET$5,ET$5&gt;=$E$2),'Portfolio Inputs'!X$27*$U34,IF(AND(($AA34+$E$2)&gt;ET$5,ET$5&gt;=$E$2),'Portfolio Inputs'!X$27*$T34,0))
+IF(AND(($AB34+$E$2)&gt;ET$5,ET$5&gt;=$E$2),'Portfolio Inputs'!X$28*$W34,IF(AND(($AA34+$E$2)&gt;ET$5,ET$5&gt;=$E$2),'Portfolio Inputs'!X$28*$V34,0))</f>
        <v>0</v>
      </c>
      <c r="EU34" s="140">
        <f ca="1">IF(AND(($AB34+$E$2)&gt;EU$5,EU$5&gt;=$E$2),'Portfolio Inputs'!Y$27*$U34,IF(AND(($AA34+$E$2)&gt;EU$5,EU$5&gt;=$E$2),'Portfolio Inputs'!Y$27*$T34,0))
+IF(AND(($AB34+$E$2)&gt;EU$5,EU$5&gt;=$E$2),'Portfolio Inputs'!Y$28*$W34,IF(AND(($AA34+$E$2)&gt;EU$5,EU$5&gt;=$E$2),'Portfolio Inputs'!Y$28*$V34,0))</f>
        <v>0</v>
      </c>
      <c r="EV34" s="140">
        <f ca="1">IF(AND(($AB34+$E$2)&gt;EV$5,EV$5&gt;=$E$2),'Portfolio Inputs'!Z$27*$U34,IF(AND(($AA34+$E$2)&gt;EV$5,EV$5&gt;=$E$2),'Portfolio Inputs'!Z$27*$T34,0))
+IF(AND(($AB34+$E$2)&gt;EV$5,EV$5&gt;=$E$2),'Portfolio Inputs'!Z$28*$W34,IF(AND(($AA34+$E$2)&gt;EV$5,EV$5&gt;=$E$2),'Portfolio Inputs'!Z$28*$V34,0))</f>
        <v>0</v>
      </c>
      <c r="EW34" s="140">
        <f ca="1">IF(AND(($AB34+$E$2)&gt;EW$5,EW$5&gt;=$E$2),'Portfolio Inputs'!AA$27*$U34,IF(AND(($AA34+$E$2)&gt;EW$5,EW$5&gt;=$E$2),'Portfolio Inputs'!AA$27*$T34,0))
+IF(AND(($AB34+$E$2)&gt;EW$5,EW$5&gt;=$E$2),'Portfolio Inputs'!AA$28*$W34,IF(AND(($AA34+$E$2)&gt;EW$5,EW$5&gt;=$E$2),'Portfolio Inputs'!AA$28*$V34,0))</f>
        <v>0</v>
      </c>
      <c r="EX34" s="140">
        <f ca="1">IF(AND(($AB34+$E$2)&gt;EX$5,EX$5&gt;=$E$2),'Portfolio Inputs'!AB$27*$U34,IF(AND(($AA34+$E$2)&gt;EX$5,EX$5&gt;=$E$2),'Portfolio Inputs'!AB$27*$T34,0))
+IF(AND(($AB34+$E$2)&gt;EX$5,EX$5&gt;=$E$2),'Portfolio Inputs'!AB$28*$W34,IF(AND(($AA34+$E$2)&gt;EX$5,EX$5&gt;=$E$2),'Portfolio Inputs'!AB$28*$V34,0))</f>
        <v>0</v>
      </c>
      <c r="EY34" s="140">
        <f ca="1">IF(AND(($AB34+$E$2)&gt;EY$5,EY$5&gt;=$E$2),'Portfolio Inputs'!AC$27*$U34,IF(AND(($AA34+$E$2)&gt;EY$5,EY$5&gt;=$E$2),'Portfolio Inputs'!AC$27*$T34,0))
+IF(AND(($AB34+$E$2)&gt;EY$5,EY$5&gt;=$E$2),'Portfolio Inputs'!AC$28*$W34,IF(AND(($AA34+$E$2)&gt;EY$5,EY$5&gt;=$E$2),'Portfolio Inputs'!AC$28*$V34,0))</f>
        <v>0</v>
      </c>
      <c r="EZ34" s="140">
        <f ca="1">IF(AND(($AB34+$E$2)&gt;EZ$5,EZ$5&gt;=$E$2),'Portfolio Inputs'!AD$27*$U34,IF(AND(($AA34+$E$2)&gt;EZ$5,EZ$5&gt;=$E$2),'Portfolio Inputs'!AD$27*$T34,0))
+IF(AND(($AB34+$E$2)&gt;EZ$5,EZ$5&gt;=$E$2),'Portfolio Inputs'!AD$28*$W34,IF(AND(($AA34+$E$2)&gt;EZ$5,EZ$5&gt;=$E$2),'Portfolio Inputs'!AD$28*$V34,0))</f>
        <v>0</v>
      </c>
      <c r="FA34" s="140">
        <f ca="1">IF(AND(($AB34+$E$2)&gt;FA$5,FA$5&gt;=$E$2),'Portfolio Inputs'!AE$27*$U34,IF(AND(($AA34+$E$2)&gt;FA$5,FA$5&gt;=$E$2),'Portfolio Inputs'!AE$27*$T34,0))
+IF(AND(($AB34+$E$2)&gt;FA$5,FA$5&gt;=$E$2),'Portfolio Inputs'!AE$28*$W34,IF(AND(($AA34+$E$2)&gt;FA$5,FA$5&gt;=$E$2),'Portfolio Inputs'!AE$28*$V34,0))</f>
        <v>0</v>
      </c>
      <c r="FB34" s="140">
        <f ca="1">IF(AND(($AB34+$E$2)&gt;FB$5,FB$5&gt;=$E$2),'Portfolio Inputs'!AF$27*$U34,IF(AND(($AA34+$E$2)&gt;FB$5,FB$5&gt;=$E$2),'Portfolio Inputs'!AF$27*$T34,0))
+IF(AND(($AB34+$E$2)&gt;FB$5,FB$5&gt;=$E$2),'Portfolio Inputs'!AF$28*$W34,IF(AND(($AA34+$E$2)&gt;FB$5,FB$5&gt;=$E$2),'Portfolio Inputs'!AF$28*$V34,0))</f>
        <v>0</v>
      </c>
      <c r="FC34" s="140">
        <f ca="1">IF(AND(($AB34+$E$2)&gt;FC$5,FC$5&gt;=$E$2),'Portfolio Inputs'!AG$27*$U34,IF(AND(($AA34+$E$2)&gt;FC$5,FC$5&gt;=$E$2),'Portfolio Inputs'!AG$27*$T34,0))
+IF(AND(($AB34+$E$2)&gt;FC$5,FC$5&gt;=$E$2),'Portfolio Inputs'!AG$28*$W34,IF(AND(($AA34+$E$2)&gt;FC$5,FC$5&gt;=$E$2),'Portfolio Inputs'!AG$28*$V34,0))</f>
        <v>0</v>
      </c>
      <c r="FD34" s="140">
        <f ca="1">IF(AND(($AB34+$E$2)&gt;FD$5,FD$5&gt;=$E$2),'Portfolio Inputs'!AH$27*$U34,IF(AND(($AA34+$E$2)&gt;FD$5,FD$5&gt;=$E$2),'Portfolio Inputs'!AH$27*$T34,0))
+IF(AND(($AB34+$E$2)&gt;FD$5,FD$5&gt;=$E$2),'Portfolio Inputs'!AH$28*$W34,IF(AND(($AA34+$E$2)&gt;FD$5,FD$5&gt;=$E$2),'Portfolio Inputs'!AH$28*$V34,0))</f>
        <v>0</v>
      </c>
      <c r="FE34" s="140">
        <f ca="1">IF(AND(($AB34+$E$2)&gt;FE$5,FE$5&gt;=$E$2),'Portfolio Inputs'!AI$27*$U34,IF(AND(($AA34+$E$2)&gt;FE$5,FE$5&gt;=$E$2),'Portfolio Inputs'!AI$27*$T34,0))
+IF(AND(($AB34+$E$2)&gt;FE$5,FE$5&gt;=$E$2),'Portfolio Inputs'!AI$28*$W34,IF(AND(($AA34+$E$2)&gt;FE$5,FE$5&gt;=$E$2),'Portfolio Inputs'!AI$28*$V34,0))</f>
        <v>0</v>
      </c>
      <c r="FF34" s="140">
        <f ca="1">IF(AND(($AB34+$E$2)&gt;FF$5,FF$5&gt;=$E$2),'Portfolio Inputs'!AJ$27*$U34,IF(AND(($AA34+$E$2)&gt;FF$5,FF$5&gt;=$E$2),'Portfolio Inputs'!AJ$27*$T34,0))
+IF(AND(($AB34+$E$2)&gt;FF$5,FF$5&gt;=$E$2),'Portfolio Inputs'!AJ$28*$W34,IF(AND(($AA34+$E$2)&gt;FF$5,FF$5&gt;=$E$2),'Portfolio Inputs'!AJ$28*$V34,0))</f>
        <v>0</v>
      </c>
      <c r="FG34" s="140">
        <f ca="1">IF(AND(($AB34+$E$2)&gt;FG$5,FG$5&gt;=$E$2),'Portfolio Inputs'!AK$27*$U34,IF(AND(($AA34+$E$2)&gt;FG$5,FG$5&gt;=$E$2),'Portfolio Inputs'!AK$27*$T34,0))
+IF(AND(($AB34+$E$2)&gt;FG$5,FG$5&gt;=$E$2),'Portfolio Inputs'!AK$28*$W34,IF(AND(($AA34+$E$2)&gt;FG$5,FG$5&gt;=$E$2),'Portfolio Inputs'!AK$28*$V34,0))</f>
        <v>0</v>
      </c>
      <c r="FH34" s="140">
        <f ca="1">IF(AND(($AB34+$E$2)&gt;FH$5,FH$5&gt;=$E$2),'Portfolio Inputs'!AL$27*$U34,IF(AND(($AA34+$E$2)&gt;FH$5,FH$5&gt;=$E$2),'Portfolio Inputs'!AL$27*$T34,0))
+IF(AND(($AB34+$E$2)&gt;FH$5,FH$5&gt;=$E$2),'Portfolio Inputs'!AL$28*$W34,IF(AND(($AA34+$E$2)&gt;FH$5,FH$5&gt;=$E$2),'Portfolio Inputs'!AL$28*$V34,0))</f>
        <v>0</v>
      </c>
      <c r="FI34" s="140">
        <f ca="1">IF(AND(($AB34+$E$2)&gt;FI$5,FI$5&gt;=$E$2),'Portfolio Inputs'!AM$27*$U34,IF(AND(($AA34+$E$2)&gt;FI$5,FI$5&gt;=$E$2),'Portfolio Inputs'!AM$27*$T34,0))
+IF(AND(($AB34+$E$2)&gt;FI$5,FI$5&gt;=$E$2),'Portfolio Inputs'!AM$28*$W34,IF(AND(($AA34+$E$2)&gt;FI$5,FI$5&gt;=$E$2),'Portfolio Inputs'!AM$28*$V34,0))</f>
        <v>0</v>
      </c>
      <c r="FJ34" s="139"/>
      <c r="FK34" s="140">
        <f ca="1">IF(AND(($AB34+$E$2)&gt;GT$5,GT$5&gt;=$E$2),$U34,IF(AND(($AA34+$E$2)&gt;GT$5,GT$5&gt;=$E$2),$T34,0))/Loss_Propane
 *IF($C34="Residential",'Portfolio Inputs'!F$39,'Portfolio Inputs'!F$40)
+IF(AND(($AB34+$E$2)&gt;GT$5,GT$5&gt;=$E$2),$W34,IF(AND(($AA34+$E$2)&gt;GT$5,GT$5&gt;=$E$2),$V34,0))/Loss_OilEnergy
 *IF($C34="Residential",'Portfolio Inputs'!F$41,'Portfolio Inputs'!F$42)</f>
        <v>0</v>
      </c>
      <c r="FL34" s="140">
        <f ca="1">IF(AND(($AB34+$E$2)&gt;GU$5,GU$5&gt;=$E$2),$U34,IF(AND(($AA34+$E$2)&gt;GU$5,GU$5&gt;=$E$2),$T34,0))/Loss_Propane
 *IF($C34="Residential",'Portfolio Inputs'!G$39,'Portfolio Inputs'!G$40)
+IF(AND(($AB34+$E$2)&gt;GU$5,GU$5&gt;=$E$2),$W34,IF(AND(($AA34+$E$2)&gt;GU$5,GU$5&gt;=$E$2),$V34,0))/Loss_OilEnergy
 *IF($C34="Residential",'Portfolio Inputs'!G$41,'Portfolio Inputs'!G$42)</f>
        <v>0</v>
      </c>
      <c r="FM34" s="140">
        <f ca="1">IF(AND(($AB34+$E$2)&gt;GV$5,GV$5&gt;=$E$2),$U34,IF(AND(($AA34+$E$2)&gt;GV$5,GV$5&gt;=$E$2),$T34,0))/Loss_Propane
 *IF($C34="Residential",'Portfolio Inputs'!H$39,'Portfolio Inputs'!H$40)
+IF(AND(($AB34+$E$2)&gt;GV$5,GV$5&gt;=$E$2),$W34,IF(AND(($AA34+$E$2)&gt;GV$5,GV$5&gt;=$E$2),$V34,0))/Loss_OilEnergy
 *IF($C34="Residential",'Portfolio Inputs'!H$41,'Portfolio Inputs'!H$42)</f>
        <v>0</v>
      </c>
      <c r="FN34" s="140">
        <f ca="1">IF(AND(($AB34+$E$2)&gt;GW$5,GW$5&gt;=$E$2),$U34,IF(AND(($AA34+$E$2)&gt;GW$5,GW$5&gt;=$E$2),$T34,0))/Loss_Propane
 *IF($C34="Residential",'Portfolio Inputs'!I$39,'Portfolio Inputs'!I$40)
+IF(AND(($AB34+$E$2)&gt;GW$5,GW$5&gt;=$E$2),$W34,IF(AND(($AA34+$E$2)&gt;GW$5,GW$5&gt;=$E$2),$V34,0))/Loss_OilEnergy
 *IF($C34="Residential",'Portfolio Inputs'!I$41,'Portfolio Inputs'!I$42)</f>
        <v>0</v>
      </c>
      <c r="FO34" s="140">
        <f ca="1">IF(AND(($AB34+$E$2)&gt;GX$5,GX$5&gt;=$E$2),$U34,IF(AND(($AA34+$E$2)&gt;GX$5,GX$5&gt;=$E$2),$T34,0))/Loss_Propane
 *IF($C34="Residential",'Portfolio Inputs'!J$39,'Portfolio Inputs'!J$40)
+IF(AND(($AB34+$E$2)&gt;GX$5,GX$5&gt;=$E$2),$W34,IF(AND(($AA34+$E$2)&gt;GX$5,GX$5&gt;=$E$2),$V34,0))/Loss_OilEnergy
 *IF($C34="Residential",'Portfolio Inputs'!J$41,'Portfolio Inputs'!J$42)</f>
        <v>0</v>
      </c>
      <c r="FP34" s="140">
        <f ca="1">IF(AND(($AB34+$E$2)&gt;GY$5,GY$5&gt;=$E$2),$U34,IF(AND(($AA34+$E$2)&gt;GY$5,GY$5&gt;=$E$2),$T34,0))/Loss_Propane
 *IF($C34="Residential",'Portfolio Inputs'!K$39,'Portfolio Inputs'!K$40)
+IF(AND(($AB34+$E$2)&gt;GY$5,GY$5&gt;=$E$2),$W34,IF(AND(($AA34+$E$2)&gt;GY$5,GY$5&gt;=$E$2),$V34,0))/Loss_OilEnergy
 *IF($C34="Residential",'Portfolio Inputs'!K$41,'Portfolio Inputs'!K$42)</f>
        <v>0</v>
      </c>
      <c r="FQ34" s="140">
        <f ca="1">IF(AND(($AB34+$E$2)&gt;GZ$5,GZ$5&gt;=$E$2),$U34,IF(AND(($AA34+$E$2)&gt;GZ$5,GZ$5&gt;=$E$2),$T34,0))/Loss_Propane
 *IF($C34="Residential",'Portfolio Inputs'!L$39,'Portfolio Inputs'!L$40)
+IF(AND(($AB34+$E$2)&gt;GZ$5,GZ$5&gt;=$E$2),$W34,IF(AND(($AA34+$E$2)&gt;GZ$5,GZ$5&gt;=$E$2),$V34,0))/Loss_OilEnergy
 *IF($C34="Residential",'Portfolio Inputs'!L$41,'Portfolio Inputs'!L$42)</f>
        <v>0</v>
      </c>
      <c r="FR34" s="140">
        <f ca="1">IF(AND(($AB34+$E$2)&gt;HA$5,HA$5&gt;=$E$2),$U34,IF(AND(($AA34+$E$2)&gt;HA$5,HA$5&gt;=$E$2),$T34,0))/Loss_Propane
 *IF($C34="Residential",'Portfolio Inputs'!M$39,'Portfolio Inputs'!M$40)
+IF(AND(($AB34+$E$2)&gt;HA$5,HA$5&gt;=$E$2),$W34,IF(AND(($AA34+$E$2)&gt;HA$5,HA$5&gt;=$E$2),$V34,0))/Loss_OilEnergy
 *IF($C34="Residential",'Portfolio Inputs'!M$41,'Portfolio Inputs'!M$42)</f>
        <v>0</v>
      </c>
      <c r="FS34" s="140">
        <f ca="1">IF(AND(($AB34+$E$2)&gt;HB$5,HB$5&gt;=$E$2),$U34,IF(AND(($AA34+$E$2)&gt;HB$5,HB$5&gt;=$E$2),$T34,0))/Loss_Propane
 *IF($C34="Residential",'Portfolio Inputs'!N$39,'Portfolio Inputs'!N$40)
+IF(AND(($AB34+$E$2)&gt;HB$5,HB$5&gt;=$E$2),$W34,IF(AND(($AA34+$E$2)&gt;HB$5,HB$5&gt;=$E$2),$V34,0))/Loss_OilEnergy
 *IF($C34="Residential",'Portfolio Inputs'!N$41,'Portfolio Inputs'!N$42)</f>
        <v>0</v>
      </c>
      <c r="FT34" s="140">
        <f ca="1">IF(AND(($AB34+$E$2)&gt;HC$5,HC$5&gt;=$E$2),$U34,IF(AND(($AA34+$E$2)&gt;HC$5,HC$5&gt;=$E$2),$T34,0))/Loss_Propane
 *IF($C34="Residential",'Portfolio Inputs'!O$39,'Portfolio Inputs'!O$40)
+IF(AND(($AB34+$E$2)&gt;HC$5,HC$5&gt;=$E$2),$W34,IF(AND(($AA34+$E$2)&gt;HC$5,HC$5&gt;=$E$2),$V34,0))/Loss_OilEnergy
 *IF($C34="Residential",'Portfolio Inputs'!O$41,'Portfolio Inputs'!O$42)</f>
        <v>0</v>
      </c>
      <c r="FU34" s="140">
        <f ca="1">IF(AND(($AB34+$E$2)&gt;HD$5,HD$5&gt;=$E$2),$U34,IF(AND(($AA34+$E$2)&gt;HD$5,HD$5&gt;=$E$2),$T34,0))/Loss_Propane
 *IF($C34="Residential",'Portfolio Inputs'!P$39,'Portfolio Inputs'!P$40)
+IF(AND(($AB34+$E$2)&gt;HD$5,HD$5&gt;=$E$2),$W34,IF(AND(($AA34+$E$2)&gt;HD$5,HD$5&gt;=$E$2),$V34,0))/Loss_OilEnergy
 *IF($C34="Residential",'Portfolio Inputs'!P$41,'Portfolio Inputs'!P$42)</f>
        <v>0</v>
      </c>
      <c r="FV34" s="140">
        <f ca="1">IF(AND(($AB34+$E$2)&gt;HE$5,HE$5&gt;=$E$2),$U34,IF(AND(($AA34+$E$2)&gt;HE$5,HE$5&gt;=$E$2),$T34,0))/Loss_Propane
 *IF($C34="Residential",'Portfolio Inputs'!Q$39,'Portfolio Inputs'!Q$40)
+IF(AND(($AB34+$E$2)&gt;HE$5,HE$5&gt;=$E$2),$W34,IF(AND(($AA34+$E$2)&gt;HE$5,HE$5&gt;=$E$2),$V34,0))/Loss_OilEnergy
 *IF($C34="Residential",'Portfolio Inputs'!Q$41,'Portfolio Inputs'!Q$42)</f>
        <v>0</v>
      </c>
      <c r="FW34" s="140">
        <f ca="1">IF(AND(($AB34+$E$2)&gt;HF$5,HF$5&gt;=$E$2),$U34,IF(AND(($AA34+$E$2)&gt;HF$5,HF$5&gt;=$E$2),$T34,0))/Loss_Propane
 *IF($C34="Residential",'Portfolio Inputs'!R$39,'Portfolio Inputs'!R$40)
+IF(AND(($AB34+$E$2)&gt;HF$5,HF$5&gt;=$E$2),$W34,IF(AND(($AA34+$E$2)&gt;HF$5,HF$5&gt;=$E$2),$V34,0))/Loss_OilEnergy
 *IF($C34="Residential",'Portfolio Inputs'!R$41,'Portfolio Inputs'!R$42)</f>
        <v>0</v>
      </c>
      <c r="FX34" s="140">
        <f ca="1">IF(AND(($AB34+$E$2)&gt;HG$5,HG$5&gt;=$E$2),$U34,IF(AND(($AA34+$E$2)&gt;HG$5,HG$5&gt;=$E$2),$T34,0))/Loss_Propane
 *IF($C34="Residential",'Portfolio Inputs'!S$39,'Portfolio Inputs'!S$40)
+IF(AND(($AB34+$E$2)&gt;HG$5,HG$5&gt;=$E$2),$W34,IF(AND(($AA34+$E$2)&gt;HG$5,HG$5&gt;=$E$2),$V34,0))/Loss_OilEnergy
 *IF($C34="Residential",'Portfolio Inputs'!S$41,'Portfolio Inputs'!S$42)</f>
        <v>0</v>
      </c>
      <c r="FY34" s="140">
        <f ca="1">IF(AND(($AB34+$E$2)&gt;HH$5,HH$5&gt;=$E$2),$U34,IF(AND(($AA34+$E$2)&gt;HH$5,HH$5&gt;=$E$2),$T34,0))/Loss_Propane
 *IF($C34="Residential",'Portfolio Inputs'!T$39,'Portfolio Inputs'!T$40)
+IF(AND(($AB34+$E$2)&gt;HH$5,HH$5&gt;=$E$2),$W34,IF(AND(($AA34+$E$2)&gt;HH$5,HH$5&gt;=$E$2),$V34,0))/Loss_OilEnergy
 *IF($C34="Residential",'Portfolio Inputs'!T$41,'Portfolio Inputs'!T$42)</f>
        <v>0</v>
      </c>
      <c r="FZ34" s="140">
        <f ca="1">IF(AND(($AB34+$E$2)&gt;HI$5,HI$5&gt;=$E$2),$U34,IF(AND(($AA34+$E$2)&gt;HI$5,HI$5&gt;=$E$2),$T34,0))/Loss_Propane
 *IF($C34="Residential",'Portfolio Inputs'!U$39,'Portfolio Inputs'!U$40)
+IF(AND(($AB34+$E$2)&gt;HI$5,HI$5&gt;=$E$2),$W34,IF(AND(($AA34+$E$2)&gt;HI$5,HI$5&gt;=$E$2),$V34,0))/Loss_OilEnergy
 *IF($C34="Residential",'Portfolio Inputs'!U$41,'Portfolio Inputs'!U$42)</f>
        <v>0</v>
      </c>
      <c r="GA34" s="140">
        <f ca="1">IF(AND(($AB34+$E$2)&gt;HJ$5,HJ$5&gt;=$E$2),$U34,IF(AND(($AA34+$E$2)&gt;HJ$5,HJ$5&gt;=$E$2),$T34,0))/Loss_Propane
 *IF($C34="Residential",'Portfolio Inputs'!V$39,'Portfolio Inputs'!V$40)
+IF(AND(($AB34+$E$2)&gt;HJ$5,HJ$5&gt;=$E$2),$W34,IF(AND(($AA34+$E$2)&gt;HJ$5,HJ$5&gt;=$E$2),$V34,0))/Loss_OilEnergy
 *IF($C34="Residential",'Portfolio Inputs'!V$41,'Portfolio Inputs'!V$42)</f>
        <v>0</v>
      </c>
      <c r="GB34" s="140">
        <f ca="1">IF(AND(($AB34+$E$2)&gt;HK$5,HK$5&gt;=$E$2),$U34,IF(AND(($AA34+$E$2)&gt;HK$5,HK$5&gt;=$E$2),$T34,0))/Loss_Propane
 *IF($C34="Residential",'Portfolio Inputs'!W$39,'Portfolio Inputs'!W$40)
+IF(AND(($AB34+$E$2)&gt;HK$5,HK$5&gt;=$E$2),$W34,IF(AND(($AA34+$E$2)&gt;HK$5,HK$5&gt;=$E$2),$V34,0))/Loss_OilEnergy
 *IF($C34="Residential",'Portfolio Inputs'!W$41,'Portfolio Inputs'!W$42)</f>
        <v>0</v>
      </c>
      <c r="GC34" s="140">
        <f ca="1">IF(AND(($AB34+$E$2)&gt;HL$5,HL$5&gt;=$E$2),$U34,IF(AND(($AA34+$E$2)&gt;HL$5,HL$5&gt;=$E$2),$T34,0))/Loss_Propane
 *IF($C34="Residential",'Portfolio Inputs'!X$39,'Portfolio Inputs'!X$40)
+IF(AND(($AB34+$E$2)&gt;HL$5,HL$5&gt;=$E$2),$W34,IF(AND(($AA34+$E$2)&gt;HL$5,HL$5&gt;=$E$2),$V34,0))/Loss_OilEnergy
 *IF($C34="Residential",'Portfolio Inputs'!X$41,'Portfolio Inputs'!X$42)</f>
        <v>0</v>
      </c>
      <c r="GD34" s="140">
        <f ca="1">IF(AND(($AB34+$E$2)&gt;HM$5,HM$5&gt;=$E$2),$U34,IF(AND(($AA34+$E$2)&gt;HM$5,HM$5&gt;=$E$2),$T34,0))/Loss_Propane
 *IF($C34="Residential",'Portfolio Inputs'!Y$39,'Portfolio Inputs'!Y$40)
+IF(AND(($AB34+$E$2)&gt;HM$5,HM$5&gt;=$E$2),$W34,IF(AND(($AA34+$E$2)&gt;HM$5,HM$5&gt;=$E$2),$V34,0))/Loss_OilEnergy
 *IF($C34="Residential",'Portfolio Inputs'!Y$41,'Portfolio Inputs'!Y$42)</f>
        <v>0</v>
      </c>
      <c r="GE34" s="140">
        <f ca="1">IF(AND(($AB34+$E$2)&gt;HN$5,HN$5&gt;=$E$2),$U34,IF(AND(($AA34+$E$2)&gt;HN$5,HN$5&gt;=$E$2),$T34,0))/Loss_Propane
 *IF($C34="Residential",'Portfolio Inputs'!Z$39,'Portfolio Inputs'!Z$40)
+IF(AND(($AB34+$E$2)&gt;HN$5,HN$5&gt;=$E$2),$W34,IF(AND(($AA34+$E$2)&gt;HN$5,HN$5&gt;=$E$2),$V34,0))/Loss_OilEnergy
 *IF($C34="Residential",'Portfolio Inputs'!Z$41,'Portfolio Inputs'!Z$42)</f>
        <v>0</v>
      </c>
      <c r="GF34" s="140">
        <f ca="1">IF(AND(($AB34+$E$2)&gt;HO$5,HO$5&gt;=$E$2),$U34,IF(AND(($AA34+$E$2)&gt;HO$5,HO$5&gt;=$E$2),$T34,0))/Loss_Propane
 *IF($C34="Residential",'Portfolio Inputs'!AA$39,'Portfolio Inputs'!AA$40)
+IF(AND(($AB34+$E$2)&gt;HO$5,HO$5&gt;=$E$2),$W34,IF(AND(($AA34+$E$2)&gt;HO$5,HO$5&gt;=$E$2),$V34,0))/Loss_OilEnergy
 *IF($C34="Residential",'Portfolio Inputs'!AA$41,'Portfolio Inputs'!AA$42)</f>
        <v>0</v>
      </c>
      <c r="GG34" s="140">
        <f ca="1">IF(AND(($AB34+$E$2)&gt;HP$5,HP$5&gt;=$E$2),$U34,IF(AND(($AA34+$E$2)&gt;HP$5,HP$5&gt;=$E$2),$T34,0))/Loss_Propane
 *IF($C34="Residential",'Portfolio Inputs'!AB$39,'Portfolio Inputs'!AB$40)
+IF(AND(($AB34+$E$2)&gt;HP$5,HP$5&gt;=$E$2),$W34,IF(AND(($AA34+$E$2)&gt;HP$5,HP$5&gt;=$E$2),$V34,0))/Loss_OilEnergy
 *IF($C34="Residential",'Portfolio Inputs'!AB$41,'Portfolio Inputs'!AB$42)</f>
        <v>0</v>
      </c>
      <c r="GH34" s="140">
        <f ca="1">IF(AND(($AB34+$E$2)&gt;HQ$5,HQ$5&gt;=$E$2),$U34,IF(AND(($AA34+$E$2)&gt;HQ$5,HQ$5&gt;=$E$2),$T34,0))/Loss_Propane
 *IF($C34="Residential",'Portfolio Inputs'!AC$39,'Portfolio Inputs'!AC$40)
+IF(AND(($AB34+$E$2)&gt;HQ$5,HQ$5&gt;=$E$2),$W34,IF(AND(($AA34+$E$2)&gt;HQ$5,HQ$5&gt;=$E$2),$V34,0))/Loss_OilEnergy
 *IF($C34="Residential",'Portfolio Inputs'!AC$41,'Portfolio Inputs'!AC$42)</f>
        <v>0</v>
      </c>
      <c r="GI34" s="140">
        <f ca="1">IF(AND(($AB34+$E$2)&gt;HR$5,HR$5&gt;=$E$2),$U34,IF(AND(($AA34+$E$2)&gt;HR$5,HR$5&gt;=$E$2),$T34,0))/Loss_Propane
 *IF($C34="Residential",'Portfolio Inputs'!AD$39,'Portfolio Inputs'!AD$40)
+IF(AND(($AB34+$E$2)&gt;HR$5,HR$5&gt;=$E$2),$W34,IF(AND(($AA34+$E$2)&gt;HR$5,HR$5&gt;=$E$2),$V34,0))/Loss_OilEnergy
 *IF($C34="Residential",'Portfolio Inputs'!AD$41,'Portfolio Inputs'!AD$42)</f>
        <v>0</v>
      </c>
      <c r="GJ34" s="140">
        <f ca="1">IF(AND(($AB34+$E$2)&gt;HS$5,HS$5&gt;=$E$2),$U34,IF(AND(($AA34+$E$2)&gt;HS$5,HS$5&gt;=$E$2),$T34,0))/Loss_Propane
 *IF($C34="Residential",'Portfolio Inputs'!AE$39,'Portfolio Inputs'!AE$40)
+IF(AND(($AB34+$E$2)&gt;HS$5,HS$5&gt;=$E$2),$W34,IF(AND(($AA34+$E$2)&gt;HS$5,HS$5&gt;=$E$2),$V34,0))/Loss_OilEnergy
 *IF($C34="Residential",'Portfolio Inputs'!AE$41,'Portfolio Inputs'!AE$42)</f>
        <v>0</v>
      </c>
      <c r="GK34" s="140">
        <f ca="1">IF(AND(($AB34+$E$2)&gt;HT$5,HT$5&gt;=$E$2),$U34,IF(AND(($AA34+$E$2)&gt;HT$5,HT$5&gt;=$E$2),$T34,0))/Loss_Propane
 *IF($C34="Residential",'Portfolio Inputs'!AF$39,'Portfolio Inputs'!AF$40)
+IF(AND(($AB34+$E$2)&gt;HT$5,HT$5&gt;=$E$2),$W34,IF(AND(($AA34+$E$2)&gt;HT$5,HT$5&gt;=$E$2),$V34,0))/Loss_OilEnergy
 *IF($C34="Residential",'Portfolio Inputs'!AF$41,'Portfolio Inputs'!AF$42)</f>
        <v>0</v>
      </c>
      <c r="GL34" s="140">
        <f ca="1">IF(AND(($AB34+$E$2)&gt;HU$5,HU$5&gt;=$E$2),$U34,IF(AND(($AA34+$E$2)&gt;HU$5,HU$5&gt;=$E$2),$T34,0))/Loss_Propane
 *IF($C34="Residential",'Portfolio Inputs'!AG$39,'Portfolio Inputs'!AG$40)
+IF(AND(($AB34+$E$2)&gt;HU$5,HU$5&gt;=$E$2),$W34,IF(AND(($AA34+$E$2)&gt;HU$5,HU$5&gt;=$E$2),$V34,0))/Loss_OilEnergy
 *IF($C34="Residential",'Portfolio Inputs'!AG$41,'Portfolio Inputs'!AG$42)</f>
        <v>0</v>
      </c>
      <c r="GM34" s="140">
        <f ca="1">IF(AND(($AB34+$E$2)&gt;HV$5,HV$5&gt;=$E$2),$U34,IF(AND(($AA34+$E$2)&gt;HV$5,HV$5&gt;=$E$2),$T34,0))/Loss_Propane
 *IF($C34="Residential",'Portfolio Inputs'!AH$39,'Portfolio Inputs'!AH$40)
+IF(AND(($AB34+$E$2)&gt;HV$5,HV$5&gt;=$E$2),$W34,IF(AND(($AA34+$E$2)&gt;HV$5,HV$5&gt;=$E$2),$V34,0))/Loss_OilEnergy
 *IF($C34="Residential",'Portfolio Inputs'!AH$41,'Portfolio Inputs'!AH$42)</f>
        <v>0</v>
      </c>
      <c r="GN34" s="140">
        <f ca="1">IF(AND(($AB34+$E$2)&gt;HW$5,HW$5&gt;=$E$2),$U34,IF(AND(($AA34+$E$2)&gt;HW$5,HW$5&gt;=$E$2),$T34,0))/Loss_Propane
 *IF($C34="Residential",'Portfolio Inputs'!AI$39,'Portfolio Inputs'!AI$40)
+IF(AND(($AB34+$E$2)&gt;HW$5,HW$5&gt;=$E$2),$W34,IF(AND(($AA34+$E$2)&gt;HW$5,HW$5&gt;=$E$2),$V34,0))/Loss_OilEnergy
 *IF($C34="Residential",'Portfolio Inputs'!AI$41,'Portfolio Inputs'!AI$42)</f>
        <v>0</v>
      </c>
      <c r="GO34" s="140">
        <f ca="1">IF(AND(($AB34+$E$2)&gt;HX$5,HX$5&gt;=$E$2),$U34,IF(AND(($AA34+$E$2)&gt;HX$5,HX$5&gt;=$E$2),$T34,0))/Loss_Propane
 *IF($C34="Residential",'Portfolio Inputs'!AJ$39,'Portfolio Inputs'!AJ$40)
+IF(AND(($AB34+$E$2)&gt;HX$5,HX$5&gt;=$E$2),$W34,IF(AND(($AA34+$E$2)&gt;HX$5,HX$5&gt;=$E$2),$V34,0))/Loss_OilEnergy
 *IF($C34="Residential",'Portfolio Inputs'!AJ$41,'Portfolio Inputs'!AJ$42)</f>
        <v>0</v>
      </c>
      <c r="GP34" s="140">
        <f ca="1">IF(AND(($AB34+$E$2)&gt;HY$5,HY$5&gt;=$E$2),$U34,IF(AND(($AA34+$E$2)&gt;HY$5,HY$5&gt;=$E$2),$T34,0))/Loss_Propane
 *IF($C34="Residential",'Portfolio Inputs'!AK$39,'Portfolio Inputs'!AK$40)
+IF(AND(($AB34+$E$2)&gt;HY$5,HY$5&gt;=$E$2),$W34,IF(AND(($AA34+$E$2)&gt;HY$5,HY$5&gt;=$E$2),$V34,0))/Loss_OilEnergy
 *IF($C34="Residential",'Portfolio Inputs'!AK$41,'Portfolio Inputs'!AK$42)</f>
        <v>0</v>
      </c>
      <c r="GQ34" s="140">
        <f ca="1">IF(AND(($AB34+$E$2)&gt;HZ$5,HZ$5&gt;=$E$2),$U34,IF(AND(($AA34+$E$2)&gt;HZ$5,HZ$5&gt;=$E$2),$T34,0))/Loss_Propane
 *IF($C34="Residential",'Portfolio Inputs'!AL$39,'Portfolio Inputs'!AL$40)
+IF(AND(($AB34+$E$2)&gt;HZ$5,HZ$5&gt;=$E$2),$W34,IF(AND(($AA34+$E$2)&gt;HZ$5,HZ$5&gt;=$E$2),$V34,0))/Loss_OilEnergy
 *IF($C34="Residential",'Portfolio Inputs'!AL$41,'Portfolio Inputs'!AL$42)</f>
        <v>0</v>
      </c>
      <c r="GR34" s="140">
        <f ca="1">IF(AND(($AB34+$E$2)&gt;IA$5,IA$5&gt;=$E$2),$U34,IF(AND(($AA34+$E$2)&gt;IA$5,IA$5&gt;=$E$2),$T34,0))/Loss_Propane
 *IF($C34="Residential",'Portfolio Inputs'!AM$39,'Portfolio Inputs'!AM$40)
+IF(AND(($AB34+$E$2)&gt;IA$5,IA$5&gt;=$E$2),$W34,IF(AND(($AA34+$E$2)&gt;IA$5,IA$5&gt;=$E$2),$V34,0))/Loss_OilEnergy
 *IF($C34="Residential",'Portfolio Inputs'!AM$41,'Portfolio Inputs'!AM$42)</f>
        <v>0</v>
      </c>
      <c r="GS34" s="139"/>
      <c r="GT34" s="140">
        <f ca="1">IF(AND(($AB34+$E$2)&gt;GT$5,GT$5&gt;=$E$2),$L34,IF(AND(($AA34+$E$2)&gt;GT$5,GT$5&gt;=$E$2),$K34,0))/Loss_ElectricEnergy
 *IF($C34="Residential",'Portfolio Inputs'!F$33,'Portfolio Inputs'!F$34)
+IF(AND(($AB34+$E$2)&gt;GT$5,GT$5&gt;=$E$2),$Q34,IF(AND(($AA34+$E$2)&gt;GT$5,GT$5&gt;=$E$2),$P34,0))/Loss_GasEnergy
 *IF($C34="Residential",'Portfolio Inputs'!F$35,'Portfolio Inputs'!F$36)</f>
        <v>2459.4785036062217</v>
      </c>
      <c r="GU34" s="140">
        <f ca="1">IF(AND(($AB34+$E$2)&gt;GU$5,GU$5&gt;=$E$2),$L34,IF(AND(($AA34+$E$2)&gt;GU$5,GU$5&gt;=$E$2),$K34,0))/Loss_ElectricEnergy
 *IF($C34="Residential",'Portfolio Inputs'!G$33,'Portfolio Inputs'!G$34)
+IF(AND(($AB34+$E$2)&gt;GU$5,GU$5&gt;=$E$2),$Q34,IF(AND(($AA34+$E$2)&gt;GU$5,GU$5&gt;=$E$2),$P34,0))/Loss_GasEnergy
 *IF($C34="Residential",'Portfolio Inputs'!G$35,'Portfolio Inputs'!G$36)</f>
        <v>2496.3706811603147</v>
      </c>
      <c r="GV34" s="140">
        <f ca="1">IF(AND(($AB34+$E$2)&gt;GV$5,GV$5&gt;=$E$2),$L34,IF(AND(($AA34+$E$2)&gt;GV$5,GV$5&gt;=$E$2),$K34,0))/Loss_ElectricEnergy
 *IF($C34="Residential",'Portfolio Inputs'!H$33,'Portfolio Inputs'!H$34)
+IF(AND(($AB34+$E$2)&gt;GV$5,GV$5&gt;=$E$2),$Q34,IF(AND(($AA34+$E$2)&gt;GV$5,GV$5&gt;=$E$2),$P34,0))/Loss_GasEnergy
 *IF($C34="Residential",'Portfolio Inputs'!H$35,'Portfolio Inputs'!H$36)</f>
        <v>2533.8162413777191</v>
      </c>
      <c r="GW34" s="140">
        <f ca="1">IF(AND(($AB34+$E$2)&gt;GW$5,GW$5&gt;=$E$2),$L34,IF(AND(($AA34+$E$2)&gt;GW$5,GW$5&gt;=$E$2),$K34,0))/Loss_ElectricEnergy
 *IF($C34="Residential",'Portfolio Inputs'!I$33,'Portfolio Inputs'!I$34)
+IF(AND(($AB34+$E$2)&gt;GW$5,GW$5&gt;=$E$2),$Q34,IF(AND(($AA34+$E$2)&gt;GW$5,GW$5&gt;=$E$2),$P34,0))/Loss_GasEnergy
 *IF($C34="Residential",'Portfolio Inputs'!I$35,'Portfolio Inputs'!I$36)</f>
        <v>2571.8234849983846</v>
      </c>
      <c r="GX34" s="140">
        <f ca="1">IF(AND(($AB34+$E$2)&gt;GX$5,GX$5&gt;=$E$2),$L34,IF(AND(($AA34+$E$2)&gt;GX$5,GX$5&gt;=$E$2),$K34,0))/Loss_ElectricEnergy
 *IF($C34="Residential",'Portfolio Inputs'!J$33,'Portfolio Inputs'!J$34)
+IF(AND(($AB34+$E$2)&gt;GX$5,GX$5&gt;=$E$2),$Q34,IF(AND(($AA34+$E$2)&gt;GX$5,GX$5&gt;=$E$2),$P34,0))/Loss_GasEnergy
 *IF($C34="Residential",'Portfolio Inputs'!J$35,'Portfolio Inputs'!J$36)</f>
        <v>2610.4008372733601</v>
      </c>
      <c r="GY34" s="140">
        <f ca="1">IF(AND(($AB34+$E$2)&gt;GY$5,GY$5&gt;=$E$2),$L34,IF(AND(($AA34+$E$2)&gt;GY$5,GY$5&gt;=$E$2),$K34,0))/Loss_ElectricEnergy
 *IF($C34="Residential",'Portfolio Inputs'!K$33,'Portfolio Inputs'!K$34)
+IF(AND(($AB34+$E$2)&gt;GY$5,GY$5&gt;=$E$2),$Q34,IF(AND(($AA34+$E$2)&gt;GY$5,GY$5&gt;=$E$2),$P34,0))/Loss_GasEnergy
 *IF($C34="Residential",'Portfolio Inputs'!K$35,'Portfolio Inputs'!K$36)</f>
        <v>2649.5568498324601</v>
      </c>
      <c r="GZ34" s="140">
        <f ca="1">IF(AND(($AB34+$E$2)&gt;GZ$5,GZ$5&gt;=$E$2),$L34,IF(AND(($AA34+$E$2)&gt;GZ$5,GZ$5&gt;=$E$2),$K34,0))/Loss_ElectricEnergy
 *IF($C34="Residential",'Portfolio Inputs'!L$33,'Portfolio Inputs'!L$34)
+IF(AND(($AB34+$E$2)&gt;GZ$5,GZ$5&gt;=$E$2),$Q34,IF(AND(($AA34+$E$2)&gt;GZ$5,GZ$5&gt;=$E$2),$P34,0))/Loss_GasEnergy
 *IF($C34="Residential",'Portfolio Inputs'!L$35,'Portfolio Inputs'!L$36)</f>
        <v>2689.3002025799465</v>
      </c>
      <c r="HA34" s="140">
        <f ca="1">IF(AND(($AB34+$E$2)&gt;HA$5,HA$5&gt;=$E$2),$L34,IF(AND(($AA34+$E$2)&gt;HA$5,HA$5&gt;=$E$2),$K34,0))/Loss_ElectricEnergy
 *IF($C34="Residential",'Portfolio Inputs'!M$33,'Portfolio Inputs'!M$34)
+IF(AND(($AB34+$E$2)&gt;HA$5,HA$5&gt;=$E$2),$Q34,IF(AND(($AA34+$E$2)&gt;HA$5,HA$5&gt;=$E$2),$P34,0))/Loss_GasEnergy
 *IF($C34="Residential",'Portfolio Inputs'!M$35,'Portfolio Inputs'!M$36)</f>
        <v>2729.6397056186456</v>
      </c>
      <c r="HB34" s="140">
        <f ca="1">IF(AND(($AB34+$E$2)&gt;HB$5,HB$5&gt;=$E$2),$L34,IF(AND(($AA34+$E$2)&gt;HB$5,HB$5&gt;=$E$2),$K34,0))/Loss_ElectricEnergy
 *IF($C34="Residential",'Portfolio Inputs'!N$33,'Portfolio Inputs'!N$34)
+IF(AND(($AB34+$E$2)&gt;HB$5,HB$5&gt;=$E$2),$Q34,IF(AND(($AA34+$E$2)&gt;HB$5,HB$5&gt;=$E$2),$P34,0))/Loss_GasEnergy
 *IF($C34="Residential",'Portfolio Inputs'!N$35,'Portfolio Inputs'!N$36)</f>
        <v>734.3029089805525</v>
      </c>
      <c r="HC34" s="140">
        <f ca="1">IF(AND(($AB34+$E$2)&gt;HC$5,HC$5&gt;=$E$2),$L34,IF(AND(($AA34+$E$2)&gt;HC$5,HC$5&gt;=$E$2),$K34,0))/Loss_ElectricEnergy
 *IF($C34="Residential",'Portfolio Inputs'!O$33,'Portfolio Inputs'!O$34)
+IF(AND(($AB34+$E$2)&gt;HC$5,HC$5&gt;=$E$2),$Q34,IF(AND(($AA34+$E$2)&gt;HC$5,HC$5&gt;=$E$2),$P34,0))/Loss_GasEnergy
 *IF($C34="Residential",'Portfolio Inputs'!O$35,'Portfolio Inputs'!O$36)</f>
        <v>745.31745261526078</v>
      </c>
      <c r="HD34" s="140">
        <f ca="1">IF(AND(($AB34+$E$2)&gt;HD$5,HD$5&gt;=$E$2),$L34,IF(AND(($AA34+$E$2)&gt;HD$5,HD$5&gt;=$E$2),$K34,0))/Loss_ElectricEnergy
 *IF($C34="Residential",'Portfolio Inputs'!P$33,'Portfolio Inputs'!P$34)
+IF(AND(($AB34+$E$2)&gt;HD$5,HD$5&gt;=$E$2),$Q34,IF(AND(($AA34+$E$2)&gt;HD$5,HD$5&gt;=$E$2),$P34,0))/Loss_GasEnergy
 *IF($C34="Residential",'Portfolio Inputs'!P$35,'Portfolio Inputs'!P$36)</f>
        <v>756.49721440448957</v>
      </c>
      <c r="HE34" s="140">
        <f ca="1">IF(AND(($AB34+$E$2)&gt;HE$5,HE$5&gt;=$E$2),$L34,IF(AND(($AA34+$E$2)&gt;HE$5,HE$5&gt;=$E$2),$K34,0))/Loss_ElectricEnergy
 *IF($C34="Residential",'Portfolio Inputs'!Q$33,'Portfolio Inputs'!Q$34)
+IF(AND(($AB34+$E$2)&gt;HE$5,HE$5&gt;=$E$2),$Q34,IF(AND(($AA34+$E$2)&gt;HE$5,HE$5&gt;=$E$2),$P34,0))/Loss_GasEnergy
 *IF($C34="Residential",'Portfolio Inputs'!Q$35,'Portfolio Inputs'!Q$36)</f>
        <v>767.84467262055682</v>
      </c>
      <c r="HF34" s="140">
        <f ca="1">IF(AND(($AB34+$E$2)&gt;HF$5,HF$5&gt;=$E$2),$L34,IF(AND(($AA34+$E$2)&gt;HF$5,HF$5&gt;=$E$2),$K34,0))/Loss_ElectricEnergy
 *IF($C34="Residential",'Portfolio Inputs'!R$33,'Portfolio Inputs'!R$34)
+IF(AND(($AB34+$E$2)&gt;HF$5,HF$5&gt;=$E$2),$Q34,IF(AND(($AA34+$E$2)&gt;HF$5,HF$5&gt;=$E$2),$P34,0))/Loss_GasEnergy
 *IF($C34="Residential",'Portfolio Inputs'!R$35,'Portfolio Inputs'!R$36)</f>
        <v>779.36234270986506</v>
      </c>
      <c r="HG34" s="140">
        <f ca="1">IF(AND(($AB34+$E$2)&gt;HG$5,HG$5&gt;=$E$2),$L34,IF(AND(($AA34+$E$2)&gt;HG$5,HG$5&gt;=$E$2),$K34,0))/Loss_ElectricEnergy
 *IF($C34="Residential",'Portfolio Inputs'!S$33,'Portfolio Inputs'!S$34)
+IF(AND(($AB34+$E$2)&gt;HG$5,HG$5&gt;=$E$2),$Q34,IF(AND(($AA34+$E$2)&gt;HG$5,HG$5&gt;=$E$2),$P34,0))/Loss_GasEnergy
 *IF($C34="Residential",'Portfolio Inputs'!S$35,'Portfolio Inputs'!S$36)</f>
        <v>791.05277785051305</v>
      </c>
      <c r="HH34" s="140">
        <f ca="1">IF(AND(($AB34+$E$2)&gt;HH$5,HH$5&gt;=$E$2),$L34,IF(AND(($AA34+$E$2)&gt;HH$5,HH$5&gt;=$E$2),$K34,0))/Loss_ElectricEnergy
 *IF($C34="Residential",'Portfolio Inputs'!T$33,'Portfolio Inputs'!T$34)
+IF(AND(($AB34+$E$2)&gt;HH$5,HH$5&gt;=$E$2),$Q34,IF(AND(($AA34+$E$2)&gt;HH$5,HH$5&gt;=$E$2),$P34,0))/Loss_GasEnergy
 *IF($C34="Residential",'Portfolio Inputs'!T$35,'Portfolio Inputs'!T$36)</f>
        <v>802.9185695182706</v>
      </c>
      <c r="HI34" s="140">
        <f ca="1">IF(AND(($AB34+$E$2)&gt;HI$5,HI$5&gt;=$E$2),$L34,IF(AND(($AA34+$E$2)&gt;HI$5,HI$5&gt;=$E$2),$K34,0))/Loss_ElectricEnergy
 *IF($C34="Residential",'Portfolio Inputs'!U$33,'Portfolio Inputs'!U$34)
+IF(AND(($AB34+$E$2)&gt;HI$5,HI$5&gt;=$E$2),$Q34,IF(AND(($AA34+$E$2)&gt;HI$5,HI$5&gt;=$E$2),$P34,0))/Loss_GasEnergy
 *IF($C34="Residential",'Portfolio Inputs'!U$35,'Portfolio Inputs'!U$36)</f>
        <v>814.96234806104451</v>
      </c>
      <c r="HJ34" s="140">
        <f ca="1">IF(AND(($AB34+$E$2)&gt;HJ$5,HJ$5&gt;=$E$2),$L34,IF(AND(($AA34+$E$2)&gt;HJ$5,HJ$5&gt;=$E$2),$K34,0))/Loss_ElectricEnergy
 *IF($C34="Residential",'Portfolio Inputs'!V$33,'Portfolio Inputs'!V$34)
+IF(AND(($AB34+$E$2)&gt;HJ$5,HJ$5&gt;=$E$2),$Q34,IF(AND(($AA34+$E$2)&gt;HJ$5,HJ$5&gt;=$E$2),$P34,0))/Loss_GasEnergy
 *IF($C34="Residential",'Portfolio Inputs'!V$35,'Portfolio Inputs'!V$36)</f>
        <v>827.18678328196017</v>
      </c>
      <c r="HK34" s="140">
        <f ca="1">IF(AND(($AB34+$E$2)&gt;HK$5,HK$5&gt;=$E$2),$L34,IF(AND(($AA34+$E$2)&gt;HK$5,HK$5&gt;=$E$2),$K34,0))/Loss_ElectricEnergy
 *IF($C34="Residential",'Portfolio Inputs'!W$33,'Portfolio Inputs'!W$34)
+IF(AND(($AB34+$E$2)&gt;HK$5,HK$5&gt;=$E$2),$Q34,IF(AND(($AA34+$E$2)&gt;HK$5,HK$5&gt;=$E$2),$P34,0))/Loss_GasEnergy
 *IF($C34="Residential",'Portfolio Inputs'!W$35,'Portfolio Inputs'!W$36)</f>
        <v>839.59458503118958</v>
      </c>
      <c r="HL34" s="140">
        <f ca="1">IF(AND(($AB34+$E$2)&gt;HL$5,HL$5&gt;=$E$2),$L34,IF(AND(($AA34+$E$2)&gt;HL$5,HL$5&gt;=$E$2),$K34,0))/Loss_ElectricEnergy
 *IF($C34="Residential",'Portfolio Inputs'!X$33,'Portfolio Inputs'!X$34)
+IF(AND(($AB34+$E$2)&gt;HL$5,HL$5&gt;=$E$2),$Q34,IF(AND(($AA34+$E$2)&gt;HL$5,HL$5&gt;=$E$2),$P34,0))/Loss_GasEnergy
 *IF($C34="Residential",'Portfolio Inputs'!X$35,'Portfolio Inputs'!X$36)</f>
        <v>852.18850380665731</v>
      </c>
      <c r="HM34" s="140">
        <f ca="1">IF(AND(($AB34+$E$2)&gt;HM$5,HM$5&gt;=$E$2),$L34,IF(AND(($AA34+$E$2)&gt;HM$5,HM$5&gt;=$E$2),$K34,0))/Loss_ElectricEnergy
 *IF($C34="Residential",'Portfolio Inputs'!Y$33,'Portfolio Inputs'!Y$34)
+IF(AND(($AB34+$E$2)&gt;HM$5,HM$5&gt;=$E$2),$Q34,IF(AND(($AA34+$E$2)&gt;HM$5,HM$5&gt;=$E$2),$P34,0))/Loss_GasEnergy
 *IF($C34="Residential",'Portfolio Inputs'!Y$35,'Portfolio Inputs'!Y$36)</f>
        <v>864.97133136375703</v>
      </c>
      <c r="HN34" s="140">
        <f ca="1">IF(AND(($AB34+$E$2)&gt;HN$5,HN$5&gt;=$E$2),$L34,IF(AND(($AA34+$E$2)&gt;HN$5,HN$5&gt;=$E$2),$K34,0))/Loss_ElectricEnergy
 *IF($C34="Residential",'Portfolio Inputs'!Z$33,'Portfolio Inputs'!Z$34)
+IF(AND(($AB34+$E$2)&gt;HN$5,HN$5&gt;=$E$2),$Q34,IF(AND(($AA34+$E$2)&gt;HN$5,HN$5&gt;=$E$2),$P34,0))/Loss_GasEnergy
 *IF($C34="Residential",'Portfolio Inputs'!Z$35,'Portfolio Inputs'!Z$36)</f>
        <v>877.94590133421332</v>
      </c>
      <c r="HO34" s="140">
        <f ca="1">IF(AND(($AB34+$E$2)&gt;HO$5,HO$5&gt;=$E$2),$L34,IF(AND(($AA34+$E$2)&gt;HO$5,HO$5&gt;=$E$2),$K34,0))/Loss_ElectricEnergy
 *IF($C34="Residential",'Portfolio Inputs'!AA$33,'Portfolio Inputs'!AA$34)
+IF(AND(($AB34+$E$2)&gt;HO$5,HO$5&gt;=$E$2),$Q34,IF(AND(($AA34+$E$2)&gt;HO$5,HO$5&gt;=$E$2),$P34,0))/Loss_GasEnergy
 *IF($C34="Residential",'Portfolio Inputs'!AA$35,'Portfolio Inputs'!AA$36)</f>
        <v>891.11508985422643</v>
      </c>
      <c r="HP34" s="140">
        <f ca="1">IF(AND(($AB34+$E$2)&gt;HP$5,HP$5&gt;=$E$2),$L34,IF(AND(($AA34+$E$2)&gt;HP$5,HP$5&gt;=$E$2),$K34,0))/Loss_ElectricEnergy
 *IF($C34="Residential",'Portfolio Inputs'!AB$33,'Portfolio Inputs'!AB$34)
+IF(AND(($AB34+$E$2)&gt;HP$5,HP$5&gt;=$E$2),$Q34,IF(AND(($AA34+$E$2)&gt;HP$5,HP$5&gt;=$E$2),$P34,0))/Loss_GasEnergy
 *IF($C34="Residential",'Portfolio Inputs'!AB$35,'Portfolio Inputs'!AB$36)</f>
        <v>904.48181620203968</v>
      </c>
      <c r="HQ34" s="140">
        <f ca="1">IF(AND(($AB34+$E$2)&gt;HQ$5,HQ$5&gt;=$E$2),$L34,IF(AND(($AA34+$E$2)&gt;HQ$5,HQ$5&gt;=$E$2),$K34,0))/Loss_ElectricEnergy
 *IF($C34="Residential",'Portfolio Inputs'!AC$33,'Portfolio Inputs'!AC$34)
+IF(AND(($AB34+$E$2)&gt;HQ$5,HQ$5&gt;=$E$2),$Q34,IF(AND(($AA34+$E$2)&gt;HQ$5,HQ$5&gt;=$E$2),$P34,0))/Loss_GasEnergy
 *IF($C34="Residential",'Portfolio Inputs'!AC$35,'Portfolio Inputs'!AC$36)</f>
        <v>918.0490434450702</v>
      </c>
      <c r="HR34" s="140">
        <f ca="1">IF(AND(($AB34+$E$2)&gt;HR$5,HR$5&gt;=$E$2),$L34,IF(AND(($AA34+$E$2)&gt;HR$5,HR$5&gt;=$E$2),$K34,0))/Loss_ElectricEnergy
 *IF($C34="Residential",'Portfolio Inputs'!AD$33,'Portfolio Inputs'!AD$34)
+IF(AND(($AB34+$E$2)&gt;HR$5,HR$5&gt;=$E$2),$Q34,IF(AND(($AA34+$E$2)&gt;HR$5,HR$5&gt;=$E$2),$P34,0))/Loss_GasEnergy
 *IF($C34="Residential",'Portfolio Inputs'!AD$35,'Portfolio Inputs'!AD$36)</f>
        <v>931.81977909674617</v>
      </c>
      <c r="HS34" s="140">
        <f ca="1">IF(AND(($AB34+$E$2)&gt;HS$5,HS$5&gt;=$E$2),$L34,IF(AND(($AA34+$E$2)&gt;HS$5,HS$5&gt;=$E$2),$K34,0))/Loss_ElectricEnergy
 *IF($C34="Residential",'Portfolio Inputs'!AE$33,'Portfolio Inputs'!AE$34)
+IF(AND(($AB34+$E$2)&gt;HS$5,HS$5&gt;=$E$2),$Q34,IF(AND(($AA34+$E$2)&gt;HS$5,HS$5&gt;=$E$2),$P34,0))/Loss_GasEnergy
 *IF($C34="Residential",'Portfolio Inputs'!AE$35,'Portfolio Inputs'!AE$36)</f>
        <v>0</v>
      </c>
      <c r="HT34" s="140">
        <f ca="1">IF(AND(($AB34+$E$2)&gt;HT$5,HT$5&gt;=$E$2),$L34,IF(AND(($AA34+$E$2)&gt;HT$5,HT$5&gt;=$E$2),$K34,0))/Loss_ElectricEnergy
 *IF($C34="Residential",'Portfolio Inputs'!AF$33,'Portfolio Inputs'!AF$34)
+IF(AND(($AB34+$E$2)&gt;HT$5,HT$5&gt;=$E$2),$Q34,IF(AND(($AA34+$E$2)&gt;HT$5,HT$5&gt;=$E$2),$P34,0))/Loss_GasEnergy
 *IF($C34="Residential",'Portfolio Inputs'!AF$35,'Portfolio Inputs'!AF$36)</f>
        <v>0</v>
      </c>
      <c r="HU34" s="140">
        <f ca="1">IF(AND(($AB34+$E$2)&gt;HU$5,HU$5&gt;=$E$2),$L34,IF(AND(($AA34+$E$2)&gt;HU$5,HU$5&gt;=$E$2),$K34,0))/Loss_ElectricEnergy
 *IF($C34="Residential",'Portfolio Inputs'!AG$33,'Portfolio Inputs'!AG$34)
+IF(AND(($AB34+$E$2)&gt;HU$5,HU$5&gt;=$E$2),$Q34,IF(AND(($AA34+$E$2)&gt;HU$5,HU$5&gt;=$E$2),$P34,0))/Loss_GasEnergy
 *IF($C34="Residential",'Portfolio Inputs'!AG$35,'Portfolio Inputs'!AG$36)</f>
        <v>0</v>
      </c>
      <c r="HV34" s="140">
        <f ca="1">IF(AND(($AB34+$E$2)&gt;HV$5,HV$5&gt;=$E$2),$L34,IF(AND(($AA34+$E$2)&gt;HV$5,HV$5&gt;=$E$2),$K34,0))/Loss_ElectricEnergy
 *IF($C34="Residential",'Portfolio Inputs'!AH$33,'Portfolio Inputs'!AH$34)
+IF(AND(($AB34+$E$2)&gt;HV$5,HV$5&gt;=$E$2),$Q34,IF(AND(($AA34+$E$2)&gt;HV$5,HV$5&gt;=$E$2),$P34,0))/Loss_GasEnergy
 *IF($C34="Residential",'Portfolio Inputs'!AH$35,'Portfolio Inputs'!AH$36)</f>
        <v>0</v>
      </c>
      <c r="HW34" s="140">
        <f ca="1">IF(AND(($AB34+$E$2)&gt;HW$5,HW$5&gt;=$E$2),$L34,IF(AND(($AA34+$E$2)&gt;HW$5,HW$5&gt;=$E$2),$K34,0))/Loss_ElectricEnergy
 *IF($C34="Residential",'Portfolio Inputs'!AI$33,'Portfolio Inputs'!AI$34)
+IF(AND(($AB34+$E$2)&gt;HW$5,HW$5&gt;=$E$2),$Q34,IF(AND(($AA34+$E$2)&gt;HW$5,HW$5&gt;=$E$2),$P34,0))/Loss_GasEnergy
 *IF($C34="Residential",'Portfolio Inputs'!AI$35,'Portfolio Inputs'!AI$36)</f>
        <v>0</v>
      </c>
      <c r="HX34" s="140">
        <f ca="1">IF(AND(($AB34+$E$2)&gt;HX$5,HX$5&gt;=$E$2),$L34,IF(AND(($AA34+$E$2)&gt;HX$5,HX$5&gt;=$E$2),$K34,0))/Loss_ElectricEnergy
 *IF($C34="Residential",'Portfolio Inputs'!AJ$33,'Portfolio Inputs'!AJ$34)
+IF(AND(($AB34+$E$2)&gt;HX$5,HX$5&gt;=$E$2),$Q34,IF(AND(($AA34+$E$2)&gt;HX$5,HX$5&gt;=$E$2),$P34,0))/Loss_GasEnergy
 *IF($C34="Residential",'Portfolio Inputs'!AJ$35,'Portfolio Inputs'!AJ$36)</f>
        <v>0</v>
      </c>
      <c r="HY34" s="140">
        <f ca="1">IF(AND(($AB34+$E$2)&gt;HY$5,HY$5&gt;=$E$2),$L34,IF(AND(($AA34+$E$2)&gt;HY$5,HY$5&gt;=$E$2),$K34,0))/Loss_ElectricEnergy
 *IF($C34="Residential",'Portfolio Inputs'!AK$33,'Portfolio Inputs'!AK$34)
+IF(AND(($AB34+$E$2)&gt;HY$5,HY$5&gt;=$E$2),$Q34,IF(AND(($AA34+$E$2)&gt;HY$5,HY$5&gt;=$E$2),$P34,0))/Loss_GasEnergy
 *IF($C34="Residential",'Portfolio Inputs'!AK$35,'Portfolio Inputs'!AK$36)</f>
        <v>0</v>
      </c>
      <c r="HZ34" s="140">
        <f ca="1">IF(AND(($AB34+$E$2)&gt;HZ$5,HZ$5&gt;=$E$2),$L34,IF(AND(($AA34+$E$2)&gt;HZ$5,HZ$5&gt;=$E$2),$K34,0))/Loss_ElectricEnergy
 *IF($C34="Residential",'Portfolio Inputs'!AL$33,'Portfolio Inputs'!AL$34)
+IF(AND(($AB34+$E$2)&gt;HZ$5,HZ$5&gt;=$E$2),$Q34,IF(AND(($AA34+$E$2)&gt;HZ$5,HZ$5&gt;=$E$2),$P34,0))/Loss_GasEnergy
 *IF($C34="Residential",'Portfolio Inputs'!AL$35,'Portfolio Inputs'!AL$36)</f>
        <v>0</v>
      </c>
      <c r="IA34" s="140">
        <f ca="1">IF(AND(($AB34+$E$2)&gt;IA$5,IA$5&gt;=$E$2),$L34,IF(AND(($AA34+$E$2)&gt;IA$5,IA$5&gt;=$E$2),$K34,0))/Loss_ElectricEnergy
 *IF($C34="Residential",'Portfolio Inputs'!AM$33,'Portfolio Inputs'!AM$34)
+IF(AND(($AB34+$E$2)&gt;IA$5,IA$5&gt;=$E$2),$Q34,IF(AND(($AA34+$E$2)&gt;IA$5,IA$5&gt;=$E$2),$P34,0))/Loss_GasEnergy
 *IF($C34="Residential",'Portfolio Inputs'!AM$35,'Portfolio Inputs'!AM$36)</f>
        <v>0</v>
      </c>
      <c r="IB34" s="139"/>
      <c r="IC34" s="140">
        <f t="shared" ca="1" si="450"/>
        <v>4500</v>
      </c>
      <c r="ID34" s="140">
        <f t="shared" ca="1" si="450"/>
        <v>0</v>
      </c>
      <c r="IE34" s="140">
        <f t="shared" ca="1" si="450"/>
        <v>0</v>
      </c>
      <c r="IF34" s="140">
        <f t="shared" ca="1" si="450"/>
        <v>0</v>
      </c>
      <c r="IG34" s="140">
        <f t="shared" ca="1" si="450"/>
        <v>0</v>
      </c>
      <c r="IH34" s="140">
        <f t="shared" ca="1" si="450"/>
        <v>0</v>
      </c>
      <c r="II34" s="140">
        <f t="shared" ca="1" si="450"/>
        <v>0</v>
      </c>
      <c r="IJ34" s="140">
        <f t="shared" ca="1" si="450"/>
        <v>0</v>
      </c>
      <c r="IK34" s="140">
        <f t="shared" ca="1" si="450"/>
        <v>-2186.3418909802322</v>
      </c>
      <c r="IL34" s="140">
        <f t="shared" ca="1" si="450"/>
        <v>0</v>
      </c>
      <c r="IM34" s="140">
        <f t="shared" ca="1" si="450"/>
        <v>0</v>
      </c>
      <c r="IN34" s="140">
        <f t="shared" ca="1" si="450"/>
        <v>0</v>
      </c>
      <c r="IO34" s="140">
        <f t="shared" ca="1" si="450"/>
        <v>0</v>
      </c>
      <c r="IP34" s="140">
        <f t="shared" ca="1" si="450"/>
        <v>0</v>
      </c>
      <c r="IQ34" s="140">
        <f t="shared" ca="1" si="450"/>
        <v>0</v>
      </c>
      <c r="IR34" s="140">
        <f t="shared" ca="1" si="450"/>
        <v>0</v>
      </c>
      <c r="IS34" s="140">
        <f t="shared" ca="1" si="451"/>
        <v>0</v>
      </c>
      <c r="IT34" s="140">
        <f t="shared" ca="1" si="451"/>
        <v>0</v>
      </c>
      <c r="IU34" s="140">
        <f t="shared" ca="1" si="451"/>
        <v>0</v>
      </c>
      <c r="IV34" s="140">
        <f t="shared" ca="1" si="451"/>
        <v>0</v>
      </c>
      <c r="IW34" s="140">
        <f t="shared" ca="1" si="452"/>
        <v>0</v>
      </c>
      <c r="IX34" s="140">
        <f t="shared" ca="1" si="452"/>
        <v>0</v>
      </c>
      <c r="IY34" s="140">
        <f t="shared" ca="1" si="452"/>
        <v>0</v>
      </c>
      <c r="IZ34" s="140">
        <f t="shared" ca="1" si="452"/>
        <v>0</v>
      </c>
      <c r="JA34" s="140">
        <f t="shared" ca="1" si="452"/>
        <v>0</v>
      </c>
      <c r="JB34" s="140">
        <f t="shared" ca="1" si="452"/>
        <v>0</v>
      </c>
      <c r="JC34" s="140">
        <f t="shared" ca="1" si="452"/>
        <v>0</v>
      </c>
      <c r="JD34" s="140">
        <f t="shared" ca="1" si="452"/>
        <v>0</v>
      </c>
      <c r="JE34" s="140">
        <f t="shared" ca="1" si="452"/>
        <v>0</v>
      </c>
      <c r="JF34" s="140">
        <f t="shared" ca="1" si="452"/>
        <v>0</v>
      </c>
      <c r="JG34" s="140">
        <f t="shared" ca="1" si="452"/>
        <v>0</v>
      </c>
      <c r="JH34" s="140">
        <f t="shared" ca="1" si="452"/>
        <v>0</v>
      </c>
      <c r="JI34" s="140">
        <f t="shared" ca="1" si="452"/>
        <v>0</v>
      </c>
      <c r="JJ34" s="140">
        <f t="shared" ca="1" si="452"/>
        <v>0</v>
      </c>
      <c r="JK34" s="139"/>
      <c r="JL34" s="140">
        <f ca="1">IF(AND(($AB34+$E$2)&gt;JL$5,JL$5&gt;=$E$2),'Portfolio Inputs'!F$30*$S34,IF(AND(($AA34+$E$2)&gt;JL$5,JL$5&gt;=$E$2),'Portfolio Inputs'!F$30*$R34,0))</f>
        <v>0</v>
      </c>
      <c r="JM34" s="140">
        <f ca="1">IF(AND(($AB34+$E$2)&gt;JM$5,JM$5&gt;=$E$2),'Portfolio Inputs'!G$30*$S34,IF(AND(($AA34+$E$2)&gt;JM$5,JM$5&gt;=$E$2),'Portfolio Inputs'!G$30*$R34,0))</f>
        <v>0</v>
      </c>
      <c r="JN34" s="140">
        <f ca="1">IF(AND(($AB34+$E$2)&gt;JN$5,JN$5&gt;=$E$2),'Portfolio Inputs'!H$30*$S34,IF(AND(($AA34+$E$2)&gt;JN$5,JN$5&gt;=$E$2),'Portfolio Inputs'!H$30*$R34,0))</f>
        <v>0</v>
      </c>
      <c r="JO34" s="140">
        <f ca="1">IF(AND(($AB34+$E$2)&gt;JO$5,JO$5&gt;=$E$2),'Portfolio Inputs'!I$30*$S34,IF(AND(($AA34+$E$2)&gt;JO$5,JO$5&gt;=$E$2),'Portfolio Inputs'!I$30*$R34,0))</f>
        <v>0</v>
      </c>
      <c r="JP34" s="140">
        <f ca="1">IF(AND(($AB34+$E$2)&gt;JP$5,JP$5&gt;=$E$2),'Portfolio Inputs'!J$30*$S34,IF(AND(($AA34+$E$2)&gt;JP$5,JP$5&gt;=$E$2),'Portfolio Inputs'!J$30*$R34,0))</f>
        <v>0</v>
      </c>
      <c r="JQ34" s="140">
        <f ca="1">IF(AND(($AB34+$E$2)&gt;JQ$5,JQ$5&gt;=$E$2),'Portfolio Inputs'!K$30*$S34,IF(AND(($AA34+$E$2)&gt;JQ$5,JQ$5&gt;=$E$2),'Portfolio Inputs'!K$30*$R34,0))</f>
        <v>0</v>
      </c>
      <c r="JR34" s="140">
        <f ca="1">IF(AND(($AB34+$E$2)&gt;JR$5,JR$5&gt;=$E$2),'Portfolio Inputs'!L$30*$S34,IF(AND(($AA34+$E$2)&gt;JR$5,JR$5&gt;=$E$2),'Portfolio Inputs'!L$30*$R34,0))</f>
        <v>0</v>
      </c>
      <c r="JS34" s="140">
        <f ca="1">IF(AND(($AB34+$E$2)&gt;JS$5,JS$5&gt;=$E$2),'Portfolio Inputs'!M$30*$S34,IF(AND(($AA34+$E$2)&gt;JS$5,JS$5&gt;=$E$2),'Portfolio Inputs'!M$30*$R34,0))</f>
        <v>0</v>
      </c>
      <c r="JT34" s="140">
        <f ca="1">IF(AND(($AB34+$E$2)&gt;JT$5,JT$5&gt;=$E$2),'Portfolio Inputs'!N$30*$S34,IF(AND(($AA34+$E$2)&gt;JT$5,JT$5&gt;=$E$2),'Portfolio Inputs'!N$30*$R34,0))</f>
        <v>0</v>
      </c>
      <c r="JU34" s="140">
        <f ca="1">IF(AND(($AB34+$E$2)&gt;JU$5,JU$5&gt;=$E$2),'Portfolio Inputs'!O$30*$S34,IF(AND(($AA34+$E$2)&gt;JU$5,JU$5&gt;=$E$2),'Portfolio Inputs'!O$30*$R34,0))</f>
        <v>0</v>
      </c>
      <c r="JV34" s="140">
        <f ca="1">IF(AND(($AB34+$E$2)&gt;JV$5,JV$5&gt;=$E$2),'Portfolio Inputs'!P$30*$S34,IF(AND(($AA34+$E$2)&gt;JV$5,JV$5&gt;=$E$2),'Portfolio Inputs'!P$30*$R34,0))</f>
        <v>0</v>
      </c>
      <c r="JW34" s="140">
        <f ca="1">IF(AND(($AB34+$E$2)&gt;JW$5,JW$5&gt;=$E$2),'Portfolio Inputs'!Q$30*$S34,IF(AND(($AA34+$E$2)&gt;JW$5,JW$5&gt;=$E$2),'Portfolio Inputs'!Q$30*$R34,0))</f>
        <v>0</v>
      </c>
      <c r="JX34" s="140">
        <f ca="1">IF(AND(($AB34+$E$2)&gt;JX$5,JX$5&gt;=$E$2),'Portfolio Inputs'!R$30*$S34,IF(AND(($AA34+$E$2)&gt;JX$5,JX$5&gt;=$E$2),'Portfolio Inputs'!R$30*$R34,0))</f>
        <v>0</v>
      </c>
      <c r="JY34" s="140">
        <f ca="1">IF(AND(($AB34+$E$2)&gt;JY$5,JY$5&gt;=$E$2),'Portfolio Inputs'!S$30*$S34,IF(AND(($AA34+$E$2)&gt;JY$5,JY$5&gt;=$E$2),'Portfolio Inputs'!S$30*$R34,0))</f>
        <v>0</v>
      </c>
      <c r="JZ34" s="140">
        <f ca="1">IF(AND(($AB34+$E$2)&gt;JZ$5,JZ$5&gt;=$E$2),'Portfolio Inputs'!T$30*$S34,IF(AND(($AA34+$E$2)&gt;JZ$5,JZ$5&gt;=$E$2),'Portfolio Inputs'!T$30*$R34,0))</f>
        <v>0</v>
      </c>
      <c r="KA34" s="140">
        <f ca="1">IF(AND(($AB34+$E$2)&gt;KA$5,KA$5&gt;=$E$2),'Portfolio Inputs'!U$30*$S34,IF(AND(($AA34+$E$2)&gt;KA$5,KA$5&gt;=$E$2),'Portfolio Inputs'!U$30*$R34,0))</f>
        <v>0</v>
      </c>
      <c r="KB34" s="140">
        <f ca="1">IF(AND(($AB34+$E$2)&gt;KB$5,KB$5&gt;=$E$2),'Portfolio Inputs'!V$30*$S34,IF(AND(($AA34+$E$2)&gt;KB$5,KB$5&gt;=$E$2),'Portfolio Inputs'!V$30*$R34,0))</f>
        <v>0</v>
      </c>
      <c r="KC34" s="140">
        <f ca="1">IF(AND(($AB34+$E$2)&gt;KC$5,KC$5&gt;=$E$2),'Portfolio Inputs'!W$30*$S34,IF(AND(($AA34+$E$2)&gt;KC$5,KC$5&gt;=$E$2),'Portfolio Inputs'!W$30*$R34,0))</f>
        <v>0</v>
      </c>
      <c r="KD34" s="140">
        <f ca="1">IF(AND(($AB34+$E$2)&gt;KD$5,KD$5&gt;=$E$2),'Portfolio Inputs'!X$30*$S34,IF(AND(($AA34+$E$2)&gt;KD$5,KD$5&gt;=$E$2),'Portfolio Inputs'!X$30*$R34,0))</f>
        <v>0</v>
      </c>
      <c r="KE34" s="140">
        <f ca="1">IF(AND(($AB34+$E$2)&gt;KE$5,KE$5&gt;=$E$2),'Portfolio Inputs'!Y$30*$S34,IF(AND(($AA34+$E$2)&gt;KE$5,KE$5&gt;=$E$2),'Portfolio Inputs'!Y$30*$R34,0))</f>
        <v>0</v>
      </c>
      <c r="KF34" s="140">
        <f ca="1">IF(AND(($AB34+$E$2)&gt;KF$5,KF$5&gt;=$E$2),'Portfolio Inputs'!Z$30*$S34,IF(AND(($AA34+$E$2)&gt;KF$5,KF$5&gt;=$E$2),'Portfolio Inputs'!Z$30*$R34,0))</f>
        <v>0</v>
      </c>
      <c r="KG34" s="140">
        <f ca="1">IF(AND(($AB34+$E$2)&gt;KG$5,KG$5&gt;=$E$2),'Portfolio Inputs'!AA$30*$S34,IF(AND(($AA34+$E$2)&gt;KG$5,KG$5&gt;=$E$2),'Portfolio Inputs'!AA$30*$R34,0))</f>
        <v>0</v>
      </c>
      <c r="KH34" s="140">
        <f ca="1">IF(AND(($AB34+$E$2)&gt;KH$5,KH$5&gt;=$E$2),'Portfolio Inputs'!AB$30*$S34,IF(AND(($AA34+$E$2)&gt;KH$5,KH$5&gt;=$E$2),'Portfolio Inputs'!AB$30*$R34,0))</f>
        <v>0</v>
      </c>
      <c r="KI34" s="140">
        <f ca="1">IF(AND(($AB34+$E$2)&gt;KI$5,KI$5&gt;=$E$2),'Portfolio Inputs'!AC$30*$S34,IF(AND(($AA34+$E$2)&gt;KI$5,KI$5&gt;=$E$2),'Portfolio Inputs'!AC$30*$R34,0))</f>
        <v>0</v>
      </c>
      <c r="KJ34" s="140">
        <f ca="1">IF(AND(($AB34+$E$2)&gt;KJ$5,KJ$5&gt;=$E$2),'Portfolio Inputs'!AD$30*$S34,IF(AND(($AA34+$E$2)&gt;KJ$5,KJ$5&gt;=$E$2),'Portfolio Inputs'!AD$30*$R34,0))</f>
        <v>0</v>
      </c>
      <c r="KK34" s="140">
        <f ca="1">IF(AND(($AB34+$E$2)&gt;KK$5,KK$5&gt;=$E$2),'Portfolio Inputs'!AE$30*$S34,IF(AND(($AA34+$E$2)&gt;KK$5,KK$5&gt;=$E$2),'Portfolio Inputs'!AE$30*$R34,0))</f>
        <v>0</v>
      </c>
      <c r="KL34" s="140">
        <f ca="1">IF(AND(($AB34+$E$2)&gt;KL$5,KL$5&gt;=$E$2),'Portfolio Inputs'!AF$30*$S34,IF(AND(($AA34+$E$2)&gt;KL$5,KL$5&gt;=$E$2),'Portfolio Inputs'!AF$30*$R34,0))</f>
        <v>0</v>
      </c>
      <c r="KM34" s="140">
        <f ca="1">IF(AND(($AB34+$E$2)&gt;KM$5,KM$5&gt;=$E$2),'Portfolio Inputs'!AG$30*$S34,IF(AND(($AA34+$E$2)&gt;KM$5,KM$5&gt;=$E$2),'Portfolio Inputs'!AG$30*$R34,0))</f>
        <v>0</v>
      </c>
      <c r="KN34" s="140">
        <f ca="1">IF(AND(($AB34+$E$2)&gt;KN$5,KN$5&gt;=$E$2),'Portfolio Inputs'!AH$30*$S34,IF(AND(($AA34+$E$2)&gt;KN$5,KN$5&gt;=$E$2),'Portfolio Inputs'!AH$30*$R34,0))</f>
        <v>0</v>
      </c>
      <c r="KO34" s="140">
        <f ca="1">IF(AND(($AB34+$E$2)&gt;KO$5,KO$5&gt;=$E$2),'Portfolio Inputs'!AI$30*$S34,IF(AND(($AA34+$E$2)&gt;KO$5,KO$5&gt;=$E$2),'Portfolio Inputs'!AI$30*$R34,0))</f>
        <v>0</v>
      </c>
      <c r="KP34" s="140">
        <f ca="1">IF(AND(($AB34+$E$2)&gt;KP$5,KP$5&gt;=$E$2),'Portfolio Inputs'!AJ$30*$S34,IF(AND(($AA34+$E$2)&gt;KP$5,KP$5&gt;=$E$2),'Portfolio Inputs'!AJ$30*$R34,0))</f>
        <v>0</v>
      </c>
      <c r="KQ34" s="140">
        <f ca="1">IF(AND(($AB34+$E$2)&gt;KQ$5,KQ$5&gt;=$E$2),'Portfolio Inputs'!AK$30*$S34,IF(AND(($AA34+$E$2)&gt;KQ$5,KQ$5&gt;=$E$2),'Portfolio Inputs'!AK$30*$R34,0))</f>
        <v>0</v>
      </c>
      <c r="KR34" s="140">
        <f ca="1">IF(AND(($AB34+$E$2)&gt;KR$5,KR$5&gt;=$E$2),'Portfolio Inputs'!AL$30*$S34,IF(AND(($AA34+$E$2)&gt;KR$5,KR$5&gt;=$E$2),'Portfolio Inputs'!AL$30*$R34,0))</f>
        <v>0</v>
      </c>
      <c r="KS34" s="140">
        <f ca="1">IF(AND(($AB34+$E$2)&gt;KS$5,KS$5&gt;=$E$2),'Portfolio Inputs'!AM$30*$S34,IF(AND(($AA34+$E$2)&gt;KS$5,KS$5&gt;=$E$2),'Portfolio Inputs'!AM$30*$R34,0))</f>
        <v>0</v>
      </c>
      <c r="KT34" s="139"/>
      <c r="KU34" s="140">
        <f ca="1">IF(AND(($AB34+$E$2)&gt;KU$5,KU$5&gt;=$E$2),$S34,IF(AND(($AA34+$E$2)&gt;KU$5,KU$5&gt;=$E$2),$R34,0))*IF($C34="Residential",'Portfolio Inputs'!F$37,'Portfolio Inputs'!F$38)</f>
        <v>0</v>
      </c>
      <c r="KV34" s="140">
        <f ca="1">IF(AND(($AB34+$E$2)&gt;KV$5,KV$5&gt;=$E$2),$S34,IF(AND(($AA34+$E$2)&gt;KV$5,KV$5&gt;=$E$2),$R34,0))*IF($C34="Residential",'Portfolio Inputs'!G$37,'Portfolio Inputs'!G$38)</f>
        <v>0</v>
      </c>
      <c r="KW34" s="140">
        <f ca="1">IF(AND(($AB34+$E$2)&gt;KW$5,KW$5&gt;=$E$2),$S34,IF(AND(($AA34+$E$2)&gt;KW$5,KW$5&gt;=$E$2),$R34,0))*IF($C34="Residential",'Portfolio Inputs'!H$37,'Portfolio Inputs'!H$38)</f>
        <v>0</v>
      </c>
      <c r="KX34" s="140">
        <f ca="1">IF(AND(($AB34+$E$2)&gt;KX$5,KX$5&gt;=$E$2),$S34,IF(AND(($AA34+$E$2)&gt;KX$5,KX$5&gt;=$E$2),$R34,0))*IF($C34="Residential",'Portfolio Inputs'!I$37,'Portfolio Inputs'!I$38)</f>
        <v>0</v>
      </c>
      <c r="KY34" s="140">
        <f ca="1">IF(AND(($AB34+$E$2)&gt;KY$5,KY$5&gt;=$E$2),$S34,IF(AND(($AA34+$E$2)&gt;KY$5,KY$5&gt;=$E$2),$R34,0))*IF($C34="Residential",'Portfolio Inputs'!J$37,'Portfolio Inputs'!J$38)</f>
        <v>0</v>
      </c>
      <c r="KZ34" s="140">
        <f ca="1">IF(AND(($AB34+$E$2)&gt;KZ$5,KZ$5&gt;=$E$2),$S34,IF(AND(($AA34+$E$2)&gt;KZ$5,KZ$5&gt;=$E$2),$R34,0))*IF($C34="Residential",'Portfolio Inputs'!K$37,'Portfolio Inputs'!K$38)</f>
        <v>0</v>
      </c>
      <c r="LA34" s="140">
        <f ca="1">IF(AND(($AB34+$E$2)&gt;LA$5,LA$5&gt;=$E$2),$S34,IF(AND(($AA34+$E$2)&gt;LA$5,LA$5&gt;=$E$2),$R34,0))*IF($C34="Residential",'Portfolio Inputs'!L$37,'Portfolio Inputs'!L$38)</f>
        <v>0</v>
      </c>
      <c r="LB34" s="140">
        <f ca="1">IF(AND(($AB34+$E$2)&gt;LB$5,LB$5&gt;=$E$2),$S34,IF(AND(($AA34+$E$2)&gt;LB$5,LB$5&gt;=$E$2),$R34,0))*IF($C34="Residential",'Portfolio Inputs'!M$37,'Portfolio Inputs'!M$38)</f>
        <v>0</v>
      </c>
      <c r="LC34" s="140">
        <f ca="1">IF(AND(($AB34+$E$2)&gt;LC$5,LC$5&gt;=$E$2),$S34,IF(AND(($AA34+$E$2)&gt;LC$5,LC$5&gt;=$E$2),$R34,0))*IF($C34="Residential",'Portfolio Inputs'!N$37,'Portfolio Inputs'!N$38)</f>
        <v>0</v>
      </c>
      <c r="LD34" s="140">
        <f ca="1">IF(AND(($AB34+$E$2)&gt;LD$5,LD$5&gt;=$E$2),$S34,IF(AND(($AA34+$E$2)&gt;LD$5,LD$5&gt;=$E$2),$R34,0))*IF($C34="Residential",'Portfolio Inputs'!O$37,'Portfolio Inputs'!O$38)</f>
        <v>0</v>
      </c>
      <c r="LE34" s="140">
        <f ca="1">IF(AND(($AB34+$E$2)&gt;LE$5,LE$5&gt;=$E$2),$S34,IF(AND(($AA34+$E$2)&gt;LE$5,LE$5&gt;=$E$2),$R34,0))*IF($C34="Residential",'Portfolio Inputs'!P$37,'Portfolio Inputs'!P$38)</f>
        <v>0</v>
      </c>
      <c r="LF34" s="140">
        <f ca="1">IF(AND(($AB34+$E$2)&gt;LF$5,LF$5&gt;=$E$2),$S34,IF(AND(($AA34+$E$2)&gt;LF$5,LF$5&gt;=$E$2),$R34,0))*IF($C34="Residential",'Portfolio Inputs'!Q$37,'Portfolio Inputs'!Q$38)</f>
        <v>0</v>
      </c>
      <c r="LG34" s="140">
        <f ca="1">IF(AND(($AB34+$E$2)&gt;LG$5,LG$5&gt;=$E$2),$S34,IF(AND(($AA34+$E$2)&gt;LG$5,LG$5&gt;=$E$2),$R34,0))*IF($C34="Residential",'Portfolio Inputs'!R$37,'Portfolio Inputs'!R$38)</f>
        <v>0</v>
      </c>
      <c r="LH34" s="140">
        <f ca="1">IF(AND(($AB34+$E$2)&gt;LH$5,LH$5&gt;=$E$2),$S34,IF(AND(($AA34+$E$2)&gt;LH$5,LH$5&gt;=$E$2),$R34,0))*IF($C34="Residential",'Portfolio Inputs'!S$37,'Portfolio Inputs'!S$38)</f>
        <v>0</v>
      </c>
      <c r="LI34" s="140">
        <f ca="1">IF(AND(($AB34+$E$2)&gt;LI$5,LI$5&gt;=$E$2),$S34,IF(AND(($AA34+$E$2)&gt;LI$5,LI$5&gt;=$E$2),$R34,0))*IF($C34="Residential",'Portfolio Inputs'!T$37,'Portfolio Inputs'!T$38)</f>
        <v>0</v>
      </c>
      <c r="LJ34" s="140">
        <f ca="1">IF(AND(($AB34+$E$2)&gt;LJ$5,LJ$5&gt;=$E$2),$S34,IF(AND(($AA34+$E$2)&gt;LJ$5,LJ$5&gt;=$E$2),$R34,0))*IF($C34="Residential",'Portfolio Inputs'!U$37,'Portfolio Inputs'!U$38)</f>
        <v>0</v>
      </c>
      <c r="LK34" s="140">
        <f ca="1">IF(AND(($AB34+$E$2)&gt;LK$5,LK$5&gt;=$E$2),$S34,IF(AND(($AA34+$E$2)&gt;LK$5,LK$5&gt;=$E$2),$R34,0))*IF($C34="Residential",'Portfolio Inputs'!V$37,'Portfolio Inputs'!V$38)</f>
        <v>0</v>
      </c>
      <c r="LL34" s="140">
        <f ca="1">IF(AND(($AB34+$E$2)&gt;LL$5,LL$5&gt;=$E$2),$S34,IF(AND(($AA34+$E$2)&gt;LL$5,LL$5&gt;=$E$2),$R34,0))*IF($C34="Residential",'Portfolio Inputs'!W$37,'Portfolio Inputs'!W$38)</f>
        <v>0</v>
      </c>
      <c r="LM34" s="140">
        <f ca="1">IF(AND(($AB34+$E$2)&gt;LM$5,LM$5&gt;=$E$2),$S34,IF(AND(($AA34+$E$2)&gt;LM$5,LM$5&gt;=$E$2),$R34,0))*IF($C34="Residential",'Portfolio Inputs'!X$37,'Portfolio Inputs'!X$38)</f>
        <v>0</v>
      </c>
      <c r="LN34" s="140">
        <f ca="1">IF(AND(($AB34+$E$2)&gt;LN$5,LN$5&gt;=$E$2),$S34,IF(AND(($AA34+$E$2)&gt;LN$5,LN$5&gt;=$E$2),$R34,0))*IF($C34="Residential",'Portfolio Inputs'!Y$37,'Portfolio Inputs'!Y$38)</f>
        <v>0</v>
      </c>
      <c r="LO34" s="140">
        <f ca="1">IF(AND(($AB34+$E$2)&gt;LO$5,LO$5&gt;=$E$2),$S34,IF(AND(($AA34+$E$2)&gt;LO$5,LO$5&gt;=$E$2),$R34,0))*IF($C34="Residential",'Portfolio Inputs'!Z$37,'Portfolio Inputs'!Z$38)</f>
        <v>0</v>
      </c>
      <c r="LP34" s="140">
        <f ca="1">IF(AND(($AB34+$E$2)&gt;LP$5,LP$5&gt;=$E$2),$S34,IF(AND(($AA34+$E$2)&gt;LP$5,LP$5&gt;=$E$2),$R34,0))*IF($C34="Residential",'Portfolio Inputs'!AA$37,'Portfolio Inputs'!AA$38)</f>
        <v>0</v>
      </c>
      <c r="LQ34" s="140">
        <f ca="1">IF(AND(($AB34+$E$2)&gt;LQ$5,LQ$5&gt;=$E$2),$S34,IF(AND(($AA34+$E$2)&gt;LQ$5,LQ$5&gt;=$E$2),$R34,0))*IF($C34="Residential",'Portfolio Inputs'!AB$37,'Portfolio Inputs'!AB$38)</f>
        <v>0</v>
      </c>
      <c r="LR34" s="140">
        <f ca="1">IF(AND(($AB34+$E$2)&gt;LR$5,LR$5&gt;=$E$2),$S34,IF(AND(($AA34+$E$2)&gt;LR$5,LR$5&gt;=$E$2),$R34,0))*IF($C34="Residential",'Portfolio Inputs'!AC$37,'Portfolio Inputs'!AC$38)</f>
        <v>0</v>
      </c>
      <c r="LS34" s="140">
        <f ca="1">IF(AND(($AB34+$E$2)&gt;LS$5,LS$5&gt;=$E$2),$S34,IF(AND(($AA34+$E$2)&gt;LS$5,LS$5&gt;=$E$2),$R34,0))*IF($C34="Residential",'Portfolio Inputs'!AD$37,'Portfolio Inputs'!AD$38)</f>
        <v>0</v>
      </c>
      <c r="LT34" s="140">
        <f ca="1">IF(AND(($AB34+$E$2)&gt;LT$5,LT$5&gt;=$E$2),$S34,IF(AND(($AA34+$E$2)&gt;LT$5,LT$5&gt;=$E$2),$R34,0))*IF($C34="Residential",'Portfolio Inputs'!AE$37,'Portfolio Inputs'!AE$38)</f>
        <v>0</v>
      </c>
      <c r="LU34" s="140">
        <f ca="1">IF(AND(($AB34+$E$2)&gt;LU$5,LU$5&gt;=$E$2),$S34,IF(AND(($AA34+$E$2)&gt;LU$5,LU$5&gt;=$E$2),$R34,0))*IF($C34="Residential",'Portfolio Inputs'!AF$37,'Portfolio Inputs'!AF$38)</f>
        <v>0</v>
      </c>
      <c r="LV34" s="140">
        <f ca="1">IF(AND(($AB34+$E$2)&gt;LV$5,LV$5&gt;=$E$2),$S34,IF(AND(($AA34+$E$2)&gt;LV$5,LV$5&gt;=$E$2),$R34,0))*IF($C34="Residential",'Portfolio Inputs'!AG$37,'Portfolio Inputs'!AG$38)</f>
        <v>0</v>
      </c>
      <c r="LW34" s="140">
        <f ca="1">IF(AND(($AB34+$E$2)&gt;LW$5,LW$5&gt;=$E$2),$S34,IF(AND(($AA34+$E$2)&gt;LW$5,LW$5&gt;=$E$2),$R34,0))*IF($C34="Residential",'Portfolio Inputs'!AH$37,'Portfolio Inputs'!AH$38)</f>
        <v>0</v>
      </c>
      <c r="LX34" s="140">
        <f ca="1">IF(AND(($AB34+$E$2)&gt;LX$5,LX$5&gt;=$E$2),$S34,IF(AND(($AA34+$E$2)&gt;LX$5,LX$5&gt;=$E$2),$R34,0))*IF($C34="Residential",'Portfolio Inputs'!AI$37,'Portfolio Inputs'!AI$38)</f>
        <v>0</v>
      </c>
      <c r="LY34" s="140">
        <f ca="1">IF(AND(($AB34+$E$2)&gt;LY$5,LY$5&gt;=$E$2),$S34,IF(AND(($AA34+$E$2)&gt;LY$5,LY$5&gt;=$E$2),$R34,0))*IF($C34="Residential",'Portfolio Inputs'!AJ$37,'Portfolio Inputs'!AJ$38)</f>
        <v>0</v>
      </c>
      <c r="LZ34" s="140">
        <f ca="1">IF(AND(($AB34+$E$2)&gt;LZ$5,LZ$5&gt;=$E$2),$S34,IF(AND(($AA34+$E$2)&gt;LZ$5,LZ$5&gt;=$E$2),$R34,0))*IF($C34="Residential",'Portfolio Inputs'!AK$37,'Portfolio Inputs'!AK$38)</f>
        <v>0</v>
      </c>
      <c r="MA34" s="140">
        <f ca="1">IF(AND(($AB34+$E$2)&gt;MA$5,MA$5&gt;=$E$2),$S34,IF(AND(($AA34+$E$2)&gt;MA$5,MA$5&gt;=$E$2),$R34,0))*IF($C34="Residential",'Portfolio Inputs'!AL$37,'Portfolio Inputs'!AL$38)</f>
        <v>0</v>
      </c>
      <c r="MB34" s="140">
        <f ca="1">IF(AND(($AB34+$E$2)&gt;MB$5,MB$5&gt;=$E$2),$S34,IF(AND(($AA34+$E$2)&gt;MB$5,MB$5&gt;=$E$2),$R34,0))*IF($C34="Residential",'Portfolio Inputs'!AM$37,'Portfolio Inputs'!AM$38)</f>
        <v>0</v>
      </c>
      <c r="MC34" s="139"/>
      <c r="MD34" s="164">
        <f t="shared" ca="1" si="238"/>
        <v>19496.360801999999</v>
      </c>
      <c r="ME34" s="164">
        <f t="shared" ca="1" si="239"/>
        <v>19496.360801999999</v>
      </c>
      <c r="MF34" s="164">
        <f t="shared" ca="1" si="240"/>
        <v>19496.360801999999</v>
      </c>
      <c r="MG34" s="164">
        <f t="shared" ca="1" si="241"/>
        <v>19496.360801999999</v>
      </c>
      <c r="MH34" s="164">
        <f t="shared" ca="1" si="242"/>
        <v>19496.360801999999</v>
      </c>
      <c r="MI34" s="164">
        <f t="shared" ca="1" si="243"/>
        <v>19496.360801999999</v>
      </c>
      <c r="MJ34" s="164">
        <f t="shared" ca="1" si="244"/>
        <v>19496.360801999999</v>
      </c>
      <c r="MK34" s="164">
        <f t="shared" ca="1" si="245"/>
        <v>19496.360801999999</v>
      </c>
      <c r="ML34" s="164">
        <f t="shared" ca="1" si="246"/>
        <v>5167.2257166934914</v>
      </c>
      <c r="MM34" s="164">
        <f t="shared" ca="1" si="247"/>
        <v>5167.2257166934914</v>
      </c>
      <c r="MN34" s="164">
        <f t="shared" ca="1" si="248"/>
        <v>5167.2257166934914</v>
      </c>
      <c r="MO34" s="164">
        <f t="shared" ca="1" si="249"/>
        <v>5167.2257166934914</v>
      </c>
      <c r="MP34" s="164">
        <f t="shared" ca="1" si="250"/>
        <v>5167.2257166934914</v>
      </c>
      <c r="MQ34" s="164">
        <f t="shared" ca="1" si="251"/>
        <v>5167.2257166934914</v>
      </c>
      <c r="MR34" s="164">
        <f t="shared" ca="1" si="252"/>
        <v>5167.2257166934914</v>
      </c>
      <c r="MS34" s="164">
        <f t="shared" ca="1" si="253"/>
        <v>5167.2257166934914</v>
      </c>
      <c r="MT34" s="164">
        <f t="shared" ca="1" si="254"/>
        <v>5167.2257166934914</v>
      </c>
      <c r="MU34" s="164">
        <f t="shared" ca="1" si="255"/>
        <v>5167.2257166934914</v>
      </c>
      <c r="MV34" s="164">
        <f t="shared" ca="1" si="256"/>
        <v>5167.2257166934914</v>
      </c>
      <c r="MW34" s="164">
        <f t="shared" ca="1" si="257"/>
        <v>5167.2257166934914</v>
      </c>
      <c r="MX34" s="164">
        <f t="shared" ca="1" si="258"/>
        <v>5167.2257166934914</v>
      </c>
      <c r="MY34" s="164">
        <f t="shared" ca="1" si="259"/>
        <v>5167.2257166934914</v>
      </c>
      <c r="MZ34" s="164">
        <f t="shared" ca="1" si="260"/>
        <v>5167.2257166934914</v>
      </c>
      <c r="NA34" s="164">
        <f t="shared" ca="1" si="261"/>
        <v>5167.2257166934914</v>
      </c>
      <c r="NB34" s="164">
        <f t="shared" ca="1" si="262"/>
        <v>5167.2257166934914</v>
      </c>
      <c r="NC34" s="164">
        <f t="shared" ca="1" si="263"/>
        <v>0</v>
      </c>
      <c r="ND34" s="164">
        <f t="shared" ca="1" si="264"/>
        <v>0</v>
      </c>
      <c r="NE34" s="164">
        <f t="shared" ca="1" si="265"/>
        <v>0</v>
      </c>
      <c r="NF34" s="164">
        <f t="shared" ca="1" si="266"/>
        <v>0</v>
      </c>
      <c r="NG34" s="164">
        <f t="shared" ca="1" si="267"/>
        <v>0</v>
      </c>
      <c r="NH34" s="164">
        <f t="shared" ca="1" si="268"/>
        <v>0</v>
      </c>
      <c r="NI34" s="164">
        <f t="shared" ca="1" si="269"/>
        <v>0</v>
      </c>
      <c r="NJ34" s="164">
        <f t="shared" ca="1" si="270"/>
        <v>0</v>
      </c>
      <c r="NK34" s="164">
        <f t="shared" ca="1" si="271"/>
        <v>0</v>
      </c>
      <c r="NL34" s="139"/>
      <c r="NM34" s="164">
        <f t="shared" ca="1" si="272"/>
        <v>2.0584019999999996</v>
      </c>
      <c r="NN34" s="164">
        <f t="shared" ca="1" si="273"/>
        <v>2.0584019999999996</v>
      </c>
      <c r="NO34" s="164">
        <f t="shared" ca="1" si="274"/>
        <v>2.0584019999999996</v>
      </c>
      <c r="NP34" s="164">
        <f t="shared" ca="1" si="275"/>
        <v>2.0584019999999996</v>
      </c>
      <c r="NQ34" s="164">
        <f t="shared" ca="1" si="276"/>
        <v>2.0584019999999996</v>
      </c>
      <c r="NR34" s="164">
        <f t="shared" ca="1" si="277"/>
        <v>2.0584019999999996</v>
      </c>
      <c r="NS34" s="164">
        <f t="shared" ca="1" si="278"/>
        <v>2.0584019999999996</v>
      </c>
      <c r="NT34" s="164">
        <f t="shared" ca="1" si="279"/>
        <v>2.0584019999999996</v>
      </c>
      <c r="NU34" s="164">
        <f t="shared" ca="1" si="280"/>
        <v>0.79809735416354655</v>
      </c>
      <c r="NV34" s="164">
        <f t="shared" ca="1" si="281"/>
        <v>0.79809735416354655</v>
      </c>
      <c r="NW34" s="164">
        <f t="shared" ca="1" si="282"/>
        <v>0.79809735416354655</v>
      </c>
      <c r="NX34" s="164">
        <f t="shared" ca="1" si="283"/>
        <v>0.79809735416354655</v>
      </c>
      <c r="NY34" s="164">
        <f t="shared" ca="1" si="284"/>
        <v>0.79809735416354655</v>
      </c>
      <c r="NZ34" s="164">
        <f t="shared" ca="1" si="285"/>
        <v>0.79809735416354655</v>
      </c>
      <c r="OA34" s="164">
        <f t="shared" ca="1" si="286"/>
        <v>0.79809735416354655</v>
      </c>
      <c r="OB34" s="164">
        <f t="shared" ca="1" si="287"/>
        <v>0.79809735416354655</v>
      </c>
      <c r="OC34" s="164">
        <f t="shared" ca="1" si="288"/>
        <v>0.79809735416354655</v>
      </c>
      <c r="OD34" s="164">
        <f t="shared" ca="1" si="289"/>
        <v>0.79809735416354655</v>
      </c>
      <c r="OE34" s="164">
        <f t="shared" ca="1" si="290"/>
        <v>0.79809735416354655</v>
      </c>
      <c r="OF34" s="164">
        <f t="shared" ca="1" si="291"/>
        <v>0.79809735416354655</v>
      </c>
      <c r="OG34" s="164">
        <f t="shared" ca="1" si="292"/>
        <v>0.79809735416354655</v>
      </c>
      <c r="OH34" s="164">
        <f t="shared" ca="1" si="293"/>
        <v>0.79809735416354655</v>
      </c>
      <c r="OI34" s="164">
        <f t="shared" ca="1" si="294"/>
        <v>0.79809735416354655</v>
      </c>
      <c r="OJ34" s="164">
        <f t="shared" ca="1" si="295"/>
        <v>0.79809735416354655</v>
      </c>
      <c r="OK34" s="164">
        <f t="shared" ca="1" si="296"/>
        <v>0.79809735416354655</v>
      </c>
      <c r="OL34" s="164">
        <f t="shared" ca="1" si="297"/>
        <v>0</v>
      </c>
      <c r="OM34" s="164">
        <f t="shared" ca="1" si="298"/>
        <v>0</v>
      </c>
      <c r="ON34" s="164">
        <f t="shared" ca="1" si="299"/>
        <v>0</v>
      </c>
      <c r="OO34" s="164">
        <f t="shared" ca="1" si="300"/>
        <v>0</v>
      </c>
      <c r="OP34" s="164">
        <f t="shared" ca="1" si="301"/>
        <v>0</v>
      </c>
      <c r="OQ34" s="164">
        <f t="shared" ca="1" si="302"/>
        <v>0</v>
      </c>
      <c r="OR34" s="164">
        <f t="shared" ca="1" si="303"/>
        <v>0</v>
      </c>
      <c r="OS34" s="164">
        <f t="shared" ca="1" si="304"/>
        <v>0</v>
      </c>
      <c r="OT34" s="164">
        <f t="shared" ca="1" si="305"/>
        <v>0</v>
      </c>
      <c r="OU34" s="139"/>
      <c r="OV34" s="164">
        <f t="shared" ca="1" si="306"/>
        <v>0</v>
      </c>
      <c r="OW34" s="164">
        <f t="shared" ca="1" si="307"/>
        <v>0</v>
      </c>
      <c r="OX34" s="164">
        <f t="shared" ca="1" si="308"/>
        <v>0</v>
      </c>
      <c r="OY34" s="164">
        <f t="shared" ca="1" si="309"/>
        <v>0</v>
      </c>
      <c r="OZ34" s="164">
        <f t="shared" ca="1" si="310"/>
        <v>0</v>
      </c>
      <c r="PA34" s="164">
        <f t="shared" ca="1" si="311"/>
        <v>0</v>
      </c>
      <c r="PB34" s="164">
        <f t="shared" ca="1" si="312"/>
        <v>0</v>
      </c>
      <c r="PC34" s="164">
        <f t="shared" ca="1" si="313"/>
        <v>0</v>
      </c>
      <c r="PD34" s="164">
        <f t="shared" ca="1" si="314"/>
        <v>0</v>
      </c>
      <c r="PE34" s="164">
        <f t="shared" ca="1" si="315"/>
        <v>0</v>
      </c>
      <c r="PF34" s="164">
        <f t="shared" ca="1" si="316"/>
        <v>0</v>
      </c>
      <c r="PG34" s="164">
        <f t="shared" ca="1" si="317"/>
        <v>0</v>
      </c>
      <c r="PH34" s="164">
        <f t="shared" ca="1" si="318"/>
        <v>0</v>
      </c>
      <c r="PI34" s="164">
        <f t="shared" ca="1" si="319"/>
        <v>0</v>
      </c>
      <c r="PJ34" s="164">
        <f t="shared" ca="1" si="320"/>
        <v>0</v>
      </c>
      <c r="PK34" s="164">
        <f t="shared" ca="1" si="321"/>
        <v>0</v>
      </c>
      <c r="PL34" s="164">
        <f t="shared" ca="1" si="322"/>
        <v>0</v>
      </c>
      <c r="PM34" s="164">
        <f t="shared" ca="1" si="323"/>
        <v>0</v>
      </c>
      <c r="PN34" s="164">
        <f t="shared" ca="1" si="324"/>
        <v>0</v>
      </c>
      <c r="PO34" s="164">
        <f t="shared" ca="1" si="325"/>
        <v>0</v>
      </c>
      <c r="PP34" s="164">
        <f t="shared" ca="1" si="326"/>
        <v>0</v>
      </c>
      <c r="PQ34" s="164">
        <f t="shared" ca="1" si="327"/>
        <v>0</v>
      </c>
      <c r="PR34" s="164">
        <f t="shared" ca="1" si="328"/>
        <v>0</v>
      </c>
      <c r="PS34" s="164">
        <f t="shared" ca="1" si="329"/>
        <v>0</v>
      </c>
      <c r="PT34" s="164">
        <f t="shared" ca="1" si="330"/>
        <v>0</v>
      </c>
      <c r="PU34" s="164">
        <f t="shared" ca="1" si="331"/>
        <v>0</v>
      </c>
      <c r="PV34" s="164">
        <f t="shared" ca="1" si="332"/>
        <v>0</v>
      </c>
      <c r="PW34" s="164">
        <f t="shared" ca="1" si="333"/>
        <v>0</v>
      </c>
      <c r="PX34" s="164">
        <f t="shared" ca="1" si="334"/>
        <v>0</v>
      </c>
      <c r="PY34" s="164">
        <f t="shared" ca="1" si="335"/>
        <v>0</v>
      </c>
      <c r="PZ34" s="164">
        <f t="shared" ca="1" si="336"/>
        <v>0</v>
      </c>
      <c r="QA34" s="164">
        <f t="shared" ca="1" si="337"/>
        <v>0</v>
      </c>
      <c r="QB34" s="164">
        <f t="shared" ca="1" si="338"/>
        <v>0</v>
      </c>
      <c r="QC34" s="164">
        <f t="shared" ca="1" si="339"/>
        <v>0</v>
      </c>
      <c r="QD34" s="131"/>
    </row>
    <row r="35" spans="1:446" s="120" customFormat="1" ht="14.4" customHeight="1">
      <c r="A35" s="157" t="b">
        <f t="shared" ca="1" si="230"/>
        <v>0</v>
      </c>
      <c r="B35" s="128" t="str">
        <f>'Measure Inputs'!B19</f>
        <v>Residential_Residential HVAC_HVAC_Ductless Minisplit HP_Actual</v>
      </c>
      <c r="C35" s="129" t="str">
        <f ca="1">INDEX(OFFSET('Measure Inputs'!$D$7,,,TotalMeasures),MATCH($B35,OFFSET('Measure Inputs'!$B$7,,,TotalMeasures),0))</f>
        <v>Residential</v>
      </c>
      <c r="D35" s="129" t="str">
        <f ca="1">INDEX(OFFSET('Measure Inputs'!$E$7,,,TotalMeasures),MATCH($B35,OFFSET('Measure Inputs'!$B$7,,,TotalMeasures),0))</f>
        <v>Residential HVAC</v>
      </c>
      <c r="E35" s="129" t="str">
        <f ca="1">INDEX(OFFSET('Measure Inputs'!$F$7,,,TotalMeasures),MATCH($B35,OFFSET('Measure Inputs'!$B$7,,,TotalMeasures),0))</f>
        <v>HVAC</v>
      </c>
      <c r="F35" s="130" t="str">
        <f ca="1">INDEX(OFFSET('Measure Inputs'!$G$7,,,TotalMeasures),MATCH($B35,OFFSET('Measure Inputs'!$B$7,,,TotalMeasures),0))</f>
        <v>Ductless Minisplit HP</v>
      </c>
      <c r="G35" s="130" t="str">
        <f ca="1">INDEX(OFFSET('Measure Inputs'!$H$7,,,TotalMeasures),MATCH($B35,OFFSET('Measure Inputs'!$B$7,,,TotalMeasures),0))</f>
        <v>Actual</v>
      </c>
      <c r="H35" s="131"/>
      <c r="I35" s="132">
        <f ca="1">INDEX(OFFSET('Measure Inputs'!$L$7,,,TotalMeasures),MATCH($B35,OFFSET('Measure Inputs'!$B$7,,,TotalMeasures),0))</f>
        <v>8</v>
      </c>
      <c r="J35" s="132">
        <f t="shared" ca="1" si="231"/>
        <v>15657.483</v>
      </c>
      <c r="K35" s="162">
        <f ca="1">INDEX(OFFSET('Measure Inputs'!$AH$7,,,TotalMeasures),MATCH($B35,OFFSET('Measure Inputs'!$B$7,,,TotalMeasures),0))*$I35</f>
        <v>15657.483</v>
      </c>
      <c r="L35" s="132">
        <f ca="1">INDEX(OFFSET('Measure Inputs'!$AI$7,,,TotalMeasures),MATCH($B35,OFFSET('Measure Inputs'!$B$7,,,TotalMeasures),0))*$I35</f>
        <v>0</v>
      </c>
      <c r="M35" s="132">
        <f t="shared" ca="1" si="232"/>
        <v>5.6980000000000004</v>
      </c>
      <c r="N35" s="135">
        <f ca="1">INDEX(OFFSET('Measure Inputs'!$AJ$7,,,TotalMeasures),MATCH($B35,OFFSET('Measure Inputs'!$B$7,,,TotalMeasures),0))*$I35</f>
        <v>5.6980000000000004</v>
      </c>
      <c r="O35" s="132">
        <f ca="1">INDEX(OFFSET('Measure Inputs'!$AK$7,,,TotalMeasures),MATCH($B35,OFFSET('Measure Inputs'!$B$7,,,TotalMeasures),0))*$I35</f>
        <v>0</v>
      </c>
      <c r="P35" s="135">
        <f ca="1">INDEX(OFFSET('Measure Inputs'!$AL$7,,,TotalMeasures),MATCH($B35,OFFSET('Measure Inputs'!$B$7,,,TotalMeasures),0))*$I35</f>
        <v>0</v>
      </c>
      <c r="Q35" s="132">
        <f ca="1">INDEX(OFFSET('Measure Inputs'!$AM$7,,,TotalMeasures),MATCH($B35,OFFSET('Measure Inputs'!$B$7,,,TotalMeasures),0))*$I35</f>
        <v>0</v>
      </c>
      <c r="R35" s="133">
        <v>0</v>
      </c>
      <c r="S35" s="133">
        <v>0</v>
      </c>
      <c r="T35" s="133">
        <v>0</v>
      </c>
      <c r="U35" s="133">
        <v>0</v>
      </c>
      <c r="V35" s="133">
        <v>0</v>
      </c>
      <c r="W35" s="133">
        <v>0</v>
      </c>
      <c r="X35" s="131"/>
      <c r="Y35" s="134">
        <f ca="1">INDEX(OFFSET('Measure Inputs'!$Q$7,,,TotalMeasures),MATCH($B35,OFFSET('Measure Inputs'!$B$7,,,TotalMeasures),0))*$I35</f>
        <v>5728</v>
      </c>
      <c r="Z35" s="134">
        <f ca="1">INDEX(OFFSET('Measure Inputs'!$R$7,,,TotalMeasures),MATCH($B35,OFFSET('Measure Inputs'!$B$7,,,TotalMeasures),0))*$I35</f>
        <v>0</v>
      </c>
      <c r="AA35" s="163">
        <f ca="1">INDEX(OFFSET('Measure Inputs'!$N$7,,,TotalMeasures),MATCH($B35,OFFSET('Measure Inputs'!$B$7,,,TotalMeasures),0))</f>
        <v>18</v>
      </c>
      <c r="AB35" s="163">
        <f ca="1">INDEX(OFFSET('Measure Inputs'!$O$7,,,TotalMeasures),MATCH($B35,OFFSET('Measure Inputs'!$B$7,,,TotalMeasures),0))</f>
        <v>0</v>
      </c>
      <c r="AC35" s="134">
        <f ca="1">INDEX(OFFSET('Measure Inputs'!$P$7,,,TotalMeasures),MATCH($B35,OFFSET('Measure Inputs'!$B$7,,,TotalMeasures),0))*$I35</f>
        <v>650</v>
      </c>
      <c r="AD35" s="134">
        <v>0</v>
      </c>
      <c r="AE35" s="134"/>
      <c r="AF35" s="131"/>
      <c r="AG35" s="135">
        <f t="shared" ca="1" si="233"/>
        <v>1.4157428781035957</v>
      </c>
      <c r="AH35" s="135">
        <f t="shared" ca="1" si="234"/>
        <v>12.475961855042149</v>
      </c>
      <c r="AI35" s="135">
        <f t="shared" ca="1" si="235"/>
        <v>1.7158994562876833</v>
      </c>
      <c r="AJ35" s="135">
        <f t="shared" ca="1" si="236"/>
        <v>3.9435970529366773</v>
      </c>
      <c r="AK35" s="135">
        <f t="shared" ca="1" si="237"/>
        <v>0.35899785376128496</v>
      </c>
      <c r="AL35" s="131"/>
      <c r="AM35" s="156"/>
      <c r="AN35" s="156"/>
      <c r="AO35" s="156"/>
      <c r="AP35" s="131"/>
      <c r="AQ35" s="138">
        <f t="shared" ca="1" si="111"/>
        <v>8109.3752057773963</v>
      </c>
      <c r="AR35" s="138">
        <f t="shared" ca="1" si="112"/>
        <v>5728</v>
      </c>
      <c r="AS35" s="131"/>
      <c r="AT35" s="138">
        <f t="shared" ca="1" si="113"/>
        <v>8109.3752057773963</v>
      </c>
      <c r="AU35" s="138">
        <f t="shared" ca="1" si="114"/>
        <v>0</v>
      </c>
      <c r="AV35" s="131"/>
      <c r="AW35" s="138">
        <f t="shared" ca="1" si="115"/>
        <v>8109.3752057773963</v>
      </c>
      <c r="AX35" s="138">
        <f t="shared" ca="1" si="116"/>
        <v>0</v>
      </c>
      <c r="AY35" s="138">
        <f t="shared" ca="1" si="117"/>
        <v>1719.2968798384532</v>
      </c>
      <c r="AZ35" s="138">
        <f t="shared" ca="1" si="118"/>
        <v>0</v>
      </c>
      <c r="BA35" s="138">
        <f t="shared" ca="1" si="119"/>
        <v>5728</v>
      </c>
      <c r="BB35" s="131"/>
      <c r="BC35" s="138">
        <f t="shared" ca="1" si="120"/>
        <v>21938.923919221288</v>
      </c>
      <c r="BD35" s="138">
        <f t="shared" ca="1" si="121"/>
        <v>0</v>
      </c>
      <c r="BE35" s="138">
        <f t="shared" ca="1" si="122"/>
        <v>5728</v>
      </c>
      <c r="BF35" s="131"/>
      <c r="BG35" s="138">
        <f t="shared" ca="1" si="123"/>
        <v>8109.3752057773963</v>
      </c>
      <c r="BH35" s="138">
        <f t="shared" ca="1" si="124"/>
        <v>21938.923919221288</v>
      </c>
      <c r="BI35" s="131"/>
      <c r="BJ35" s="140">
        <f ca="1">IF(AND(($AB35+$E$2)&gt;BJ$5,BJ$5&gt;=$E$2),'Portfolio Inputs'!F$24*$L35,IF(AND(($AA35+$E$2)&gt;BJ$5,BJ$5&gt;=$E$2),'Portfolio Inputs'!F$24*$K35,0))*Loss_ElectricEnergy+IF(AND(($AB35+$E$2)&gt;BJ$5,BJ$5&gt;=$E$2),'Portfolio Inputs'!F$25*$O35,IF(AND(($AA35+$E$2)&gt;BJ$5,BJ$5&gt;=$E$2),'Portfolio Inputs'!F$25*$N35,0))*Loss_ElectricDemand+IF(AND(($AB35+$E$2)&gt;BJ$5,BJ$5&gt;=$E$2),'Portfolio Inputs'!F$26*$Q35,IF(AND(($AA35+$E$2)&gt;BJ$5,BJ$5&gt;=$E$2),'Portfolio Inputs'!F$26*$P35,0))*Loss_GasEnergy</f>
        <v>764.41672578651242</v>
      </c>
      <c r="BK35" s="140">
        <f ca="1">IF(AND(($AB35+$E$2)&gt;BK$5,BK$5&gt;=$E$2),'Portfolio Inputs'!G$24*$L35,IF(AND(($AA35+$E$2)&gt;BK$5,BK$5&gt;=$E$2),'Portfolio Inputs'!G$24*$K35,0))*Loss_ElectricEnergy+IF(AND(($AB35+$E$2)&gt;BK$5,BK$5&gt;=$E$2),'Portfolio Inputs'!G$25*$O35,IF(AND(($AA35+$E$2)&gt;BK$5,BK$5&gt;=$E$2),'Portfolio Inputs'!G$25*$N35,0))*Loss_ElectricDemand+IF(AND(($AB35+$E$2)&gt;BK$5,BK$5&gt;=$E$2),'Portfolio Inputs'!G$26*$Q35,IF(AND(($AA35+$E$2)&gt;BK$5,BK$5&gt;=$E$2),'Portfolio Inputs'!G$26*$P35,0))*Loss_GasEnergy</f>
        <v>775.88297667330994</v>
      </c>
      <c r="BL35" s="140">
        <f ca="1">IF(AND(($AB35+$E$2)&gt;BL$5,BL$5&gt;=$E$2),'Portfolio Inputs'!H$24*$L35,IF(AND(($AA35+$E$2)&gt;BL$5,BL$5&gt;=$E$2),'Portfolio Inputs'!H$24*$K35,0))*Loss_ElectricEnergy+IF(AND(($AB35+$E$2)&gt;BL$5,BL$5&gt;=$E$2),'Portfolio Inputs'!H$25*$O35,IF(AND(($AA35+$E$2)&gt;BL$5,BL$5&gt;=$E$2),'Portfolio Inputs'!H$25*$N35,0))*Loss_ElectricDemand+IF(AND(($AB35+$E$2)&gt;BL$5,BL$5&gt;=$E$2),'Portfolio Inputs'!H$26*$Q35,IF(AND(($AA35+$E$2)&gt;BL$5,BL$5&gt;=$E$2),'Portfolio Inputs'!H$26*$P35,0))*Loss_GasEnergy</f>
        <v>787.52122132340946</v>
      </c>
      <c r="BM35" s="140">
        <f ca="1">IF(AND(($AB35+$E$2)&gt;BM$5,BM$5&gt;=$E$2),'Portfolio Inputs'!I$24*$L35,IF(AND(($AA35+$E$2)&gt;BM$5,BM$5&gt;=$E$2),'Portfolio Inputs'!I$24*$K35,0))*Loss_ElectricEnergy+IF(AND(($AB35+$E$2)&gt;BM$5,BM$5&gt;=$E$2),'Portfolio Inputs'!I$25*$O35,IF(AND(($AA35+$E$2)&gt;BM$5,BM$5&gt;=$E$2),'Portfolio Inputs'!I$25*$N35,0))*Loss_ElectricDemand+IF(AND(($AB35+$E$2)&gt;BM$5,BM$5&gt;=$E$2),'Portfolio Inputs'!I$26*$Q35,IF(AND(($AA35+$E$2)&gt;BM$5,BM$5&gt;=$E$2),'Portfolio Inputs'!I$26*$P35,0))*Loss_GasEnergy</f>
        <v>799.33403964326055</v>
      </c>
      <c r="BN35" s="140">
        <f ca="1">IF(AND(($AB35+$E$2)&gt;BN$5,BN$5&gt;=$E$2),'Portfolio Inputs'!J$24*$L35,IF(AND(($AA35+$E$2)&gt;BN$5,BN$5&gt;=$E$2),'Portfolio Inputs'!J$24*$K35,0))*Loss_ElectricEnergy+IF(AND(($AB35+$E$2)&gt;BN$5,BN$5&gt;=$E$2),'Portfolio Inputs'!J$25*$O35,IF(AND(($AA35+$E$2)&gt;BN$5,BN$5&gt;=$E$2),'Portfolio Inputs'!J$25*$N35,0))*Loss_ElectricDemand+IF(AND(($AB35+$E$2)&gt;BN$5,BN$5&gt;=$E$2),'Portfolio Inputs'!J$26*$Q35,IF(AND(($AA35+$E$2)&gt;BN$5,BN$5&gt;=$E$2),'Portfolio Inputs'!J$26*$P35,0))*Loss_GasEnergy</f>
        <v>811.32405023790932</v>
      </c>
      <c r="BO35" s="140">
        <f ca="1">IF(AND(($AB35+$E$2)&gt;BO$5,BO$5&gt;=$E$2),'Portfolio Inputs'!K$24*$L35,IF(AND(($AA35+$E$2)&gt;BO$5,BO$5&gt;=$E$2),'Portfolio Inputs'!K$24*$K35,0))*Loss_ElectricEnergy+IF(AND(($AB35+$E$2)&gt;BO$5,BO$5&gt;=$E$2),'Portfolio Inputs'!K$25*$O35,IF(AND(($AA35+$E$2)&gt;BO$5,BO$5&gt;=$E$2),'Portfolio Inputs'!K$25*$N35,0))*Loss_ElectricDemand+IF(AND(($AB35+$E$2)&gt;BO$5,BO$5&gt;=$E$2),'Portfolio Inputs'!K$26*$Q35,IF(AND(($AA35+$E$2)&gt;BO$5,BO$5&gt;=$E$2),'Portfolio Inputs'!K$26*$P35,0))*Loss_GasEnergy</f>
        <v>823.49391099147783</v>
      </c>
      <c r="BP35" s="140">
        <f ca="1">IF(AND(($AB35+$E$2)&gt;BP$5,BP$5&gt;=$E$2),'Portfolio Inputs'!L$24*$L35,IF(AND(($AA35+$E$2)&gt;BP$5,BP$5&gt;=$E$2),'Portfolio Inputs'!L$24*$K35,0))*Loss_ElectricEnergy+IF(AND(($AB35+$E$2)&gt;BP$5,BP$5&gt;=$E$2),'Portfolio Inputs'!L$25*$O35,IF(AND(($AA35+$E$2)&gt;BP$5,BP$5&gt;=$E$2),'Portfolio Inputs'!L$25*$N35,0))*Loss_ElectricDemand+IF(AND(($AB35+$E$2)&gt;BP$5,BP$5&gt;=$E$2),'Portfolio Inputs'!L$26*$Q35,IF(AND(($AA35+$E$2)&gt;BP$5,BP$5&gt;=$E$2),'Portfolio Inputs'!L$26*$P35,0))*Loss_GasEnergy</f>
        <v>835.84631965635003</v>
      </c>
      <c r="BQ35" s="140">
        <f ca="1">IF(AND(($AB35+$E$2)&gt;BQ$5,BQ$5&gt;=$E$2),'Portfolio Inputs'!M$24*$L35,IF(AND(($AA35+$E$2)&gt;BQ$5,BQ$5&gt;=$E$2),'Portfolio Inputs'!M$24*$K35,0))*Loss_ElectricEnergy+IF(AND(($AB35+$E$2)&gt;BQ$5,BQ$5&gt;=$E$2),'Portfolio Inputs'!M$25*$O35,IF(AND(($AA35+$E$2)&gt;BQ$5,BQ$5&gt;=$E$2),'Portfolio Inputs'!M$25*$N35,0))*Loss_ElectricDemand+IF(AND(($AB35+$E$2)&gt;BQ$5,BQ$5&gt;=$E$2),'Portfolio Inputs'!M$26*$Q35,IF(AND(($AA35+$E$2)&gt;BQ$5,BQ$5&gt;=$E$2),'Portfolio Inputs'!M$26*$P35,0))*Loss_GasEnergy</f>
        <v>848.38401445119518</v>
      </c>
      <c r="BR35" s="140">
        <f ca="1">IF(AND(($AB35+$E$2)&gt;BR$5,BR$5&gt;=$E$2),'Portfolio Inputs'!N$24*$L35,IF(AND(($AA35+$E$2)&gt;BR$5,BR$5&gt;=$E$2),'Portfolio Inputs'!N$24*$K35,0))*Loss_ElectricEnergy+IF(AND(($AB35+$E$2)&gt;BR$5,BR$5&gt;=$E$2),'Portfolio Inputs'!N$25*$O35,IF(AND(($AA35+$E$2)&gt;BR$5,BR$5&gt;=$E$2),'Portfolio Inputs'!N$25*$N35,0))*Loss_ElectricDemand+IF(AND(($AB35+$E$2)&gt;BR$5,BR$5&gt;=$E$2),'Portfolio Inputs'!N$26*$Q35,IF(AND(($AA35+$E$2)&gt;BR$5,BR$5&gt;=$E$2),'Portfolio Inputs'!N$26*$P35,0))*Loss_GasEnergy</f>
        <v>861.10977466796305</v>
      </c>
      <c r="BS35" s="140">
        <f ca="1">IF(AND(($AB35+$E$2)&gt;BS$5,BS$5&gt;=$E$2),'Portfolio Inputs'!O$24*$L35,IF(AND(($AA35+$E$2)&gt;BS$5,BS$5&gt;=$E$2),'Portfolio Inputs'!O$24*$K35,0))*Loss_ElectricEnergy+IF(AND(($AB35+$E$2)&gt;BS$5,BS$5&gt;=$E$2),'Portfolio Inputs'!O$25*$O35,IF(AND(($AA35+$E$2)&gt;BS$5,BS$5&gt;=$E$2),'Portfolio Inputs'!O$25*$N35,0))*Loss_ElectricDemand+IF(AND(($AB35+$E$2)&gt;BS$5,BS$5&gt;=$E$2),'Portfolio Inputs'!O$26*$Q35,IF(AND(($AA35+$E$2)&gt;BS$5,BS$5&gt;=$E$2),'Portfolio Inputs'!O$26*$P35,0))*Loss_GasEnergy</f>
        <v>874.02642128798232</v>
      </c>
      <c r="BT35" s="140">
        <f ca="1">IF(AND(($AB35+$E$2)&gt;BT$5,BT$5&gt;=$E$2),'Portfolio Inputs'!P$24*$L35,IF(AND(($AA35+$E$2)&gt;BT$5,BT$5&gt;=$E$2),'Portfolio Inputs'!P$24*$K35,0))*Loss_ElectricEnergy+IF(AND(($AB35+$E$2)&gt;BT$5,BT$5&gt;=$E$2),'Portfolio Inputs'!P$25*$O35,IF(AND(($AA35+$E$2)&gt;BT$5,BT$5&gt;=$E$2),'Portfolio Inputs'!P$25*$N35,0))*Loss_ElectricDemand+IF(AND(($AB35+$E$2)&gt;BT$5,BT$5&gt;=$E$2),'Portfolio Inputs'!P$26*$Q35,IF(AND(($AA35+$E$2)&gt;BT$5,BT$5&gt;=$E$2),'Portfolio Inputs'!P$26*$P35,0))*Loss_GasEnergy</f>
        <v>887.13681760730208</v>
      </c>
      <c r="BU35" s="140">
        <f ca="1">IF(AND(($AB35+$E$2)&gt;BU$5,BU$5&gt;=$E$2),'Portfolio Inputs'!Q$24*$L35,IF(AND(($AA35+$E$2)&gt;BU$5,BU$5&gt;=$E$2),'Portfolio Inputs'!Q$24*$K35,0))*Loss_ElectricEnergy+IF(AND(($AB35+$E$2)&gt;BU$5,BU$5&gt;=$E$2),'Portfolio Inputs'!Q$25*$O35,IF(AND(($AA35+$E$2)&gt;BU$5,BU$5&gt;=$E$2),'Portfolio Inputs'!Q$25*$N35,0))*Loss_ElectricDemand+IF(AND(($AB35+$E$2)&gt;BU$5,BU$5&gt;=$E$2),'Portfolio Inputs'!Q$26*$Q35,IF(AND(($AA35+$E$2)&gt;BU$5,BU$5&gt;=$E$2),'Portfolio Inputs'!Q$26*$P35,0))*Loss_GasEnergy</f>
        <v>900.44386987141149</v>
      </c>
      <c r="BV35" s="140">
        <f ca="1">IF(AND(($AB35+$E$2)&gt;BV$5,BV$5&gt;=$E$2),'Portfolio Inputs'!R$24*$L35,IF(AND(($AA35+$E$2)&gt;BV$5,BV$5&gt;=$E$2),'Portfolio Inputs'!R$24*$K35,0))*Loss_ElectricEnergy+IF(AND(($AB35+$E$2)&gt;BV$5,BV$5&gt;=$E$2),'Portfolio Inputs'!R$25*$O35,IF(AND(($AA35+$E$2)&gt;BV$5,BV$5&gt;=$E$2),'Portfolio Inputs'!R$25*$N35,0))*Loss_ElectricDemand+IF(AND(($AB35+$E$2)&gt;BV$5,BV$5&gt;=$E$2),'Portfolio Inputs'!R$26*$Q35,IF(AND(($AA35+$E$2)&gt;BV$5,BV$5&gt;=$E$2),'Portfolio Inputs'!R$26*$P35,0))*Loss_GasEnergy</f>
        <v>913.95052791948251</v>
      </c>
      <c r="BW35" s="140">
        <f ca="1">IF(AND(($AB35+$E$2)&gt;BW$5,BW$5&gt;=$E$2),'Portfolio Inputs'!S$24*$L35,IF(AND(($AA35+$E$2)&gt;BW$5,BW$5&gt;=$E$2),'Portfolio Inputs'!S$24*$K35,0))*Loss_ElectricEnergy+IF(AND(($AB35+$E$2)&gt;BW$5,BW$5&gt;=$E$2),'Portfolio Inputs'!S$25*$O35,IF(AND(($AA35+$E$2)&gt;BW$5,BW$5&gt;=$E$2),'Portfolio Inputs'!S$25*$N35,0))*Loss_ElectricDemand+IF(AND(($AB35+$E$2)&gt;BW$5,BW$5&gt;=$E$2),'Portfolio Inputs'!S$26*$Q35,IF(AND(($AA35+$E$2)&gt;BW$5,BW$5&gt;=$E$2),'Portfolio Inputs'!S$26*$P35,0))*Loss_GasEnergy</f>
        <v>927.65978583827473</v>
      </c>
      <c r="BX35" s="140">
        <f ca="1">IF(AND(($AB35+$E$2)&gt;BX$5,BX$5&gt;=$E$2),'Portfolio Inputs'!T$24*$L35,IF(AND(($AA35+$E$2)&gt;BX$5,BX$5&gt;=$E$2),'Portfolio Inputs'!T$24*$K35,0))*Loss_ElectricEnergy+IF(AND(($AB35+$E$2)&gt;BX$5,BX$5&gt;=$E$2),'Portfolio Inputs'!T$25*$O35,IF(AND(($AA35+$E$2)&gt;BX$5,BX$5&gt;=$E$2),'Portfolio Inputs'!T$25*$N35,0))*Loss_ElectricDemand+IF(AND(($AB35+$E$2)&gt;BX$5,BX$5&gt;=$E$2),'Portfolio Inputs'!T$26*$Q35,IF(AND(($AA35+$E$2)&gt;BX$5,BX$5&gt;=$E$2),'Portfolio Inputs'!T$26*$P35,0))*Loss_GasEnergy</f>
        <v>941.57468262584882</v>
      </c>
      <c r="BY35" s="140">
        <f ca="1">IF(AND(($AB35+$E$2)&gt;BY$5,BY$5&gt;=$E$2),'Portfolio Inputs'!U$24*$L35,IF(AND(($AA35+$E$2)&gt;BY$5,BY$5&gt;=$E$2),'Portfolio Inputs'!U$24*$K35,0))*Loss_ElectricEnergy+IF(AND(($AB35+$E$2)&gt;BY$5,BY$5&gt;=$E$2),'Portfolio Inputs'!U$25*$O35,IF(AND(($AA35+$E$2)&gt;BY$5,BY$5&gt;=$E$2),'Portfolio Inputs'!U$25*$N35,0))*Loss_ElectricDemand+IF(AND(($AB35+$E$2)&gt;BY$5,BY$5&gt;=$E$2),'Portfolio Inputs'!U$26*$Q35,IF(AND(($AA35+$E$2)&gt;BY$5,BY$5&gt;=$E$2),'Portfolio Inputs'!U$26*$P35,0))*Loss_GasEnergy</f>
        <v>955.69830286523654</v>
      </c>
      <c r="BZ35" s="140">
        <f ca="1">IF(AND(($AB35+$E$2)&gt;BZ$5,BZ$5&gt;=$E$2),'Portfolio Inputs'!V$24*$L35,IF(AND(($AA35+$E$2)&gt;BZ$5,BZ$5&gt;=$E$2),'Portfolio Inputs'!V$24*$K35,0))*Loss_ElectricEnergy+IF(AND(($AB35+$E$2)&gt;BZ$5,BZ$5&gt;=$E$2),'Portfolio Inputs'!V$25*$O35,IF(AND(($AA35+$E$2)&gt;BZ$5,BZ$5&gt;=$E$2),'Portfolio Inputs'!V$25*$N35,0))*Loss_ElectricDemand+IF(AND(($AB35+$E$2)&gt;BZ$5,BZ$5&gt;=$E$2),'Portfolio Inputs'!V$26*$Q35,IF(AND(($AA35+$E$2)&gt;BZ$5,BZ$5&gt;=$E$2),'Portfolio Inputs'!V$26*$P35,0))*Loss_GasEnergy</f>
        <v>970.03377740821486</v>
      </c>
      <c r="CA35" s="140">
        <f ca="1">IF(AND(($AB35+$E$2)&gt;CA$5,CA$5&gt;=$E$2),'Portfolio Inputs'!W$24*$L35,IF(AND(($AA35+$E$2)&gt;CA$5,CA$5&gt;=$E$2),'Portfolio Inputs'!W$24*$K35,0))*Loss_ElectricEnergy+IF(AND(($AB35+$E$2)&gt;CA$5,CA$5&gt;=$E$2),'Portfolio Inputs'!W$25*$O35,IF(AND(($AA35+$E$2)&gt;CA$5,CA$5&gt;=$E$2),'Portfolio Inputs'!W$25*$N35,0))*Loss_ElectricDemand+IF(AND(($AB35+$E$2)&gt;CA$5,CA$5&gt;=$E$2),'Portfolio Inputs'!W$26*$Q35,IF(AND(($AA35+$E$2)&gt;CA$5,CA$5&gt;=$E$2),'Portfolio Inputs'!W$26*$P35,0))*Loss_GasEnergy</f>
        <v>984.58428406933808</v>
      </c>
      <c r="CB35" s="140">
        <f ca="1">IF(AND(($AB35+$E$2)&gt;CB$5,CB$5&gt;=$E$2),'Portfolio Inputs'!X$24*$L35,IF(AND(($AA35+$E$2)&gt;CB$5,CB$5&gt;=$E$2),'Portfolio Inputs'!X$24*$K35,0))*Loss_ElectricEnergy+IF(AND(($AB35+$E$2)&gt;CB$5,CB$5&gt;=$E$2),'Portfolio Inputs'!X$25*$O35,IF(AND(($AA35+$E$2)&gt;CB$5,CB$5&gt;=$E$2),'Portfolio Inputs'!X$25*$N35,0))*Loss_ElectricDemand+IF(AND(($AB35+$E$2)&gt;CB$5,CB$5&gt;=$E$2),'Portfolio Inputs'!X$26*$Q35,IF(AND(($AA35+$E$2)&gt;CB$5,CB$5&gt;=$E$2),'Portfolio Inputs'!X$26*$P35,0))*Loss_GasEnergy</f>
        <v>0</v>
      </c>
      <c r="CC35" s="140">
        <f ca="1">IF(AND(($AB35+$E$2)&gt;CC$5,CC$5&gt;=$E$2),'Portfolio Inputs'!Y$24*$L35,IF(AND(($AA35+$E$2)&gt;CC$5,CC$5&gt;=$E$2),'Portfolio Inputs'!Y$24*$K35,0))*Loss_ElectricEnergy+IF(AND(($AB35+$E$2)&gt;CC$5,CC$5&gt;=$E$2),'Portfolio Inputs'!Y$25*$O35,IF(AND(($AA35+$E$2)&gt;CC$5,CC$5&gt;=$E$2),'Portfolio Inputs'!Y$25*$N35,0))*Loss_ElectricDemand+IF(AND(($AB35+$E$2)&gt;CC$5,CC$5&gt;=$E$2),'Portfolio Inputs'!Y$26*$Q35,IF(AND(($AA35+$E$2)&gt;CC$5,CC$5&gt;=$E$2),'Portfolio Inputs'!Y$26*$P35,0))*Loss_GasEnergy</f>
        <v>0</v>
      </c>
      <c r="CD35" s="140">
        <f ca="1">IF(AND(($AB35+$E$2)&gt;CD$5,CD$5&gt;=$E$2),'Portfolio Inputs'!Z$24*$L35,IF(AND(($AA35+$E$2)&gt;CD$5,CD$5&gt;=$E$2),'Portfolio Inputs'!Z$24*$K35,0))*Loss_ElectricEnergy+IF(AND(($AB35+$E$2)&gt;CD$5,CD$5&gt;=$E$2),'Portfolio Inputs'!Z$25*$O35,IF(AND(($AA35+$E$2)&gt;CD$5,CD$5&gt;=$E$2),'Portfolio Inputs'!Z$25*$N35,0))*Loss_ElectricDemand+IF(AND(($AB35+$E$2)&gt;CD$5,CD$5&gt;=$E$2),'Portfolio Inputs'!Z$26*$Q35,IF(AND(($AA35+$E$2)&gt;CD$5,CD$5&gt;=$E$2),'Portfolio Inputs'!Z$26*$P35,0))*Loss_GasEnergy</f>
        <v>0</v>
      </c>
      <c r="CE35" s="140">
        <f ca="1">IF(AND(($AB35+$E$2)&gt;CE$5,CE$5&gt;=$E$2),'Portfolio Inputs'!AA$24*$L35,IF(AND(($AA35+$E$2)&gt;CE$5,CE$5&gt;=$E$2),'Portfolio Inputs'!AA$24*$K35,0))*Loss_ElectricEnergy+IF(AND(($AB35+$E$2)&gt;CE$5,CE$5&gt;=$E$2),'Portfolio Inputs'!AA$25*$O35,IF(AND(($AA35+$E$2)&gt;CE$5,CE$5&gt;=$E$2),'Portfolio Inputs'!AA$25*$N35,0))*Loss_ElectricDemand+IF(AND(($AB35+$E$2)&gt;CE$5,CE$5&gt;=$E$2),'Portfolio Inputs'!AA$26*$Q35,IF(AND(($AA35+$E$2)&gt;CE$5,CE$5&gt;=$E$2),'Portfolio Inputs'!AA$26*$P35,0))*Loss_GasEnergy</f>
        <v>0</v>
      </c>
      <c r="CF35" s="140">
        <f ca="1">IF(AND(($AB35+$E$2)&gt;CF$5,CF$5&gt;=$E$2),'Portfolio Inputs'!AB$24*$L35,IF(AND(($AA35+$E$2)&gt;CF$5,CF$5&gt;=$E$2),'Portfolio Inputs'!AB$24*$K35,0))*Loss_ElectricEnergy+IF(AND(($AB35+$E$2)&gt;CF$5,CF$5&gt;=$E$2),'Portfolio Inputs'!AB$25*$O35,IF(AND(($AA35+$E$2)&gt;CF$5,CF$5&gt;=$E$2),'Portfolio Inputs'!AB$25*$N35,0))*Loss_ElectricDemand+IF(AND(($AB35+$E$2)&gt;CF$5,CF$5&gt;=$E$2),'Portfolio Inputs'!AB$26*$Q35,IF(AND(($AA35+$E$2)&gt;CF$5,CF$5&gt;=$E$2),'Portfolio Inputs'!AB$26*$P35,0))*Loss_GasEnergy</f>
        <v>0</v>
      </c>
      <c r="CG35" s="140">
        <f ca="1">IF(AND(($AB35+$E$2)&gt;CG$5,CG$5&gt;=$E$2),'Portfolio Inputs'!AC$24*$L35,IF(AND(($AA35+$E$2)&gt;CG$5,CG$5&gt;=$E$2),'Portfolio Inputs'!AC$24*$K35,0))*Loss_ElectricEnergy+IF(AND(($AB35+$E$2)&gt;CG$5,CG$5&gt;=$E$2),'Portfolio Inputs'!AC$25*$O35,IF(AND(($AA35+$E$2)&gt;CG$5,CG$5&gt;=$E$2),'Portfolio Inputs'!AC$25*$N35,0))*Loss_ElectricDemand+IF(AND(($AB35+$E$2)&gt;CG$5,CG$5&gt;=$E$2),'Portfolio Inputs'!AC$26*$Q35,IF(AND(($AA35+$E$2)&gt;CG$5,CG$5&gt;=$E$2),'Portfolio Inputs'!AC$26*$P35,0))*Loss_GasEnergy</f>
        <v>0</v>
      </c>
      <c r="CH35" s="140">
        <f ca="1">IF(AND(($AB35+$E$2)&gt;CH$5,CH$5&gt;=$E$2),'Portfolio Inputs'!AD$24*$L35,IF(AND(($AA35+$E$2)&gt;CH$5,CH$5&gt;=$E$2),'Portfolio Inputs'!AD$24*$K35,0))*Loss_ElectricEnergy+IF(AND(($AB35+$E$2)&gt;CH$5,CH$5&gt;=$E$2),'Portfolio Inputs'!AD$25*$O35,IF(AND(($AA35+$E$2)&gt;CH$5,CH$5&gt;=$E$2),'Portfolio Inputs'!AD$25*$N35,0))*Loss_ElectricDemand+IF(AND(($AB35+$E$2)&gt;CH$5,CH$5&gt;=$E$2),'Portfolio Inputs'!AD$26*$Q35,IF(AND(($AA35+$E$2)&gt;CH$5,CH$5&gt;=$E$2),'Portfolio Inputs'!AD$26*$P35,0))*Loss_GasEnergy</f>
        <v>0</v>
      </c>
      <c r="CI35" s="140">
        <f ca="1">IF(AND(($AB35+$E$2)&gt;CI$5,CI$5&gt;=$E$2),'Portfolio Inputs'!AE$24*$L35,IF(AND(($AA35+$E$2)&gt;CI$5,CI$5&gt;=$E$2),'Portfolio Inputs'!AE$24*$K35,0))*Loss_ElectricEnergy+IF(AND(($AB35+$E$2)&gt;CI$5,CI$5&gt;=$E$2),'Portfolio Inputs'!AE$25*$O35,IF(AND(($AA35+$E$2)&gt;CI$5,CI$5&gt;=$E$2),'Portfolio Inputs'!AE$25*$N35,0))*Loss_ElectricDemand+IF(AND(($AB35+$E$2)&gt;CI$5,CI$5&gt;=$E$2),'Portfolio Inputs'!AE$26*$Q35,IF(AND(($AA35+$E$2)&gt;CI$5,CI$5&gt;=$E$2),'Portfolio Inputs'!AE$26*$P35,0))*Loss_GasEnergy</f>
        <v>0</v>
      </c>
      <c r="CJ35" s="140">
        <f ca="1">IF(AND(($AB35+$E$2)&gt;CJ$5,CJ$5&gt;=$E$2),'Portfolio Inputs'!AF$24*$L35,IF(AND(($AA35+$E$2)&gt;CJ$5,CJ$5&gt;=$E$2),'Portfolio Inputs'!AF$24*$K35,0))*Loss_ElectricEnergy+IF(AND(($AB35+$E$2)&gt;CJ$5,CJ$5&gt;=$E$2),'Portfolio Inputs'!AF$25*$O35,IF(AND(($AA35+$E$2)&gt;CJ$5,CJ$5&gt;=$E$2),'Portfolio Inputs'!AF$25*$N35,0))*Loss_ElectricDemand+IF(AND(($AB35+$E$2)&gt;CJ$5,CJ$5&gt;=$E$2),'Portfolio Inputs'!AF$26*$Q35,IF(AND(($AA35+$E$2)&gt;CJ$5,CJ$5&gt;=$E$2),'Portfolio Inputs'!AF$26*$P35,0))*Loss_GasEnergy</f>
        <v>0</v>
      </c>
      <c r="CK35" s="140">
        <f ca="1">IF(AND(($AB35+$E$2)&gt;CK$5,CK$5&gt;=$E$2),'Portfolio Inputs'!AG$24*$L35,IF(AND(($AA35+$E$2)&gt;CK$5,CK$5&gt;=$E$2),'Portfolio Inputs'!AG$24*$K35,0))*Loss_ElectricEnergy+IF(AND(($AB35+$E$2)&gt;CK$5,CK$5&gt;=$E$2),'Portfolio Inputs'!AG$25*$O35,IF(AND(($AA35+$E$2)&gt;CK$5,CK$5&gt;=$E$2),'Portfolio Inputs'!AG$25*$N35,0))*Loss_ElectricDemand+IF(AND(($AB35+$E$2)&gt;CK$5,CK$5&gt;=$E$2),'Portfolio Inputs'!AG$26*$Q35,IF(AND(($AA35+$E$2)&gt;CK$5,CK$5&gt;=$E$2),'Portfolio Inputs'!AG$26*$P35,0))*Loss_GasEnergy</f>
        <v>0</v>
      </c>
      <c r="CL35" s="140">
        <f ca="1">IF(AND(($AB35+$E$2)&gt;CL$5,CL$5&gt;=$E$2),'Portfolio Inputs'!AH$24*$L35,IF(AND(($AA35+$E$2)&gt;CL$5,CL$5&gt;=$E$2),'Portfolio Inputs'!AH$24*$K35,0))*Loss_ElectricEnergy+IF(AND(($AB35+$E$2)&gt;CL$5,CL$5&gt;=$E$2),'Portfolio Inputs'!AH$25*$O35,IF(AND(($AA35+$E$2)&gt;CL$5,CL$5&gt;=$E$2),'Portfolio Inputs'!AH$25*$N35,0))*Loss_ElectricDemand+IF(AND(($AB35+$E$2)&gt;CL$5,CL$5&gt;=$E$2),'Portfolio Inputs'!AH$26*$Q35,IF(AND(($AA35+$E$2)&gt;CL$5,CL$5&gt;=$E$2),'Portfolio Inputs'!AH$26*$P35,0))*Loss_GasEnergy</f>
        <v>0</v>
      </c>
      <c r="CM35" s="140">
        <f ca="1">IF(AND(($AB35+$E$2)&gt;CM$5,CM$5&gt;=$E$2),'Portfolio Inputs'!AI$24*$L35,IF(AND(($AA35+$E$2)&gt;CM$5,CM$5&gt;=$E$2),'Portfolio Inputs'!AI$24*$K35,0))*Loss_ElectricEnergy+IF(AND(($AB35+$E$2)&gt;CM$5,CM$5&gt;=$E$2),'Portfolio Inputs'!AI$25*$O35,IF(AND(($AA35+$E$2)&gt;CM$5,CM$5&gt;=$E$2),'Portfolio Inputs'!AI$25*$N35,0))*Loss_ElectricDemand+IF(AND(($AB35+$E$2)&gt;CM$5,CM$5&gt;=$E$2),'Portfolio Inputs'!AI$26*$Q35,IF(AND(($AA35+$E$2)&gt;CM$5,CM$5&gt;=$E$2),'Portfolio Inputs'!AI$26*$P35,0))*Loss_GasEnergy</f>
        <v>0</v>
      </c>
      <c r="CN35" s="140">
        <f ca="1">IF(AND(($AB35+$E$2)&gt;CN$5,CN$5&gt;=$E$2),'Portfolio Inputs'!AJ$24*$L35,IF(AND(($AA35+$E$2)&gt;CN$5,CN$5&gt;=$E$2),'Portfolio Inputs'!AJ$24*$K35,0))*Loss_ElectricEnergy+IF(AND(($AB35+$E$2)&gt;CN$5,CN$5&gt;=$E$2),'Portfolio Inputs'!AJ$25*$O35,IF(AND(($AA35+$E$2)&gt;CN$5,CN$5&gt;=$E$2),'Portfolio Inputs'!AJ$25*$N35,0))*Loss_ElectricDemand+IF(AND(($AB35+$E$2)&gt;CN$5,CN$5&gt;=$E$2),'Portfolio Inputs'!AJ$26*$Q35,IF(AND(($AA35+$E$2)&gt;CN$5,CN$5&gt;=$E$2),'Portfolio Inputs'!AJ$26*$P35,0))*Loss_GasEnergy</f>
        <v>0</v>
      </c>
      <c r="CO35" s="140">
        <f ca="1">IF(AND(($AB35+$E$2)&gt;CO$5,CO$5&gt;=$E$2),'Portfolio Inputs'!AK$24*$L35,IF(AND(($AA35+$E$2)&gt;CO$5,CO$5&gt;=$E$2),'Portfolio Inputs'!AK$24*$K35,0))*Loss_ElectricEnergy+IF(AND(($AB35+$E$2)&gt;CO$5,CO$5&gt;=$E$2),'Portfolio Inputs'!AK$25*$O35,IF(AND(($AA35+$E$2)&gt;CO$5,CO$5&gt;=$E$2),'Portfolio Inputs'!AK$25*$N35,0))*Loss_ElectricDemand+IF(AND(($AB35+$E$2)&gt;CO$5,CO$5&gt;=$E$2),'Portfolio Inputs'!AK$26*$Q35,IF(AND(($AA35+$E$2)&gt;CO$5,CO$5&gt;=$E$2),'Portfolio Inputs'!AK$26*$P35,0))*Loss_GasEnergy</f>
        <v>0</v>
      </c>
      <c r="CP35" s="140">
        <f ca="1">IF(AND(($AB35+$E$2)&gt;CP$5,CP$5&gt;=$E$2),'Portfolio Inputs'!AL$24*$L35,IF(AND(($AA35+$E$2)&gt;CP$5,CP$5&gt;=$E$2),'Portfolio Inputs'!AL$24*$K35,0))*Loss_ElectricEnergy+IF(AND(($AB35+$E$2)&gt;CP$5,CP$5&gt;=$E$2),'Portfolio Inputs'!AL$25*$O35,IF(AND(($AA35+$E$2)&gt;CP$5,CP$5&gt;=$E$2),'Portfolio Inputs'!AL$25*$N35,0))*Loss_ElectricDemand+IF(AND(($AB35+$E$2)&gt;CP$5,CP$5&gt;=$E$2),'Portfolio Inputs'!AL$26*$Q35,IF(AND(($AA35+$E$2)&gt;CP$5,CP$5&gt;=$E$2),'Portfolio Inputs'!AL$26*$P35,0))*Loss_GasEnergy</f>
        <v>0</v>
      </c>
      <c r="CQ35" s="140">
        <f ca="1">IF(AND(($AB35+$E$2)&gt;CQ$5,CQ$5&gt;=$E$2),'Portfolio Inputs'!AM$24*$L35,IF(AND(($AA35+$E$2)&gt;CQ$5,CQ$5&gt;=$E$2),'Portfolio Inputs'!AM$24*$K35,0))*Loss_ElectricEnergy+IF(AND(($AB35+$E$2)&gt;CQ$5,CQ$5&gt;=$E$2),'Portfolio Inputs'!AM$25*$O35,IF(AND(($AA35+$E$2)&gt;CQ$5,CQ$5&gt;=$E$2),'Portfolio Inputs'!AM$25*$N35,0))*Loss_ElectricDemand+IF(AND(($AB35+$E$2)&gt;CQ$5,CQ$5&gt;=$E$2),'Portfolio Inputs'!AM$26*$Q35,IF(AND(($AA35+$E$2)&gt;CQ$5,CQ$5&gt;=$E$2),'Portfolio Inputs'!AM$26*$P35,0))*Loss_GasEnergy</f>
        <v>0</v>
      </c>
      <c r="CR35" s="131"/>
      <c r="CS35" s="140">
        <f ca="1">IF(AND(($AB35+$E$2)&gt;CS$5,CS$5&gt;=$E$2),'Portfolio Inputs'!F$29*$L35,IF(AND(($AA35+$E$2)&gt;CS$5,CS$5&gt;=$E$2),'Portfolio Inputs'!F$29*$K35,0))</f>
        <v>178.49530620000002</v>
      </c>
      <c r="CT35" s="140">
        <f ca="1">IF(AND(($AB35+$E$2)&gt;CT$5,CT$5&gt;=$E$2),'Portfolio Inputs'!G$29*$L35,IF(AND(($AA35+$E$2)&gt;CT$5,CT$5&gt;=$E$2),'Portfolio Inputs'!G$29*$K35,0))</f>
        <v>178.49530620000002</v>
      </c>
      <c r="CU35" s="140">
        <f ca="1">IF(AND(($AB35+$E$2)&gt;CU$5,CU$5&gt;=$E$2),'Portfolio Inputs'!H$29*$L35,IF(AND(($AA35+$E$2)&gt;CU$5,CU$5&gt;=$E$2),'Portfolio Inputs'!H$29*$K35,0))</f>
        <v>178.49530620000002</v>
      </c>
      <c r="CV35" s="140">
        <f ca="1">IF(AND(($AB35+$E$2)&gt;CV$5,CV$5&gt;=$E$2),'Portfolio Inputs'!I$29*$L35,IF(AND(($AA35+$E$2)&gt;CV$5,CV$5&gt;=$E$2),'Portfolio Inputs'!I$29*$K35,0))</f>
        <v>178.49530620000002</v>
      </c>
      <c r="CW35" s="140">
        <f ca="1">IF(AND(($AB35+$E$2)&gt;CW$5,CW$5&gt;=$E$2),'Portfolio Inputs'!J$29*$L35,IF(AND(($AA35+$E$2)&gt;CW$5,CW$5&gt;=$E$2),'Portfolio Inputs'!J$29*$K35,0))</f>
        <v>178.49530620000002</v>
      </c>
      <c r="CX35" s="140">
        <f ca="1">IF(AND(($AB35+$E$2)&gt;CX$5,CX$5&gt;=$E$2),'Portfolio Inputs'!K$29*$L35,IF(AND(($AA35+$E$2)&gt;CX$5,CX$5&gt;=$E$2),'Portfolio Inputs'!K$29*$K35,0))</f>
        <v>178.49530620000002</v>
      </c>
      <c r="CY35" s="140">
        <f ca="1">IF(AND(($AB35+$E$2)&gt;CY$5,CY$5&gt;=$E$2),'Portfolio Inputs'!L$29*$L35,IF(AND(($AA35+$E$2)&gt;CY$5,CY$5&gt;=$E$2),'Portfolio Inputs'!L$29*$K35,0))</f>
        <v>178.49530620000002</v>
      </c>
      <c r="CZ35" s="140">
        <f ca="1">IF(AND(($AB35+$E$2)&gt;CZ$5,CZ$5&gt;=$E$2),'Portfolio Inputs'!M$29*$L35,IF(AND(($AA35+$E$2)&gt;CZ$5,CZ$5&gt;=$E$2),'Portfolio Inputs'!M$29*$K35,0))</f>
        <v>178.49530620000002</v>
      </c>
      <c r="DA35" s="140">
        <f ca="1">IF(AND(($AB35+$E$2)&gt;DA$5,DA$5&gt;=$E$2),'Portfolio Inputs'!N$29*$L35,IF(AND(($AA35+$E$2)&gt;DA$5,DA$5&gt;=$E$2),'Portfolio Inputs'!N$29*$K35,0))</f>
        <v>178.49530620000002</v>
      </c>
      <c r="DB35" s="140">
        <f ca="1">IF(AND(($AB35+$E$2)&gt;DB$5,DB$5&gt;=$E$2),'Portfolio Inputs'!O$29*$L35,IF(AND(($AA35+$E$2)&gt;DB$5,DB$5&gt;=$E$2),'Portfolio Inputs'!O$29*$K35,0))</f>
        <v>178.49530620000002</v>
      </c>
      <c r="DC35" s="140">
        <f ca="1">IF(AND(($AB35+$E$2)&gt;DC$5,DC$5&gt;=$E$2),'Portfolio Inputs'!P$29*$L35,IF(AND(($AA35+$E$2)&gt;DC$5,DC$5&gt;=$E$2),'Portfolio Inputs'!P$29*$K35,0))</f>
        <v>178.49530620000002</v>
      </c>
      <c r="DD35" s="140">
        <f ca="1">IF(AND(($AB35+$E$2)&gt;DD$5,DD$5&gt;=$E$2),'Portfolio Inputs'!Q$29*$L35,IF(AND(($AA35+$E$2)&gt;DD$5,DD$5&gt;=$E$2),'Portfolio Inputs'!Q$29*$K35,0))</f>
        <v>178.49530620000002</v>
      </c>
      <c r="DE35" s="140">
        <f ca="1">IF(AND(($AB35+$E$2)&gt;DE$5,DE$5&gt;=$E$2),'Portfolio Inputs'!R$29*$L35,IF(AND(($AA35+$E$2)&gt;DE$5,DE$5&gt;=$E$2),'Portfolio Inputs'!R$29*$K35,0))</f>
        <v>178.49530620000002</v>
      </c>
      <c r="DF35" s="140">
        <f ca="1">IF(AND(($AB35+$E$2)&gt;DF$5,DF$5&gt;=$E$2),'Portfolio Inputs'!S$29*$L35,IF(AND(($AA35+$E$2)&gt;DF$5,DF$5&gt;=$E$2),'Portfolio Inputs'!S$29*$K35,0))</f>
        <v>178.49530620000002</v>
      </c>
      <c r="DG35" s="140">
        <f ca="1">IF(AND(($AB35+$E$2)&gt;DG$5,DG$5&gt;=$E$2),'Portfolio Inputs'!T$29*$L35,IF(AND(($AA35+$E$2)&gt;DG$5,DG$5&gt;=$E$2),'Portfolio Inputs'!T$29*$K35,0))</f>
        <v>178.49530620000002</v>
      </c>
      <c r="DH35" s="140">
        <f ca="1">IF(AND(($AB35+$E$2)&gt;DH$5,DH$5&gt;=$E$2),'Portfolio Inputs'!U$29*$L35,IF(AND(($AA35+$E$2)&gt;DH$5,DH$5&gt;=$E$2),'Portfolio Inputs'!U$29*$K35,0))</f>
        <v>178.49530620000002</v>
      </c>
      <c r="DI35" s="140">
        <f ca="1">IF(AND(($AB35+$E$2)&gt;DI$5,DI$5&gt;=$E$2),'Portfolio Inputs'!V$29*$L35,IF(AND(($AA35+$E$2)&gt;DI$5,DI$5&gt;=$E$2),'Portfolio Inputs'!V$29*$K35,0))</f>
        <v>178.49530620000002</v>
      </c>
      <c r="DJ35" s="140">
        <f ca="1">IF(AND(($AB35+$E$2)&gt;DJ$5,DJ$5&gt;=$E$2),'Portfolio Inputs'!W$29*$L35,IF(AND(($AA35+$E$2)&gt;DJ$5,DJ$5&gt;=$E$2),'Portfolio Inputs'!W$29*$K35,0))</f>
        <v>178.49530620000002</v>
      </c>
      <c r="DK35" s="140">
        <f ca="1">IF(AND(($AB35+$E$2)&gt;DK$5,DK$5&gt;=$E$2),'Portfolio Inputs'!X$29*$L35,IF(AND(($AA35+$E$2)&gt;DK$5,DK$5&gt;=$E$2),'Portfolio Inputs'!X$29*$K35,0))</f>
        <v>0</v>
      </c>
      <c r="DL35" s="140">
        <f ca="1">IF(AND(($AB35+$E$2)&gt;DL$5,DL$5&gt;=$E$2),'Portfolio Inputs'!Y$29*$L35,IF(AND(($AA35+$E$2)&gt;DL$5,DL$5&gt;=$E$2),'Portfolio Inputs'!Y$29*$K35,0))</f>
        <v>0</v>
      </c>
      <c r="DM35" s="140">
        <f ca="1">IF(AND(($AB35+$E$2)&gt;DM$5,DM$5&gt;=$E$2),'Portfolio Inputs'!Z$29*$L35,IF(AND(($AA35+$E$2)&gt;DM$5,DM$5&gt;=$E$2),'Portfolio Inputs'!Z$29*$K35,0))</f>
        <v>0</v>
      </c>
      <c r="DN35" s="140">
        <f ca="1">IF(AND(($AB35+$E$2)&gt;DN$5,DN$5&gt;=$E$2),'Portfolio Inputs'!AA$29*$L35,IF(AND(($AA35+$E$2)&gt;DN$5,DN$5&gt;=$E$2),'Portfolio Inputs'!AA$29*$K35,0))</f>
        <v>0</v>
      </c>
      <c r="DO35" s="140">
        <f ca="1">IF(AND(($AB35+$E$2)&gt;DO$5,DO$5&gt;=$E$2),'Portfolio Inputs'!AB$29*$L35,IF(AND(($AA35+$E$2)&gt;DO$5,DO$5&gt;=$E$2),'Portfolio Inputs'!AB$29*$K35,0))</f>
        <v>0</v>
      </c>
      <c r="DP35" s="140">
        <f ca="1">IF(AND(($AB35+$E$2)&gt;DP$5,DP$5&gt;=$E$2),'Portfolio Inputs'!AC$29*$L35,IF(AND(($AA35+$E$2)&gt;DP$5,DP$5&gt;=$E$2),'Portfolio Inputs'!AC$29*$K35,0))</f>
        <v>0</v>
      </c>
      <c r="DQ35" s="140">
        <f ca="1">IF(AND(($AB35+$E$2)&gt;DQ$5,DQ$5&gt;=$E$2),'Portfolio Inputs'!AD$29*$L35,IF(AND(($AA35+$E$2)&gt;DQ$5,DQ$5&gt;=$E$2),'Portfolio Inputs'!AD$29*$K35,0))</f>
        <v>0</v>
      </c>
      <c r="DR35" s="140">
        <f ca="1">IF(AND(($AB35+$E$2)&gt;DR$5,DR$5&gt;=$E$2),'Portfolio Inputs'!AE$29*$L35,IF(AND(($AA35+$E$2)&gt;DR$5,DR$5&gt;=$E$2),'Portfolio Inputs'!AE$29*$K35,0))</f>
        <v>0</v>
      </c>
      <c r="DS35" s="140">
        <f ca="1">IF(AND(($AB35+$E$2)&gt;DS$5,DS$5&gt;=$E$2),'Portfolio Inputs'!AF$29*$L35,IF(AND(($AA35+$E$2)&gt;DS$5,DS$5&gt;=$E$2),'Portfolio Inputs'!AF$29*$K35,0))</f>
        <v>0</v>
      </c>
      <c r="DT35" s="140">
        <f ca="1">IF(AND(($AB35+$E$2)&gt;DT$5,DT$5&gt;=$E$2),'Portfolio Inputs'!AG$29*$L35,IF(AND(($AA35+$E$2)&gt;DT$5,DT$5&gt;=$E$2),'Portfolio Inputs'!AG$29*$K35,0))</f>
        <v>0</v>
      </c>
      <c r="DU35" s="140">
        <f ca="1">IF(AND(($AB35+$E$2)&gt;DU$5,DU$5&gt;=$E$2),'Portfolio Inputs'!AH$29*$L35,IF(AND(($AA35+$E$2)&gt;DU$5,DU$5&gt;=$E$2),'Portfolio Inputs'!AH$29*$K35,0))</f>
        <v>0</v>
      </c>
      <c r="DV35" s="140">
        <f ca="1">IF(AND(($AB35+$E$2)&gt;DV$5,DV$5&gt;=$E$2),'Portfolio Inputs'!AI$29*$L35,IF(AND(($AA35+$E$2)&gt;DV$5,DV$5&gt;=$E$2),'Portfolio Inputs'!AI$29*$K35,0))</f>
        <v>0</v>
      </c>
      <c r="DW35" s="140">
        <f ca="1">IF(AND(($AB35+$E$2)&gt;DW$5,DW$5&gt;=$E$2),'Portfolio Inputs'!AJ$29*$L35,IF(AND(($AA35+$E$2)&gt;DW$5,DW$5&gt;=$E$2),'Portfolio Inputs'!AJ$29*$K35,0))</f>
        <v>0</v>
      </c>
      <c r="DX35" s="140">
        <f ca="1">IF(AND(($AB35+$E$2)&gt;DX$5,DX$5&gt;=$E$2),'Portfolio Inputs'!AK$29*$L35,IF(AND(($AA35+$E$2)&gt;DX$5,DX$5&gt;=$E$2),'Portfolio Inputs'!AK$29*$K35,0))</f>
        <v>0</v>
      </c>
      <c r="DY35" s="140">
        <f ca="1">IF(AND(($AB35+$E$2)&gt;DY$5,DY$5&gt;=$E$2),'Portfolio Inputs'!AL$29*$L35,IF(AND(($AA35+$E$2)&gt;DY$5,DY$5&gt;=$E$2),'Portfolio Inputs'!AL$29*$K35,0))</f>
        <v>0</v>
      </c>
      <c r="DZ35" s="140">
        <f ca="1">IF(AND(($AB35+$E$2)&gt;DZ$5,DZ$5&gt;=$E$2),'Portfolio Inputs'!AM$29*$L35,IF(AND(($AA35+$E$2)&gt;DZ$5,DZ$5&gt;=$E$2),'Portfolio Inputs'!AM$29*$K35,0))</f>
        <v>0</v>
      </c>
      <c r="EA35" s="139"/>
      <c r="EB35" s="140">
        <f ca="1">IF(AND(($AB35+$E$2)&gt;EB$5,EB$5&gt;=$E$2),'Portfolio Inputs'!F$27*$U35,IF(AND(($AA35+$E$2)&gt;EB$5,EB$5&gt;=$E$2),'Portfolio Inputs'!F$27*$T35,0))
+IF(AND(($AB35+$E$2)&gt;EB$5,EB$5&gt;=$E$2),'Portfolio Inputs'!F$28*$W35,IF(AND(($AA35+$E$2)&gt;EB$5,EB$5&gt;=$E$2),'Portfolio Inputs'!F$28*$V35,0))</f>
        <v>0</v>
      </c>
      <c r="EC35" s="140">
        <f ca="1">IF(AND(($AB35+$E$2)&gt;EC$5,EC$5&gt;=$E$2),'Portfolio Inputs'!G$27*$U35,IF(AND(($AA35+$E$2)&gt;EC$5,EC$5&gt;=$E$2),'Portfolio Inputs'!G$27*$T35,0))
+IF(AND(($AB35+$E$2)&gt;EC$5,EC$5&gt;=$E$2),'Portfolio Inputs'!G$28*$W35,IF(AND(($AA35+$E$2)&gt;EC$5,EC$5&gt;=$E$2),'Portfolio Inputs'!G$28*$V35,0))</f>
        <v>0</v>
      </c>
      <c r="ED35" s="140">
        <f ca="1">IF(AND(($AB35+$E$2)&gt;ED$5,ED$5&gt;=$E$2),'Portfolio Inputs'!H$27*$U35,IF(AND(($AA35+$E$2)&gt;ED$5,ED$5&gt;=$E$2),'Portfolio Inputs'!H$27*$T35,0))
+IF(AND(($AB35+$E$2)&gt;ED$5,ED$5&gt;=$E$2),'Portfolio Inputs'!H$28*$W35,IF(AND(($AA35+$E$2)&gt;ED$5,ED$5&gt;=$E$2),'Portfolio Inputs'!H$28*$V35,0))</f>
        <v>0</v>
      </c>
      <c r="EE35" s="140">
        <f ca="1">IF(AND(($AB35+$E$2)&gt;EE$5,EE$5&gt;=$E$2),'Portfolio Inputs'!I$27*$U35,IF(AND(($AA35+$E$2)&gt;EE$5,EE$5&gt;=$E$2),'Portfolio Inputs'!I$27*$T35,0))
+IF(AND(($AB35+$E$2)&gt;EE$5,EE$5&gt;=$E$2),'Portfolio Inputs'!I$28*$W35,IF(AND(($AA35+$E$2)&gt;EE$5,EE$5&gt;=$E$2),'Portfolio Inputs'!I$28*$V35,0))</f>
        <v>0</v>
      </c>
      <c r="EF35" s="140">
        <f ca="1">IF(AND(($AB35+$E$2)&gt;EF$5,EF$5&gt;=$E$2),'Portfolio Inputs'!J$27*$U35,IF(AND(($AA35+$E$2)&gt;EF$5,EF$5&gt;=$E$2),'Portfolio Inputs'!J$27*$T35,0))
+IF(AND(($AB35+$E$2)&gt;EF$5,EF$5&gt;=$E$2),'Portfolio Inputs'!J$28*$W35,IF(AND(($AA35+$E$2)&gt;EF$5,EF$5&gt;=$E$2),'Portfolio Inputs'!J$28*$V35,0))</f>
        <v>0</v>
      </c>
      <c r="EG35" s="140">
        <f ca="1">IF(AND(($AB35+$E$2)&gt;EG$5,EG$5&gt;=$E$2),'Portfolio Inputs'!K$27*$U35,IF(AND(($AA35+$E$2)&gt;EG$5,EG$5&gt;=$E$2),'Portfolio Inputs'!K$27*$T35,0))
+IF(AND(($AB35+$E$2)&gt;EG$5,EG$5&gt;=$E$2),'Portfolio Inputs'!K$28*$W35,IF(AND(($AA35+$E$2)&gt;EG$5,EG$5&gt;=$E$2),'Portfolio Inputs'!K$28*$V35,0))</f>
        <v>0</v>
      </c>
      <c r="EH35" s="140">
        <f ca="1">IF(AND(($AB35+$E$2)&gt;EH$5,EH$5&gt;=$E$2),'Portfolio Inputs'!L$27*$U35,IF(AND(($AA35+$E$2)&gt;EH$5,EH$5&gt;=$E$2),'Portfolio Inputs'!L$27*$T35,0))
+IF(AND(($AB35+$E$2)&gt;EH$5,EH$5&gt;=$E$2),'Portfolio Inputs'!L$28*$W35,IF(AND(($AA35+$E$2)&gt;EH$5,EH$5&gt;=$E$2),'Portfolio Inputs'!L$28*$V35,0))</f>
        <v>0</v>
      </c>
      <c r="EI35" s="140">
        <f ca="1">IF(AND(($AB35+$E$2)&gt;EI$5,EI$5&gt;=$E$2),'Portfolio Inputs'!M$27*$U35,IF(AND(($AA35+$E$2)&gt;EI$5,EI$5&gt;=$E$2),'Portfolio Inputs'!M$27*$T35,0))
+IF(AND(($AB35+$E$2)&gt;EI$5,EI$5&gt;=$E$2),'Portfolio Inputs'!M$28*$W35,IF(AND(($AA35+$E$2)&gt;EI$5,EI$5&gt;=$E$2),'Portfolio Inputs'!M$28*$V35,0))</f>
        <v>0</v>
      </c>
      <c r="EJ35" s="140">
        <f ca="1">IF(AND(($AB35+$E$2)&gt;EJ$5,EJ$5&gt;=$E$2),'Portfolio Inputs'!N$27*$U35,IF(AND(($AA35+$E$2)&gt;EJ$5,EJ$5&gt;=$E$2),'Portfolio Inputs'!N$27*$T35,0))
+IF(AND(($AB35+$E$2)&gt;EJ$5,EJ$5&gt;=$E$2),'Portfolio Inputs'!N$28*$W35,IF(AND(($AA35+$E$2)&gt;EJ$5,EJ$5&gt;=$E$2),'Portfolio Inputs'!N$28*$V35,0))</f>
        <v>0</v>
      </c>
      <c r="EK35" s="140">
        <f ca="1">IF(AND(($AB35+$E$2)&gt;EK$5,EK$5&gt;=$E$2),'Portfolio Inputs'!O$27*$U35,IF(AND(($AA35+$E$2)&gt;EK$5,EK$5&gt;=$E$2),'Portfolio Inputs'!O$27*$T35,0))
+IF(AND(($AB35+$E$2)&gt;EK$5,EK$5&gt;=$E$2),'Portfolio Inputs'!O$28*$W35,IF(AND(($AA35+$E$2)&gt;EK$5,EK$5&gt;=$E$2),'Portfolio Inputs'!O$28*$V35,0))</f>
        <v>0</v>
      </c>
      <c r="EL35" s="140">
        <f ca="1">IF(AND(($AB35+$E$2)&gt;EL$5,EL$5&gt;=$E$2),'Portfolio Inputs'!P$27*$U35,IF(AND(($AA35+$E$2)&gt;EL$5,EL$5&gt;=$E$2),'Portfolio Inputs'!P$27*$T35,0))
+IF(AND(($AB35+$E$2)&gt;EL$5,EL$5&gt;=$E$2),'Portfolio Inputs'!P$28*$W35,IF(AND(($AA35+$E$2)&gt;EL$5,EL$5&gt;=$E$2),'Portfolio Inputs'!P$28*$V35,0))</f>
        <v>0</v>
      </c>
      <c r="EM35" s="140">
        <f ca="1">IF(AND(($AB35+$E$2)&gt;EM$5,EM$5&gt;=$E$2),'Portfolio Inputs'!Q$27*$U35,IF(AND(($AA35+$E$2)&gt;EM$5,EM$5&gt;=$E$2),'Portfolio Inputs'!Q$27*$T35,0))
+IF(AND(($AB35+$E$2)&gt;EM$5,EM$5&gt;=$E$2),'Portfolio Inputs'!Q$28*$W35,IF(AND(($AA35+$E$2)&gt;EM$5,EM$5&gt;=$E$2),'Portfolio Inputs'!Q$28*$V35,0))</f>
        <v>0</v>
      </c>
      <c r="EN35" s="140">
        <f ca="1">IF(AND(($AB35+$E$2)&gt;EN$5,EN$5&gt;=$E$2),'Portfolio Inputs'!R$27*$U35,IF(AND(($AA35+$E$2)&gt;EN$5,EN$5&gt;=$E$2),'Portfolio Inputs'!R$27*$T35,0))
+IF(AND(($AB35+$E$2)&gt;EN$5,EN$5&gt;=$E$2),'Portfolio Inputs'!R$28*$W35,IF(AND(($AA35+$E$2)&gt;EN$5,EN$5&gt;=$E$2),'Portfolio Inputs'!R$28*$V35,0))</f>
        <v>0</v>
      </c>
      <c r="EO35" s="140">
        <f ca="1">IF(AND(($AB35+$E$2)&gt;EO$5,EO$5&gt;=$E$2),'Portfolio Inputs'!S$27*$U35,IF(AND(($AA35+$E$2)&gt;EO$5,EO$5&gt;=$E$2),'Portfolio Inputs'!S$27*$T35,0))
+IF(AND(($AB35+$E$2)&gt;EO$5,EO$5&gt;=$E$2),'Portfolio Inputs'!S$28*$W35,IF(AND(($AA35+$E$2)&gt;EO$5,EO$5&gt;=$E$2),'Portfolio Inputs'!S$28*$V35,0))</f>
        <v>0</v>
      </c>
      <c r="EP35" s="140">
        <f ca="1">IF(AND(($AB35+$E$2)&gt;EP$5,EP$5&gt;=$E$2),'Portfolio Inputs'!T$27*$U35,IF(AND(($AA35+$E$2)&gt;EP$5,EP$5&gt;=$E$2),'Portfolio Inputs'!T$27*$T35,0))
+IF(AND(($AB35+$E$2)&gt;EP$5,EP$5&gt;=$E$2),'Portfolio Inputs'!T$28*$W35,IF(AND(($AA35+$E$2)&gt;EP$5,EP$5&gt;=$E$2),'Portfolio Inputs'!T$28*$V35,0))</f>
        <v>0</v>
      </c>
      <c r="EQ35" s="140">
        <f ca="1">IF(AND(($AB35+$E$2)&gt;EQ$5,EQ$5&gt;=$E$2),'Portfolio Inputs'!U$27*$U35,IF(AND(($AA35+$E$2)&gt;EQ$5,EQ$5&gt;=$E$2),'Portfolio Inputs'!U$27*$T35,0))
+IF(AND(($AB35+$E$2)&gt;EQ$5,EQ$5&gt;=$E$2),'Portfolio Inputs'!U$28*$W35,IF(AND(($AA35+$E$2)&gt;EQ$5,EQ$5&gt;=$E$2),'Portfolio Inputs'!U$28*$V35,0))</f>
        <v>0</v>
      </c>
      <c r="ER35" s="140">
        <f ca="1">IF(AND(($AB35+$E$2)&gt;ER$5,ER$5&gt;=$E$2),'Portfolio Inputs'!V$27*$U35,IF(AND(($AA35+$E$2)&gt;ER$5,ER$5&gt;=$E$2),'Portfolio Inputs'!V$27*$T35,0))
+IF(AND(($AB35+$E$2)&gt;ER$5,ER$5&gt;=$E$2),'Portfolio Inputs'!V$28*$W35,IF(AND(($AA35+$E$2)&gt;ER$5,ER$5&gt;=$E$2),'Portfolio Inputs'!V$28*$V35,0))</f>
        <v>0</v>
      </c>
      <c r="ES35" s="140">
        <f ca="1">IF(AND(($AB35+$E$2)&gt;ES$5,ES$5&gt;=$E$2),'Portfolio Inputs'!W$27*$U35,IF(AND(($AA35+$E$2)&gt;ES$5,ES$5&gt;=$E$2),'Portfolio Inputs'!W$27*$T35,0))
+IF(AND(($AB35+$E$2)&gt;ES$5,ES$5&gt;=$E$2),'Portfolio Inputs'!W$28*$W35,IF(AND(($AA35+$E$2)&gt;ES$5,ES$5&gt;=$E$2),'Portfolio Inputs'!W$28*$V35,0))</f>
        <v>0</v>
      </c>
      <c r="ET35" s="140">
        <f ca="1">IF(AND(($AB35+$E$2)&gt;ET$5,ET$5&gt;=$E$2),'Portfolio Inputs'!X$27*$U35,IF(AND(($AA35+$E$2)&gt;ET$5,ET$5&gt;=$E$2),'Portfolio Inputs'!X$27*$T35,0))
+IF(AND(($AB35+$E$2)&gt;ET$5,ET$5&gt;=$E$2),'Portfolio Inputs'!X$28*$W35,IF(AND(($AA35+$E$2)&gt;ET$5,ET$5&gt;=$E$2),'Portfolio Inputs'!X$28*$V35,0))</f>
        <v>0</v>
      </c>
      <c r="EU35" s="140">
        <f ca="1">IF(AND(($AB35+$E$2)&gt;EU$5,EU$5&gt;=$E$2),'Portfolio Inputs'!Y$27*$U35,IF(AND(($AA35+$E$2)&gt;EU$5,EU$5&gt;=$E$2),'Portfolio Inputs'!Y$27*$T35,0))
+IF(AND(($AB35+$E$2)&gt;EU$5,EU$5&gt;=$E$2),'Portfolio Inputs'!Y$28*$W35,IF(AND(($AA35+$E$2)&gt;EU$5,EU$5&gt;=$E$2),'Portfolio Inputs'!Y$28*$V35,0))</f>
        <v>0</v>
      </c>
      <c r="EV35" s="140">
        <f ca="1">IF(AND(($AB35+$E$2)&gt;EV$5,EV$5&gt;=$E$2),'Portfolio Inputs'!Z$27*$U35,IF(AND(($AA35+$E$2)&gt;EV$5,EV$5&gt;=$E$2),'Portfolio Inputs'!Z$27*$T35,0))
+IF(AND(($AB35+$E$2)&gt;EV$5,EV$5&gt;=$E$2),'Portfolio Inputs'!Z$28*$W35,IF(AND(($AA35+$E$2)&gt;EV$5,EV$5&gt;=$E$2),'Portfolio Inputs'!Z$28*$V35,0))</f>
        <v>0</v>
      </c>
      <c r="EW35" s="140">
        <f ca="1">IF(AND(($AB35+$E$2)&gt;EW$5,EW$5&gt;=$E$2),'Portfolio Inputs'!AA$27*$U35,IF(AND(($AA35+$E$2)&gt;EW$5,EW$5&gt;=$E$2),'Portfolio Inputs'!AA$27*$T35,0))
+IF(AND(($AB35+$E$2)&gt;EW$5,EW$5&gt;=$E$2),'Portfolio Inputs'!AA$28*$W35,IF(AND(($AA35+$E$2)&gt;EW$5,EW$5&gt;=$E$2),'Portfolio Inputs'!AA$28*$V35,0))</f>
        <v>0</v>
      </c>
      <c r="EX35" s="140">
        <f ca="1">IF(AND(($AB35+$E$2)&gt;EX$5,EX$5&gt;=$E$2),'Portfolio Inputs'!AB$27*$U35,IF(AND(($AA35+$E$2)&gt;EX$5,EX$5&gt;=$E$2),'Portfolio Inputs'!AB$27*$T35,0))
+IF(AND(($AB35+$E$2)&gt;EX$5,EX$5&gt;=$E$2),'Portfolio Inputs'!AB$28*$W35,IF(AND(($AA35+$E$2)&gt;EX$5,EX$5&gt;=$E$2),'Portfolio Inputs'!AB$28*$V35,0))</f>
        <v>0</v>
      </c>
      <c r="EY35" s="140">
        <f ca="1">IF(AND(($AB35+$E$2)&gt;EY$5,EY$5&gt;=$E$2),'Portfolio Inputs'!AC$27*$U35,IF(AND(($AA35+$E$2)&gt;EY$5,EY$5&gt;=$E$2),'Portfolio Inputs'!AC$27*$T35,0))
+IF(AND(($AB35+$E$2)&gt;EY$5,EY$5&gt;=$E$2),'Portfolio Inputs'!AC$28*$W35,IF(AND(($AA35+$E$2)&gt;EY$5,EY$5&gt;=$E$2),'Portfolio Inputs'!AC$28*$V35,0))</f>
        <v>0</v>
      </c>
      <c r="EZ35" s="140">
        <f ca="1">IF(AND(($AB35+$E$2)&gt;EZ$5,EZ$5&gt;=$E$2),'Portfolio Inputs'!AD$27*$U35,IF(AND(($AA35+$E$2)&gt;EZ$5,EZ$5&gt;=$E$2),'Portfolio Inputs'!AD$27*$T35,0))
+IF(AND(($AB35+$E$2)&gt;EZ$5,EZ$5&gt;=$E$2),'Portfolio Inputs'!AD$28*$W35,IF(AND(($AA35+$E$2)&gt;EZ$5,EZ$5&gt;=$E$2),'Portfolio Inputs'!AD$28*$V35,0))</f>
        <v>0</v>
      </c>
      <c r="FA35" s="140">
        <f ca="1">IF(AND(($AB35+$E$2)&gt;FA$5,FA$5&gt;=$E$2),'Portfolio Inputs'!AE$27*$U35,IF(AND(($AA35+$E$2)&gt;FA$5,FA$5&gt;=$E$2),'Portfolio Inputs'!AE$27*$T35,0))
+IF(AND(($AB35+$E$2)&gt;FA$5,FA$5&gt;=$E$2),'Portfolio Inputs'!AE$28*$W35,IF(AND(($AA35+$E$2)&gt;FA$5,FA$5&gt;=$E$2),'Portfolio Inputs'!AE$28*$V35,0))</f>
        <v>0</v>
      </c>
      <c r="FB35" s="140">
        <f ca="1">IF(AND(($AB35+$E$2)&gt;FB$5,FB$5&gt;=$E$2),'Portfolio Inputs'!AF$27*$U35,IF(AND(($AA35+$E$2)&gt;FB$5,FB$5&gt;=$E$2),'Portfolio Inputs'!AF$27*$T35,0))
+IF(AND(($AB35+$E$2)&gt;FB$5,FB$5&gt;=$E$2),'Portfolio Inputs'!AF$28*$W35,IF(AND(($AA35+$E$2)&gt;FB$5,FB$5&gt;=$E$2),'Portfolio Inputs'!AF$28*$V35,0))</f>
        <v>0</v>
      </c>
      <c r="FC35" s="140">
        <f ca="1">IF(AND(($AB35+$E$2)&gt;FC$5,FC$5&gt;=$E$2),'Portfolio Inputs'!AG$27*$U35,IF(AND(($AA35+$E$2)&gt;FC$5,FC$5&gt;=$E$2),'Portfolio Inputs'!AG$27*$T35,0))
+IF(AND(($AB35+$E$2)&gt;FC$5,FC$5&gt;=$E$2),'Portfolio Inputs'!AG$28*$W35,IF(AND(($AA35+$E$2)&gt;FC$5,FC$5&gt;=$E$2),'Portfolio Inputs'!AG$28*$V35,0))</f>
        <v>0</v>
      </c>
      <c r="FD35" s="140">
        <f ca="1">IF(AND(($AB35+$E$2)&gt;FD$5,FD$5&gt;=$E$2),'Portfolio Inputs'!AH$27*$U35,IF(AND(($AA35+$E$2)&gt;FD$5,FD$5&gt;=$E$2),'Portfolio Inputs'!AH$27*$T35,0))
+IF(AND(($AB35+$E$2)&gt;FD$5,FD$5&gt;=$E$2),'Portfolio Inputs'!AH$28*$W35,IF(AND(($AA35+$E$2)&gt;FD$5,FD$5&gt;=$E$2),'Portfolio Inputs'!AH$28*$V35,0))</f>
        <v>0</v>
      </c>
      <c r="FE35" s="140">
        <f ca="1">IF(AND(($AB35+$E$2)&gt;FE$5,FE$5&gt;=$E$2),'Portfolio Inputs'!AI$27*$U35,IF(AND(($AA35+$E$2)&gt;FE$5,FE$5&gt;=$E$2),'Portfolio Inputs'!AI$27*$T35,0))
+IF(AND(($AB35+$E$2)&gt;FE$5,FE$5&gt;=$E$2),'Portfolio Inputs'!AI$28*$W35,IF(AND(($AA35+$E$2)&gt;FE$5,FE$5&gt;=$E$2),'Portfolio Inputs'!AI$28*$V35,0))</f>
        <v>0</v>
      </c>
      <c r="FF35" s="140">
        <f ca="1">IF(AND(($AB35+$E$2)&gt;FF$5,FF$5&gt;=$E$2),'Portfolio Inputs'!AJ$27*$U35,IF(AND(($AA35+$E$2)&gt;FF$5,FF$5&gt;=$E$2),'Portfolio Inputs'!AJ$27*$T35,0))
+IF(AND(($AB35+$E$2)&gt;FF$5,FF$5&gt;=$E$2),'Portfolio Inputs'!AJ$28*$W35,IF(AND(($AA35+$E$2)&gt;FF$5,FF$5&gt;=$E$2),'Portfolio Inputs'!AJ$28*$V35,0))</f>
        <v>0</v>
      </c>
      <c r="FG35" s="140">
        <f ca="1">IF(AND(($AB35+$E$2)&gt;FG$5,FG$5&gt;=$E$2),'Portfolio Inputs'!AK$27*$U35,IF(AND(($AA35+$E$2)&gt;FG$5,FG$5&gt;=$E$2),'Portfolio Inputs'!AK$27*$T35,0))
+IF(AND(($AB35+$E$2)&gt;FG$5,FG$5&gt;=$E$2),'Portfolio Inputs'!AK$28*$W35,IF(AND(($AA35+$E$2)&gt;FG$5,FG$5&gt;=$E$2),'Portfolio Inputs'!AK$28*$V35,0))</f>
        <v>0</v>
      </c>
      <c r="FH35" s="140">
        <f ca="1">IF(AND(($AB35+$E$2)&gt;FH$5,FH$5&gt;=$E$2),'Portfolio Inputs'!AL$27*$U35,IF(AND(($AA35+$E$2)&gt;FH$5,FH$5&gt;=$E$2),'Portfolio Inputs'!AL$27*$T35,0))
+IF(AND(($AB35+$E$2)&gt;FH$5,FH$5&gt;=$E$2),'Portfolio Inputs'!AL$28*$W35,IF(AND(($AA35+$E$2)&gt;FH$5,FH$5&gt;=$E$2),'Portfolio Inputs'!AL$28*$V35,0))</f>
        <v>0</v>
      </c>
      <c r="FI35" s="140">
        <f ca="1">IF(AND(($AB35+$E$2)&gt;FI$5,FI$5&gt;=$E$2),'Portfolio Inputs'!AM$27*$U35,IF(AND(($AA35+$E$2)&gt;FI$5,FI$5&gt;=$E$2),'Portfolio Inputs'!AM$27*$T35,0))
+IF(AND(($AB35+$E$2)&gt;FI$5,FI$5&gt;=$E$2),'Portfolio Inputs'!AM$28*$W35,IF(AND(($AA35+$E$2)&gt;FI$5,FI$5&gt;=$E$2),'Portfolio Inputs'!AM$28*$V35,0))</f>
        <v>0</v>
      </c>
      <c r="FJ35" s="139"/>
      <c r="FK35" s="140">
        <f ca="1">IF(AND(($AB35+$E$2)&gt;GT$5,GT$5&gt;=$E$2),$U35,IF(AND(($AA35+$E$2)&gt;GT$5,GT$5&gt;=$E$2),$T35,0))/Loss_Propane
 *IF($C35="Residential",'Portfolio Inputs'!F$39,'Portfolio Inputs'!F$40)
+IF(AND(($AB35+$E$2)&gt;GT$5,GT$5&gt;=$E$2),$W35,IF(AND(($AA35+$E$2)&gt;GT$5,GT$5&gt;=$E$2),$V35,0))/Loss_OilEnergy
 *IF($C35="Residential",'Portfolio Inputs'!F$41,'Portfolio Inputs'!F$42)</f>
        <v>0</v>
      </c>
      <c r="FL35" s="140">
        <f ca="1">IF(AND(($AB35+$E$2)&gt;GU$5,GU$5&gt;=$E$2),$U35,IF(AND(($AA35+$E$2)&gt;GU$5,GU$5&gt;=$E$2),$T35,0))/Loss_Propane
 *IF($C35="Residential",'Portfolio Inputs'!G$39,'Portfolio Inputs'!G$40)
+IF(AND(($AB35+$E$2)&gt;GU$5,GU$5&gt;=$E$2),$W35,IF(AND(($AA35+$E$2)&gt;GU$5,GU$5&gt;=$E$2),$V35,0))/Loss_OilEnergy
 *IF($C35="Residential",'Portfolio Inputs'!G$41,'Portfolio Inputs'!G$42)</f>
        <v>0</v>
      </c>
      <c r="FM35" s="140">
        <f ca="1">IF(AND(($AB35+$E$2)&gt;GV$5,GV$5&gt;=$E$2),$U35,IF(AND(($AA35+$E$2)&gt;GV$5,GV$5&gt;=$E$2),$T35,0))/Loss_Propane
 *IF($C35="Residential",'Portfolio Inputs'!H$39,'Portfolio Inputs'!H$40)
+IF(AND(($AB35+$E$2)&gt;GV$5,GV$5&gt;=$E$2),$W35,IF(AND(($AA35+$E$2)&gt;GV$5,GV$5&gt;=$E$2),$V35,0))/Loss_OilEnergy
 *IF($C35="Residential",'Portfolio Inputs'!H$41,'Portfolio Inputs'!H$42)</f>
        <v>0</v>
      </c>
      <c r="FN35" s="140">
        <f ca="1">IF(AND(($AB35+$E$2)&gt;GW$5,GW$5&gt;=$E$2),$U35,IF(AND(($AA35+$E$2)&gt;GW$5,GW$5&gt;=$E$2),$T35,0))/Loss_Propane
 *IF($C35="Residential",'Portfolio Inputs'!I$39,'Portfolio Inputs'!I$40)
+IF(AND(($AB35+$E$2)&gt;GW$5,GW$5&gt;=$E$2),$W35,IF(AND(($AA35+$E$2)&gt;GW$5,GW$5&gt;=$E$2),$V35,0))/Loss_OilEnergy
 *IF($C35="Residential",'Portfolio Inputs'!I$41,'Portfolio Inputs'!I$42)</f>
        <v>0</v>
      </c>
      <c r="FO35" s="140">
        <f ca="1">IF(AND(($AB35+$E$2)&gt;GX$5,GX$5&gt;=$E$2),$U35,IF(AND(($AA35+$E$2)&gt;GX$5,GX$5&gt;=$E$2),$T35,0))/Loss_Propane
 *IF($C35="Residential",'Portfolio Inputs'!J$39,'Portfolio Inputs'!J$40)
+IF(AND(($AB35+$E$2)&gt;GX$5,GX$5&gt;=$E$2),$W35,IF(AND(($AA35+$E$2)&gt;GX$5,GX$5&gt;=$E$2),$V35,0))/Loss_OilEnergy
 *IF($C35="Residential",'Portfolio Inputs'!J$41,'Portfolio Inputs'!J$42)</f>
        <v>0</v>
      </c>
      <c r="FP35" s="140">
        <f ca="1">IF(AND(($AB35+$E$2)&gt;GY$5,GY$5&gt;=$E$2),$U35,IF(AND(($AA35+$E$2)&gt;GY$5,GY$5&gt;=$E$2),$T35,0))/Loss_Propane
 *IF($C35="Residential",'Portfolio Inputs'!K$39,'Portfolio Inputs'!K$40)
+IF(AND(($AB35+$E$2)&gt;GY$5,GY$5&gt;=$E$2),$W35,IF(AND(($AA35+$E$2)&gt;GY$5,GY$5&gt;=$E$2),$V35,0))/Loss_OilEnergy
 *IF($C35="Residential",'Portfolio Inputs'!K$41,'Portfolio Inputs'!K$42)</f>
        <v>0</v>
      </c>
      <c r="FQ35" s="140">
        <f ca="1">IF(AND(($AB35+$E$2)&gt;GZ$5,GZ$5&gt;=$E$2),$U35,IF(AND(($AA35+$E$2)&gt;GZ$5,GZ$5&gt;=$E$2),$T35,0))/Loss_Propane
 *IF($C35="Residential",'Portfolio Inputs'!L$39,'Portfolio Inputs'!L$40)
+IF(AND(($AB35+$E$2)&gt;GZ$5,GZ$5&gt;=$E$2),$W35,IF(AND(($AA35+$E$2)&gt;GZ$5,GZ$5&gt;=$E$2),$V35,0))/Loss_OilEnergy
 *IF($C35="Residential",'Portfolio Inputs'!L$41,'Portfolio Inputs'!L$42)</f>
        <v>0</v>
      </c>
      <c r="FR35" s="140">
        <f ca="1">IF(AND(($AB35+$E$2)&gt;HA$5,HA$5&gt;=$E$2),$U35,IF(AND(($AA35+$E$2)&gt;HA$5,HA$5&gt;=$E$2),$T35,0))/Loss_Propane
 *IF($C35="Residential",'Portfolio Inputs'!M$39,'Portfolio Inputs'!M$40)
+IF(AND(($AB35+$E$2)&gt;HA$5,HA$5&gt;=$E$2),$W35,IF(AND(($AA35+$E$2)&gt;HA$5,HA$5&gt;=$E$2),$V35,0))/Loss_OilEnergy
 *IF($C35="Residential",'Portfolio Inputs'!M$41,'Portfolio Inputs'!M$42)</f>
        <v>0</v>
      </c>
      <c r="FS35" s="140">
        <f ca="1">IF(AND(($AB35+$E$2)&gt;HB$5,HB$5&gt;=$E$2),$U35,IF(AND(($AA35+$E$2)&gt;HB$5,HB$5&gt;=$E$2),$T35,0))/Loss_Propane
 *IF($C35="Residential",'Portfolio Inputs'!N$39,'Portfolio Inputs'!N$40)
+IF(AND(($AB35+$E$2)&gt;HB$5,HB$5&gt;=$E$2),$W35,IF(AND(($AA35+$E$2)&gt;HB$5,HB$5&gt;=$E$2),$V35,0))/Loss_OilEnergy
 *IF($C35="Residential",'Portfolio Inputs'!N$41,'Portfolio Inputs'!N$42)</f>
        <v>0</v>
      </c>
      <c r="FT35" s="140">
        <f ca="1">IF(AND(($AB35+$E$2)&gt;HC$5,HC$5&gt;=$E$2),$U35,IF(AND(($AA35+$E$2)&gt;HC$5,HC$5&gt;=$E$2),$T35,0))/Loss_Propane
 *IF($C35="Residential",'Portfolio Inputs'!O$39,'Portfolio Inputs'!O$40)
+IF(AND(($AB35+$E$2)&gt;HC$5,HC$5&gt;=$E$2),$W35,IF(AND(($AA35+$E$2)&gt;HC$5,HC$5&gt;=$E$2),$V35,0))/Loss_OilEnergy
 *IF($C35="Residential",'Portfolio Inputs'!O$41,'Portfolio Inputs'!O$42)</f>
        <v>0</v>
      </c>
      <c r="FU35" s="140">
        <f ca="1">IF(AND(($AB35+$E$2)&gt;HD$5,HD$5&gt;=$E$2),$U35,IF(AND(($AA35+$E$2)&gt;HD$5,HD$5&gt;=$E$2),$T35,0))/Loss_Propane
 *IF($C35="Residential",'Portfolio Inputs'!P$39,'Portfolio Inputs'!P$40)
+IF(AND(($AB35+$E$2)&gt;HD$5,HD$5&gt;=$E$2),$W35,IF(AND(($AA35+$E$2)&gt;HD$5,HD$5&gt;=$E$2),$V35,0))/Loss_OilEnergy
 *IF($C35="Residential",'Portfolio Inputs'!P$41,'Portfolio Inputs'!P$42)</f>
        <v>0</v>
      </c>
      <c r="FV35" s="140">
        <f ca="1">IF(AND(($AB35+$E$2)&gt;HE$5,HE$5&gt;=$E$2),$U35,IF(AND(($AA35+$E$2)&gt;HE$5,HE$5&gt;=$E$2),$T35,0))/Loss_Propane
 *IF($C35="Residential",'Portfolio Inputs'!Q$39,'Portfolio Inputs'!Q$40)
+IF(AND(($AB35+$E$2)&gt;HE$5,HE$5&gt;=$E$2),$W35,IF(AND(($AA35+$E$2)&gt;HE$5,HE$5&gt;=$E$2),$V35,0))/Loss_OilEnergy
 *IF($C35="Residential",'Portfolio Inputs'!Q$41,'Portfolio Inputs'!Q$42)</f>
        <v>0</v>
      </c>
      <c r="FW35" s="140">
        <f ca="1">IF(AND(($AB35+$E$2)&gt;HF$5,HF$5&gt;=$E$2),$U35,IF(AND(($AA35+$E$2)&gt;HF$5,HF$5&gt;=$E$2),$T35,0))/Loss_Propane
 *IF($C35="Residential",'Portfolio Inputs'!R$39,'Portfolio Inputs'!R$40)
+IF(AND(($AB35+$E$2)&gt;HF$5,HF$5&gt;=$E$2),$W35,IF(AND(($AA35+$E$2)&gt;HF$5,HF$5&gt;=$E$2),$V35,0))/Loss_OilEnergy
 *IF($C35="Residential",'Portfolio Inputs'!R$41,'Portfolio Inputs'!R$42)</f>
        <v>0</v>
      </c>
      <c r="FX35" s="140">
        <f ca="1">IF(AND(($AB35+$E$2)&gt;HG$5,HG$5&gt;=$E$2),$U35,IF(AND(($AA35+$E$2)&gt;HG$5,HG$5&gt;=$E$2),$T35,0))/Loss_Propane
 *IF($C35="Residential",'Portfolio Inputs'!S$39,'Portfolio Inputs'!S$40)
+IF(AND(($AB35+$E$2)&gt;HG$5,HG$5&gt;=$E$2),$W35,IF(AND(($AA35+$E$2)&gt;HG$5,HG$5&gt;=$E$2),$V35,0))/Loss_OilEnergy
 *IF($C35="Residential",'Portfolio Inputs'!S$41,'Portfolio Inputs'!S$42)</f>
        <v>0</v>
      </c>
      <c r="FY35" s="140">
        <f ca="1">IF(AND(($AB35+$E$2)&gt;HH$5,HH$5&gt;=$E$2),$U35,IF(AND(($AA35+$E$2)&gt;HH$5,HH$5&gt;=$E$2),$T35,0))/Loss_Propane
 *IF($C35="Residential",'Portfolio Inputs'!T$39,'Portfolio Inputs'!T$40)
+IF(AND(($AB35+$E$2)&gt;HH$5,HH$5&gt;=$E$2),$W35,IF(AND(($AA35+$E$2)&gt;HH$5,HH$5&gt;=$E$2),$V35,0))/Loss_OilEnergy
 *IF($C35="Residential",'Portfolio Inputs'!T$41,'Portfolio Inputs'!T$42)</f>
        <v>0</v>
      </c>
      <c r="FZ35" s="140">
        <f ca="1">IF(AND(($AB35+$E$2)&gt;HI$5,HI$5&gt;=$E$2),$U35,IF(AND(($AA35+$E$2)&gt;HI$5,HI$5&gt;=$E$2),$T35,0))/Loss_Propane
 *IF($C35="Residential",'Portfolio Inputs'!U$39,'Portfolio Inputs'!U$40)
+IF(AND(($AB35+$E$2)&gt;HI$5,HI$5&gt;=$E$2),$W35,IF(AND(($AA35+$E$2)&gt;HI$5,HI$5&gt;=$E$2),$V35,0))/Loss_OilEnergy
 *IF($C35="Residential",'Portfolio Inputs'!U$41,'Portfolio Inputs'!U$42)</f>
        <v>0</v>
      </c>
      <c r="GA35" s="140">
        <f ca="1">IF(AND(($AB35+$E$2)&gt;HJ$5,HJ$5&gt;=$E$2),$U35,IF(AND(($AA35+$E$2)&gt;HJ$5,HJ$5&gt;=$E$2),$T35,0))/Loss_Propane
 *IF($C35="Residential",'Portfolio Inputs'!V$39,'Portfolio Inputs'!V$40)
+IF(AND(($AB35+$E$2)&gt;HJ$5,HJ$5&gt;=$E$2),$W35,IF(AND(($AA35+$E$2)&gt;HJ$5,HJ$5&gt;=$E$2),$V35,0))/Loss_OilEnergy
 *IF($C35="Residential",'Portfolio Inputs'!V$41,'Portfolio Inputs'!V$42)</f>
        <v>0</v>
      </c>
      <c r="GB35" s="140">
        <f ca="1">IF(AND(($AB35+$E$2)&gt;HK$5,HK$5&gt;=$E$2),$U35,IF(AND(($AA35+$E$2)&gt;HK$5,HK$5&gt;=$E$2),$T35,0))/Loss_Propane
 *IF($C35="Residential",'Portfolio Inputs'!W$39,'Portfolio Inputs'!W$40)
+IF(AND(($AB35+$E$2)&gt;HK$5,HK$5&gt;=$E$2),$W35,IF(AND(($AA35+$E$2)&gt;HK$5,HK$5&gt;=$E$2),$V35,0))/Loss_OilEnergy
 *IF($C35="Residential",'Portfolio Inputs'!W$41,'Portfolio Inputs'!W$42)</f>
        <v>0</v>
      </c>
      <c r="GC35" s="140">
        <f ca="1">IF(AND(($AB35+$E$2)&gt;HL$5,HL$5&gt;=$E$2),$U35,IF(AND(($AA35+$E$2)&gt;HL$5,HL$5&gt;=$E$2),$T35,0))/Loss_Propane
 *IF($C35="Residential",'Portfolio Inputs'!X$39,'Portfolio Inputs'!X$40)
+IF(AND(($AB35+$E$2)&gt;HL$5,HL$5&gt;=$E$2),$W35,IF(AND(($AA35+$E$2)&gt;HL$5,HL$5&gt;=$E$2),$V35,0))/Loss_OilEnergy
 *IF($C35="Residential",'Portfolio Inputs'!X$41,'Portfolio Inputs'!X$42)</f>
        <v>0</v>
      </c>
      <c r="GD35" s="140">
        <f ca="1">IF(AND(($AB35+$E$2)&gt;HM$5,HM$5&gt;=$E$2),$U35,IF(AND(($AA35+$E$2)&gt;HM$5,HM$5&gt;=$E$2),$T35,0))/Loss_Propane
 *IF($C35="Residential",'Portfolio Inputs'!Y$39,'Portfolio Inputs'!Y$40)
+IF(AND(($AB35+$E$2)&gt;HM$5,HM$5&gt;=$E$2),$W35,IF(AND(($AA35+$E$2)&gt;HM$5,HM$5&gt;=$E$2),$V35,0))/Loss_OilEnergy
 *IF($C35="Residential",'Portfolio Inputs'!Y$41,'Portfolio Inputs'!Y$42)</f>
        <v>0</v>
      </c>
      <c r="GE35" s="140">
        <f ca="1">IF(AND(($AB35+$E$2)&gt;HN$5,HN$5&gt;=$E$2),$U35,IF(AND(($AA35+$E$2)&gt;HN$5,HN$5&gt;=$E$2),$T35,0))/Loss_Propane
 *IF($C35="Residential",'Portfolio Inputs'!Z$39,'Portfolio Inputs'!Z$40)
+IF(AND(($AB35+$E$2)&gt;HN$5,HN$5&gt;=$E$2),$W35,IF(AND(($AA35+$E$2)&gt;HN$5,HN$5&gt;=$E$2),$V35,0))/Loss_OilEnergy
 *IF($C35="Residential",'Portfolio Inputs'!Z$41,'Portfolio Inputs'!Z$42)</f>
        <v>0</v>
      </c>
      <c r="GF35" s="140">
        <f ca="1">IF(AND(($AB35+$E$2)&gt;HO$5,HO$5&gt;=$E$2),$U35,IF(AND(($AA35+$E$2)&gt;HO$5,HO$5&gt;=$E$2),$T35,0))/Loss_Propane
 *IF($C35="Residential",'Portfolio Inputs'!AA$39,'Portfolio Inputs'!AA$40)
+IF(AND(($AB35+$E$2)&gt;HO$5,HO$5&gt;=$E$2),$W35,IF(AND(($AA35+$E$2)&gt;HO$5,HO$5&gt;=$E$2),$V35,0))/Loss_OilEnergy
 *IF($C35="Residential",'Portfolio Inputs'!AA$41,'Portfolio Inputs'!AA$42)</f>
        <v>0</v>
      </c>
      <c r="GG35" s="140">
        <f ca="1">IF(AND(($AB35+$E$2)&gt;HP$5,HP$5&gt;=$E$2),$U35,IF(AND(($AA35+$E$2)&gt;HP$5,HP$5&gt;=$E$2),$T35,0))/Loss_Propane
 *IF($C35="Residential",'Portfolio Inputs'!AB$39,'Portfolio Inputs'!AB$40)
+IF(AND(($AB35+$E$2)&gt;HP$5,HP$5&gt;=$E$2),$W35,IF(AND(($AA35+$E$2)&gt;HP$5,HP$5&gt;=$E$2),$V35,0))/Loss_OilEnergy
 *IF($C35="Residential",'Portfolio Inputs'!AB$41,'Portfolio Inputs'!AB$42)</f>
        <v>0</v>
      </c>
      <c r="GH35" s="140">
        <f ca="1">IF(AND(($AB35+$E$2)&gt;HQ$5,HQ$5&gt;=$E$2),$U35,IF(AND(($AA35+$E$2)&gt;HQ$5,HQ$5&gt;=$E$2),$T35,0))/Loss_Propane
 *IF($C35="Residential",'Portfolio Inputs'!AC$39,'Portfolio Inputs'!AC$40)
+IF(AND(($AB35+$E$2)&gt;HQ$5,HQ$5&gt;=$E$2),$W35,IF(AND(($AA35+$E$2)&gt;HQ$5,HQ$5&gt;=$E$2),$V35,0))/Loss_OilEnergy
 *IF($C35="Residential",'Portfolio Inputs'!AC$41,'Portfolio Inputs'!AC$42)</f>
        <v>0</v>
      </c>
      <c r="GI35" s="140">
        <f ca="1">IF(AND(($AB35+$E$2)&gt;HR$5,HR$5&gt;=$E$2),$U35,IF(AND(($AA35+$E$2)&gt;HR$5,HR$5&gt;=$E$2),$T35,0))/Loss_Propane
 *IF($C35="Residential",'Portfolio Inputs'!AD$39,'Portfolio Inputs'!AD$40)
+IF(AND(($AB35+$E$2)&gt;HR$5,HR$5&gt;=$E$2),$W35,IF(AND(($AA35+$E$2)&gt;HR$5,HR$5&gt;=$E$2),$V35,0))/Loss_OilEnergy
 *IF($C35="Residential",'Portfolio Inputs'!AD$41,'Portfolio Inputs'!AD$42)</f>
        <v>0</v>
      </c>
      <c r="GJ35" s="140">
        <f ca="1">IF(AND(($AB35+$E$2)&gt;HS$5,HS$5&gt;=$E$2),$U35,IF(AND(($AA35+$E$2)&gt;HS$5,HS$5&gt;=$E$2),$T35,0))/Loss_Propane
 *IF($C35="Residential",'Portfolio Inputs'!AE$39,'Portfolio Inputs'!AE$40)
+IF(AND(($AB35+$E$2)&gt;HS$5,HS$5&gt;=$E$2),$W35,IF(AND(($AA35+$E$2)&gt;HS$5,HS$5&gt;=$E$2),$V35,0))/Loss_OilEnergy
 *IF($C35="Residential",'Portfolio Inputs'!AE$41,'Portfolio Inputs'!AE$42)</f>
        <v>0</v>
      </c>
      <c r="GK35" s="140">
        <f ca="1">IF(AND(($AB35+$E$2)&gt;HT$5,HT$5&gt;=$E$2),$U35,IF(AND(($AA35+$E$2)&gt;HT$5,HT$5&gt;=$E$2),$T35,0))/Loss_Propane
 *IF($C35="Residential",'Portfolio Inputs'!AF$39,'Portfolio Inputs'!AF$40)
+IF(AND(($AB35+$E$2)&gt;HT$5,HT$5&gt;=$E$2),$W35,IF(AND(($AA35+$E$2)&gt;HT$5,HT$5&gt;=$E$2),$V35,0))/Loss_OilEnergy
 *IF($C35="Residential",'Portfolio Inputs'!AF$41,'Portfolio Inputs'!AF$42)</f>
        <v>0</v>
      </c>
      <c r="GL35" s="140">
        <f ca="1">IF(AND(($AB35+$E$2)&gt;HU$5,HU$5&gt;=$E$2),$U35,IF(AND(($AA35+$E$2)&gt;HU$5,HU$5&gt;=$E$2),$T35,0))/Loss_Propane
 *IF($C35="Residential",'Portfolio Inputs'!AG$39,'Portfolio Inputs'!AG$40)
+IF(AND(($AB35+$E$2)&gt;HU$5,HU$5&gt;=$E$2),$W35,IF(AND(($AA35+$E$2)&gt;HU$5,HU$5&gt;=$E$2),$V35,0))/Loss_OilEnergy
 *IF($C35="Residential",'Portfolio Inputs'!AG$41,'Portfolio Inputs'!AG$42)</f>
        <v>0</v>
      </c>
      <c r="GM35" s="140">
        <f ca="1">IF(AND(($AB35+$E$2)&gt;HV$5,HV$5&gt;=$E$2),$U35,IF(AND(($AA35+$E$2)&gt;HV$5,HV$5&gt;=$E$2),$T35,0))/Loss_Propane
 *IF($C35="Residential",'Portfolio Inputs'!AH$39,'Portfolio Inputs'!AH$40)
+IF(AND(($AB35+$E$2)&gt;HV$5,HV$5&gt;=$E$2),$W35,IF(AND(($AA35+$E$2)&gt;HV$5,HV$5&gt;=$E$2),$V35,0))/Loss_OilEnergy
 *IF($C35="Residential",'Portfolio Inputs'!AH$41,'Portfolio Inputs'!AH$42)</f>
        <v>0</v>
      </c>
      <c r="GN35" s="140">
        <f ca="1">IF(AND(($AB35+$E$2)&gt;HW$5,HW$5&gt;=$E$2),$U35,IF(AND(($AA35+$E$2)&gt;HW$5,HW$5&gt;=$E$2),$T35,0))/Loss_Propane
 *IF($C35="Residential",'Portfolio Inputs'!AI$39,'Portfolio Inputs'!AI$40)
+IF(AND(($AB35+$E$2)&gt;HW$5,HW$5&gt;=$E$2),$W35,IF(AND(($AA35+$E$2)&gt;HW$5,HW$5&gt;=$E$2),$V35,0))/Loss_OilEnergy
 *IF($C35="Residential",'Portfolio Inputs'!AI$41,'Portfolio Inputs'!AI$42)</f>
        <v>0</v>
      </c>
      <c r="GO35" s="140">
        <f ca="1">IF(AND(($AB35+$E$2)&gt;HX$5,HX$5&gt;=$E$2),$U35,IF(AND(($AA35+$E$2)&gt;HX$5,HX$5&gt;=$E$2),$T35,0))/Loss_Propane
 *IF($C35="Residential",'Portfolio Inputs'!AJ$39,'Portfolio Inputs'!AJ$40)
+IF(AND(($AB35+$E$2)&gt;HX$5,HX$5&gt;=$E$2),$W35,IF(AND(($AA35+$E$2)&gt;HX$5,HX$5&gt;=$E$2),$V35,0))/Loss_OilEnergy
 *IF($C35="Residential",'Portfolio Inputs'!AJ$41,'Portfolio Inputs'!AJ$42)</f>
        <v>0</v>
      </c>
      <c r="GP35" s="140">
        <f ca="1">IF(AND(($AB35+$E$2)&gt;HY$5,HY$5&gt;=$E$2),$U35,IF(AND(($AA35+$E$2)&gt;HY$5,HY$5&gt;=$E$2),$T35,0))/Loss_Propane
 *IF($C35="Residential",'Portfolio Inputs'!AK$39,'Portfolio Inputs'!AK$40)
+IF(AND(($AB35+$E$2)&gt;HY$5,HY$5&gt;=$E$2),$W35,IF(AND(($AA35+$E$2)&gt;HY$5,HY$5&gt;=$E$2),$V35,0))/Loss_OilEnergy
 *IF($C35="Residential",'Portfolio Inputs'!AK$41,'Portfolio Inputs'!AK$42)</f>
        <v>0</v>
      </c>
      <c r="GQ35" s="140">
        <f ca="1">IF(AND(($AB35+$E$2)&gt;HZ$5,HZ$5&gt;=$E$2),$U35,IF(AND(($AA35+$E$2)&gt;HZ$5,HZ$5&gt;=$E$2),$T35,0))/Loss_Propane
 *IF($C35="Residential",'Portfolio Inputs'!AL$39,'Portfolio Inputs'!AL$40)
+IF(AND(($AB35+$E$2)&gt;HZ$5,HZ$5&gt;=$E$2),$W35,IF(AND(($AA35+$E$2)&gt;HZ$5,HZ$5&gt;=$E$2),$V35,0))/Loss_OilEnergy
 *IF($C35="Residential",'Portfolio Inputs'!AL$41,'Portfolio Inputs'!AL$42)</f>
        <v>0</v>
      </c>
      <c r="GR35" s="140">
        <f ca="1">IF(AND(($AB35+$E$2)&gt;IA$5,IA$5&gt;=$E$2),$U35,IF(AND(($AA35+$E$2)&gt;IA$5,IA$5&gt;=$E$2),$T35,0))/Loss_Propane
 *IF($C35="Residential",'Portfolio Inputs'!AM$39,'Portfolio Inputs'!AM$40)
+IF(AND(($AB35+$E$2)&gt;IA$5,IA$5&gt;=$E$2),$W35,IF(AND(($AA35+$E$2)&gt;IA$5,IA$5&gt;=$E$2),$V35,0))/Loss_OilEnergy
 *IF($C35="Residential",'Portfolio Inputs'!AM$41,'Portfolio Inputs'!AM$42)</f>
        <v>0</v>
      </c>
      <c r="GS35" s="139"/>
      <c r="GT35" s="140">
        <f ca="1">IF(AND(($AB35+$E$2)&gt;GT$5,GT$5&gt;=$E$2),$L35,IF(AND(($AA35+$E$2)&gt;GT$5,GT$5&gt;=$E$2),$K35,0))/Loss_ElectricEnergy
 *IF($C35="Residential",'Portfolio Inputs'!F$33,'Portfolio Inputs'!F$34)
+IF(AND(($AB35+$E$2)&gt;GT$5,GT$5&gt;=$E$2),$Q35,IF(AND(($AA35+$E$2)&gt;GT$5,GT$5&gt;=$E$2),$P35,0))/Loss_GasEnergy
 *IF($C35="Residential",'Portfolio Inputs'!F$35,'Portfolio Inputs'!F$36)</f>
        <v>2068.036064931694</v>
      </c>
      <c r="GU35" s="140">
        <f ca="1">IF(AND(($AB35+$E$2)&gt;GU$5,GU$5&gt;=$E$2),$L35,IF(AND(($AA35+$E$2)&gt;GU$5,GU$5&gt;=$E$2),$K35,0))/Loss_ElectricEnergy
 *IF($C35="Residential",'Portfolio Inputs'!G$33,'Portfolio Inputs'!G$34)
+IF(AND(($AB35+$E$2)&gt;GU$5,GU$5&gt;=$E$2),$Q35,IF(AND(($AA35+$E$2)&gt;GU$5,GU$5&gt;=$E$2),$P35,0))/Loss_GasEnergy
 *IF($C35="Residential",'Portfolio Inputs'!G$35,'Portfolio Inputs'!G$36)</f>
        <v>2099.0566059056691</v>
      </c>
      <c r="GV35" s="140">
        <f ca="1">IF(AND(($AB35+$E$2)&gt;GV$5,GV$5&gt;=$E$2),$L35,IF(AND(($AA35+$E$2)&gt;GV$5,GV$5&gt;=$E$2),$K35,0))/Loss_ElectricEnergy
 *IF($C35="Residential",'Portfolio Inputs'!H$33,'Portfolio Inputs'!H$34)
+IF(AND(($AB35+$E$2)&gt;GV$5,GV$5&gt;=$E$2),$Q35,IF(AND(($AA35+$E$2)&gt;GV$5,GV$5&gt;=$E$2),$P35,0))/Loss_GasEnergy
 *IF($C35="Residential",'Portfolio Inputs'!H$35,'Portfolio Inputs'!H$36)</f>
        <v>2130.5424549942536</v>
      </c>
      <c r="GW35" s="140">
        <f ca="1">IF(AND(($AB35+$E$2)&gt;GW$5,GW$5&gt;=$E$2),$L35,IF(AND(($AA35+$E$2)&gt;GW$5,GW$5&gt;=$E$2),$K35,0))/Loss_ElectricEnergy
 *IF($C35="Residential",'Portfolio Inputs'!I$33,'Portfolio Inputs'!I$34)
+IF(AND(($AB35+$E$2)&gt;GW$5,GW$5&gt;=$E$2),$Q35,IF(AND(($AA35+$E$2)&gt;GW$5,GW$5&gt;=$E$2),$P35,0))/Loss_GasEnergy
 *IF($C35="Residential",'Portfolio Inputs'!I$35,'Portfolio Inputs'!I$36)</f>
        <v>2162.5005918191673</v>
      </c>
      <c r="GX35" s="140">
        <f ca="1">IF(AND(($AB35+$E$2)&gt;GX$5,GX$5&gt;=$E$2),$L35,IF(AND(($AA35+$E$2)&gt;GX$5,GX$5&gt;=$E$2),$K35,0))/Loss_ElectricEnergy
 *IF($C35="Residential",'Portfolio Inputs'!J$33,'Portfolio Inputs'!J$34)
+IF(AND(($AB35+$E$2)&gt;GX$5,GX$5&gt;=$E$2),$Q35,IF(AND(($AA35+$E$2)&gt;GX$5,GX$5&gt;=$E$2),$P35,0))/Loss_GasEnergy
 *IF($C35="Residential",'Portfolio Inputs'!J$35,'Portfolio Inputs'!J$36)</f>
        <v>2194.9381006964545</v>
      </c>
      <c r="GY35" s="140">
        <f ca="1">IF(AND(($AB35+$E$2)&gt;GY$5,GY$5&gt;=$E$2),$L35,IF(AND(($AA35+$E$2)&gt;GY$5,GY$5&gt;=$E$2),$K35,0))/Loss_ElectricEnergy
 *IF($C35="Residential",'Portfolio Inputs'!K$33,'Portfolio Inputs'!K$34)
+IF(AND(($AB35+$E$2)&gt;GY$5,GY$5&gt;=$E$2),$Q35,IF(AND(($AA35+$E$2)&gt;GY$5,GY$5&gt;=$E$2),$P35,0))/Loss_GasEnergy
 *IF($C35="Residential",'Portfolio Inputs'!K$35,'Portfolio Inputs'!K$36)</f>
        <v>2227.8621722069011</v>
      </c>
      <c r="GZ35" s="140">
        <f ca="1">IF(AND(($AB35+$E$2)&gt;GZ$5,GZ$5&gt;=$E$2),$L35,IF(AND(($AA35+$E$2)&gt;GZ$5,GZ$5&gt;=$E$2),$K35,0))/Loss_ElectricEnergy
 *IF($C35="Residential",'Portfolio Inputs'!L$33,'Portfolio Inputs'!L$34)
+IF(AND(($AB35+$E$2)&gt;GZ$5,GZ$5&gt;=$E$2),$Q35,IF(AND(($AA35+$E$2)&gt;GZ$5,GZ$5&gt;=$E$2),$P35,0))/Loss_GasEnergy
 *IF($C35="Residential",'Portfolio Inputs'!L$35,'Portfolio Inputs'!L$36)</f>
        <v>2261.2801047900043</v>
      </c>
      <c r="HA35" s="140">
        <f ca="1">IF(AND(($AB35+$E$2)&gt;HA$5,HA$5&gt;=$E$2),$L35,IF(AND(($AA35+$E$2)&gt;HA$5,HA$5&gt;=$E$2),$K35,0))/Loss_ElectricEnergy
 *IF($C35="Residential",'Portfolio Inputs'!M$33,'Portfolio Inputs'!M$34)
+IF(AND(($AB35+$E$2)&gt;HA$5,HA$5&gt;=$E$2),$Q35,IF(AND(($AA35+$E$2)&gt;HA$5,HA$5&gt;=$E$2),$P35,0))/Loss_GasEnergy
 *IF($C35="Residential",'Portfolio Inputs'!M$35,'Portfolio Inputs'!M$36)</f>
        <v>2295.1993063618543</v>
      </c>
      <c r="HB35" s="140">
        <f ca="1">IF(AND(($AB35+$E$2)&gt;HB$5,HB$5&gt;=$E$2),$L35,IF(AND(($AA35+$E$2)&gt;HB$5,HB$5&gt;=$E$2),$K35,0))/Loss_ElectricEnergy
 *IF($C35="Residential",'Portfolio Inputs'!N$33,'Portfolio Inputs'!N$34)
+IF(AND(($AB35+$E$2)&gt;HB$5,HB$5&gt;=$E$2),$Q35,IF(AND(($AA35+$E$2)&gt;HB$5,HB$5&gt;=$E$2),$P35,0))/Loss_GasEnergy
 *IF($C35="Residential",'Portfolio Inputs'!N$35,'Portfolio Inputs'!N$36)</f>
        <v>2329.6272959572816</v>
      </c>
      <c r="HC35" s="140">
        <f ca="1">IF(AND(($AB35+$E$2)&gt;HC$5,HC$5&gt;=$E$2),$L35,IF(AND(($AA35+$E$2)&gt;HC$5,HC$5&gt;=$E$2),$K35,0))/Loss_ElectricEnergy
 *IF($C35="Residential",'Portfolio Inputs'!O$33,'Portfolio Inputs'!O$34)
+IF(AND(($AB35+$E$2)&gt;HC$5,HC$5&gt;=$E$2),$Q35,IF(AND(($AA35+$E$2)&gt;HC$5,HC$5&gt;=$E$2),$P35,0))/Loss_GasEnergy
 *IF($C35="Residential",'Portfolio Inputs'!O$35,'Portfolio Inputs'!O$36)</f>
        <v>2364.5717053966409</v>
      </c>
      <c r="HD35" s="140">
        <f ca="1">IF(AND(($AB35+$E$2)&gt;HD$5,HD$5&gt;=$E$2),$L35,IF(AND(($AA35+$E$2)&gt;HD$5,HD$5&gt;=$E$2),$K35,0))/Loss_ElectricEnergy
 *IF($C35="Residential",'Portfolio Inputs'!P$33,'Portfolio Inputs'!P$34)
+IF(AND(($AB35+$E$2)&gt;HD$5,HD$5&gt;=$E$2),$Q35,IF(AND(($AA35+$E$2)&gt;HD$5,HD$5&gt;=$E$2),$P35,0))/Loss_GasEnergy
 *IF($C35="Residential",'Portfolio Inputs'!P$35,'Portfolio Inputs'!P$36)</f>
        <v>2400.0402809775901</v>
      </c>
      <c r="HE35" s="140">
        <f ca="1">IF(AND(($AB35+$E$2)&gt;HE$5,HE$5&gt;=$E$2),$L35,IF(AND(($AA35+$E$2)&gt;HE$5,HE$5&gt;=$E$2),$K35,0))/Loss_ElectricEnergy
 *IF($C35="Residential",'Portfolio Inputs'!Q$33,'Portfolio Inputs'!Q$34)
+IF(AND(($AB35+$E$2)&gt;HE$5,HE$5&gt;=$E$2),$Q35,IF(AND(($AA35+$E$2)&gt;HE$5,HE$5&gt;=$E$2),$P35,0))/Loss_GasEnergy
 *IF($C35="Residential",'Portfolio Inputs'!Q$35,'Portfolio Inputs'!Q$36)</f>
        <v>2436.0408851922534</v>
      </c>
      <c r="HF35" s="140">
        <f ca="1">IF(AND(($AB35+$E$2)&gt;HF$5,HF$5&gt;=$E$2),$L35,IF(AND(($AA35+$E$2)&gt;HF$5,HF$5&gt;=$E$2),$K35,0))/Loss_ElectricEnergy
 *IF($C35="Residential",'Portfolio Inputs'!R$33,'Portfolio Inputs'!R$34)
+IF(AND(($AB35+$E$2)&gt;HF$5,HF$5&gt;=$E$2),$Q35,IF(AND(($AA35+$E$2)&gt;HF$5,HF$5&gt;=$E$2),$P35,0))/Loss_GasEnergy
 *IF($C35="Residential",'Portfolio Inputs'!R$35,'Portfolio Inputs'!R$36)</f>
        <v>2472.5814984701369</v>
      </c>
      <c r="HG35" s="140">
        <f ca="1">IF(AND(($AB35+$E$2)&gt;HG$5,HG$5&gt;=$E$2),$L35,IF(AND(($AA35+$E$2)&gt;HG$5,HG$5&gt;=$E$2),$K35,0))/Loss_ElectricEnergy
 *IF($C35="Residential",'Portfolio Inputs'!S$33,'Portfolio Inputs'!S$34)
+IF(AND(($AB35+$E$2)&gt;HG$5,HG$5&gt;=$E$2),$Q35,IF(AND(($AA35+$E$2)&gt;HG$5,HG$5&gt;=$E$2),$P35,0))/Loss_GasEnergy
 *IF($C35="Residential",'Portfolio Inputs'!S$35,'Portfolio Inputs'!S$36)</f>
        <v>2509.6702209471891</v>
      </c>
      <c r="HH35" s="140">
        <f ca="1">IF(AND(($AB35+$E$2)&gt;HH$5,HH$5&gt;=$E$2),$L35,IF(AND(($AA35+$E$2)&gt;HH$5,HH$5&gt;=$E$2),$K35,0))/Loss_ElectricEnergy
 *IF($C35="Residential",'Portfolio Inputs'!T$33,'Portfolio Inputs'!T$34)
+IF(AND(($AB35+$E$2)&gt;HH$5,HH$5&gt;=$E$2),$Q35,IF(AND(($AA35+$E$2)&gt;HH$5,HH$5&gt;=$E$2),$P35,0))/Loss_GasEnergy
 *IF($C35="Residential",'Portfolio Inputs'!T$35,'Portfolio Inputs'!T$36)</f>
        <v>2547.3152742613966</v>
      </c>
      <c r="HI35" s="140">
        <f ca="1">IF(AND(($AB35+$E$2)&gt;HI$5,HI$5&gt;=$E$2),$L35,IF(AND(($AA35+$E$2)&gt;HI$5,HI$5&gt;=$E$2),$K35,0))/Loss_ElectricEnergy
 *IF($C35="Residential",'Portfolio Inputs'!U$33,'Portfolio Inputs'!U$34)
+IF(AND(($AB35+$E$2)&gt;HI$5,HI$5&gt;=$E$2),$Q35,IF(AND(($AA35+$E$2)&gt;HI$5,HI$5&gt;=$E$2),$P35,0))/Loss_GasEnergy
 *IF($C35="Residential",'Portfolio Inputs'!U$35,'Portfolio Inputs'!U$36)</f>
        <v>2585.5250033753173</v>
      </c>
      <c r="HJ35" s="140">
        <f ca="1">IF(AND(($AB35+$E$2)&gt;HJ$5,HJ$5&gt;=$E$2),$L35,IF(AND(($AA35+$E$2)&gt;HJ$5,HJ$5&gt;=$E$2),$K35,0))/Loss_ElectricEnergy
 *IF($C35="Residential",'Portfolio Inputs'!V$33,'Portfolio Inputs'!V$34)
+IF(AND(($AB35+$E$2)&gt;HJ$5,HJ$5&gt;=$E$2),$Q35,IF(AND(($AA35+$E$2)&gt;HJ$5,HJ$5&gt;=$E$2),$P35,0))/Loss_GasEnergy
 *IF($C35="Residential",'Portfolio Inputs'!V$35,'Portfolio Inputs'!V$36)</f>
        <v>2624.3078784259469</v>
      </c>
      <c r="HK35" s="140">
        <f ca="1">IF(AND(($AB35+$E$2)&gt;HK$5,HK$5&gt;=$E$2),$L35,IF(AND(($AA35+$E$2)&gt;HK$5,HK$5&gt;=$E$2),$K35,0))/Loss_ElectricEnergy
 *IF($C35="Residential",'Portfolio Inputs'!W$33,'Portfolio Inputs'!W$34)
+IF(AND(($AB35+$E$2)&gt;HK$5,HK$5&gt;=$E$2),$Q35,IF(AND(($AA35+$E$2)&gt;HK$5,HK$5&gt;=$E$2),$P35,0))/Loss_GasEnergy
 *IF($C35="Residential",'Portfolio Inputs'!W$35,'Portfolio Inputs'!W$36)</f>
        <v>2663.6724966023357</v>
      </c>
      <c r="HL35" s="140">
        <f ca="1">IF(AND(($AB35+$E$2)&gt;HL$5,HL$5&gt;=$E$2),$L35,IF(AND(($AA35+$E$2)&gt;HL$5,HL$5&gt;=$E$2),$K35,0))/Loss_ElectricEnergy
 *IF($C35="Residential",'Portfolio Inputs'!X$33,'Portfolio Inputs'!X$34)
+IF(AND(($AB35+$E$2)&gt;HL$5,HL$5&gt;=$E$2),$Q35,IF(AND(($AA35+$E$2)&gt;HL$5,HL$5&gt;=$E$2),$P35,0))/Loss_GasEnergy
 *IF($C35="Residential",'Portfolio Inputs'!X$35,'Portfolio Inputs'!X$36)</f>
        <v>0</v>
      </c>
      <c r="HM35" s="140">
        <f ca="1">IF(AND(($AB35+$E$2)&gt;HM$5,HM$5&gt;=$E$2),$L35,IF(AND(($AA35+$E$2)&gt;HM$5,HM$5&gt;=$E$2),$K35,0))/Loss_ElectricEnergy
 *IF($C35="Residential",'Portfolio Inputs'!Y$33,'Portfolio Inputs'!Y$34)
+IF(AND(($AB35+$E$2)&gt;HM$5,HM$5&gt;=$E$2),$Q35,IF(AND(($AA35+$E$2)&gt;HM$5,HM$5&gt;=$E$2),$P35,0))/Loss_GasEnergy
 *IF($C35="Residential",'Portfolio Inputs'!Y$35,'Portfolio Inputs'!Y$36)</f>
        <v>0</v>
      </c>
      <c r="HN35" s="140">
        <f ca="1">IF(AND(($AB35+$E$2)&gt;HN$5,HN$5&gt;=$E$2),$L35,IF(AND(($AA35+$E$2)&gt;HN$5,HN$5&gt;=$E$2),$K35,0))/Loss_ElectricEnergy
 *IF($C35="Residential",'Portfolio Inputs'!Z$33,'Portfolio Inputs'!Z$34)
+IF(AND(($AB35+$E$2)&gt;HN$5,HN$5&gt;=$E$2),$Q35,IF(AND(($AA35+$E$2)&gt;HN$5,HN$5&gt;=$E$2),$P35,0))/Loss_GasEnergy
 *IF($C35="Residential",'Portfolio Inputs'!Z$35,'Portfolio Inputs'!Z$36)</f>
        <v>0</v>
      </c>
      <c r="HO35" s="140">
        <f ca="1">IF(AND(($AB35+$E$2)&gt;HO$5,HO$5&gt;=$E$2),$L35,IF(AND(($AA35+$E$2)&gt;HO$5,HO$5&gt;=$E$2),$K35,0))/Loss_ElectricEnergy
 *IF($C35="Residential",'Portfolio Inputs'!AA$33,'Portfolio Inputs'!AA$34)
+IF(AND(($AB35+$E$2)&gt;HO$5,HO$5&gt;=$E$2),$Q35,IF(AND(($AA35+$E$2)&gt;HO$5,HO$5&gt;=$E$2),$P35,0))/Loss_GasEnergy
 *IF($C35="Residential",'Portfolio Inputs'!AA$35,'Portfolio Inputs'!AA$36)</f>
        <v>0</v>
      </c>
      <c r="HP35" s="140">
        <f ca="1">IF(AND(($AB35+$E$2)&gt;HP$5,HP$5&gt;=$E$2),$L35,IF(AND(($AA35+$E$2)&gt;HP$5,HP$5&gt;=$E$2),$K35,0))/Loss_ElectricEnergy
 *IF($C35="Residential",'Portfolio Inputs'!AB$33,'Portfolio Inputs'!AB$34)
+IF(AND(($AB35+$E$2)&gt;HP$5,HP$5&gt;=$E$2),$Q35,IF(AND(($AA35+$E$2)&gt;HP$5,HP$5&gt;=$E$2),$P35,0))/Loss_GasEnergy
 *IF($C35="Residential",'Portfolio Inputs'!AB$35,'Portfolio Inputs'!AB$36)</f>
        <v>0</v>
      </c>
      <c r="HQ35" s="140">
        <f ca="1">IF(AND(($AB35+$E$2)&gt;HQ$5,HQ$5&gt;=$E$2),$L35,IF(AND(($AA35+$E$2)&gt;HQ$5,HQ$5&gt;=$E$2),$K35,0))/Loss_ElectricEnergy
 *IF($C35="Residential",'Portfolio Inputs'!AC$33,'Portfolio Inputs'!AC$34)
+IF(AND(($AB35+$E$2)&gt;HQ$5,HQ$5&gt;=$E$2),$Q35,IF(AND(($AA35+$E$2)&gt;HQ$5,HQ$5&gt;=$E$2),$P35,0))/Loss_GasEnergy
 *IF($C35="Residential",'Portfolio Inputs'!AC$35,'Portfolio Inputs'!AC$36)</f>
        <v>0</v>
      </c>
      <c r="HR35" s="140">
        <f ca="1">IF(AND(($AB35+$E$2)&gt;HR$5,HR$5&gt;=$E$2),$L35,IF(AND(($AA35+$E$2)&gt;HR$5,HR$5&gt;=$E$2),$K35,0))/Loss_ElectricEnergy
 *IF($C35="Residential",'Portfolio Inputs'!AD$33,'Portfolio Inputs'!AD$34)
+IF(AND(($AB35+$E$2)&gt;HR$5,HR$5&gt;=$E$2),$Q35,IF(AND(($AA35+$E$2)&gt;HR$5,HR$5&gt;=$E$2),$P35,0))/Loss_GasEnergy
 *IF($C35="Residential",'Portfolio Inputs'!AD$35,'Portfolio Inputs'!AD$36)</f>
        <v>0</v>
      </c>
      <c r="HS35" s="140">
        <f ca="1">IF(AND(($AB35+$E$2)&gt;HS$5,HS$5&gt;=$E$2),$L35,IF(AND(($AA35+$E$2)&gt;HS$5,HS$5&gt;=$E$2),$K35,0))/Loss_ElectricEnergy
 *IF($C35="Residential",'Portfolio Inputs'!AE$33,'Portfolio Inputs'!AE$34)
+IF(AND(($AB35+$E$2)&gt;HS$5,HS$5&gt;=$E$2),$Q35,IF(AND(($AA35+$E$2)&gt;HS$5,HS$5&gt;=$E$2),$P35,0))/Loss_GasEnergy
 *IF($C35="Residential",'Portfolio Inputs'!AE$35,'Portfolio Inputs'!AE$36)</f>
        <v>0</v>
      </c>
      <c r="HT35" s="140">
        <f ca="1">IF(AND(($AB35+$E$2)&gt;HT$5,HT$5&gt;=$E$2),$L35,IF(AND(($AA35+$E$2)&gt;HT$5,HT$5&gt;=$E$2),$K35,0))/Loss_ElectricEnergy
 *IF($C35="Residential",'Portfolio Inputs'!AF$33,'Portfolio Inputs'!AF$34)
+IF(AND(($AB35+$E$2)&gt;HT$5,HT$5&gt;=$E$2),$Q35,IF(AND(($AA35+$E$2)&gt;HT$5,HT$5&gt;=$E$2),$P35,0))/Loss_GasEnergy
 *IF($C35="Residential",'Portfolio Inputs'!AF$35,'Portfolio Inputs'!AF$36)</f>
        <v>0</v>
      </c>
      <c r="HU35" s="140">
        <f ca="1">IF(AND(($AB35+$E$2)&gt;HU$5,HU$5&gt;=$E$2),$L35,IF(AND(($AA35+$E$2)&gt;HU$5,HU$5&gt;=$E$2),$K35,0))/Loss_ElectricEnergy
 *IF($C35="Residential",'Portfolio Inputs'!AG$33,'Portfolio Inputs'!AG$34)
+IF(AND(($AB35+$E$2)&gt;HU$5,HU$5&gt;=$E$2),$Q35,IF(AND(($AA35+$E$2)&gt;HU$5,HU$5&gt;=$E$2),$P35,0))/Loss_GasEnergy
 *IF($C35="Residential",'Portfolio Inputs'!AG$35,'Portfolio Inputs'!AG$36)</f>
        <v>0</v>
      </c>
      <c r="HV35" s="140">
        <f ca="1">IF(AND(($AB35+$E$2)&gt;HV$5,HV$5&gt;=$E$2),$L35,IF(AND(($AA35+$E$2)&gt;HV$5,HV$5&gt;=$E$2),$K35,0))/Loss_ElectricEnergy
 *IF($C35="Residential",'Portfolio Inputs'!AH$33,'Portfolio Inputs'!AH$34)
+IF(AND(($AB35+$E$2)&gt;HV$5,HV$5&gt;=$E$2),$Q35,IF(AND(($AA35+$E$2)&gt;HV$5,HV$5&gt;=$E$2),$P35,0))/Loss_GasEnergy
 *IF($C35="Residential",'Portfolio Inputs'!AH$35,'Portfolio Inputs'!AH$36)</f>
        <v>0</v>
      </c>
      <c r="HW35" s="140">
        <f ca="1">IF(AND(($AB35+$E$2)&gt;HW$5,HW$5&gt;=$E$2),$L35,IF(AND(($AA35+$E$2)&gt;HW$5,HW$5&gt;=$E$2),$K35,0))/Loss_ElectricEnergy
 *IF($C35="Residential",'Portfolio Inputs'!AI$33,'Portfolio Inputs'!AI$34)
+IF(AND(($AB35+$E$2)&gt;HW$5,HW$5&gt;=$E$2),$Q35,IF(AND(($AA35+$E$2)&gt;HW$5,HW$5&gt;=$E$2),$P35,0))/Loss_GasEnergy
 *IF($C35="Residential",'Portfolio Inputs'!AI$35,'Portfolio Inputs'!AI$36)</f>
        <v>0</v>
      </c>
      <c r="HX35" s="140">
        <f ca="1">IF(AND(($AB35+$E$2)&gt;HX$5,HX$5&gt;=$E$2),$L35,IF(AND(($AA35+$E$2)&gt;HX$5,HX$5&gt;=$E$2),$K35,0))/Loss_ElectricEnergy
 *IF($C35="Residential",'Portfolio Inputs'!AJ$33,'Portfolio Inputs'!AJ$34)
+IF(AND(($AB35+$E$2)&gt;HX$5,HX$5&gt;=$E$2),$Q35,IF(AND(($AA35+$E$2)&gt;HX$5,HX$5&gt;=$E$2),$P35,0))/Loss_GasEnergy
 *IF($C35="Residential",'Portfolio Inputs'!AJ$35,'Portfolio Inputs'!AJ$36)</f>
        <v>0</v>
      </c>
      <c r="HY35" s="140">
        <f ca="1">IF(AND(($AB35+$E$2)&gt;HY$5,HY$5&gt;=$E$2),$L35,IF(AND(($AA35+$E$2)&gt;HY$5,HY$5&gt;=$E$2),$K35,0))/Loss_ElectricEnergy
 *IF($C35="Residential",'Portfolio Inputs'!AK$33,'Portfolio Inputs'!AK$34)
+IF(AND(($AB35+$E$2)&gt;HY$5,HY$5&gt;=$E$2),$Q35,IF(AND(($AA35+$E$2)&gt;HY$5,HY$5&gt;=$E$2),$P35,0))/Loss_GasEnergy
 *IF($C35="Residential",'Portfolio Inputs'!AK$35,'Portfolio Inputs'!AK$36)</f>
        <v>0</v>
      </c>
      <c r="HZ35" s="140">
        <f ca="1">IF(AND(($AB35+$E$2)&gt;HZ$5,HZ$5&gt;=$E$2),$L35,IF(AND(($AA35+$E$2)&gt;HZ$5,HZ$5&gt;=$E$2),$K35,0))/Loss_ElectricEnergy
 *IF($C35="Residential",'Portfolio Inputs'!AL$33,'Portfolio Inputs'!AL$34)
+IF(AND(($AB35+$E$2)&gt;HZ$5,HZ$5&gt;=$E$2),$Q35,IF(AND(($AA35+$E$2)&gt;HZ$5,HZ$5&gt;=$E$2),$P35,0))/Loss_GasEnergy
 *IF($C35="Residential",'Portfolio Inputs'!AL$35,'Portfolio Inputs'!AL$36)</f>
        <v>0</v>
      </c>
      <c r="IA35" s="140">
        <f ca="1">IF(AND(($AB35+$E$2)&gt;IA$5,IA$5&gt;=$E$2),$L35,IF(AND(($AA35+$E$2)&gt;IA$5,IA$5&gt;=$E$2),$K35,0))/Loss_ElectricEnergy
 *IF($C35="Residential",'Portfolio Inputs'!AM$33,'Portfolio Inputs'!AM$34)
+IF(AND(($AB35+$E$2)&gt;IA$5,IA$5&gt;=$E$2),$Q35,IF(AND(($AA35+$E$2)&gt;IA$5,IA$5&gt;=$E$2),$P35,0))/Loss_GasEnergy
 *IF($C35="Residential",'Portfolio Inputs'!AM$35,'Portfolio Inputs'!AM$36)</f>
        <v>0</v>
      </c>
      <c r="IB35" s="139"/>
      <c r="IC35" s="140">
        <f t="shared" ca="1" si="450"/>
        <v>5728</v>
      </c>
      <c r="ID35" s="140">
        <f t="shared" ca="1" si="450"/>
        <v>0</v>
      </c>
      <c r="IE35" s="140">
        <f t="shared" ca="1" si="450"/>
        <v>0</v>
      </c>
      <c r="IF35" s="140">
        <f t="shared" ca="1" si="450"/>
        <v>0</v>
      </c>
      <c r="IG35" s="140">
        <f t="shared" ca="1" si="450"/>
        <v>0</v>
      </c>
      <c r="IH35" s="140">
        <f t="shared" ca="1" si="450"/>
        <v>0</v>
      </c>
      <c r="II35" s="140">
        <f t="shared" ca="1" si="450"/>
        <v>0</v>
      </c>
      <c r="IJ35" s="140">
        <f t="shared" ca="1" si="450"/>
        <v>0</v>
      </c>
      <c r="IK35" s="140">
        <f t="shared" ca="1" si="450"/>
        <v>0</v>
      </c>
      <c r="IL35" s="140">
        <f t="shared" ca="1" si="450"/>
        <v>0</v>
      </c>
      <c r="IM35" s="140">
        <f t="shared" ca="1" si="450"/>
        <v>0</v>
      </c>
      <c r="IN35" s="140">
        <f t="shared" ca="1" si="450"/>
        <v>0</v>
      </c>
      <c r="IO35" s="140">
        <f t="shared" ca="1" si="450"/>
        <v>0</v>
      </c>
      <c r="IP35" s="140">
        <f t="shared" ca="1" si="450"/>
        <v>0</v>
      </c>
      <c r="IQ35" s="140">
        <f t="shared" ca="1" si="450"/>
        <v>0</v>
      </c>
      <c r="IR35" s="140">
        <f t="shared" ca="1" si="450"/>
        <v>0</v>
      </c>
      <c r="IS35" s="140">
        <f t="shared" ca="1" si="451"/>
        <v>0</v>
      </c>
      <c r="IT35" s="140">
        <f t="shared" ca="1" si="451"/>
        <v>0</v>
      </c>
      <c r="IU35" s="140">
        <f t="shared" ca="1" si="451"/>
        <v>0</v>
      </c>
      <c r="IV35" s="140">
        <f t="shared" ca="1" si="451"/>
        <v>0</v>
      </c>
      <c r="IW35" s="140">
        <f t="shared" ca="1" si="452"/>
        <v>0</v>
      </c>
      <c r="IX35" s="140">
        <f t="shared" ca="1" si="452"/>
        <v>0</v>
      </c>
      <c r="IY35" s="140">
        <f t="shared" ca="1" si="452"/>
        <v>0</v>
      </c>
      <c r="IZ35" s="140">
        <f t="shared" ca="1" si="452"/>
        <v>0</v>
      </c>
      <c r="JA35" s="140">
        <f t="shared" ca="1" si="452"/>
        <v>0</v>
      </c>
      <c r="JB35" s="140">
        <f t="shared" ca="1" si="452"/>
        <v>0</v>
      </c>
      <c r="JC35" s="140">
        <f t="shared" ca="1" si="452"/>
        <v>0</v>
      </c>
      <c r="JD35" s="140">
        <f t="shared" ca="1" si="452"/>
        <v>0</v>
      </c>
      <c r="JE35" s="140">
        <f t="shared" ca="1" si="452"/>
        <v>0</v>
      </c>
      <c r="JF35" s="140">
        <f t="shared" ca="1" si="452"/>
        <v>0</v>
      </c>
      <c r="JG35" s="140">
        <f t="shared" ca="1" si="452"/>
        <v>0</v>
      </c>
      <c r="JH35" s="140">
        <f t="shared" ca="1" si="452"/>
        <v>0</v>
      </c>
      <c r="JI35" s="140">
        <f t="shared" ca="1" si="452"/>
        <v>0</v>
      </c>
      <c r="JJ35" s="140">
        <f t="shared" ca="1" si="452"/>
        <v>0</v>
      </c>
      <c r="JK35" s="139"/>
      <c r="JL35" s="140">
        <f ca="1">IF(AND(($AB35+$E$2)&gt;JL$5,JL$5&gt;=$E$2),'Portfolio Inputs'!F$30*$S35,IF(AND(($AA35+$E$2)&gt;JL$5,JL$5&gt;=$E$2),'Portfolio Inputs'!F$30*$R35,0))</f>
        <v>0</v>
      </c>
      <c r="JM35" s="140">
        <f ca="1">IF(AND(($AB35+$E$2)&gt;JM$5,JM$5&gt;=$E$2),'Portfolio Inputs'!G$30*$S35,IF(AND(($AA35+$E$2)&gt;JM$5,JM$5&gt;=$E$2),'Portfolio Inputs'!G$30*$R35,0))</f>
        <v>0</v>
      </c>
      <c r="JN35" s="140">
        <f ca="1">IF(AND(($AB35+$E$2)&gt;JN$5,JN$5&gt;=$E$2),'Portfolio Inputs'!H$30*$S35,IF(AND(($AA35+$E$2)&gt;JN$5,JN$5&gt;=$E$2),'Portfolio Inputs'!H$30*$R35,0))</f>
        <v>0</v>
      </c>
      <c r="JO35" s="140">
        <f ca="1">IF(AND(($AB35+$E$2)&gt;JO$5,JO$5&gt;=$E$2),'Portfolio Inputs'!I$30*$S35,IF(AND(($AA35+$E$2)&gt;JO$5,JO$5&gt;=$E$2),'Portfolio Inputs'!I$30*$R35,0))</f>
        <v>0</v>
      </c>
      <c r="JP35" s="140">
        <f ca="1">IF(AND(($AB35+$E$2)&gt;JP$5,JP$5&gt;=$E$2),'Portfolio Inputs'!J$30*$S35,IF(AND(($AA35+$E$2)&gt;JP$5,JP$5&gt;=$E$2),'Portfolio Inputs'!J$30*$R35,0))</f>
        <v>0</v>
      </c>
      <c r="JQ35" s="140">
        <f ca="1">IF(AND(($AB35+$E$2)&gt;JQ$5,JQ$5&gt;=$E$2),'Portfolio Inputs'!K$30*$S35,IF(AND(($AA35+$E$2)&gt;JQ$5,JQ$5&gt;=$E$2),'Portfolio Inputs'!K$30*$R35,0))</f>
        <v>0</v>
      </c>
      <c r="JR35" s="140">
        <f ca="1">IF(AND(($AB35+$E$2)&gt;JR$5,JR$5&gt;=$E$2),'Portfolio Inputs'!L$30*$S35,IF(AND(($AA35+$E$2)&gt;JR$5,JR$5&gt;=$E$2),'Portfolio Inputs'!L$30*$R35,0))</f>
        <v>0</v>
      </c>
      <c r="JS35" s="140">
        <f ca="1">IF(AND(($AB35+$E$2)&gt;JS$5,JS$5&gt;=$E$2),'Portfolio Inputs'!M$30*$S35,IF(AND(($AA35+$E$2)&gt;JS$5,JS$5&gt;=$E$2),'Portfolio Inputs'!M$30*$R35,0))</f>
        <v>0</v>
      </c>
      <c r="JT35" s="140">
        <f ca="1">IF(AND(($AB35+$E$2)&gt;JT$5,JT$5&gt;=$E$2),'Portfolio Inputs'!N$30*$S35,IF(AND(($AA35+$E$2)&gt;JT$5,JT$5&gt;=$E$2),'Portfolio Inputs'!N$30*$R35,0))</f>
        <v>0</v>
      </c>
      <c r="JU35" s="140">
        <f ca="1">IF(AND(($AB35+$E$2)&gt;JU$5,JU$5&gt;=$E$2),'Portfolio Inputs'!O$30*$S35,IF(AND(($AA35+$E$2)&gt;JU$5,JU$5&gt;=$E$2),'Portfolio Inputs'!O$30*$R35,0))</f>
        <v>0</v>
      </c>
      <c r="JV35" s="140">
        <f ca="1">IF(AND(($AB35+$E$2)&gt;JV$5,JV$5&gt;=$E$2),'Portfolio Inputs'!P$30*$S35,IF(AND(($AA35+$E$2)&gt;JV$5,JV$5&gt;=$E$2),'Portfolio Inputs'!P$30*$R35,0))</f>
        <v>0</v>
      </c>
      <c r="JW35" s="140">
        <f ca="1">IF(AND(($AB35+$E$2)&gt;JW$5,JW$5&gt;=$E$2),'Portfolio Inputs'!Q$30*$S35,IF(AND(($AA35+$E$2)&gt;JW$5,JW$5&gt;=$E$2),'Portfolio Inputs'!Q$30*$R35,0))</f>
        <v>0</v>
      </c>
      <c r="JX35" s="140">
        <f ca="1">IF(AND(($AB35+$E$2)&gt;JX$5,JX$5&gt;=$E$2),'Portfolio Inputs'!R$30*$S35,IF(AND(($AA35+$E$2)&gt;JX$5,JX$5&gt;=$E$2),'Portfolio Inputs'!R$30*$R35,0))</f>
        <v>0</v>
      </c>
      <c r="JY35" s="140">
        <f ca="1">IF(AND(($AB35+$E$2)&gt;JY$5,JY$5&gt;=$E$2),'Portfolio Inputs'!S$30*$S35,IF(AND(($AA35+$E$2)&gt;JY$5,JY$5&gt;=$E$2),'Portfolio Inputs'!S$30*$R35,0))</f>
        <v>0</v>
      </c>
      <c r="JZ35" s="140">
        <f ca="1">IF(AND(($AB35+$E$2)&gt;JZ$5,JZ$5&gt;=$E$2),'Portfolio Inputs'!T$30*$S35,IF(AND(($AA35+$E$2)&gt;JZ$5,JZ$5&gt;=$E$2),'Portfolio Inputs'!T$30*$R35,0))</f>
        <v>0</v>
      </c>
      <c r="KA35" s="140">
        <f ca="1">IF(AND(($AB35+$E$2)&gt;KA$5,KA$5&gt;=$E$2),'Portfolio Inputs'!U$30*$S35,IF(AND(($AA35+$E$2)&gt;KA$5,KA$5&gt;=$E$2),'Portfolio Inputs'!U$30*$R35,0))</f>
        <v>0</v>
      </c>
      <c r="KB35" s="140">
        <f ca="1">IF(AND(($AB35+$E$2)&gt;KB$5,KB$5&gt;=$E$2),'Portfolio Inputs'!V$30*$S35,IF(AND(($AA35+$E$2)&gt;KB$5,KB$5&gt;=$E$2),'Portfolio Inputs'!V$30*$R35,0))</f>
        <v>0</v>
      </c>
      <c r="KC35" s="140">
        <f ca="1">IF(AND(($AB35+$E$2)&gt;KC$5,KC$5&gt;=$E$2),'Portfolio Inputs'!W$30*$S35,IF(AND(($AA35+$E$2)&gt;KC$5,KC$5&gt;=$E$2),'Portfolio Inputs'!W$30*$R35,0))</f>
        <v>0</v>
      </c>
      <c r="KD35" s="140">
        <f ca="1">IF(AND(($AB35+$E$2)&gt;KD$5,KD$5&gt;=$E$2),'Portfolio Inputs'!X$30*$S35,IF(AND(($AA35+$E$2)&gt;KD$5,KD$5&gt;=$E$2),'Portfolio Inputs'!X$30*$R35,0))</f>
        <v>0</v>
      </c>
      <c r="KE35" s="140">
        <f ca="1">IF(AND(($AB35+$E$2)&gt;KE$5,KE$5&gt;=$E$2),'Portfolio Inputs'!Y$30*$S35,IF(AND(($AA35+$E$2)&gt;KE$5,KE$5&gt;=$E$2),'Portfolio Inputs'!Y$30*$R35,0))</f>
        <v>0</v>
      </c>
      <c r="KF35" s="140">
        <f ca="1">IF(AND(($AB35+$E$2)&gt;KF$5,KF$5&gt;=$E$2),'Portfolio Inputs'!Z$30*$S35,IF(AND(($AA35+$E$2)&gt;KF$5,KF$5&gt;=$E$2),'Portfolio Inputs'!Z$30*$R35,0))</f>
        <v>0</v>
      </c>
      <c r="KG35" s="140">
        <f ca="1">IF(AND(($AB35+$E$2)&gt;KG$5,KG$5&gt;=$E$2),'Portfolio Inputs'!AA$30*$S35,IF(AND(($AA35+$E$2)&gt;KG$5,KG$5&gt;=$E$2),'Portfolio Inputs'!AA$30*$R35,0))</f>
        <v>0</v>
      </c>
      <c r="KH35" s="140">
        <f ca="1">IF(AND(($AB35+$E$2)&gt;KH$5,KH$5&gt;=$E$2),'Portfolio Inputs'!AB$30*$S35,IF(AND(($AA35+$E$2)&gt;KH$5,KH$5&gt;=$E$2),'Portfolio Inputs'!AB$30*$R35,0))</f>
        <v>0</v>
      </c>
      <c r="KI35" s="140">
        <f ca="1">IF(AND(($AB35+$E$2)&gt;KI$5,KI$5&gt;=$E$2),'Portfolio Inputs'!AC$30*$S35,IF(AND(($AA35+$E$2)&gt;KI$5,KI$5&gt;=$E$2),'Portfolio Inputs'!AC$30*$R35,0))</f>
        <v>0</v>
      </c>
      <c r="KJ35" s="140">
        <f ca="1">IF(AND(($AB35+$E$2)&gt;KJ$5,KJ$5&gt;=$E$2),'Portfolio Inputs'!AD$30*$S35,IF(AND(($AA35+$E$2)&gt;KJ$5,KJ$5&gt;=$E$2),'Portfolio Inputs'!AD$30*$R35,0))</f>
        <v>0</v>
      </c>
      <c r="KK35" s="140">
        <f ca="1">IF(AND(($AB35+$E$2)&gt;KK$5,KK$5&gt;=$E$2),'Portfolio Inputs'!AE$30*$S35,IF(AND(($AA35+$E$2)&gt;KK$5,KK$5&gt;=$E$2),'Portfolio Inputs'!AE$30*$R35,0))</f>
        <v>0</v>
      </c>
      <c r="KL35" s="140">
        <f ca="1">IF(AND(($AB35+$E$2)&gt;KL$5,KL$5&gt;=$E$2),'Portfolio Inputs'!AF$30*$S35,IF(AND(($AA35+$E$2)&gt;KL$5,KL$5&gt;=$E$2),'Portfolio Inputs'!AF$30*$R35,0))</f>
        <v>0</v>
      </c>
      <c r="KM35" s="140">
        <f ca="1">IF(AND(($AB35+$E$2)&gt;KM$5,KM$5&gt;=$E$2),'Portfolio Inputs'!AG$30*$S35,IF(AND(($AA35+$E$2)&gt;KM$5,KM$5&gt;=$E$2),'Portfolio Inputs'!AG$30*$R35,0))</f>
        <v>0</v>
      </c>
      <c r="KN35" s="140">
        <f ca="1">IF(AND(($AB35+$E$2)&gt;KN$5,KN$5&gt;=$E$2),'Portfolio Inputs'!AH$30*$S35,IF(AND(($AA35+$E$2)&gt;KN$5,KN$5&gt;=$E$2),'Portfolio Inputs'!AH$30*$R35,0))</f>
        <v>0</v>
      </c>
      <c r="KO35" s="140">
        <f ca="1">IF(AND(($AB35+$E$2)&gt;KO$5,KO$5&gt;=$E$2),'Portfolio Inputs'!AI$30*$S35,IF(AND(($AA35+$E$2)&gt;KO$5,KO$5&gt;=$E$2),'Portfolio Inputs'!AI$30*$R35,0))</f>
        <v>0</v>
      </c>
      <c r="KP35" s="140">
        <f ca="1">IF(AND(($AB35+$E$2)&gt;KP$5,KP$5&gt;=$E$2),'Portfolio Inputs'!AJ$30*$S35,IF(AND(($AA35+$E$2)&gt;KP$5,KP$5&gt;=$E$2),'Portfolio Inputs'!AJ$30*$R35,0))</f>
        <v>0</v>
      </c>
      <c r="KQ35" s="140">
        <f ca="1">IF(AND(($AB35+$E$2)&gt;KQ$5,KQ$5&gt;=$E$2),'Portfolio Inputs'!AK$30*$S35,IF(AND(($AA35+$E$2)&gt;KQ$5,KQ$5&gt;=$E$2),'Portfolio Inputs'!AK$30*$R35,0))</f>
        <v>0</v>
      </c>
      <c r="KR35" s="140">
        <f ca="1">IF(AND(($AB35+$E$2)&gt;KR$5,KR$5&gt;=$E$2),'Portfolio Inputs'!AL$30*$S35,IF(AND(($AA35+$E$2)&gt;KR$5,KR$5&gt;=$E$2),'Portfolio Inputs'!AL$30*$R35,0))</f>
        <v>0</v>
      </c>
      <c r="KS35" s="140">
        <f ca="1">IF(AND(($AB35+$E$2)&gt;KS$5,KS$5&gt;=$E$2),'Portfolio Inputs'!AM$30*$S35,IF(AND(($AA35+$E$2)&gt;KS$5,KS$5&gt;=$E$2),'Portfolio Inputs'!AM$30*$R35,0))</f>
        <v>0</v>
      </c>
      <c r="KT35" s="139"/>
      <c r="KU35" s="140">
        <f ca="1">IF(AND(($AB35+$E$2)&gt;KU$5,KU$5&gt;=$E$2),$S35,IF(AND(($AA35+$E$2)&gt;KU$5,KU$5&gt;=$E$2),$R35,0))*IF($C35="Residential",'Portfolio Inputs'!F$37,'Portfolio Inputs'!F$38)</f>
        <v>0</v>
      </c>
      <c r="KV35" s="140">
        <f ca="1">IF(AND(($AB35+$E$2)&gt;KV$5,KV$5&gt;=$E$2),$S35,IF(AND(($AA35+$E$2)&gt;KV$5,KV$5&gt;=$E$2),$R35,0))*IF($C35="Residential",'Portfolio Inputs'!G$37,'Portfolio Inputs'!G$38)</f>
        <v>0</v>
      </c>
      <c r="KW35" s="140">
        <f ca="1">IF(AND(($AB35+$E$2)&gt;KW$5,KW$5&gt;=$E$2),$S35,IF(AND(($AA35+$E$2)&gt;KW$5,KW$5&gt;=$E$2),$R35,0))*IF($C35="Residential",'Portfolio Inputs'!H$37,'Portfolio Inputs'!H$38)</f>
        <v>0</v>
      </c>
      <c r="KX35" s="140">
        <f ca="1">IF(AND(($AB35+$E$2)&gt;KX$5,KX$5&gt;=$E$2),$S35,IF(AND(($AA35+$E$2)&gt;KX$5,KX$5&gt;=$E$2),$R35,0))*IF($C35="Residential",'Portfolio Inputs'!I$37,'Portfolio Inputs'!I$38)</f>
        <v>0</v>
      </c>
      <c r="KY35" s="140">
        <f ca="1">IF(AND(($AB35+$E$2)&gt;KY$5,KY$5&gt;=$E$2),$S35,IF(AND(($AA35+$E$2)&gt;KY$5,KY$5&gt;=$E$2),$R35,0))*IF($C35="Residential",'Portfolio Inputs'!J$37,'Portfolio Inputs'!J$38)</f>
        <v>0</v>
      </c>
      <c r="KZ35" s="140">
        <f ca="1">IF(AND(($AB35+$E$2)&gt;KZ$5,KZ$5&gt;=$E$2),$S35,IF(AND(($AA35+$E$2)&gt;KZ$5,KZ$5&gt;=$E$2),$R35,0))*IF($C35="Residential",'Portfolio Inputs'!K$37,'Portfolio Inputs'!K$38)</f>
        <v>0</v>
      </c>
      <c r="LA35" s="140">
        <f ca="1">IF(AND(($AB35+$E$2)&gt;LA$5,LA$5&gt;=$E$2),$S35,IF(AND(($AA35+$E$2)&gt;LA$5,LA$5&gt;=$E$2),$R35,0))*IF($C35="Residential",'Portfolio Inputs'!L$37,'Portfolio Inputs'!L$38)</f>
        <v>0</v>
      </c>
      <c r="LB35" s="140">
        <f ca="1">IF(AND(($AB35+$E$2)&gt;LB$5,LB$5&gt;=$E$2),$S35,IF(AND(($AA35+$E$2)&gt;LB$5,LB$5&gt;=$E$2),$R35,0))*IF($C35="Residential",'Portfolio Inputs'!M$37,'Portfolio Inputs'!M$38)</f>
        <v>0</v>
      </c>
      <c r="LC35" s="140">
        <f ca="1">IF(AND(($AB35+$E$2)&gt;LC$5,LC$5&gt;=$E$2),$S35,IF(AND(($AA35+$E$2)&gt;LC$5,LC$5&gt;=$E$2),$R35,0))*IF($C35="Residential",'Portfolio Inputs'!N$37,'Portfolio Inputs'!N$38)</f>
        <v>0</v>
      </c>
      <c r="LD35" s="140">
        <f ca="1">IF(AND(($AB35+$E$2)&gt;LD$5,LD$5&gt;=$E$2),$S35,IF(AND(($AA35+$E$2)&gt;LD$5,LD$5&gt;=$E$2),$R35,0))*IF($C35="Residential",'Portfolio Inputs'!O$37,'Portfolio Inputs'!O$38)</f>
        <v>0</v>
      </c>
      <c r="LE35" s="140">
        <f ca="1">IF(AND(($AB35+$E$2)&gt;LE$5,LE$5&gt;=$E$2),$S35,IF(AND(($AA35+$E$2)&gt;LE$5,LE$5&gt;=$E$2),$R35,0))*IF($C35="Residential",'Portfolio Inputs'!P$37,'Portfolio Inputs'!P$38)</f>
        <v>0</v>
      </c>
      <c r="LF35" s="140">
        <f ca="1">IF(AND(($AB35+$E$2)&gt;LF$5,LF$5&gt;=$E$2),$S35,IF(AND(($AA35+$E$2)&gt;LF$5,LF$5&gt;=$E$2),$R35,0))*IF($C35="Residential",'Portfolio Inputs'!Q$37,'Portfolio Inputs'!Q$38)</f>
        <v>0</v>
      </c>
      <c r="LG35" s="140">
        <f ca="1">IF(AND(($AB35+$E$2)&gt;LG$5,LG$5&gt;=$E$2),$S35,IF(AND(($AA35+$E$2)&gt;LG$5,LG$5&gt;=$E$2),$R35,0))*IF($C35="Residential",'Portfolio Inputs'!R$37,'Portfolio Inputs'!R$38)</f>
        <v>0</v>
      </c>
      <c r="LH35" s="140">
        <f ca="1">IF(AND(($AB35+$E$2)&gt;LH$5,LH$5&gt;=$E$2),$S35,IF(AND(($AA35+$E$2)&gt;LH$5,LH$5&gt;=$E$2),$R35,0))*IF($C35="Residential",'Portfolio Inputs'!S$37,'Portfolio Inputs'!S$38)</f>
        <v>0</v>
      </c>
      <c r="LI35" s="140">
        <f ca="1">IF(AND(($AB35+$E$2)&gt;LI$5,LI$5&gt;=$E$2),$S35,IF(AND(($AA35+$E$2)&gt;LI$5,LI$5&gt;=$E$2),$R35,0))*IF($C35="Residential",'Portfolio Inputs'!T$37,'Portfolio Inputs'!T$38)</f>
        <v>0</v>
      </c>
      <c r="LJ35" s="140">
        <f ca="1">IF(AND(($AB35+$E$2)&gt;LJ$5,LJ$5&gt;=$E$2),$S35,IF(AND(($AA35+$E$2)&gt;LJ$5,LJ$5&gt;=$E$2),$R35,0))*IF($C35="Residential",'Portfolio Inputs'!U$37,'Portfolio Inputs'!U$38)</f>
        <v>0</v>
      </c>
      <c r="LK35" s="140">
        <f ca="1">IF(AND(($AB35+$E$2)&gt;LK$5,LK$5&gt;=$E$2),$S35,IF(AND(($AA35+$E$2)&gt;LK$5,LK$5&gt;=$E$2),$R35,0))*IF($C35="Residential",'Portfolio Inputs'!V$37,'Portfolio Inputs'!V$38)</f>
        <v>0</v>
      </c>
      <c r="LL35" s="140">
        <f ca="1">IF(AND(($AB35+$E$2)&gt;LL$5,LL$5&gt;=$E$2),$S35,IF(AND(($AA35+$E$2)&gt;LL$5,LL$5&gt;=$E$2),$R35,0))*IF($C35="Residential",'Portfolio Inputs'!W$37,'Portfolio Inputs'!W$38)</f>
        <v>0</v>
      </c>
      <c r="LM35" s="140">
        <f ca="1">IF(AND(($AB35+$E$2)&gt;LM$5,LM$5&gt;=$E$2),$S35,IF(AND(($AA35+$E$2)&gt;LM$5,LM$5&gt;=$E$2),$R35,0))*IF($C35="Residential",'Portfolio Inputs'!X$37,'Portfolio Inputs'!X$38)</f>
        <v>0</v>
      </c>
      <c r="LN35" s="140">
        <f ca="1">IF(AND(($AB35+$E$2)&gt;LN$5,LN$5&gt;=$E$2),$S35,IF(AND(($AA35+$E$2)&gt;LN$5,LN$5&gt;=$E$2),$R35,0))*IF($C35="Residential",'Portfolio Inputs'!Y$37,'Portfolio Inputs'!Y$38)</f>
        <v>0</v>
      </c>
      <c r="LO35" s="140">
        <f ca="1">IF(AND(($AB35+$E$2)&gt;LO$5,LO$5&gt;=$E$2),$S35,IF(AND(($AA35+$E$2)&gt;LO$5,LO$5&gt;=$E$2),$R35,0))*IF($C35="Residential",'Portfolio Inputs'!Z$37,'Portfolio Inputs'!Z$38)</f>
        <v>0</v>
      </c>
      <c r="LP35" s="140">
        <f ca="1">IF(AND(($AB35+$E$2)&gt;LP$5,LP$5&gt;=$E$2),$S35,IF(AND(($AA35+$E$2)&gt;LP$5,LP$5&gt;=$E$2),$R35,0))*IF($C35="Residential",'Portfolio Inputs'!AA$37,'Portfolio Inputs'!AA$38)</f>
        <v>0</v>
      </c>
      <c r="LQ35" s="140">
        <f ca="1">IF(AND(($AB35+$E$2)&gt;LQ$5,LQ$5&gt;=$E$2),$S35,IF(AND(($AA35+$E$2)&gt;LQ$5,LQ$5&gt;=$E$2),$R35,0))*IF($C35="Residential",'Portfolio Inputs'!AB$37,'Portfolio Inputs'!AB$38)</f>
        <v>0</v>
      </c>
      <c r="LR35" s="140">
        <f ca="1">IF(AND(($AB35+$E$2)&gt;LR$5,LR$5&gt;=$E$2),$S35,IF(AND(($AA35+$E$2)&gt;LR$5,LR$5&gt;=$E$2),$R35,0))*IF($C35="Residential",'Portfolio Inputs'!AC$37,'Portfolio Inputs'!AC$38)</f>
        <v>0</v>
      </c>
      <c r="LS35" s="140">
        <f ca="1">IF(AND(($AB35+$E$2)&gt;LS$5,LS$5&gt;=$E$2),$S35,IF(AND(($AA35+$E$2)&gt;LS$5,LS$5&gt;=$E$2),$R35,0))*IF($C35="Residential",'Portfolio Inputs'!AD$37,'Portfolio Inputs'!AD$38)</f>
        <v>0</v>
      </c>
      <c r="LT35" s="140">
        <f ca="1">IF(AND(($AB35+$E$2)&gt;LT$5,LT$5&gt;=$E$2),$S35,IF(AND(($AA35+$E$2)&gt;LT$5,LT$5&gt;=$E$2),$R35,0))*IF($C35="Residential",'Portfolio Inputs'!AE$37,'Portfolio Inputs'!AE$38)</f>
        <v>0</v>
      </c>
      <c r="LU35" s="140">
        <f ca="1">IF(AND(($AB35+$E$2)&gt;LU$5,LU$5&gt;=$E$2),$S35,IF(AND(($AA35+$E$2)&gt;LU$5,LU$5&gt;=$E$2),$R35,0))*IF($C35="Residential",'Portfolio Inputs'!AF$37,'Portfolio Inputs'!AF$38)</f>
        <v>0</v>
      </c>
      <c r="LV35" s="140">
        <f ca="1">IF(AND(($AB35+$E$2)&gt;LV$5,LV$5&gt;=$E$2),$S35,IF(AND(($AA35+$E$2)&gt;LV$5,LV$5&gt;=$E$2),$R35,0))*IF($C35="Residential",'Portfolio Inputs'!AG$37,'Portfolio Inputs'!AG$38)</f>
        <v>0</v>
      </c>
      <c r="LW35" s="140">
        <f ca="1">IF(AND(($AB35+$E$2)&gt;LW$5,LW$5&gt;=$E$2),$S35,IF(AND(($AA35+$E$2)&gt;LW$5,LW$5&gt;=$E$2),$R35,0))*IF($C35="Residential",'Portfolio Inputs'!AH$37,'Portfolio Inputs'!AH$38)</f>
        <v>0</v>
      </c>
      <c r="LX35" s="140">
        <f ca="1">IF(AND(($AB35+$E$2)&gt;LX$5,LX$5&gt;=$E$2),$S35,IF(AND(($AA35+$E$2)&gt;LX$5,LX$5&gt;=$E$2),$R35,0))*IF($C35="Residential",'Portfolio Inputs'!AI$37,'Portfolio Inputs'!AI$38)</f>
        <v>0</v>
      </c>
      <c r="LY35" s="140">
        <f ca="1">IF(AND(($AB35+$E$2)&gt;LY$5,LY$5&gt;=$E$2),$S35,IF(AND(($AA35+$E$2)&gt;LY$5,LY$5&gt;=$E$2),$R35,0))*IF($C35="Residential",'Portfolio Inputs'!AJ$37,'Portfolio Inputs'!AJ$38)</f>
        <v>0</v>
      </c>
      <c r="LZ35" s="140">
        <f ca="1">IF(AND(($AB35+$E$2)&gt;LZ$5,LZ$5&gt;=$E$2),$S35,IF(AND(($AA35+$E$2)&gt;LZ$5,LZ$5&gt;=$E$2),$R35,0))*IF($C35="Residential",'Portfolio Inputs'!AK$37,'Portfolio Inputs'!AK$38)</f>
        <v>0</v>
      </c>
      <c r="MA35" s="140">
        <f ca="1">IF(AND(($AB35+$E$2)&gt;MA$5,MA$5&gt;=$E$2),$S35,IF(AND(($AA35+$E$2)&gt;MA$5,MA$5&gt;=$E$2),$R35,0))*IF($C35="Residential",'Portfolio Inputs'!AL$37,'Portfolio Inputs'!AL$38)</f>
        <v>0</v>
      </c>
      <c r="MB35" s="140">
        <f ca="1">IF(AND(($AB35+$E$2)&gt;MB$5,MB$5&gt;=$E$2),$S35,IF(AND(($AA35+$E$2)&gt;MB$5,MB$5&gt;=$E$2),$R35,0))*IF($C35="Residential",'Portfolio Inputs'!AM$37,'Portfolio Inputs'!AM$38)</f>
        <v>0</v>
      </c>
      <c r="MC35" s="139"/>
      <c r="MD35" s="164">
        <f t="shared" ca="1" si="238"/>
        <v>16393.384700999999</v>
      </c>
      <c r="ME35" s="164">
        <f t="shared" ca="1" si="239"/>
        <v>16393.384700999999</v>
      </c>
      <c r="MF35" s="164">
        <f t="shared" ca="1" si="240"/>
        <v>16393.384700999999</v>
      </c>
      <c r="MG35" s="164">
        <f t="shared" ca="1" si="241"/>
        <v>16393.384700999999</v>
      </c>
      <c r="MH35" s="164">
        <f t="shared" ca="1" si="242"/>
        <v>16393.384700999999</v>
      </c>
      <c r="MI35" s="164">
        <f t="shared" ca="1" si="243"/>
        <v>16393.384700999999</v>
      </c>
      <c r="MJ35" s="164">
        <f t="shared" ca="1" si="244"/>
        <v>16393.384700999999</v>
      </c>
      <c r="MK35" s="164">
        <f t="shared" ca="1" si="245"/>
        <v>16393.384700999999</v>
      </c>
      <c r="ML35" s="164">
        <f t="shared" ca="1" si="246"/>
        <v>16393.384700999999</v>
      </c>
      <c r="MM35" s="164">
        <f t="shared" ca="1" si="247"/>
        <v>16393.384700999999</v>
      </c>
      <c r="MN35" s="164">
        <f t="shared" ca="1" si="248"/>
        <v>16393.384700999999</v>
      </c>
      <c r="MO35" s="164">
        <f t="shared" ca="1" si="249"/>
        <v>16393.384700999999</v>
      </c>
      <c r="MP35" s="164">
        <f t="shared" ca="1" si="250"/>
        <v>16393.384700999999</v>
      </c>
      <c r="MQ35" s="164">
        <f t="shared" ca="1" si="251"/>
        <v>16393.384700999999</v>
      </c>
      <c r="MR35" s="164">
        <f t="shared" ca="1" si="252"/>
        <v>16393.384700999999</v>
      </c>
      <c r="MS35" s="164">
        <f t="shared" ca="1" si="253"/>
        <v>16393.384700999999</v>
      </c>
      <c r="MT35" s="164">
        <f t="shared" ca="1" si="254"/>
        <v>16393.384700999999</v>
      </c>
      <c r="MU35" s="164">
        <f t="shared" ca="1" si="255"/>
        <v>16393.384700999999</v>
      </c>
      <c r="MV35" s="164">
        <f t="shared" ca="1" si="256"/>
        <v>0</v>
      </c>
      <c r="MW35" s="164">
        <f t="shared" ca="1" si="257"/>
        <v>0</v>
      </c>
      <c r="MX35" s="164">
        <f t="shared" ca="1" si="258"/>
        <v>0</v>
      </c>
      <c r="MY35" s="164">
        <f t="shared" ca="1" si="259"/>
        <v>0</v>
      </c>
      <c r="MZ35" s="164">
        <f t="shared" ca="1" si="260"/>
        <v>0</v>
      </c>
      <c r="NA35" s="164">
        <f t="shared" ca="1" si="261"/>
        <v>0</v>
      </c>
      <c r="NB35" s="164">
        <f t="shared" ca="1" si="262"/>
        <v>0</v>
      </c>
      <c r="NC35" s="164">
        <f t="shared" ca="1" si="263"/>
        <v>0</v>
      </c>
      <c r="ND35" s="164">
        <f t="shared" ca="1" si="264"/>
        <v>0</v>
      </c>
      <c r="NE35" s="164">
        <f t="shared" ca="1" si="265"/>
        <v>0</v>
      </c>
      <c r="NF35" s="164">
        <f t="shared" ca="1" si="266"/>
        <v>0</v>
      </c>
      <c r="NG35" s="164">
        <f t="shared" ca="1" si="267"/>
        <v>0</v>
      </c>
      <c r="NH35" s="164">
        <f t="shared" ca="1" si="268"/>
        <v>0</v>
      </c>
      <c r="NI35" s="164">
        <f t="shared" ca="1" si="269"/>
        <v>0</v>
      </c>
      <c r="NJ35" s="164">
        <f t="shared" ca="1" si="270"/>
        <v>0</v>
      </c>
      <c r="NK35" s="164">
        <f t="shared" ca="1" si="271"/>
        <v>0</v>
      </c>
      <c r="NL35" s="139"/>
      <c r="NM35" s="164">
        <f t="shared" ca="1" si="272"/>
        <v>5.9658059999999997</v>
      </c>
      <c r="NN35" s="164">
        <f t="shared" ca="1" si="273"/>
        <v>5.9658059999999997</v>
      </c>
      <c r="NO35" s="164">
        <f t="shared" ca="1" si="274"/>
        <v>5.9658059999999997</v>
      </c>
      <c r="NP35" s="164">
        <f t="shared" ca="1" si="275"/>
        <v>5.9658059999999997</v>
      </c>
      <c r="NQ35" s="164">
        <f t="shared" ca="1" si="276"/>
        <v>5.9658059999999997</v>
      </c>
      <c r="NR35" s="164">
        <f t="shared" ca="1" si="277"/>
        <v>5.9658059999999997</v>
      </c>
      <c r="NS35" s="164">
        <f t="shared" ca="1" si="278"/>
        <v>5.9658059999999997</v>
      </c>
      <c r="NT35" s="164">
        <f t="shared" ca="1" si="279"/>
        <v>5.9658059999999997</v>
      </c>
      <c r="NU35" s="164">
        <f t="shared" ca="1" si="280"/>
        <v>5.9658059999999997</v>
      </c>
      <c r="NV35" s="164">
        <f t="shared" ca="1" si="281"/>
        <v>5.9658059999999997</v>
      </c>
      <c r="NW35" s="164">
        <f t="shared" ca="1" si="282"/>
        <v>5.9658059999999997</v>
      </c>
      <c r="NX35" s="164">
        <f t="shared" ca="1" si="283"/>
        <v>5.9658059999999997</v>
      </c>
      <c r="NY35" s="164">
        <f t="shared" ca="1" si="284"/>
        <v>5.9658059999999997</v>
      </c>
      <c r="NZ35" s="164">
        <f t="shared" ca="1" si="285"/>
        <v>5.9658059999999997</v>
      </c>
      <c r="OA35" s="164">
        <f t="shared" ca="1" si="286"/>
        <v>5.9658059999999997</v>
      </c>
      <c r="OB35" s="164">
        <f t="shared" ca="1" si="287"/>
        <v>5.9658059999999997</v>
      </c>
      <c r="OC35" s="164">
        <f t="shared" ca="1" si="288"/>
        <v>5.9658059999999997</v>
      </c>
      <c r="OD35" s="164">
        <f t="shared" ca="1" si="289"/>
        <v>5.9658059999999997</v>
      </c>
      <c r="OE35" s="164">
        <f t="shared" ca="1" si="290"/>
        <v>0</v>
      </c>
      <c r="OF35" s="164">
        <f t="shared" ca="1" si="291"/>
        <v>0</v>
      </c>
      <c r="OG35" s="164">
        <f t="shared" ca="1" si="292"/>
        <v>0</v>
      </c>
      <c r="OH35" s="164">
        <f t="shared" ca="1" si="293"/>
        <v>0</v>
      </c>
      <c r="OI35" s="164">
        <f t="shared" ca="1" si="294"/>
        <v>0</v>
      </c>
      <c r="OJ35" s="164">
        <f t="shared" ca="1" si="295"/>
        <v>0</v>
      </c>
      <c r="OK35" s="164">
        <f t="shared" ca="1" si="296"/>
        <v>0</v>
      </c>
      <c r="OL35" s="164">
        <f t="shared" ca="1" si="297"/>
        <v>0</v>
      </c>
      <c r="OM35" s="164">
        <f t="shared" ca="1" si="298"/>
        <v>0</v>
      </c>
      <c r="ON35" s="164">
        <f t="shared" ca="1" si="299"/>
        <v>0</v>
      </c>
      <c r="OO35" s="164">
        <f t="shared" ca="1" si="300"/>
        <v>0</v>
      </c>
      <c r="OP35" s="164">
        <f t="shared" ca="1" si="301"/>
        <v>0</v>
      </c>
      <c r="OQ35" s="164">
        <f t="shared" ca="1" si="302"/>
        <v>0</v>
      </c>
      <c r="OR35" s="164">
        <f t="shared" ca="1" si="303"/>
        <v>0</v>
      </c>
      <c r="OS35" s="164">
        <f t="shared" ca="1" si="304"/>
        <v>0</v>
      </c>
      <c r="OT35" s="164">
        <f t="shared" ca="1" si="305"/>
        <v>0</v>
      </c>
      <c r="OU35" s="139"/>
      <c r="OV35" s="164">
        <f t="shared" ca="1" si="306"/>
        <v>0</v>
      </c>
      <c r="OW35" s="164">
        <f t="shared" ca="1" si="307"/>
        <v>0</v>
      </c>
      <c r="OX35" s="164">
        <f t="shared" ca="1" si="308"/>
        <v>0</v>
      </c>
      <c r="OY35" s="164">
        <f t="shared" ca="1" si="309"/>
        <v>0</v>
      </c>
      <c r="OZ35" s="164">
        <f t="shared" ca="1" si="310"/>
        <v>0</v>
      </c>
      <c r="PA35" s="164">
        <f t="shared" ca="1" si="311"/>
        <v>0</v>
      </c>
      <c r="PB35" s="164">
        <f t="shared" ca="1" si="312"/>
        <v>0</v>
      </c>
      <c r="PC35" s="164">
        <f t="shared" ca="1" si="313"/>
        <v>0</v>
      </c>
      <c r="PD35" s="164">
        <f t="shared" ca="1" si="314"/>
        <v>0</v>
      </c>
      <c r="PE35" s="164">
        <f t="shared" ca="1" si="315"/>
        <v>0</v>
      </c>
      <c r="PF35" s="164">
        <f t="shared" ca="1" si="316"/>
        <v>0</v>
      </c>
      <c r="PG35" s="164">
        <f t="shared" ca="1" si="317"/>
        <v>0</v>
      </c>
      <c r="PH35" s="164">
        <f t="shared" ca="1" si="318"/>
        <v>0</v>
      </c>
      <c r="PI35" s="164">
        <f t="shared" ca="1" si="319"/>
        <v>0</v>
      </c>
      <c r="PJ35" s="164">
        <f t="shared" ca="1" si="320"/>
        <v>0</v>
      </c>
      <c r="PK35" s="164">
        <f t="shared" ca="1" si="321"/>
        <v>0</v>
      </c>
      <c r="PL35" s="164">
        <f t="shared" ca="1" si="322"/>
        <v>0</v>
      </c>
      <c r="PM35" s="164">
        <f t="shared" ca="1" si="323"/>
        <v>0</v>
      </c>
      <c r="PN35" s="164">
        <f t="shared" ca="1" si="324"/>
        <v>0</v>
      </c>
      <c r="PO35" s="164">
        <f t="shared" ca="1" si="325"/>
        <v>0</v>
      </c>
      <c r="PP35" s="164">
        <f t="shared" ca="1" si="326"/>
        <v>0</v>
      </c>
      <c r="PQ35" s="164">
        <f t="shared" ca="1" si="327"/>
        <v>0</v>
      </c>
      <c r="PR35" s="164">
        <f t="shared" ca="1" si="328"/>
        <v>0</v>
      </c>
      <c r="PS35" s="164">
        <f t="shared" ca="1" si="329"/>
        <v>0</v>
      </c>
      <c r="PT35" s="164">
        <f t="shared" ca="1" si="330"/>
        <v>0</v>
      </c>
      <c r="PU35" s="164">
        <f t="shared" ca="1" si="331"/>
        <v>0</v>
      </c>
      <c r="PV35" s="164">
        <f t="shared" ca="1" si="332"/>
        <v>0</v>
      </c>
      <c r="PW35" s="164">
        <f t="shared" ca="1" si="333"/>
        <v>0</v>
      </c>
      <c r="PX35" s="164">
        <f t="shared" ca="1" si="334"/>
        <v>0</v>
      </c>
      <c r="PY35" s="164">
        <f t="shared" ca="1" si="335"/>
        <v>0</v>
      </c>
      <c r="PZ35" s="164">
        <f t="shared" ca="1" si="336"/>
        <v>0</v>
      </c>
      <c r="QA35" s="164">
        <f t="shared" ca="1" si="337"/>
        <v>0</v>
      </c>
      <c r="QB35" s="164">
        <f t="shared" ca="1" si="338"/>
        <v>0</v>
      </c>
      <c r="QC35" s="164">
        <f t="shared" ca="1" si="339"/>
        <v>0</v>
      </c>
      <c r="QD35" s="131"/>
    </row>
    <row r="36" spans="1:446" s="120" customFormat="1" ht="14.4" customHeight="1">
      <c r="A36" s="157" t="b">
        <f t="shared" ca="1" si="230"/>
        <v>0</v>
      </c>
      <c r="B36" s="128" t="str">
        <f>'Measure Inputs'!B20</f>
        <v>Residential_Residential HVAC_DHW_Heat Pump Water Heater_Actual</v>
      </c>
      <c r="C36" s="129" t="str">
        <f ca="1">INDEX(OFFSET('Measure Inputs'!$D$7,,,TotalMeasures),MATCH($B36,OFFSET('Measure Inputs'!$B$7,,,TotalMeasures),0))</f>
        <v>Residential</v>
      </c>
      <c r="D36" s="129" t="str">
        <f ca="1">INDEX(OFFSET('Measure Inputs'!$E$7,,,TotalMeasures),MATCH($B36,OFFSET('Measure Inputs'!$B$7,,,TotalMeasures),0))</f>
        <v>Residential HVAC</v>
      </c>
      <c r="E36" s="129" t="str">
        <f ca="1">INDEX(OFFSET('Measure Inputs'!$F$7,,,TotalMeasures),MATCH($B36,OFFSET('Measure Inputs'!$B$7,,,TotalMeasures),0))</f>
        <v>DHW</v>
      </c>
      <c r="F36" s="130" t="str">
        <f ca="1">INDEX(OFFSET('Measure Inputs'!$G$7,,,TotalMeasures),MATCH($B36,OFFSET('Measure Inputs'!$B$7,,,TotalMeasures),0))</f>
        <v>Heat Pump Water Heater</v>
      </c>
      <c r="G36" s="130" t="str">
        <f ca="1">INDEX(OFFSET('Measure Inputs'!$H$7,,,TotalMeasures),MATCH($B36,OFFSET('Measure Inputs'!$B$7,,,TotalMeasures),0))</f>
        <v>Actual</v>
      </c>
      <c r="H36" s="131"/>
      <c r="I36" s="132">
        <f ca="1">INDEX(OFFSET('Measure Inputs'!$L$7,,,TotalMeasures),MATCH($B36,OFFSET('Measure Inputs'!$B$7,,,TotalMeasures),0))</f>
        <v>4</v>
      </c>
      <c r="J36" s="132">
        <f t="shared" ca="1" si="231"/>
        <v>12140</v>
      </c>
      <c r="K36" s="162">
        <f ca="1">INDEX(OFFSET('Measure Inputs'!$AH$7,,,TotalMeasures),MATCH($B36,OFFSET('Measure Inputs'!$B$7,,,TotalMeasures),0))*$I36</f>
        <v>12140</v>
      </c>
      <c r="L36" s="132">
        <f ca="1">INDEX(OFFSET('Measure Inputs'!$AI$7,,,TotalMeasures),MATCH($B36,OFFSET('Measure Inputs'!$B$7,,,TotalMeasures),0))*$I36</f>
        <v>0</v>
      </c>
      <c r="M36" s="132">
        <f t="shared" ca="1" si="232"/>
        <v>0.57499999999999996</v>
      </c>
      <c r="N36" s="135">
        <f ca="1">INDEX(OFFSET('Measure Inputs'!$AJ$7,,,TotalMeasures),MATCH($B36,OFFSET('Measure Inputs'!$B$7,,,TotalMeasures),0))*$I36</f>
        <v>0.57499999999999996</v>
      </c>
      <c r="O36" s="132">
        <f ca="1">INDEX(OFFSET('Measure Inputs'!$AK$7,,,TotalMeasures),MATCH($B36,OFFSET('Measure Inputs'!$B$7,,,TotalMeasures),0))*$I36</f>
        <v>0</v>
      </c>
      <c r="P36" s="135">
        <f ca="1">INDEX(OFFSET('Measure Inputs'!$AL$7,,,TotalMeasures),MATCH($B36,OFFSET('Measure Inputs'!$B$7,,,TotalMeasures),0))*$I36</f>
        <v>0</v>
      </c>
      <c r="Q36" s="132">
        <f ca="1">INDEX(OFFSET('Measure Inputs'!$AM$7,,,TotalMeasures),MATCH($B36,OFFSET('Measure Inputs'!$B$7,,,TotalMeasures),0))*$I36</f>
        <v>0</v>
      </c>
      <c r="R36" s="133">
        <v>0</v>
      </c>
      <c r="S36" s="133">
        <v>0</v>
      </c>
      <c r="T36" s="133">
        <v>0</v>
      </c>
      <c r="U36" s="133">
        <v>0</v>
      </c>
      <c r="V36" s="133">
        <v>0</v>
      </c>
      <c r="W36" s="133">
        <v>0</v>
      </c>
      <c r="X36" s="131"/>
      <c r="Y36" s="134">
        <f ca="1">INDEX(OFFSET('Measure Inputs'!$Q$7,,,TotalMeasures),MATCH($B36,OFFSET('Measure Inputs'!$B$7,,,TotalMeasures),0))*$I36</f>
        <v>2800</v>
      </c>
      <c r="Z36" s="134">
        <f ca="1">INDEX(OFFSET('Measure Inputs'!$R$7,,,TotalMeasures),MATCH($B36,OFFSET('Measure Inputs'!$B$7,,,TotalMeasures),0))*$I36</f>
        <v>0</v>
      </c>
      <c r="AA36" s="163">
        <f ca="1">INDEX(OFFSET('Measure Inputs'!$N$7,,,TotalMeasures),MATCH($B36,OFFSET('Measure Inputs'!$B$7,,,TotalMeasures),0))</f>
        <v>15</v>
      </c>
      <c r="AB36" s="163">
        <f ca="1">INDEX(OFFSET('Measure Inputs'!$O$7,,,TotalMeasures),MATCH($B36,OFFSET('Measure Inputs'!$B$7,,,TotalMeasures),0))</f>
        <v>0</v>
      </c>
      <c r="AC36" s="134">
        <f ca="1">INDEX(OFFSET('Measure Inputs'!$P$7,,,TotalMeasures),MATCH($B36,OFFSET('Measure Inputs'!$B$7,,,TotalMeasures),0))*$I36</f>
        <v>1150</v>
      </c>
      <c r="AD36" s="134">
        <v>0</v>
      </c>
      <c r="AE36" s="134"/>
      <c r="AF36" s="131"/>
      <c r="AG36" s="135">
        <f t="shared" ca="1" si="233"/>
        <v>1.8240646854445932</v>
      </c>
      <c r="AH36" s="135">
        <f t="shared" ca="1" si="234"/>
        <v>4.4412009732564011</v>
      </c>
      <c r="AI36" s="135">
        <f t="shared" ca="1" si="235"/>
        <v>2.2618279441244806</v>
      </c>
      <c r="AJ36" s="135">
        <f t="shared" ca="1" si="236"/>
        <v>5.9227510278381983</v>
      </c>
      <c r="AK36" s="135">
        <f t="shared" ca="1" si="237"/>
        <v>0.30797591809466557</v>
      </c>
      <c r="AL36" s="131"/>
      <c r="AM36" s="156"/>
      <c r="AN36" s="156"/>
      <c r="AO36" s="156"/>
      <c r="AP36" s="131"/>
      <c r="AQ36" s="138">
        <f t="shared" ca="1" si="111"/>
        <v>5107.3811192448611</v>
      </c>
      <c r="AR36" s="138">
        <f t="shared" ca="1" si="112"/>
        <v>2800</v>
      </c>
      <c r="AS36" s="131"/>
      <c r="AT36" s="138">
        <f t="shared" ca="1" si="113"/>
        <v>5107.3811192448611</v>
      </c>
      <c r="AU36" s="138">
        <f t="shared" ca="1" si="114"/>
        <v>0</v>
      </c>
      <c r="AV36" s="131"/>
      <c r="AW36" s="138">
        <f t="shared" ca="1" si="115"/>
        <v>5107.3811192448611</v>
      </c>
      <c r="AX36" s="138">
        <f t="shared" ca="1" si="116"/>
        <v>0</v>
      </c>
      <c r="AY36" s="138">
        <f t="shared" ca="1" si="117"/>
        <v>1225.7371243036841</v>
      </c>
      <c r="AZ36" s="138">
        <f t="shared" ca="1" si="118"/>
        <v>0</v>
      </c>
      <c r="BA36" s="138">
        <f t="shared" ca="1" si="119"/>
        <v>2800</v>
      </c>
      <c r="BB36" s="131"/>
      <c r="BC36" s="138">
        <f t="shared" ca="1" si="120"/>
        <v>15433.702877946953</v>
      </c>
      <c r="BD36" s="138">
        <f t="shared" ca="1" si="121"/>
        <v>0</v>
      </c>
      <c r="BE36" s="138">
        <f t="shared" ca="1" si="122"/>
        <v>2800</v>
      </c>
      <c r="BF36" s="131"/>
      <c r="BG36" s="138">
        <f t="shared" ca="1" si="123"/>
        <v>5107.3811192448611</v>
      </c>
      <c r="BH36" s="138">
        <f t="shared" ca="1" si="124"/>
        <v>15433.702877946953</v>
      </c>
      <c r="BI36" s="131"/>
      <c r="BJ36" s="140">
        <f ca="1">IF(AND(($AB36+$E$2)&gt;BJ$5,BJ$5&gt;=$E$2),'Portfolio Inputs'!F$24*$L36,IF(AND(($AA36+$E$2)&gt;BJ$5,BJ$5&gt;=$E$2),'Portfolio Inputs'!F$24*$K36,0))*Loss_ElectricEnergy+IF(AND(($AB36+$E$2)&gt;BJ$5,BJ$5&gt;=$E$2),'Portfolio Inputs'!F$25*$O36,IF(AND(($AA36+$E$2)&gt;BJ$5,BJ$5&gt;=$E$2),'Portfolio Inputs'!F$25*$N36,0))*Loss_ElectricDemand+IF(AND(($AB36+$E$2)&gt;BJ$5,BJ$5&gt;=$E$2),'Portfolio Inputs'!F$26*$Q36,IF(AND(($AA36+$E$2)&gt;BJ$5,BJ$5&gt;=$E$2),'Portfolio Inputs'!F$26*$P36,0))*Loss_GasEnergy</f>
        <v>530.61922093721842</v>
      </c>
      <c r="BK36" s="140">
        <f ca="1">IF(AND(($AB36+$E$2)&gt;BK$5,BK$5&gt;=$E$2),'Portfolio Inputs'!G$24*$L36,IF(AND(($AA36+$E$2)&gt;BK$5,BK$5&gt;=$E$2),'Portfolio Inputs'!G$24*$K36,0))*Loss_ElectricEnergy+IF(AND(($AB36+$E$2)&gt;BK$5,BK$5&gt;=$E$2),'Portfolio Inputs'!G$25*$O36,IF(AND(($AA36+$E$2)&gt;BK$5,BK$5&gt;=$E$2),'Portfolio Inputs'!G$25*$N36,0))*Loss_ElectricDemand+IF(AND(($AB36+$E$2)&gt;BK$5,BK$5&gt;=$E$2),'Portfolio Inputs'!G$26*$Q36,IF(AND(($AA36+$E$2)&gt;BK$5,BK$5&gt;=$E$2),'Portfolio Inputs'!G$26*$P36,0))*Loss_GasEnergy</f>
        <v>538.5785092512765</v>
      </c>
      <c r="BL36" s="140">
        <f ca="1">IF(AND(($AB36+$E$2)&gt;BL$5,BL$5&gt;=$E$2),'Portfolio Inputs'!H$24*$L36,IF(AND(($AA36+$E$2)&gt;BL$5,BL$5&gt;=$E$2),'Portfolio Inputs'!H$24*$K36,0))*Loss_ElectricEnergy+IF(AND(($AB36+$E$2)&gt;BL$5,BL$5&gt;=$E$2),'Portfolio Inputs'!H$25*$O36,IF(AND(($AA36+$E$2)&gt;BL$5,BL$5&gt;=$E$2),'Portfolio Inputs'!H$25*$N36,0))*Loss_ElectricDemand+IF(AND(($AB36+$E$2)&gt;BL$5,BL$5&gt;=$E$2),'Portfolio Inputs'!H$26*$Q36,IF(AND(($AA36+$E$2)&gt;BL$5,BL$5&gt;=$E$2),'Portfolio Inputs'!H$26*$P36,0))*Loss_GasEnergy</f>
        <v>546.65718689004564</v>
      </c>
      <c r="BM36" s="140">
        <f ca="1">IF(AND(($AB36+$E$2)&gt;BM$5,BM$5&gt;=$E$2),'Portfolio Inputs'!I$24*$L36,IF(AND(($AA36+$E$2)&gt;BM$5,BM$5&gt;=$E$2),'Portfolio Inputs'!I$24*$K36,0))*Loss_ElectricEnergy+IF(AND(($AB36+$E$2)&gt;BM$5,BM$5&gt;=$E$2),'Portfolio Inputs'!I$25*$O36,IF(AND(($AA36+$E$2)&gt;BM$5,BM$5&gt;=$E$2),'Portfolio Inputs'!I$25*$N36,0))*Loss_ElectricDemand+IF(AND(($AB36+$E$2)&gt;BM$5,BM$5&gt;=$E$2),'Portfolio Inputs'!I$26*$Q36,IF(AND(($AA36+$E$2)&gt;BM$5,BM$5&gt;=$E$2),'Portfolio Inputs'!I$26*$P36,0))*Loss_GasEnergy</f>
        <v>554.85704469339623</v>
      </c>
      <c r="BN36" s="140">
        <f ca="1">IF(AND(($AB36+$E$2)&gt;BN$5,BN$5&gt;=$E$2),'Portfolio Inputs'!J$24*$L36,IF(AND(($AA36+$E$2)&gt;BN$5,BN$5&gt;=$E$2),'Portfolio Inputs'!J$24*$K36,0))*Loss_ElectricEnergy+IF(AND(($AB36+$E$2)&gt;BN$5,BN$5&gt;=$E$2),'Portfolio Inputs'!J$25*$O36,IF(AND(($AA36+$E$2)&gt;BN$5,BN$5&gt;=$E$2),'Portfolio Inputs'!J$25*$N36,0))*Loss_ElectricDemand+IF(AND(($AB36+$E$2)&gt;BN$5,BN$5&gt;=$E$2),'Portfolio Inputs'!J$26*$Q36,IF(AND(($AA36+$E$2)&gt;BN$5,BN$5&gt;=$E$2),'Portfolio Inputs'!J$26*$P36,0))*Loss_GasEnergy</f>
        <v>563.17990036379706</v>
      </c>
      <c r="BO36" s="140">
        <f ca="1">IF(AND(($AB36+$E$2)&gt;BO$5,BO$5&gt;=$E$2),'Portfolio Inputs'!K$24*$L36,IF(AND(($AA36+$E$2)&gt;BO$5,BO$5&gt;=$E$2),'Portfolio Inputs'!K$24*$K36,0))*Loss_ElectricEnergy+IF(AND(($AB36+$E$2)&gt;BO$5,BO$5&gt;=$E$2),'Portfolio Inputs'!K$25*$O36,IF(AND(($AA36+$E$2)&gt;BO$5,BO$5&gt;=$E$2),'Portfolio Inputs'!K$25*$N36,0))*Loss_ElectricDemand+IF(AND(($AB36+$E$2)&gt;BO$5,BO$5&gt;=$E$2),'Portfolio Inputs'!K$26*$Q36,IF(AND(($AA36+$E$2)&gt;BO$5,BO$5&gt;=$E$2),'Portfolio Inputs'!K$26*$P36,0))*Loss_GasEnergy</f>
        <v>571.62759886925403</v>
      </c>
      <c r="BP36" s="140">
        <f ca="1">IF(AND(($AB36+$E$2)&gt;BP$5,BP$5&gt;=$E$2),'Portfolio Inputs'!L$24*$L36,IF(AND(($AA36+$E$2)&gt;BP$5,BP$5&gt;=$E$2),'Portfolio Inputs'!L$24*$K36,0))*Loss_ElectricEnergy+IF(AND(($AB36+$E$2)&gt;BP$5,BP$5&gt;=$E$2),'Portfolio Inputs'!L$25*$O36,IF(AND(($AA36+$E$2)&gt;BP$5,BP$5&gt;=$E$2),'Portfolio Inputs'!L$25*$N36,0))*Loss_ElectricDemand+IF(AND(($AB36+$E$2)&gt;BP$5,BP$5&gt;=$E$2),'Portfolio Inputs'!L$26*$Q36,IF(AND(($AA36+$E$2)&gt;BP$5,BP$5&gt;=$E$2),'Portfolio Inputs'!L$26*$P36,0))*Loss_GasEnergy</f>
        <v>580.2020128522928</v>
      </c>
      <c r="BQ36" s="140">
        <f ca="1">IF(AND(($AB36+$E$2)&gt;BQ$5,BQ$5&gt;=$E$2),'Portfolio Inputs'!M$24*$L36,IF(AND(($AA36+$E$2)&gt;BQ$5,BQ$5&gt;=$E$2),'Portfolio Inputs'!M$24*$K36,0))*Loss_ElectricEnergy+IF(AND(($AB36+$E$2)&gt;BQ$5,BQ$5&gt;=$E$2),'Portfolio Inputs'!M$25*$O36,IF(AND(($AA36+$E$2)&gt;BQ$5,BQ$5&gt;=$E$2),'Portfolio Inputs'!M$25*$N36,0))*Loss_ElectricDemand+IF(AND(($AB36+$E$2)&gt;BQ$5,BQ$5&gt;=$E$2),'Portfolio Inputs'!M$26*$Q36,IF(AND(($AA36+$E$2)&gt;BQ$5,BQ$5&gt;=$E$2),'Portfolio Inputs'!M$26*$P36,0))*Loss_GasEnergy</f>
        <v>588.90504304507692</v>
      </c>
      <c r="BR36" s="140">
        <f ca="1">IF(AND(($AB36+$E$2)&gt;BR$5,BR$5&gt;=$E$2),'Portfolio Inputs'!N$24*$L36,IF(AND(($AA36+$E$2)&gt;BR$5,BR$5&gt;=$E$2),'Portfolio Inputs'!N$24*$K36,0))*Loss_ElectricEnergy+IF(AND(($AB36+$E$2)&gt;BR$5,BR$5&gt;=$E$2),'Portfolio Inputs'!N$25*$O36,IF(AND(($AA36+$E$2)&gt;BR$5,BR$5&gt;=$E$2),'Portfolio Inputs'!N$25*$N36,0))*Loss_ElectricDemand+IF(AND(($AB36+$E$2)&gt;BR$5,BR$5&gt;=$E$2),'Portfolio Inputs'!N$26*$Q36,IF(AND(($AA36+$E$2)&gt;BR$5,BR$5&gt;=$E$2),'Portfolio Inputs'!N$26*$P36,0))*Loss_GasEnergy</f>
        <v>597.73861869075324</v>
      </c>
      <c r="BS36" s="140">
        <f ca="1">IF(AND(($AB36+$E$2)&gt;BS$5,BS$5&gt;=$E$2),'Portfolio Inputs'!O$24*$L36,IF(AND(($AA36+$E$2)&gt;BS$5,BS$5&gt;=$E$2),'Portfolio Inputs'!O$24*$K36,0))*Loss_ElectricEnergy+IF(AND(($AB36+$E$2)&gt;BS$5,BS$5&gt;=$E$2),'Portfolio Inputs'!O$25*$O36,IF(AND(($AA36+$E$2)&gt;BS$5,BS$5&gt;=$E$2),'Portfolio Inputs'!O$25*$N36,0))*Loss_ElectricDemand+IF(AND(($AB36+$E$2)&gt;BS$5,BS$5&gt;=$E$2),'Portfolio Inputs'!O$26*$Q36,IF(AND(($AA36+$E$2)&gt;BS$5,BS$5&gt;=$E$2),'Portfolio Inputs'!O$26*$P36,0))*Loss_GasEnergy</f>
        <v>606.70469797111434</v>
      </c>
      <c r="BT36" s="140">
        <f ca="1">IF(AND(($AB36+$E$2)&gt;BT$5,BT$5&gt;=$E$2),'Portfolio Inputs'!P$24*$L36,IF(AND(($AA36+$E$2)&gt;BT$5,BT$5&gt;=$E$2),'Portfolio Inputs'!P$24*$K36,0))*Loss_ElectricEnergy+IF(AND(($AB36+$E$2)&gt;BT$5,BT$5&gt;=$E$2),'Portfolio Inputs'!P$25*$O36,IF(AND(($AA36+$E$2)&gt;BT$5,BT$5&gt;=$E$2),'Portfolio Inputs'!P$25*$N36,0))*Loss_ElectricDemand+IF(AND(($AB36+$E$2)&gt;BT$5,BT$5&gt;=$E$2),'Portfolio Inputs'!P$26*$Q36,IF(AND(($AA36+$E$2)&gt;BT$5,BT$5&gt;=$E$2),'Portfolio Inputs'!P$26*$P36,0))*Loss_GasEnergy</f>
        <v>615.80526844068106</v>
      </c>
      <c r="BU36" s="140">
        <f ca="1">IF(AND(($AB36+$E$2)&gt;BU$5,BU$5&gt;=$E$2),'Portfolio Inputs'!Q$24*$L36,IF(AND(($AA36+$E$2)&gt;BU$5,BU$5&gt;=$E$2),'Portfolio Inputs'!Q$24*$K36,0))*Loss_ElectricEnergy+IF(AND(($AB36+$E$2)&gt;BU$5,BU$5&gt;=$E$2),'Portfolio Inputs'!Q$25*$O36,IF(AND(($AA36+$E$2)&gt;BU$5,BU$5&gt;=$E$2),'Portfolio Inputs'!Q$25*$N36,0))*Loss_ElectricDemand+IF(AND(($AB36+$E$2)&gt;BU$5,BU$5&gt;=$E$2),'Portfolio Inputs'!Q$26*$Q36,IF(AND(($AA36+$E$2)&gt;BU$5,BU$5&gt;=$E$2),'Portfolio Inputs'!Q$26*$P36,0))*Loss_GasEnergy</f>
        <v>625.04234746729117</v>
      </c>
      <c r="BV36" s="140">
        <f ca="1">IF(AND(($AB36+$E$2)&gt;BV$5,BV$5&gt;=$E$2),'Portfolio Inputs'!R$24*$L36,IF(AND(($AA36+$E$2)&gt;BV$5,BV$5&gt;=$E$2),'Portfolio Inputs'!R$24*$K36,0))*Loss_ElectricEnergy+IF(AND(($AB36+$E$2)&gt;BV$5,BV$5&gt;=$E$2),'Portfolio Inputs'!R$25*$O36,IF(AND(($AA36+$E$2)&gt;BV$5,BV$5&gt;=$E$2),'Portfolio Inputs'!R$25*$N36,0))*Loss_ElectricDemand+IF(AND(($AB36+$E$2)&gt;BV$5,BV$5&gt;=$E$2),'Portfolio Inputs'!R$26*$Q36,IF(AND(($AA36+$E$2)&gt;BV$5,BV$5&gt;=$E$2),'Portfolio Inputs'!R$26*$P36,0))*Loss_GasEnergy</f>
        <v>634.41798267930051</v>
      </c>
      <c r="BW36" s="140">
        <f ca="1">IF(AND(($AB36+$E$2)&gt;BW$5,BW$5&gt;=$E$2),'Portfolio Inputs'!S$24*$L36,IF(AND(($AA36+$E$2)&gt;BW$5,BW$5&gt;=$E$2),'Portfolio Inputs'!S$24*$K36,0))*Loss_ElectricEnergy+IF(AND(($AB36+$E$2)&gt;BW$5,BW$5&gt;=$E$2),'Portfolio Inputs'!S$25*$O36,IF(AND(($AA36+$E$2)&gt;BW$5,BW$5&gt;=$E$2),'Portfolio Inputs'!S$25*$N36,0))*Loss_ElectricDemand+IF(AND(($AB36+$E$2)&gt;BW$5,BW$5&gt;=$E$2),'Portfolio Inputs'!S$26*$Q36,IF(AND(($AA36+$E$2)&gt;BW$5,BW$5&gt;=$E$2),'Portfolio Inputs'!S$26*$P36,0))*Loss_GasEnergy</f>
        <v>643.93425241949001</v>
      </c>
      <c r="BX36" s="140">
        <f ca="1">IF(AND(($AB36+$E$2)&gt;BX$5,BX$5&gt;=$E$2),'Portfolio Inputs'!T$24*$L36,IF(AND(($AA36+$E$2)&gt;BX$5,BX$5&gt;=$E$2),'Portfolio Inputs'!T$24*$K36,0))*Loss_ElectricEnergy+IF(AND(($AB36+$E$2)&gt;BX$5,BX$5&gt;=$E$2),'Portfolio Inputs'!T$25*$O36,IF(AND(($AA36+$E$2)&gt;BX$5,BX$5&gt;=$E$2),'Portfolio Inputs'!T$25*$N36,0))*Loss_ElectricDemand+IF(AND(($AB36+$E$2)&gt;BX$5,BX$5&gt;=$E$2),'Portfolio Inputs'!T$26*$Q36,IF(AND(($AA36+$E$2)&gt;BX$5,BX$5&gt;=$E$2),'Portfolio Inputs'!T$26*$P36,0))*Loss_GasEnergy</f>
        <v>653.59326620578224</v>
      </c>
      <c r="BY36" s="140">
        <f ca="1">IF(AND(($AB36+$E$2)&gt;BY$5,BY$5&gt;=$E$2),'Portfolio Inputs'!U$24*$L36,IF(AND(($AA36+$E$2)&gt;BY$5,BY$5&gt;=$E$2),'Portfolio Inputs'!U$24*$K36,0))*Loss_ElectricEnergy+IF(AND(($AB36+$E$2)&gt;BY$5,BY$5&gt;=$E$2),'Portfolio Inputs'!U$25*$O36,IF(AND(($AA36+$E$2)&gt;BY$5,BY$5&gt;=$E$2),'Portfolio Inputs'!U$25*$N36,0))*Loss_ElectricDemand+IF(AND(($AB36+$E$2)&gt;BY$5,BY$5&gt;=$E$2),'Portfolio Inputs'!U$26*$Q36,IF(AND(($AA36+$E$2)&gt;BY$5,BY$5&gt;=$E$2),'Portfolio Inputs'!U$26*$P36,0))*Loss_GasEnergy</f>
        <v>0</v>
      </c>
      <c r="BZ36" s="140">
        <f ca="1">IF(AND(($AB36+$E$2)&gt;BZ$5,BZ$5&gt;=$E$2),'Portfolio Inputs'!V$24*$L36,IF(AND(($AA36+$E$2)&gt;BZ$5,BZ$5&gt;=$E$2),'Portfolio Inputs'!V$24*$K36,0))*Loss_ElectricEnergy+IF(AND(($AB36+$E$2)&gt;BZ$5,BZ$5&gt;=$E$2),'Portfolio Inputs'!V$25*$O36,IF(AND(($AA36+$E$2)&gt;BZ$5,BZ$5&gt;=$E$2),'Portfolio Inputs'!V$25*$N36,0))*Loss_ElectricDemand+IF(AND(($AB36+$E$2)&gt;BZ$5,BZ$5&gt;=$E$2),'Portfolio Inputs'!V$26*$Q36,IF(AND(($AA36+$E$2)&gt;BZ$5,BZ$5&gt;=$E$2),'Portfolio Inputs'!V$26*$P36,0))*Loss_GasEnergy</f>
        <v>0</v>
      </c>
      <c r="CA36" s="140">
        <f ca="1">IF(AND(($AB36+$E$2)&gt;CA$5,CA$5&gt;=$E$2),'Portfolio Inputs'!W$24*$L36,IF(AND(($AA36+$E$2)&gt;CA$5,CA$5&gt;=$E$2),'Portfolio Inputs'!W$24*$K36,0))*Loss_ElectricEnergy+IF(AND(($AB36+$E$2)&gt;CA$5,CA$5&gt;=$E$2),'Portfolio Inputs'!W$25*$O36,IF(AND(($AA36+$E$2)&gt;CA$5,CA$5&gt;=$E$2),'Portfolio Inputs'!W$25*$N36,0))*Loss_ElectricDemand+IF(AND(($AB36+$E$2)&gt;CA$5,CA$5&gt;=$E$2),'Portfolio Inputs'!W$26*$Q36,IF(AND(($AA36+$E$2)&gt;CA$5,CA$5&gt;=$E$2),'Portfolio Inputs'!W$26*$P36,0))*Loss_GasEnergy</f>
        <v>0</v>
      </c>
      <c r="CB36" s="140">
        <f ca="1">IF(AND(($AB36+$E$2)&gt;CB$5,CB$5&gt;=$E$2),'Portfolio Inputs'!X$24*$L36,IF(AND(($AA36+$E$2)&gt;CB$5,CB$5&gt;=$E$2),'Portfolio Inputs'!X$24*$K36,0))*Loss_ElectricEnergy+IF(AND(($AB36+$E$2)&gt;CB$5,CB$5&gt;=$E$2),'Portfolio Inputs'!X$25*$O36,IF(AND(($AA36+$E$2)&gt;CB$5,CB$5&gt;=$E$2),'Portfolio Inputs'!X$25*$N36,0))*Loss_ElectricDemand+IF(AND(($AB36+$E$2)&gt;CB$5,CB$5&gt;=$E$2),'Portfolio Inputs'!X$26*$Q36,IF(AND(($AA36+$E$2)&gt;CB$5,CB$5&gt;=$E$2),'Portfolio Inputs'!X$26*$P36,0))*Loss_GasEnergy</f>
        <v>0</v>
      </c>
      <c r="CC36" s="140">
        <f ca="1">IF(AND(($AB36+$E$2)&gt;CC$5,CC$5&gt;=$E$2),'Portfolio Inputs'!Y$24*$L36,IF(AND(($AA36+$E$2)&gt;CC$5,CC$5&gt;=$E$2),'Portfolio Inputs'!Y$24*$K36,0))*Loss_ElectricEnergy+IF(AND(($AB36+$E$2)&gt;CC$5,CC$5&gt;=$E$2),'Portfolio Inputs'!Y$25*$O36,IF(AND(($AA36+$E$2)&gt;CC$5,CC$5&gt;=$E$2),'Portfolio Inputs'!Y$25*$N36,0))*Loss_ElectricDemand+IF(AND(($AB36+$E$2)&gt;CC$5,CC$5&gt;=$E$2),'Portfolio Inputs'!Y$26*$Q36,IF(AND(($AA36+$E$2)&gt;CC$5,CC$5&gt;=$E$2),'Portfolio Inputs'!Y$26*$P36,0))*Loss_GasEnergy</f>
        <v>0</v>
      </c>
      <c r="CD36" s="140">
        <f ca="1">IF(AND(($AB36+$E$2)&gt;CD$5,CD$5&gt;=$E$2),'Portfolio Inputs'!Z$24*$L36,IF(AND(($AA36+$E$2)&gt;CD$5,CD$5&gt;=$E$2),'Portfolio Inputs'!Z$24*$K36,0))*Loss_ElectricEnergy+IF(AND(($AB36+$E$2)&gt;CD$5,CD$5&gt;=$E$2),'Portfolio Inputs'!Z$25*$O36,IF(AND(($AA36+$E$2)&gt;CD$5,CD$5&gt;=$E$2),'Portfolio Inputs'!Z$25*$N36,0))*Loss_ElectricDemand+IF(AND(($AB36+$E$2)&gt;CD$5,CD$5&gt;=$E$2),'Portfolio Inputs'!Z$26*$Q36,IF(AND(($AA36+$E$2)&gt;CD$5,CD$5&gt;=$E$2),'Portfolio Inputs'!Z$26*$P36,0))*Loss_GasEnergy</f>
        <v>0</v>
      </c>
      <c r="CE36" s="140">
        <f ca="1">IF(AND(($AB36+$E$2)&gt;CE$5,CE$5&gt;=$E$2),'Portfolio Inputs'!AA$24*$L36,IF(AND(($AA36+$E$2)&gt;CE$5,CE$5&gt;=$E$2),'Portfolio Inputs'!AA$24*$K36,0))*Loss_ElectricEnergy+IF(AND(($AB36+$E$2)&gt;CE$5,CE$5&gt;=$E$2),'Portfolio Inputs'!AA$25*$O36,IF(AND(($AA36+$E$2)&gt;CE$5,CE$5&gt;=$E$2),'Portfolio Inputs'!AA$25*$N36,0))*Loss_ElectricDemand+IF(AND(($AB36+$E$2)&gt;CE$5,CE$5&gt;=$E$2),'Portfolio Inputs'!AA$26*$Q36,IF(AND(($AA36+$E$2)&gt;CE$5,CE$5&gt;=$E$2),'Portfolio Inputs'!AA$26*$P36,0))*Loss_GasEnergy</f>
        <v>0</v>
      </c>
      <c r="CF36" s="140">
        <f ca="1">IF(AND(($AB36+$E$2)&gt;CF$5,CF$5&gt;=$E$2),'Portfolio Inputs'!AB$24*$L36,IF(AND(($AA36+$E$2)&gt;CF$5,CF$5&gt;=$E$2),'Portfolio Inputs'!AB$24*$K36,0))*Loss_ElectricEnergy+IF(AND(($AB36+$E$2)&gt;CF$5,CF$5&gt;=$E$2),'Portfolio Inputs'!AB$25*$O36,IF(AND(($AA36+$E$2)&gt;CF$5,CF$5&gt;=$E$2),'Portfolio Inputs'!AB$25*$N36,0))*Loss_ElectricDemand+IF(AND(($AB36+$E$2)&gt;CF$5,CF$5&gt;=$E$2),'Portfolio Inputs'!AB$26*$Q36,IF(AND(($AA36+$E$2)&gt;CF$5,CF$5&gt;=$E$2),'Portfolio Inputs'!AB$26*$P36,0))*Loss_GasEnergy</f>
        <v>0</v>
      </c>
      <c r="CG36" s="140">
        <f ca="1">IF(AND(($AB36+$E$2)&gt;CG$5,CG$5&gt;=$E$2),'Portfolio Inputs'!AC$24*$L36,IF(AND(($AA36+$E$2)&gt;CG$5,CG$5&gt;=$E$2),'Portfolio Inputs'!AC$24*$K36,0))*Loss_ElectricEnergy+IF(AND(($AB36+$E$2)&gt;CG$5,CG$5&gt;=$E$2),'Portfolio Inputs'!AC$25*$O36,IF(AND(($AA36+$E$2)&gt;CG$5,CG$5&gt;=$E$2),'Portfolio Inputs'!AC$25*$N36,0))*Loss_ElectricDemand+IF(AND(($AB36+$E$2)&gt;CG$5,CG$5&gt;=$E$2),'Portfolio Inputs'!AC$26*$Q36,IF(AND(($AA36+$E$2)&gt;CG$5,CG$5&gt;=$E$2),'Portfolio Inputs'!AC$26*$P36,0))*Loss_GasEnergy</f>
        <v>0</v>
      </c>
      <c r="CH36" s="140">
        <f ca="1">IF(AND(($AB36+$E$2)&gt;CH$5,CH$5&gt;=$E$2),'Portfolio Inputs'!AD$24*$L36,IF(AND(($AA36+$E$2)&gt;CH$5,CH$5&gt;=$E$2),'Portfolio Inputs'!AD$24*$K36,0))*Loss_ElectricEnergy+IF(AND(($AB36+$E$2)&gt;CH$5,CH$5&gt;=$E$2),'Portfolio Inputs'!AD$25*$O36,IF(AND(($AA36+$E$2)&gt;CH$5,CH$5&gt;=$E$2),'Portfolio Inputs'!AD$25*$N36,0))*Loss_ElectricDemand+IF(AND(($AB36+$E$2)&gt;CH$5,CH$5&gt;=$E$2),'Portfolio Inputs'!AD$26*$Q36,IF(AND(($AA36+$E$2)&gt;CH$5,CH$5&gt;=$E$2),'Portfolio Inputs'!AD$26*$P36,0))*Loss_GasEnergy</f>
        <v>0</v>
      </c>
      <c r="CI36" s="140">
        <f ca="1">IF(AND(($AB36+$E$2)&gt;CI$5,CI$5&gt;=$E$2),'Portfolio Inputs'!AE$24*$L36,IF(AND(($AA36+$E$2)&gt;CI$5,CI$5&gt;=$E$2),'Portfolio Inputs'!AE$24*$K36,0))*Loss_ElectricEnergy+IF(AND(($AB36+$E$2)&gt;CI$5,CI$5&gt;=$E$2),'Portfolio Inputs'!AE$25*$O36,IF(AND(($AA36+$E$2)&gt;CI$5,CI$5&gt;=$E$2),'Portfolio Inputs'!AE$25*$N36,0))*Loss_ElectricDemand+IF(AND(($AB36+$E$2)&gt;CI$5,CI$5&gt;=$E$2),'Portfolio Inputs'!AE$26*$Q36,IF(AND(($AA36+$E$2)&gt;CI$5,CI$5&gt;=$E$2),'Portfolio Inputs'!AE$26*$P36,0))*Loss_GasEnergy</f>
        <v>0</v>
      </c>
      <c r="CJ36" s="140">
        <f ca="1">IF(AND(($AB36+$E$2)&gt;CJ$5,CJ$5&gt;=$E$2),'Portfolio Inputs'!AF$24*$L36,IF(AND(($AA36+$E$2)&gt;CJ$5,CJ$5&gt;=$E$2),'Portfolio Inputs'!AF$24*$K36,0))*Loss_ElectricEnergy+IF(AND(($AB36+$E$2)&gt;CJ$5,CJ$5&gt;=$E$2),'Portfolio Inputs'!AF$25*$O36,IF(AND(($AA36+$E$2)&gt;CJ$5,CJ$5&gt;=$E$2),'Portfolio Inputs'!AF$25*$N36,0))*Loss_ElectricDemand+IF(AND(($AB36+$E$2)&gt;CJ$5,CJ$5&gt;=$E$2),'Portfolio Inputs'!AF$26*$Q36,IF(AND(($AA36+$E$2)&gt;CJ$5,CJ$5&gt;=$E$2),'Portfolio Inputs'!AF$26*$P36,0))*Loss_GasEnergy</f>
        <v>0</v>
      </c>
      <c r="CK36" s="140">
        <f ca="1">IF(AND(($AB36+$E$2)&gt;CK$5,CK$5&gt;=$E$2),'Portfolio Inputs'!AG$24*$L36,IF(AND(($AA36+$E$2)&gt;CK$5,CK$5&gt;=$E$2),'Portfolio Inputs'!AG$24*$K36,0))*Loss_ElectricEnergy+IF(AND(($AB36+$E$2)&gt;CK$5,CK$5&gt;=$E$2),'Portfolio Inputs'!AG$25*$O36,IF(AND(($AA36+$E$2)&gt;CK$5,CK$5&gt;=$E$2),'Portfolio Inputs'!AG$25*$N36,0))*Loss_ElectricDemand+IF(AND(($AB36+$E$2)&gt;CK$5,CK$5&gt;=$E$2),'Portfolio Inputs'!AG$26*$Q36,IF(AND(($AA36+$E$2)&gt;CK$5,CK$5&gt;=$E$2),'Portfolio Inputs'!AG$26*$P36,0))*Loss_GasEnergy</f>
        <v>0</v>
      </c>
      <c r="CL36" s="140">
        <f ca="1">IF(AND(($AB36+$E$2)&gt;CL$5,CL$5&gt;=$E$2),'Portfolio Inputs'!AH$24*$L36,IF(AND(($AA36+$E$2)&gt;CL$5,CL$5&gt;=$E$2),'Portfolio Inputs'!AH$24*$K36,0))*Loss_ElectricEnergy+IF(AND(($AB36+$E$2)&gt;CL$5,CL$5&gt;=$E$2),'Portfolio Inputs'!AH$25*$O36,IF(AND(($AA36+$E$2)&gt;CL$5,CL$5&gt;=$E$2),'Portfolio Inputs'!AH$25*$N36,0))*Loss_ElectricDemand+IF(AND(($AB36+$E$2)&gt;CL$5,CL$5&gt;=$E$2),'Portfolio Inputs'!AH$26*$Q36,IF(AND(($AA36+$E$2)&gt;CL$5,CL$5&gt;=$E$2),'Portfolio Inputs'!AH$26*$P36,0))*Loss_GasEnergy</f>
        <v>0</v>
      </c>
      <c r="CM36" s="140">
        <f ca="1">IF(AND(($AB36+$E$2)&gt;CM$5,CM$5&gt;=$E$2),'Portfolio Inputs'!AI$24*$L36,IF(AND(($AA36+$E$2)&gt;CM$5,CM$5&gt;=$E$2),'Portfolio Inputs'!AI$24*$K36,0))*Loss_ElectricEnergy+IF(AND(($AB36+$E$2)&gt;CM$5,CM$5&gt;=$E$2),'Portfolio Inputs'!AI$25*$O36,IF(AND(($AA36+$E$2)&gt;CM$5,CM$5&gt;=$E$2),'Portfolio Inputs'!AI$25*$N36,0))*Loss_ElectricDemand+IF(AND(($AB36+$E$2)&gt;CM$5,CM$5&gt;=$E$2),'Portfolio Inputs'!AI$26*$Q36,IF(AND(($AA36+$E$2)&gt;CM$5,CM$5&gt;=$E$2),'Portfolio Inputs'!AI$26*$P36,0))*Loss_GasEnergy</f>
        <v>0</v>
      </c>
      <c r="CN36" s="140">
        <f ca="1">IF(AND(($AB36+$E$2)&gt;CN$5,CN$5&gt;=$E$2),'Portfolio Inputs'!AJ$24*$L36,IF(AND(($AA36+$E$2)&gt;CN$5,CN$5&gt;=$E$2),'Portfolio Inputs'!AJ$24*$K36,0))*Loss_ElectricEnergy+IF(AND(($AB36+$E$2)&gt;CN$5,CN$5&gt;=$E$2),'Portfolio Inputs'!AJ$25*$O36,IF(AND(($AA36+$E$2)&gt;CN$5,CN$5&gt;=$E$2),'Portfolio Inputs'!AJ$25*$N36,0))*Loss_ElectricDemand+IF(AND(($AB36+$E$2)&gt;CN$5,CN$5&gt;=$E$2),'Portfolio Inputs'!AJ$26*$Q36,IF(AND(($AA36+$E$2)&gt;CN$5,CN$5&gt;=$E$2),'Portfolio Inputs'!AJ$26*$P36,0))*Loss_GasEnergy</f>
        <v>0</v>
      </c>
      <c r="CO36" s="140">
        <f ca="1">IF(AND(($AB36+$E$2)&gt;CO$5,CO$5&gt;=$E$2),'Portfolio Inputs'!AK$24*$L36,IF(AND(($AA36+$E$2)&gt;CO$5,CO$5&gt;=$E$2),'Portfolio Inputs'!AK$24*$K36,0))*Loss_ElectricEnergy+IF(AND(($AB36+$E$2)&gt;CO$5,CO$5&gt;=$E$2),'Portfolio Inputs'!AK$25*$O36,IF(AND(($AA36+$E$2)&gt;CO$5,CO$5&gt;=$E$2),'Portfolio Inputs'!AK$25*$N36,0))*Loss_ElectricDemand+IF(AND(($AB36+$E$2)&gt;CO$5,CO$5&gt;=$E$2),'Portfolio Inputs'!AK$26*$Q36,IF(AND(($AA36+$E$2)&gt;CO$5,CO$5&gt;=$E$2),'Portfolio Inputs'!AK$26*$P36,0))*Loss_GasEnergy</f>
        <v>0</v>
      </c>
      <c r="CP36" s="140">
        <f ca="1">IF(AND(($AB36+$E$2)&gt;CP$5,CP$5&gt;=$E$2),'Portfolio Inputs'!AL$24*$L36,IF(AND(($AA36+$E$2)&gt;CP$5,CP$5&gt;=$E$2),'Portfolio Inputs'!AL$24*$K36,0))*Loss_ElectricEnergy+IF(AND(($AB36+$E$2)&gt;CP$5,CP$5&gt;=$E$2),'Portfolio Inputs'!AL$25*$O36,IF(AND(($AA36+$E$2)&gt;CP$5,CP$5&gt;=$E$2),'Portfolio Inputs'!AL$25*$N36,0))*Loss_ElectricDemand+IF(AND(($AB36+$E$2)&gt;CP$5,CP$5&gt;=$E$2),'Portfolio Inputs'!AL$26*$Q36,IF(AND(($AA36+$E$2)&gt;CP$5,CP$5&gt;=$E$2),'Portfolio Inputs'!AL$26*$P36,0))*Loss_GasEnergy</f>
        <v>0</v>
      </c>
      <c r="CQ36" s="140">
        <f ca="1">IF(AND(($AB36+$E$2)&gt;CQ$5,CQ$5&gt;=$E$2),'Portfolio Inputs'!AM$24*$L36,IF(AND(($AA36+$E$2)&gt;CQ$5,CQ$5&gt;=$E$2),'Portfolio Inputs'!AM$24*$K36,0))*Loss_ElectricEnergy+IF(AND(($AB36+$E$2)&gt;CQ$5,CQ$5&gt;=$E$2),'Portfolio Inputs'!AM$25*$O36,IF(AND(($AA36+$E$2)&gt;CQ$5,CQ$5&gt;=$E$2),'Portfolio Inputs'!AM$25*$N36,0))*Loss_ElectricDemand+IF(AND(($AB36+$E$2)&gt;CQ$5,CQ$5&gt;=$E$2),'Portfolio Inputs'!AM$26*$Q36,IF(AND(($AA36+$E$2)&gt;CQ$5,CQ$5&gt;=$E$2),'Portfolio Inputs'!AM$26*$P36,0))*Loss_GasEnergy</f>
        <v>0</v>
      </c>
      <c r="CR36" s="131"/>
      <c r="CS36" s="140">
        <f ca="1">IF(AND(($AB36+$E$2)&gt;CS$5,CS$5&gt;=$E$2),'Portfolio Inputs'!F$29*$L36,IF(AND(($AA36+$E$2)&gt;CS$5,CS$5&gt;=$E$2),'Portfolio Inputs'!F$29*$K36,0))</f>
        <v>138.39600000000002</v>
      </c>
      <c r="CT36" s="140">
        <f ca="1">IF(AND(($AB36+$E$2)&gt;CT$5,CT$5&gt;=$E$2),'Portfolio Inputs'!G$29*$L36,IF(AND(($AA36+$E$2)&gt;CT$5,CT$5&gt;=$E$2),'Portfolio Inputs'!G$29*$K36,0))</f>
        <v>138.39600000000002</v>
      </c>
      <c r="CU36" s="140">
        <f ca="1">IF(AND(($AB36+$E$2)&gt;CU$5,CU$5&gt;=$E$2),'Portfolio Inputs'!H$29*$L36,IF(AND(($AA36+$E$2)&gt;CU$5,CU$5&gt;=$E$2),'Portfolio Inputs'!H$29*$K36,0))</f>
        <v>138.39600000000002</v>
      </c>
      <c r="CV36" s="140">
        <f ca="1">IF(AND(($AB36+$E$2)&gt;CV$5,CV$5&gt;=$E$2),'Portfolio Inputs'!I$29*$L36,IF(AND(($AA36+$E$2)&gt;CV$5,CV$5&gt;=$E$2),'Portfolio Inputs'!I$29*$K36,0))</f>
        <v>138.39600000000002</v>
      </c>
      <c r="CW36" s="140">
        <f ca="1">IF(AND(($AB36+$E$2)&gt;CW$5,CW$5&gt;=$E$2),'Portfolio Inputs'!J$29*$L36,IF(AND(($AA36+$E$2)&gt;CW$5,CW$5&gt;=$E$2),'Portfolio Inputs'!J$29*$K36,0))</f>
        <v>138.39600000000002</v>
      </c>
      <c r="CX36" s="140">
        <f ca="1">IF(AND(($AB36+$E$2)&gt;CX$5,CX$5&gt;=$E$2),'Portfolio Inputs'!K$29*$L36,IF(AND(($AA36+$E$2)&gt;CX$5,CX$5&gt;=$E$2),'Portfolio Inputs'!K$29*$K36,0))</f>
        <v>138.39600000000002</v>
      </c>
      <c r="CY36" s="140">
        <f ca="1">IF(AND(($AB36+$E$2)&gt;CY$5,CY$5&gt;=$E$2),'Portfolio Inputs'!L$29*$L36,IF(AND(($AA36+$E$2)&gt;CY$5,CY$5&gt;=$E$2),'Portfolio Inputs'!L$29*$K36,0))</f>
        <v>138.39600000000002</v>
      </c>
      <c r="CZ36" s="140">
        <f ca="1">IF(AND(($AB36+$E$2)&gt;CZ$5,CZ$5&gt;=$E$2),'Portfolio Inputs'!M$29*$L36,IF(AND(($AA36+$E$2)&gt;CZ$5,CZ$5&gt;=$E$2),'Portfolio Inputs'!M$29*$K36,0))</f>
        <v>138.39600000000002</v>
      </c>
      <c r="DA36" s="140">
        <f ca="1">IF(AND(($AB36+$E$2)&gt;DA$5,DA$5&gt;=$E$2),'Portfolio Inputs'!N$29*$L36,IF(AND(($AA36+$E$2)&gt;DA$5,DA$5&gt;=$E$2),'Portfolio Inputs'!N$29*$K36,0))</f>
        <v>138.39600000000002</v>
      </c>
      <c r="DB36" s="140">
        <f ca="1">IF(AND(($AB36+$E$2)&gt;DB$5,DB$5&gt;=$E$2),'Portfolio Inputs'!O$29*$L36,IF(AND(($AA36+$E$2)&gt;DB$5,DB$5&gt;=$E$2),'Portfolio Inputs'!O$29*$K36,0))</f>
        <v>138.39600000000002</v>
      </c>
      <c r="DC36" s="140">
        <f ca="1">IF(AND(($AB36+$E$2)&gt;DC$5,DC$5&gt;=$E$2),'Portfolio Inputs'!P$29*$L36,IF(AND(($AA36+$E$2)&gt;DC$5,DC$5&gt;=$E$2),'Portfolio Inputs'!P$29*$K36,0))</f>
        <v>138.39600000000002</v>
      </c>
      <c r="DD36" s="140">
        <f ca="1">IF(AND(($AB36+$E$2)&gt;DD$5,DD$5&gt;=$E$2),'Portfolio Inputs'!Q$29*$L36,IF(AND(($AA36+$E$2)&gt;DD$5,DD$5&gt;=$E$2),'Portfolio Inputs'!Q$29*$K36,0))</f>
        <v>138.39600000000002</v>
      </c>
      <c r="DE36" s="140">
        <f ca="1">IF(AND(($AB36+$E$2)&gt;DE$5,DE$5&gt;=$E$2),'Portfolio Inputs'!R$29*$L36,IF(AND(($AA36+$E$2)&gt;DE$5,DE$5&gt;=$E$2),'Portfolio Inputs'!R$29*$K36,0))</f>
        <v>138.39600000000002</v>
      </c>
      <c r="DF36" s="140">
        <f ca="1">IF(AND(($AB36+$E$2)&gt;DF$5,DF$5&gt;=$E$2),'Portfolio Inputs'!S$29*$L36,IF(AND(($AA36+$E$2)&gt;DF$5,DF$5&gt;=$E$2),'Portfolio Inputs'!S$29*$K36,0))</f>
        <v>138.39600000000002</v>
      </c>
      <c r="DG36" s="140">
        <f ca="1">IF(AND(($AB36+$E$2)&gt;DG$5,DG$5&gt;=$E$2),'Portfolio Inputs'!T$29*$L36,IF(AND(($AA36+$E$2)&gt;DG$5,DG$5&gt;=$E$2),'Portfolio Inputs'!T$29*$K36,0))</f>
        <v>138.39600000000002</v>
      </c>
      <c r="DH36" s="140">
        <f ca="1">IF(AND(($AB36+$E$2)&gt;DH$5,DH$5&gt;=$E$2),'Portfolio Inputs'!U$29*$L36,IF(AND(($AA36+$E$2)&gt;DH$5,DH$5&gt;=$E$2),'Portfolio Inputs'!U$29*$K36,0))</f>
        <v>0</v>
      </c>
      <c r="DI36" s="140">
        <f ca="1">IF(AND(($AB36+$E$2)&gt;DI$5,DI$5&gt;=$E$2),'Portfolio Inputs'!V$29*$L36,IF(AND(($AA36+$E$2)&gt;DI$5,DI$5&gt;=$E$2),'Portfolio Inputs'!V$29*$K36,0))</f>
        <v>0</v>
      </c>
      <c r="DJ36" s="140">
        <f ca="1">IF(AND(($AB36+$E$2)&gt;DJ$5,DJ$5&gt;=$E$2),'Portfolio Inputs'!W$29*$L36,IF(AND(($AA36+$E$2)&gt;DJ$5,DJ$5&gt;=$E$2),'Portfolio Inputs'!W$29*$K36,0))</f>
        <v>0</v>
      </c>
      <c r="DK36" s="140">
        <f ca="1">IF(AND(($AB36+$E$2)&gt;DK$5,DK$5&gt;=$E$2),'Portfolio Inputs'!X$29*$L36,IF(AND(($AA36+$E$2)&gt;DK$5,DK$5&gt;=$E$2),'Portfolio Inputs'!X$29*$K36,0))</f>
        <v>0</v>
      </c>
      <c r="DL36" s="140">
        <f ca="1">IF(AND(($AB36+$E$2)&gt;DL$5,DL$5&gt;=$E$2),'Portfolio Inputs'!Y$29*$L36,IF(AND(($AA36+$E$2)&gt;DL$5,DL$5&gt;=$E$2),'Portfolio Inputs'!Y$29*$K36,0))</f>
        <v>0</v>
      </c>
      <c r="DM36" s="140">
        <f ca="1">IF(AND(($AB36+$E$2)&gt;DM$5,DM$5&gt;=$E$2),'Portfolio Inputs'!Z$29*$L36,IF(AND(($AA36+$E$2)&gt;DM$5,DM$5&gt;=$E$2),'Portfolio Inputs'!Z$29*$K36,0))</f>
        <v>0</v>
      </c>
      <c r="DN36" s="140">
        <f ca="1">IF(AND(($AB36+$E$2)&gt;DN$5,DN$5&gt;=$E$2),'Portfolio Inputs'!AA$29*$L36,IF(AND(($AA36+$E$2)&gt;DN$5,DN$5&gt;=$E$2),'Portfolio Inputs'!AA$29*$K36,0))</f>
        <v>0</v>
      </c>
      <c r="DO36" s="140">
        <f ca="1">IF(AND(($AB36+$E$2)&gt;DO$5,DO$5&gt;=$E$2),'Portfolio Inputs'!AB$29*$L36,IF(AND(($AA36+$E$2)&gt;DO$5,DO$5&gt;=$E$2),'Portfolio Inputs'!AB$29*$K36,0))</f>
        <v>0</v>
      </c>
      <c r="DP36" s="140">
        <f ca="1">IF(AND(($AB36+$E$2)&gt;DP$5,DP$5&gt;=$E$2),'Portfolio Inputs'!AC$29*$L36,IF(AND(($AA36+$E$2)&gt;DP$5,DP$5&gt;=$E$2),'Portfolio Inputs'!AC$29*$K36,0))</f>
        <v>0</v>
      </c>
      <c r="DQ36" s="140">
        <f ca="1">IF(AND(($AB36+$E$2)&gt;DQ$5,DQ$5&gt;=$E$2),'Portfolio Inputs'!AD$29*$L36,IF(AND(($AA36+$E$2)&gt;DQ$5,DQ$5&gt;=$E$2),'Portfolio Inputs'!AD$29*$K36,0))</f>
        <v>0</v>
      </c>
      <c r="DR36" s="140">
        <f ca="1">IF(AND(($AB36+$E$2)&gt;DR$5,DR$5&gt;=$E$2),'Portfolio Inputs'!AE$29*$L36,IF(AND(($AA36+$E$2)&gt;DR$5,DR$5&gt;=$E$2),'Portfolio Inputs'!AE$29*$K36,0))</f>
        <v>0</v>
      </c>
      <c r="DS36" s="140">
        <f ca="1">IF(AND(($AB36+$E$2)&gt;DS$5,DS$5&gt;=$E$2),'Portfolio Inputs'!AF$29*$L36,IF(AND(($AA36+$E$2)&gt;DS$5,DS$5&gt;=$E$2),'Portfolio Inputs'!AF$29*$K36,0))</f>
        <v>0</v>
      </c>
      <c r="DT36" s="140">
        <f ca="1">IF(AND(($AB36+$E$2)&gt;DT$5,DT$5&gt;=$E$2),'Portfolio Inputs'!AG$29*$L36,IF(AND(($AA36+$E$2)&gt;DT$5,DT$5&gt;=$E$2),'Portfolio Inputs'!AG$29*$K36,0))</f>
        <v>0</v>
      </c>
      <c r="DU36" s="140">
        <f ca="1">IF(AND(($AB36+$E$2)&gt;DU$5,DU$5&gt;=$E$2),'Portfolio Inputs'!AH$29*$L36,IF(AND(($AA36+$E$2)&gt;DU$5,DU$5&gt;=$E$2),'Portfolio Inputs'!AH$29*$K36,0))</f>
        <v>0</v>
      </c>
      <c r="DV36" s="140">
        <f ca="1">IF(AND(($AB36+$E$2)&gt;DV$5,DV$5&gt;=$E$2),'Portfolio Inputs'!AI$29*$L36,IF(AND(($AA36+$E$2)&gt;DV$5,DV$5&gt;=$E$2),'Portfolio Inputs'!AI$29*$K36,0))</f>
        <v>0</v>
      </c>
      <c r="DW36" s="140">
        <f ca="1">IF(AND(($AB36+$E$2)&gt;DW$5,DW$5&gt;=$E$2),'Portfolio Inputs'!AJ$29*$L36,IF(AND(($AA36+$E$2)&gt;DW$5,DW$5&gt;=$E$2),'Portfolio Inputs'!AJ$29*$K36,0))</f>
        <v>0</v>
      </c>
      <c r="DX36" s="140">
        <f ca="1">IF(AND(($AB36+$E$2)&gt;DX$5,DX$5&gt;=$E$2),'Portfolio Inputs'!AK$29*$L36,IF(AND(($AA36+$E$2)&gt;DX$5,DX$5&gt;=$E$2),'Portfolio Inputs'!AK$29*$K36,0))</f>
        <v>0</v>
      </c>
      <c r="DY36" s="140">
        <f ca="1">IF(AND(($AB36+$E$2)&gt;DY$5,DY$5&gt;=$E$2),'Portfolio Inputs'!AL$29*$L36,IF(AND(($AA36+$E$2)&gt;DY$5,DY$5&gt;=$E$2),'Portfolio Inputs'!AL$29*$K36,0))</f>
        <v>0</v>
      </c>
      <c r="DZ36" s="140">
        <f ca="1">IF(AND(($AB36+$E$2)&gt;DZ$5,DZ$5&gt;=$E$2),'Portfolio Inputs'!AM$29*$L36,IF(AND(($AA36+$E$2)&gt;DZ$5,DZ$5&gt;=$E$2),'Portfolio Inputs'!AM$29*$K36,0))</f>
        <v>0</v>
      </c>
      <c r="EA36" s="139"/>
      <c r="EB36" s="140">
        <f ca="1">IF(AND(($AB36+$E$2)&gt;EB$5,EB$5&gt;=$E$2),'Portfolio Inputs'!F$27*$U36,IF(AND(($AA36+$E$2)&gt;EB$5,EB$5&gt;=$E$2),'Portfolio Inputs'!F$27*$T36,0))
+IF(AND(($AB36+$E$2)&gt;EB$5,EB$5&gt;=$E$2),'Portfolio Inputs'!F$28*$W36,IF(AND(($AA36+$E$2)&gt;EB$5,EB$5&gt;=$E$2),'Portfolio Inputs'!F$28*$V36,0))</f>
        <v>0</v>
      </c>
      <c r="EC36" s="140">
        <f ca="1">IF(AND(($AB36+$E$2)&gt;EC$5,EC$5&gt;=$E$2),'Portfolio Inputs'!G$27*$U36,IF(AND(($AA36+$E$2)&gt;EC$5,EC$5&gt;=$E$2),'Portfolio Inputs'!G$27*$T36,0))
+IF(AND(($AB36+$E$2)&gt;EC$5,EC$5&gt;=$E$2),'Portfolio Inputs'!G$28*$W36,IF(AND(($AA36+$E$2)&gt;EC$5,EC$5&gt;=$E$2),'Portfolio Inputs'!G$28*$V36,0))</f>
        <v>0</v>
      </c>
      <c r="ED36" s="140">
        <f ca="1">IF(AND(($AB36+$E$2)&gt;ED$5,ED$5&gt;=$E$2),'Portfolio Inputs'!H$27*$U36,IF(AND(($AA36+$E$2)&gt;ED$5,ED$5&gt;=$E$2),'Portfolio Inputs'!H$27*$T36,0))
+IF(AND(($AB36+$E$2)&gt;ED$5,ED$5&gt;=$E$2),'Portfolio Inputs'!H$28*$W36,IF(AND(($AA36+$E$2)&gt;ED$5,ED$5&gt;=$E$2),'Portfolio Inputs'!H$28*$V36,0))</f>
        <v>0</v>
      </c>
      <c r="EE36" s="140">
        <f ca="1">IF(AND(($AB36+$E$2)&gt;EE$5,EE$5&gt;=$E$2),'Portfolio Inputs'!I$27*$U36,IF(AND(($AA36+$E$2)&gt;EE$5,EE$5&gt;=$E$2),'Portfolio Inputs'!I$27*$T36,0))
+IF(AND(($AB36+$E$2)&gt;EE$5,EE$5&gt;=$E$2),'Portfolio Inputs'!I$28*$W36,IF(AND(($AA36+$E$2)&gt;EE$5,EE$5&gt;=$E$2),'Portfolio Inputs'!I$28*$V36,0))</f>
        <v>0</v>
      </c>
      <c r="EF36" s="140">
        <f ca="1">IF(AND(($AB36+$E$2)&gt;EF$5,EF$5&gt;=$E$2),'Portfolio Inputs'!J$27*$U36,IF(AND(($AA36+$E$2)&gt;EF$5,EF$5&gt;=$E$2),'Portfolio Inputs'!J$27*$T36,0))
+IF(AND(($AB36+$E$2)&gt;EF$5,EF$5&gt;=$E$2),'Portfolio Inputs'!J$28*$W36,IF(AND(($AA36+$E$2)&gt;EF$5,EF$5&gt;=$E$2),'Portfolio Inputs'!J$28*$V36,0))</f>
        <v>0</v>
      </c>
      <c r="EG36" s="140">
        <f ca="1">IF(AND(($AB36+$E$2)&gt;EG$5,EG$5&gt;=$E$2),'Portfolio Inputs'!K$27*$U36,IF(AND(($AA36+$E$2)&gt;EG$5,EG$5&gt;=$E$2),'Portfolio Inputs'!K$27*$T36,0))
+IF(AND(($AB36+$E$2)&gt;EG$5,EG$5&gt;=$E$2),'Portfolio Inputs'!K$28*$W36,IF(AND(($AA36+$E$2)&gt;EG$5,EG$5&gt;=$E$2),'Portfolio Inputs'!K$28*$V36,0))</f>
        <v>0</v>
      </c>
      <c r="EH36" s="140">
        <f ca="1">IF(AND(($AB36+$E$2)&gt;EH$5,EH$5&gt;=$E$2),'Portfolio Inputs'!L$27*$U36,IF(AND(($AA36+$E$2)&gt;EH$5,EH$5&gt;=$E$2),'Portfolio Inputs'!L$27*$T36,0))
+IF(AND(($AB36+$E$2)&gt;EH$5,EH$5&gt;=$E$2),'Portfolio Inputs'!L$28*$W36,IF(AND(($AA36+$E$2)&gt;EH$5,EH$5&gt;=$E$2),'Portfolio Inputs'!L$28*$V36,0))</f>
        <v>0</v>
      </c>
      <c r="EI36" s="140">
        <f ca="1">IF(AND(($AB36+$E$2)&gt;EI$5,EI$5&gt;=$E$2),'Portfolio Inputs'!M$27*$U36,IF(AND(($AA36+$E$2)&gt;EI$5,EI$5&gt;=$E$2),'Portfolio Inputs'!M$27*$T36,0))
+IF(AND(($AB36+$E$2)&gt;EI$5,EI$5&gt;=$E$2),'Portfolio Inputs'!M$28*$W36,IF(AND(($AA36+$E$2)&gt;EI$5,EI$5&gt;=$E$2),'Portfolio Inputs'!M$28*$V36,0))</f>
        <v>0</v>
      </c>
      <c r="EJ36" s="140">
        <f ca="1">IF(AND(($AB36+$E$2)&gt;EJ$5,EJ$5&gt;=$E$2),'Portfolio Inputs'!N$27*$U36,IF(AND(($AA36+$E$2)&gt;EJ$5,EJ$5&gt;=$E$2),'Portfolio Inputs'!N$27*$T36,0))
+IF(AND(($AB36+$E$2)&gt;EJ$5,EJ$5&gt;=$E$2),'Portfolio Inputs'!N$28*$W36,IF(AND(($AA36+$E$2)&gt;EJ$5,EJ$5&gt;=$E$2),'Portfolio Inputs'!N$28*$V36,0))</f>
        <v>0</v>
      </c>
      <c r="EK36" s="140">
        <f ca="1">IF(AND(($AB36+$E$2)&gt;EK$5,EK$5&gt;=$E$2),'Portfolio Inputs'!O$27*$U36,IF(AND(($AA36+$E$2)&gt;EK$5,EK$5&gt;=$E$2),'Portfolio Inputs'!O$27*$T36,0))
+IF(AND(($AB36+$E$2)&gt;EK$5,EK$5&gt;=$E$2),'Portfolio Inputs'!O$28*$W36,IF(AND(($AA36+$E$2)&gt;EK$5,EK$5&gt;=$E$2),'Portfolio Inputs'!O$28*$V36,0))</f>
        <v>0</v>
      </c>
      <c r="EL36" s="140">
        <f ca="1">IF(AND(($AB36+$E$2)&gt;EL$5,EL$5&gt;=$E$2),'Portfolio Inputs'!P$27*$U36,IF(AND(($AA36+$E$2)&gt;EL$5,EL$5&gt;=$E$2),'Portfolio Inputs'!P$27*$T36,0))
+IF(AND(($AB36+$E$2)&gt;EL$5,EL$5&gt;=$E$2),'Portfolio Inputs'!P$28*$W36,IF(AND(($AA36+$E$2)&gt;EL$5,EL$5&gt;=$E$2),'Portfolio Inputs'!P$28*$V36,0))</f>
        <v>0</v>
      </c>
      <c r="EM36" s="140">
        <f ca="1">IF(AND(($AB36+$E$2)&gt;EM$5,EM$5&gt;=$E$2),'Portfolio Inputs'!Q$27*$U36,IF(AND(($AA36+$E$2)&gt;EM$5,EM$5&gt;=$E$2),'Portfolio Inputs'!Q$27*$T36,0))
+IF(AND(($AB36+$E$2)&gt;EM$5,EM$5&gt;=$E$2),'Portfolio Inputs'!Q$28*$W36,IF(AND(($AA36+$E$2)&gt;EM$5,EM$5&gt;=$E$2),'Portfolio Inputs'!Q$28*$V36,0))</f>
        <v>0</v>
      </c>
      <c r="EN36" s="140">
        <f ca="1">IF(AND(($AB36+$E$2)&gt;EN$5,EN$5&gt;=$E$2),'Portfolio Inputs'!R$27*$U36,IF(AND(($AA36+$E$2)&gt;EN$5,EN$5&gt;=$E$2),'Portfolio Inputs'!R$27*$T36,0))
+IF(AND(($AB36+$E$2)&gt;EN$5,EN$5&gt;=$E$2),'Portfolio Inputs'!R$28*$W36,IF(AND(($AA36+$E$2)&gt;EN$5,EN$5&gt;=$E$2),'Portfolio Inputs'!R$28*$V36,0))</f>
        <v>0</v>
      </c>
      <c r="EO36" s="140">
        <f ca="1">IF(AND(($AB36+$E$2)&gt;EO$5,EO$5&gt;=$E$2),'Portfolio Inputs'!S$27*$U36,IF(AND(($AA36+$E$2)&gt;EO$5,EO$5&gt;=$E$2),'Portfolio Inputs'!S$27*$T36,0))
+IF(AND(($AB36+$E$2)&gt;EO$5,EO$5&gt;=$E$2),'Portfolio Inputs'!S$28*$W36,IF(AND(($AA36+$E$2)&gt;EO$5,EO$5&gt;=$E$2),'Portfolio Inputs'!S$28*$V36,0))</f>
        <v>0</v>
      </c>
      <c r="EP36" s="140">
        <f ca="1">IF(AND(($AB36+$E$2)&gt;EP$5,EP$5&gt;=$E$2),'Portfolio Inputs'!T$27*$U36,IF(AND(($AA36+$E$2)&gt;EP$5,EP$5&gt;=$E$2),'Portfolio Inputs'!T$27*$T36,0))
+IF(AND(($AB36+$E$2)&gt;EP$5,EP$5&gt;=$E$2),'Portfolio Inputs'!T$28*$W36,IF(AND(($AA36+$E$2)&gt;EP$5,EP$5&gt;=$E$2),'Portfolio Inputs'!T$28*$V36,0))</f>
        <v>0</v>
      </c>
      <c r="EQ36" s="140">
        <f ca="1">IF(AND(($AB36+$E$2)&gt;EQ$5,EQ$5&gt;=$E$2),'Portfolio Inputs'!U$27*$U36,IF(AND(($AA36+$E$2)&gt;EQ$5,EQ$5&gt;=$E$2),'Portfolio Inputs'!U$27*$T36,0))
+IF(AND(($AB36+$E$2)&gt;EQ$5,EQ$5&gt;=$E$2),'Portfolio Inputs'!U$28*$W36,IF(AND(($AA36+$E$2)&gt;EQ$5,EQ$5&gt;=$E$2),'Portfolio Inputs'!U$28*$V36,0))</f>
        <v>0</v>
      </c>
      <c r="ER36" s="140">
        <f ca="1">IF(AND(($AB36+$E$2)&gt;ER$5,ER$5&gt;=$E$2),'Portfolio Inputs'!V$27*$U36,IF(AND(($AA36+$E$2)&gt;ER$5,ER$5&gt;=$E$2),'Portfolio Inputs'!V$27*$T36,0))
+IF(AND(($AB36+$E$2)&gt;ER$5,ER$5&gt;=$E$2),'Portfolio Inputs'!V$28*$W36,IF(AND(($AA36+$E$2)&gt;ER$5,ER$5&gt;=$E$2),'Portfolio Inputs'!V$28*$V36,0))</f>
        <v>0</v>
      </c>
      <c r="ES36" s="140">
        <f ca="1">IF(AND(($AB36+$E$2)&gt;ES$5,ES$5&gt;=$E$2),'Portfolio Inputs'!W$27*$U36,IF(AND(($AA36+$E$2)&gt;ES$5,ES$5&gt;=$E$2),'Portfolio Inputs'!W$27*$T36,0))
+IF(AND(($AB36+$E$2)&gt;ES$5,ES$5&gt;=$E$2),'Portfolio Inputs'!W$28*$W36,IF(AND(($AA36+$E$2)&gt;ES$5,ES$5&gt;=$E$2),'Portfolio Inputs'!W$28*$V36,0))</f>
        <v>0</v>
      </c>
      <c r="ET36" s="140">
        <f ca="1">IF(AND(($AB36+$E$2)&gt;ET$5,ET$5&gt;=$E$2),'Portfolio Inputs'!X$27*$U36,IF(AND(($AA36+$E$2)&gt;ET$5,ET$5&gt;=$E$2),'Portfolio Inputs'!X$27*$T36,0))
+IF(AND(($AB36+$E$2)&gt;ET$5,ET$5&gt;=$E$2),'Portfolio Inputs'!X$28*$W36,IF(AND(($AA36+$E$2)&gt;ET$5,ET$5&gt;=$E$2),'Portfolio Inputs'!X$28*$V36,0))</f>
        <v>0</v>
      </c>
      <c r="EU36" s="140">
        <f ca="1">IF(AND(($AB36+$E$2)&gt;EU$5,EU$5&gt;=$E$2),'Portfolio Inputs'!Y$27*$U36,IF(AND(($AA36+$E$2)&gt;EU$5,EU$5&gt;=$E$2),'Portfolio Inputs'!Y$27*$T36,0))
+IF(AND(($AB36+$E$2)&gt;EU$5,EU$5&gt;=$E$2),'Portfolio Inputs'!Y$28*$W36,IF(AND(($AA36+$E$2)&gt;EU$5,EU$5&gt;=$E$2),'Portfolio Inputs'!Y$28*$V36,0))</f>
        <v>0</v>
      </c>
      <c r="EV36" s="140">
        <f ca="1">IF(AND(($AB36+$E$2)&gt;EV$5,EV$5&gt;=$E$2),'Portfolio Inputs'!Z$27*$U36,IF(AND(($AA36+$E$2)&gt;EV$5,EV$5&gt;=$E$2),'Portfolio Inputs'!Z$27*$T36,0))
+IF(AND(($AB36+$E$2)&gt;EV$5,EV$5&gt;=$E$2),'Portfolio Inputs'!Z$28*$W36,IF(AND(($AA36+$E$2)&gt;EV$5,EV$5&gt;=$E$2),'Portfolio Inputs'!Z$28*$V36,0))</f>
        <v>0</v>
      </c>
      <c r="EW36" s="140">
        <f ca="1">IF(AND(($AB36+$E$2)&gt;EW$5,EW$5&gt;=$E$2),'Portfolio Inputs'!AA$27*$U36,IF(AND(($AA36+$E$2)&gt;EW$5,EW$5&gt;=$E$2),'Portfolio Inputs'!AA$27*$T36,0))
+IF(AND(($AB36+$E$2)&gt;EW$5,EW$5&gt;=$E$2),'Portfolio Inputs'!AA$28*$W36,IF(AND(($AA36+$E$2)&gt;EW$5,EW$5&gt;=$E$2),'Portfolio Inputs'!AA$28*$V36,0))</f>
        <v>0</v>
      </c>
      <c r="EX36" s="140">
        <f ca="1">IF(AND(($AB36+$E$2)&gt;EX$5,EX$5&gt;=$E$2),'Portfolio Inputs'!AB$27*$U36,IF(AND(($AA36+$E$2)&gt;EX$5,EX$5&gt;=$E$2),'Portfolio Inputs'!AB$27*$T36,0))
+IF(AND(($AB36+$E$2)&gt;EX$5,EX$5&gt;=$E$2),'Portfolio Inputs'!AB$28*$W36,IF(AND(($AA36+$E$2)&gt;EX$5,EX$5&gt;=$E$2),'Portfolio Inputs'!AB$28*$V36,0))</f>
        <v>0</v>
      </c>
      <c r="EY36" s="140">
        <f ca="1">IF(AND(($AB36+$E$2)&gt;EY$5,EY$5&gt;=$E$2),'Portfolio Inputs'!AC$27*$U36,IF(AND(($AA36+$E$2)&gt;EY$5,EY$5&gt;=$E$2),'Portfolio Inputs'!AC$27*$T36,0))
+IF(AND(($AB36+$E$2)&gt;EY$5,EY$5&gt;=$E$2),'Portfolio Inputs'!AC$28*$W36,IF(AND(($AA36+$E$2)&gt;EY$5,EY$5&gt;=$E$2),'Portfolio Inputs'!AC$28*$V36,0))</f>
        <v>0</v>
      </c>
      <c r="EZ36" s="140">
        <f ca="1">IF(AND(($AB36+$E$2)&gt;EZ$5,EZ$5&gt;=$E$2),'Portfolio Inputs'!AD$27*$U36,IF(AND(($AA36+$E$2)&gt;EZ$5,EZ$5&gt;=$E$2),'Portfolio Inputs'!AD$27*$T36,0))
+IF(AND(($AB36+$E$2)&gt;EZ$5,EZ$5&gt;=$E$2),'Portfolio Inputs'!AD$28*$W36,IF(AND(($AA36+$E$2)&gt;EZ$5,EZ$5&gt;=$E$2),'Portfolio Inputs'!AD$28*$V36,0))</f>
        <v>0</v>
      </c>
      <c r="FA36" s="140">
        <f ca="1">IF(AND(($AB36+$E$2)&gt;FA$5,FA$5&gt;=$E$2),'Portfolio Inputs'!AE$27*$U36,IF(AND(($AA36+$E$2)&gt;FA$5,FA$5&gt;=$E$2),'Portfolio Inputs'!AE$27*$T36,0))
+IF(AND(($AB36+$E$2)&gt;FA$5,FA$5&gt;=$E$2),'Portfolio Inputs'!AE$28*$W36,IF(AND(($AA36+$E$2)&gt;FA$5,FA$5&gt;=$E$2),'Portfolio Inputs'!AE$28*$V36,0))</f>
        <v>0</v>
      </c>
      <c r="FB36" s="140">
        <f ca="1">IF(AND(($AB36+$E$2)&gt;FB$5,FB$5&gt;=$E$2),'Portfolio Inputs'!AF$27*$U36,IF(AND(($AA36+$E$2)&gt;FB$5,FB$5&gt;=$E$2),'Portfolio Inputs'!AF$27*$T36,0))
+IF(AND(($AB36+$E$2)&gt;FB$5,FB$5&gt;=$E$2),'Portfolio Inputs'!AF$28*$W36,IF(AND(($AA36+$E$2)&gt;FB$5,FB$5&gt;=$E$2),'Portfolio Inputs'!AF$28*$V36,0))</f>
        <v>0</v>
      </c>
      <c r="FC36" s="140">
        <f ca="1">IF(AND(($AB36+$E$2)&gt;FC$5,FC$5&gt;=$E$2),'Portfolio Inputs'!AG$27*$U36,IF(AND(($AA36+$E$2)&gt;FC$5,FC$5&gt;=$E$2),'Portfolio Inputs'!AG$27*$T36,0))
+IF(AND(($AB36+$E$2)&gt;FC$5,FC$5&gt;=$E$2),'Portfolio Inputs'!AG$28*$W36,IF(AND(($AA36+$E$2)&gt;FC$5,FC$5&gt;=$E$2),'Portfolio Inputs'!AG$28*$V36,0))</f>
        <v>0</v>
      </c>
      <c r="FD36" s="140">
        <f ca="1">IF(AND(($AB36+$E$2)&gt;FD$5,FD$5&gt;=$E$2),'Portfolio Inputs'!AH$27*$U36,IF(AND(($AA36+$E$2)&gt;FD$5,FD$5&gt;=$E$2),'Portfolio Inputs'!AH$27*$T36,0))
+IF(AND(($AB36+$E$2)&gt;FD$5,FD$5&gt;=$E$2),'Portfolio Inputs'!AH$28*$W36,IF(AND(($AA36+$E$2)&gt;FD$5,FD$5&gt;=$E$2),'Portfolio Inputs'!AH$28*$V36,0))</f>
        <v>0</v>
      </c>
      <c r="FE36" s="140">
        <f ca="1">IF(AND(($AB36+$E$2)&gt;FE$5,FE$5&gt;=$E$2),'Portfolio Inputs'!AI$27*$U36,IF(AND(($AA36+$E$2)&gt;FE$5,FE$5&gt;=$E$2),'Portfolio Inputs'!AI$27*$T36,0))
+IF(AND(($AB36+$E$2)&gt;FE$5,FE$5&gt;=$E$2),'Portfolio Inputs'!AI$28*$W36,IF(AND(($AA36+$E$2)&gt;FE$5,FE$5&gt;=$E$2),'Portfolio Inputs'!AI$28*$V36,0))</f>
        <v>0</v>
      </c>
      <c r="FF36" s="140">
        <f ca="1">IF(AND(($AB36+$E$2)&gt;FF$5,FF$5&gt;=$E$2),'Portfolio Inputs'!AJ$27*$U36,IF(AND(($AA36+$E$2)&gt;FF$5,FF$5&gt;=$E$2),'Portfolio Inputs'!AJ$27*$T36,0))
+IF(AND(($AB36+$E$2)&gt;FF$5,FF$5&gt;=$E$2),'Portfolio Inputs'!AJ$28*$W36,IF(AND(($AA36+$E$2)&gt;FF$5,FF$5&gt;=$E$2),'Portfolio Inputs'!AJ$28*$V36,0))</f>
        <v>0</v>
      </c>
      <c r="FG36" s="140">
        <f ca="1">IF(AND(($AB36+$E$2)&gt;FG$5,FG$5&gt;=$E$2),'Portfolio Inputs'!AK$27*$U36,IF(AND(($AA36+$E$2)&gt;FG$5,FG$5&gt;=$E$2),'Portfolio Inputs'!AK$27*$T36,0))
+IF(AND(($AB36+$E$2)&gt;FG$5,FG$5&gt;=$E$2),'Portfolio Inputs'!AK$28*$W36,IF(AND(($AA36+$E$2)&gt;FG$5,FG$5&gt;=$E$2),'Portfolio Inputs'!AK$28*$V36,0))</f>
        <v>0</v>
      </c>
      <c r="FH36" s="140">
        <f ca="1">IF(AND(($AB36+$E$2)&gt;FH$5,FH$5&gt;=$E$2),'Portfolio Inputs'!AL$27*$U36,IF(AND(($AA36+$E$2)&gt;FH$5,FH$5&gt;=$E$2),'Portfolio Inputs'!AL$27*$T36,0))
+IF(AND(($AB36+$E$2)&gt;FH$5,FH$5&gt;=$E$2),'Portfolio Inputs'!AL$28*$W36,IF(AND(($AA36+$E$2)&gt;FH$5,FH$5&gt;=$E$2),'Portfolio Inputs'!AL$28*$V36,0))</f>
        <v>0</v>
      </c>
      <c r="FI36" s="140">
        <f ca="1">IF(AND(($AB36+$E$2)&gt;FI$5,FI$5&gt;=$E$2),'Portfolio Inputs'!AM$27*$U36,IF(AND(($AA36+$E$2)&gt;FI$5,FI$5&gt;=$E$2),'Portfolio Inputs'!AM$27*$T36,0))
+IF(AND(($AB36+$E$2)&gt;FI$5,FI$5&gt;=$E$2),'Portfolio Inputs'!AM$28*$W36,IF(AND(($AA36+$E$2)&gt;FI$5,FI$5&gt;=$E$2),'Portfolio Inputs'!AM$28*$V36,0))</f>
        <v>0</v>
      </c>
      <c r="FJ36" s="139"/>
      <c r="FK36" s="140">
        <f ca="1">IF(AND(($AB36+$E$2)&gt;GT$5,GT$5&gt;=$E$2),$U36,IF(AND(($AA36+$E$2)&gt;GT$5,GT$5&gt;=$E$2),$T36,0))/Loss_Propane
 *IF($C36="Residential",'Portfolio Inputs'!F$39,'Portfolio Inputs'!F$40)
+IF(AND(($AB36+$E$2)&gt;GT$5,GT$5&gt;=$E$2),$W36,IF(AND(($AA36+$E$2)&gt;GT$5,GT$5&gt;=$E$2),$V36,0))/Loss_OilEnergy
 *IF($C36="Residential",'Portfolio Inputs'!F$41,'Portfolio Inputs'!F$42)</f>
        <v>0</v>
      </c>
      <c r="FL36" s="140">
        <f ca="1">IF(AND(($AB36+$E$2)&gt;GU$5,GU$5&gt;=$E$2),$U36,IF(AND(($AA36+$E$2)&gt;GU$5,GU$5&gt;=$E$2),$T36,0))/Loss_Propane
 *IF($C36="Residential",'Portfolio Inputs'!G$39,'Portfolio Inputs'!G$40)
+IF(AND(($AB36+$E$2)&gt;GU$5,GU$5&gt;=$E$2),$W36,IF(AND(($AA36+$E$2)&gt;GU$5,GU$5&gt;=$E$2),$V36,0))/Loss_OilEnergy
 *IF($C36="Residential",'Portfolio Inputs'!G$41,'Portfolio Inputs'!G$42)</f>
        <v>0</v>
      </c>
      <c r="FM36" s="140">
        <f ca="1">IF(AND(($AB36+$E$2)&gt;GV$5,GV$5&gt;=$E$2),$U36,IF(AND(($AA36+$E$2)&gt;GV$5,GV$5&gt;=$E$2),$T36,0))/Loss_Propane
 *IF($C36="Residential",'Portfolio Inputs'!H$39,'Portfolio Inputs'!H$40)
+IF(AND(($AB36+$E$2)&gt;GV$5,GV$5&gt;=$E$2),$W36,IF(AND(($AA36+$E$2)&gt;GV$5,GV$5&gt;=$E$2),$V36,0))/Loss_OilEnergy
 *IF($C36="Residential",'Portfolio Inputs'!H$41,'Portfolio Inputs'!H$42)</f>
        <v>0</v>
      </c>
      <c r="FN36" s="140">
        <f ca="1">IF(AND(($AB36+$E$2)&gt;GW$5,GW$5&gt;=$E$2),$U36,IF(AND(($AA36+$E$2)&gt;GW$5,GW$5&gt;=$E$2),$T36,0))/Loss_Propane
 *IF($C36="Residential",'Portfolio Inputs'!I$39,'Portfolio Inputs'!I$40)
+IF(AND(($AB36+$E$2)&gt;GW$5,GW$5&gt;=$E$2),$W36,IF(AND(($AA36+$E$2)&gt;GW$5,GW$5&gt;=$E$2),$V36,0))/Loss_OilEnergy
 *IF($C36="Residential",'Portfolio Inputs'!I$41,'Portfolio Inputs'!I$42)</f>
        <v>0</v>
      </c>
      <c r="FO36" s="140">
        <f ca="1">IF(AND(($AB36+$E$2)&gt;GX$5,GX$5&gt;=$E$2),$U36,IF(AND(($AA36+$E$2)&gt;GX$5,GX$5&gt;=$E$2),$T36,0))/Loss_Propane
 *IF($C36="Residential",'Portfolio Inputs'!J$39,'Portfolio Inputs'!J$40)
+IF(AND(($AB36+$E$2)&gt;GX$5,GX$5&gt;=$E$2),$W36,IF(AND(($AA36+$E$2)&gt;GX$5,GX$5&gt;=$E$2),$V36,0))/Loss_OilEnergy
 *IF($C36="Residential",'Portfolio Inputs'!J$41,'Portfolio Inputs'!J$42)</f>
        <v>0</v>
      </c>
      <c r="FP36" s="140">
        <f ca="1">IF(AND(($AB36+$E$2)&gt;GY$5,GY$5&gt;=$E$2),$U36,IF(AND(($AA36+$E$2)&gt;GY$5,GY$5&gt;=$E$2),$T36,0))/Loss_Propane
 *IF($C36="Residential",'Portfolio Inputs'!K$39,'Portfolio Inputs'!K$40)
+IF(AND(($AB36+$E$2)&gt;GY$5,GY$5&gt;=$E$2),$W36,IF(AND(($AA36+$E$2)&gt;GY$5,GY$5&gt;=$E$2),$V36,0))/Loss_OilEnergy
 *IF($C36="Residential",'Portfolio Inputs'!K$41,'Portfolio Inputs'!K$42)</f>
        <v>0</v>
      </c>
      <c r="FQ36" s="140">
        <f ca="1">IF(AND(($AB36+$E$2)&gt;GZ$5,GZ$5&gt;=$E$2),$U36,IF(AND(($AA36+$E$2)&gt;GZ$5,GZ$5&gt;=$E$2),$T36,0))/Loss_Propane
 *IF($C36="Residential",'Portfolio Inputs'!L$39,'Portfolio Inputs'!L$40)
+IF(AND(($AB36+$E$2)&gt;GZ$5,GZ$5&gt;=$E$2),$W36,IF(AND(($AA36+$E$2)&gt;GZ$5,GZ$5&gt;=$E$2),$V36,0))/Loss_OilEnergy
 *IF($C36="Residential",'Portfolio Inputs'!L$41,'Portfolio Inputs'!L$42)</f>
        <v>0</v>
      </c>
      <c r="FR36" s="140">
        <f ca="1">IF(AND(($AB36+$E$2)&gt;HA$5,HA$5&gt;=$E$2),$U36,IF(AND(($AA36+$E$2)&gt;HA$5,HA$5&gt;=$E$2),$T36,0))/Loss_Propane
 *IF($C36="Residential",'Portfolio Inputs'!M$39,'Portfolio Inputs'!M$40)
+IF(AND(($AB36+$E$2)&gt;HA$5,HA$5&gt;=$E$2),$W36,IF(AND(($AA36+$E$2)&gt;HA$5,HA$5&gt;=$E$2),$V36,0))/Loss_OilEnergy
 *IF($C36="Residential",'Portfolio Inputs'!M$41,'Portfolio Inputs'!M$42)</f>
        <v>0</v>
      </c>
      <c r="FS36" s="140">
        <f ca="1">IF(AND(($AB36+$E$2)&gt;HB$5,HB$5&gt;=$E$2),$U36,IF(AND(($AA36+$E$2)&gt;HB$5,HB$5&gt;=$E$2),$T36,0))/Loss_Propane
 *IF($C36="Residential",'Portfolio Inputs'!N$39,'Portfolio Inputs'!N$40)
+IF(AND(($AB36+$E$2)&gt;HB$5,HB$5&gt;=$E$2),$W36,IF(AND(($AA36+$E$2)&gt;HB$5,HB$5&gt;=$E$2),$V36,0))/Loss_OilEnergy
 *IF($C36="Residential",'Portfolio Inputs'!N$41,'Portfolio Inputs'!N$42)</f>
        <v>0</v>
      </c>
      <c r="FT36" s="140">
        <f ca="1">IF(AND(($AB36+$E$2)&gt;HC$5,HC$5&gt;=$E$2),$U36,IF(AND(($AA36+$E$2)&gt;HC$5,HC$5&gt;=$E$2),$T36,0))/Loss_Propane
 *IF($C36="Residential",'Portfolio Inputs'!O$39,'Portfolio Inputs'!O$40)
+IF(AND(($AB36+$E$2)&gt;HC$5,HC$5&gt;=$E$2),$W36,IF(AND(($AA36+$E$2)&gt;HC$5,HC$5&gt;=$E$2),$V36,0))/Loss_OilEnergy
 *IF($C36="Residential",'Portfolio Inputs'!O$41,'Portfolio Inputs'!O$42)</f>
        <v>0</v>
      </c>
      <c r="FU36" s="140">
        <f ca="1">IF(AND(($AB36+$E$2)&gt;HD$5,HD$5&gt;=$E$2),$U36,IF(AND(($AA36+$E$2)&gt;HD$5,HD$5&gt;=$E$2),$T36,0))/Loss_Propane
 *IF($C36="Residential",'Portfolio Inputs'!P$39,'Portfolio Inputs'!P$40)
+IF(AND(($AB36+$E$2)&gt;HD$5,HD$5&gt;=$E$2),$W36,IF(AND(($AA36+$E$2)&gt;HD$5,HD$5&gt;=$E$2),$V36,0))/Loss_OilEnergy
 *IF($C36="Residential",'Portfolio Inputs'!P$41,'Portfolio Inputs'!P$42)</f>
        <v>0</v>
      </c>
      <c r="FV36" s="140">
        <f ca="1">IF(AND(($AB36+$E$2)&gt;HE$5,HE$5&gt;=$E$2),$U36,IF(AND(($AA36+$E$2)&gt;HE$5,HE$5&gt;=$E$2),$T36,0))/Loss_Propane
 *IF($C36="Residential",'Portfolio Inputs'!Q$39,'Portfolio Inputs'!Q$40)
+IF(AND(($AB36+$E$2)&gt;HE$5,HE$5&gt;=$E$2),$W36,IF(AND(($AA36+$E$2)&gt;HE$5,HE$5&gt;=$E$2),$V36,0))/Loss_OilEnergy
 *IF($C36="Residential",'Portfolio Inputs'!Q$41,'Portfolio Inputs'!Q$42)</f>
        <v>0</v>
      </c>
      <c r="FW36" s="140">
        <f ca="1">IF(AND(($AB36+$E$2)&gt;HF$5,HF$5&gt;=$E$2),$U36,IF(AND(($AA36+$E$2)&gt;HF$5,HF$5&gt;=$E$2),$T36,0))/Loss_Propane
 *IF($C36="Residential",'Portfolio Inputs'!R$39,'Portfolio Inputs'!R$40)
+IF(AND(($AB36+$E$2)&gt;HF$5,HF$5&gt;=$E$2),$W36,IF(AND(($AA36+$E$2)&gt;HF$5,HF$5&gt;=$E$2),$V36,0))/Loss_OilEnergy
 *IF($C36="Residential",'Portfolio Inputs'!R$41,'Portfolio Inputs'!R$42)</f>
        <v>0</v>
      </c>
      <c r="FX36" s="140">
        <f ca="1">IF(AND(($AB36+$E$2)&gt;HG$5,HG$5&gt;=$E$2),$U36,IF(AND(($AA36+$E$2)&gt;HG$5,HG$5&gt;=$E$2),$T36,0))/Loss_Propane
 *IF($C36="Residential",'Portfolio Inputs'!S$39,'Portfolio Inputs'!S$40)
+IF(AND(($AB36+$E$2)&gt;HG$5,HG$5&gt;=$E$2),$W36,IF(AND(($AA36+$E$2)&gt;HG$5,HG$5&gt;=$E$2),$V36,0))/Loss_OilEnergy
 *IF($C36="Residential",'Portfolio Inputs'!S$41,'Portfolio Inputs'!S$42)</f>
        <v>0</v>
      </c>
      <c r="FY36" s="140">
        <f ca="1">IF(AND(($AB36+$E$2)&gt;HH$5,HH$5&gt;=$E$2),$U36,IF(AND(($AA36+$E$2)&gt;HH$5,HH$5&gt;=$E$2),$T36,0))/Loss_Propane
 *IF($C36="Residential",'Portfolio Inputs'!T$39,'Portfolio Inputs'!T$40)
+IF(AND(($AB36+$E$2)&gt;HH$5,HH$5&gt;=$E$2),$W36,IF(AND(($AA36+$E$2)&gt;HH$5,HH$5&gt;=$E$2),$V36,0))/Loss_OilEnergy
 *IF($C36="Residential",'Portfolio Inputs'!T$41,'Portfolio Inputs'!T$42)</f>
        <v>0</v>
      </c>
      <c r="FZ36" s="140">
        <f ca="1">IF(AND(($AB36+$E$2)&gt;HI$5,HI$5&gt;=$E$2),$U36,IF(AND(($AA36+$E$2)&gt;HI$5,HI$5&gt;=$E$2),$T36,0))/Loss_Propane
 *IF($C36="Residential",'Portfolio Inputs'!U$39,'Portfolio Inputs'!U$40)
+IF(AND(($AB36+$E$2)&gt;HI$5,HI$5&gt;=$E$2),$W36,IF(AND(($AA36+$E$2)&gt;HI$5,HI$5&gt;=$E$2),$V36,0))/Loss_OilEnergy
 *IF($C36="Residential",'Portfolio Inputs'!U$41,'Portfolio Inputs'!U$42)</f>
        <v>0</v>
      </c>
      <c r="GA36" s="140">
        <f ca="1">IF(AND(($AB36+$E$2)&gt;HJ$5,HJ$5&gt;=$E$2),$U36,IF(AND(($AA36+$E$2)&gt;HJ$5,HJ$5&gt;=$E$2),$T36,0))/Loss_Propane
 *IF($C36="Residential",'Portfolio Inputs'!V$39,'Portfolio Inputs'!V$40)
+IF(AND(($AB36+$E$2)&gt;HJ$5,HJ$5&gt;=$E$2),$W36,IF(AND(($AA36+$E$2)&gt;HJ$5,HJ$5&gt;=$E$2),$V36,0))/Loss_OilEnergy
 *IF($C36="Residential",'Portfolio Inputs'!V$41,'Portfolio Inputs'!V$42)</f>
        <v>0</v>
      </c>
      <c r="GB36" s="140">
        <f ca="1">IF(AND(($AB36+$E$2)&gt;HK$5,HK$5&gt;=$E$2),$U36,IF(AND(($AA36+$E$2)&gt;HK$5,HK$5&gt;=$E$2),$T36,0))/Loss_Propane
 *IF($C36="Residential",'Portfolio Inputs'!W$39,'Portfolio Inputs'!W$40)
+IF(AND(($AB36+$E$2)&gt;HK$5,HK$5&gt;=$E$2),$W36,IF(AND(($AA36+$E$2)&gt;HK$5,HK$5&gt;=$E$2),$V36,0))/Loss_OilEnergy
 *IF($C36="Residential",'Portfolio Inputs'!W$41,'Portfolio Inputs'!W$42)</f>
        <v>0</v>
      </c>
      <c r="GC36" s="140">
        <f ca="1">IF(AND(($AB36+$E$2)&gt;HL$5,HL$5&gt;=$E$2),$U36,IF(AND(($AA36+$E$2)&gt;HL$5,HL$5&gt;=$E$2),$T36,0))/Loss_Propane
 *IF($C36="Residential",'Portfolio Inputs'!X$39,'Portfolio Inputs'!X$40)
+IF(AND(($AB36+$E$2)&gt;HL$5,HL$5&gt;=$E$2),$W36,IF(AND(($AA36+$E$2)&gt;HL$5,HL$5&gt;=$E$2),$V36,0))/Loss_OilEnergy
 *IF($C36="Residential",'Portfolio Inputs'!X$41,'Portfolio Inputs'!X$42)</f>
        <v>0</v>
      </c>
      <c r="GD36" s="140">
        <f ca="1">IF(AND(($AB36+$E$2)&gt;HM$5,HM$5&gt;=$E$2),$U36,IF(AND(($AA36+$E$2)&gt;HM$5,HM$5&gt;=$E$2),$T36,0))/Loss_Propane
 *IF($C36="Residential",'Portfolio Inputs'!Y$39,'Portfolio Inputs'!Y$40)
+IF(AND(($AB36+$E$2)&gt;HM$5,HM$5&gt;=$E$2),$W36,IF(AND(($AA36+$E$2)&gt;HM$5,HM$5&gt;=$E$2),$V36,0))/Loss_OilEnergy
 *IF($C36="Residential",'Portfolio Inputs'!Y$41,'Portfolio Inputs'!Y$42)</f>
        <v>0</v>
      </c>
      <c r="GE36" s="140">
        <f ca="1">IF(AND(($AB36+$E$2)&gt;HN$5,HN$5&gt;=$E$2),$U36,IF(AND(($AA36+$E$2)&gt;HN$5,HN$5&gt;=$E$2),$T36,0))/Loss_Propane
 *IF($C36="Residential",'Portfolio Inputs'!Z$39,'Portfolio Inputs'!Z$40)
+IF(AND(($AB36+$E$2)&gt;HN$5,HN$5&gt;=$E$2),$W36,IF(AND(($AA36+$E$2)&gt;HN$5,HN$5&gt;=$E$2),$V36,0))/Loss_OilEnergy
 *IF($C36="Residential",'Portfolio Inputs'!Z$41,'Portfolio Inputs'!Z$42)</f>
        <v>0</v>
      </c>
      <c r="GF36" s="140">
        <f ca="1">IF(AND(($AB36+$E$2)&gt;HO$5,HO$5&gt;=$E$2),$U36,IF(AND(($AA36+$E$2)&gt;HO$5,HO$5&gt;=$E$2),$T36,0))/Loss_Propane
 *IF($C36="Residential",'Portfolio Inputs'!AA$39,'Portfolio Inputs'!AA$40)
+IF(AND(($AB36+$E$2)&gt;HO$5,HO$5&gt;=$E$2),$W36,IF(AND(($AA36+$E$2)&gt;HO$5,HO$5&gt;=$E$2),$V36,0))/Loss_OilEnergy
 *IF($C36="Residential",'Portfolio Inputs'!AA$41,'Portfolio Inputs'!AA$42)</f>
        <v>0</v>
      </c>
      <c r="GG36" s="140">
        <f ca="1">IF(AND(($AB36+$E$2)&gt;HP$5,HP$5&gt;=$E$2),$U36,IF(AND(($AA36+$E$2)&gt;HP$5,HP$5&gt;=$E$2),$T36,0))/Loss_Propane
 *IF($C36="Residential",'Portfolio Inputs'!AB$39,'Portfolio Inputs'!AB$40)
+IF(AND(($AB36+$E$2)&gt;HP$5,HP$5&gt;=$E$2),$W36,IF(AND(($AA36+$E$2)&gt;HP$5,HP$5&gt;=$E$2),$V36,0))/Loss_OilEnergy
 *IF($C36="Residential",'Portfolio Inputs'!AB$41,'Portfolio Inputs'!AB$42)</f>
        <v>0</v>
      </c>
      <c r="GH36" s="140">
        <f ca="1">IF(AND(($AB36+$E$2)&gt;HQ$5,HQ$5&gt;=$E$2),$U36,IF(AND(($AA36+$E$2)&gt;HQ$5,HQ$5&gt;=$E$2),$T36,0))/Loss_Propane
 *IF($C36="Residential",'Portfolio Inputs'!AC$39,'Portfolio Inputs'!AC$40)
+IF(AND(($AB36+$E$2)&gt;HQ$5,HQ$5&gt;=$E$2),$W36,IF(AND(($AA36+$E$2)&gt;HQ$5,HQ$5&gt;=$E$2),$V36,0))/Loss_OilEnergy
 *IF($C36="Residential",'Portfolio Inputs'!AC$41,'Portfolio Inputs'!AC$42)</f>
        <v>0</v>
      </c>
      <c r="GI36" s="140">
        <f ca="1">IF(AND(($AB36+$E$2)&gt;HR$5,HR$5&gt;=$E$2),$U36,IF(AND(($AA36+$E$2)&gt;HR$5,HR$5&gt;=$E$2),$T36,0))/Loss_Propane
 *IF($C36="Residential",'Portfolio Inputs'!AD$39,'Portfolio Inputs'!AD$40)
+IF(AND(($AB36+$E$2)&gt;HR$5,HR$5&gt;=$E$2),$W36,IF(AND(($AA36+$E$2)&gt;HR$5,HR$5&gt;=$E$2),$V36,0))/Loss_OilEnergy
 *IF($C36="Residential",'Portfolio Inputs'!AD$41,'Portfolio Inputs'!AD$42)</f>
        <v>0</v>
      </c>
      <c r="GJ36" s="140">
        <f ca="1">IF(AND(($AB36+$E$2)&gt;HS$5,HS$5&gt;=$E$2),$U36,IF(AND(($AA36+$E$2)&gt;HS$5,HS$5&gt;=$E$2),$T36,0))/Loss_Propane
 *IF($C36="Residential",'Portfolio Inputs'!AE$39,'Portfolio Inputs'!AE$40)
+IF(AND(($AB36+$E$2)&gt;HS$5,HS$5&gt;=$E$2),$W36,IF(AND(($AA36+$E$2)&gt;HS$5,HS$5&gt;=$E$2),$V36,0))/Loss_OilEnergy
 *IF($C36="Residential",'Portfolio Inputs'!AE$41,'Portfolio Inputs'!AE$42)</f>
        <v>0</v>
      </c>
      <c r="GK36" s="140">
        <f ca="1">IF(AND(($AB36+$E$2)&gt;HT$5,HT$5&gt;=$E$2),$U36,IF(AND(($AA36+$E$2)&gt;HT$5,HT$5&gt;=$E$2),$T36,0))/Loss_Propane
 *IF($C36="Residential",'Portfolio Inputs'!AF$39,'Portfolio Inputs'!AF$40)
+IF(AND(($AB36+$E$2)&gt;HT$5,HT$5&gt;=$E$2),$W36,IF(AND(($AA36+$E$2)&gt;HT$5,HT$5&gt;=$E$2),$V36,0))/Loss_OilEnergy
 *IF($C36="Residential",'Portfolio Inputs'!AF$41,'Portfolio Inputs'!AF$42)</f>
        <v>0</v>
      </c>
      <c r="GL36" s="140">
        <f ca="1">IF(AND(($AB36+$E$2)&gt;HU$5,HU$5&gt;=$E$2),$U36,IF(AND(($AA36+$E$2)&gt;HU$5,HU$5&gt;=$E$2),$T36,0))/Loss_Propane
 *IF($C36="Residential",'Portfolio Inputs'!AG$39,'Portfolio Inputs'!AG$40)
+IF(AND(($AB36+$E$2)&gt;HU$5,HU$5&gt;=$E$2),$W36,IF(AND(($AA36+$E$2)&gt;HU$5,HU$5&gt;=$E$2),$V36,0))/Loss_OilEnergy
 *IF($C36="Residential",'Portfolio Inputs'!AG$41,'Portfolio Inputs'!AG$42)</f>
        <v>0</v>
      </c>
      <c r="GM36" s="140">
        <f ca="1">IF(AND(($AB36+$E$2)&gt;HV$5,HV$5&gt;=$E$2),$U36,IF(AND(($AA36+$E$2)&gt;HV$5,HV$5&gt;=$E$2),$T36,0))/Loss_Propane
 *IF($C36="Residential",'Portfolio Inputs'!AH$39,'Portfolio Inputs'!AH$40)
+IF(AND(($AB36+$E$2)&gt;HV$5,HV$5&gt;=$E$2),$W36,IF(AND(($AA36+$E$2)&gt;HV$5,HV$5&gt;=$E$2),$V36,0))/Loss_OilEnergy
 *IF($C36="Residential",'Portfolio Inputs'!AH$41,'Portfolio Inputs'!AH$42)</f>
        <v>0</v>
      </c>
      <c r="GN36" s="140">
        <f ca="1">IF(AND(($AB36+$E$2)&gt;HW$5,HW$5&gt;=$E$2),$U36,IF(AND(($AA36+$E$2)&gt;HW$5,HW$5&gt;=$E$2),$T36,0))/Loss_Propane
 *IF($C36="Residential",'Portfolio Inputs'!AI$39,'Portfolio Inputs'!AI$40)
+IF(AND(($AB36+$E$2)&gt;HW$5,HW$5&gt;=$E$2),$W36,IF(AND(($AA36+$E$2)&gt;HW$5,HW$5&gt;=$E$2),$V36,0))/Loss_OilEnergy
 *IF($C36="Residential",'Portfolio Inputs'!AI$41,'Portfolio Inputs'!AI$42)</f>
        <v>0</v>
      </c>
      <c r="GO36" s="140">
        <f ca="1">IF(AND(($AB36+$E$2)&gt;HX$5,HX$5&gt;=$E$2),$U36,IF(AND(($AA36+$E$2)&gt;HX$5,HX$5&gt;=$E$2),$T36,0))/Loss_Propane
 *IF($C36="Residential",'Portfolio Inputs'!AJ$39,'Portfolio Inputs'!AJ$40)
+IF(AND(($AB36+$E$2)&gt;HX$5,HX$5&gt;=$E$2),$W36,IF(AND(($AA36+$E$2)&gt;HX$5,HX$5&gt;=$E$2),$V36,0))/Loss_OilEnergy
 *IF($C36="Residential",'Portfolio Inputs'!AJ$41,'Portfolio Inputs'!AJ$42)</f>
        <v>0</v>
      </c>
      <c r="GP36" s="140">
        <f ca="1">IF(AND(($AB36+$E$2)&gt;HY$5,HY$5&gt;=$E$2),$U36,IF(AND(($AA36+$E$2)&gt;HY$5,HY$5&gt;=$E$2),$T36,0))/Loss_Propane
 *IF($C36="Residential",'Portfolio Inputs'!AK$39,'Portfolio Inputs'!AK$40)
+IF(AND(($AB36+$E$2)&gt;HY$5,HY$5&gt;=$E$2),$W36,IF(AND(($AA36+$E$2)&gt;HY$5,HY$5&gt;=$E$2),$V36,0))/Loss_OilEnergy
 *IF($C36="Residential",'Portfolio Inputs'!AK$41,'Portfolio Inputs'!AK$42)</f>
        <v>0</v>
      </c>
      <c r="GQ36" s="140">
        <f ca="1">IF(AND(($AB36+$E$2)&gt;HZ$5,HZ$5&gt;=$E$2),$U36,IF(AND(($AA36+$E$2)&gt;HZ$5,HZ$5&gt;=$E$2),$T36,0))/Loss_Propane
 *IF($C36="Residential",'Portfolio Inputs'!AL$39,'Portfolio Inputs'!AL$40)
+IF(AND(($AB36+$E$2)&gt;HZ$5,HZ$5&gt;=$E$2),$W36,IF(AND(($AA36+$E$2)&gt;HZ$5,HZ$5&gt;=$E$2),$V36,0))/Loss_OilEnergy
 *IF($C36="Residential",'Portfolio Inputs'!AL$41,'Portfolio Inputs'!AL$42)</f>
        <v>0</v>
      </c>
      <c r="GR36" s="140">
        <f ca="1">IF(AND(($AB36+$E$2)&gt;IA$5,IA$5&gt;=$E$2),$U36,IF(AND(($AA36+$E$2)&gt;IA$5,IA$5&gt;=$E$2),$T36,0))/Loss_Propane
 *IF($C36="Residential",'Portfolio Inputs'!AM$39,'Portfolio Inputs'!AM$40)
+IF(AND(($AB36+$E$2)&gt;IA$5,IA$5&gt;=$E$2),$W36,IF(AND(($AA36+$E$2)&gt;IA$5,IA$5&gt;=$E$2),$V36,0))/Loss_OilEnergy
 *IF($C36="Residential",'Portfolio Inputs'!AM$41,'Portfolio Inputs'!AM$42)</f>
        <v>0</v>
      </c>
      <c r="GS36" s="139"/>
      <c r="GT36" s="140">
        <f ca="1">IF(AND(($AB36+$E$2)&gt;GT$5,GT$5&gt;=$E$2),$L36,IF(AND(($AA36+$E$2)&gt;GT$5,GT$5&gt;=$E$2),$K36,0))/Loss_ElectricEnergy
 *IF($C36="Residential",'Portfolio Inputs'!F$33,'Portfolio Inputs'!F$34)
+IF(AND(($AB36+$E$2)&gt;GT$5,GT$5&gt;=$E$2),$Q36,IF(AND(($AA36+$E$2)&gt;GT$5,GT$5&gt;=$E$2),$P36,0))/Loss_GasEnergy
 *IF($C36="Residential",'Portfolio Inputs'!F$35,'Portfolio Inputs'!F$36)</f>
        <v>1603.4478739827316</v>
      </c>
      <c r="GU36" s="140">
        <f ca="1">IF(AND(($AB36+$E$2)&gt;GU$5,GU$5&gt;=$E$2),$L36,IF(AND(($AA36+$E$2)&gt;GU$5,GU$5&gt;=$E$2),$K36,0))/Loss_ElectricEnergy
 *IF($C36="Residential",'Portfolio Inputs'!G$33,'Portfolio Inputs'!G$34)
+IF(AND(($AB36+$E$2)&gt;GU$5,GU$5&gt;=$E$2),$Q36,IF(AND(($AA36+$E$2)&gt;GU$5,GU$5&gt;=$E$2),$P36,0))/Loss_GasEnergy
 *IF($C36="Residential",'Portfolio Inputs'!G$35,'Portfolio Inputs'!G$36)</f>
        <v>1627.4995920924723</v>
      </c>
      <c r="GV36" s="140">
        <f ca="1">IF(AND(($AB36+$E$2)&gt;GV$5,GV$5&gt;=$E$2),$L36,IF(AND(($AA36+$E$2)&gt;GV$5,GV$5&gt;=$E$2),$K36,0))/Loss_ElectricEnergy
 *IF($C36="Residential",'Portfolio Inputs'!H$33,'Portfolio Inputs'!H$34)
+IF(AND(($AB36+$E$2)&gt;GV$5,GV$5&gt;=$E$2),$Q36,IF(AND(($AA36+$E$2)&gt;GV$5,GV$5&gt;=$E$2),$P36,0))/Loss_GasEnergy
 *IF($C36="Residential",'Portfolio Inputs'!H$35,'Portfolio Inputs'!H$36)</f>
        <v>1651.9120859738591</v>
      </c>
      <c r="GW36" s="140">
        <f ca="1">IF(AND(($AB36+$E$2)&gt;GW$5,GW$5&gt;=$E$2),$L36,IF(AND(($AA36+$E$2)&gt;GW$5,GW$5&gt;=$E$2),$K36,0))/Loss_ElectricEnergy
 *IF($C36="Residential",'Portfolio Inputs'!I$33,'Portfolio Inputs'!I$34)
+IF(AND(($AB36+$E$2)&gt;GW$5,GW$5&gt;=$E$2),$Q36,IF(AND(($AA36+$E$2)&gt;GW$5,GW$5&gt;=$E$2),$P36,0))/Loss_GasEnergy
 *IF($C36="Residential",'Portfolio Inputs'!I$35,'Portfolio Inputs'!I$36)</f>
        <v>1676.690767263467</v>
      </c>
      <c r="GX36" s="140">
        <f ca="1">IF(AND(($AB36+$E$2)&gt;GX$5,GX$5&gt;=$E$2),$L36,IF(AND(($AA36+$E$2)&gt;GX$5,GX$5&gt;=$E$2),$K36,0))/Loss_ElectricEnergy
 *IF($C36="Residential",'Portfolio Inputs'!J$33,'Portfolio Inputs'!J$34)
+IF(AND(($AB36+$E$2)&gt;GX$5,GX$5&gt;=$E$2),$Q36,IF(AND(($AA36+$E$2)&gt;GX$5,GX$5&gt;=$E$2),$P36,0))/Loss_GasEnergy
 *IF($C36="Residential",'Portfolio Inputs'!J$35,'Portfolio Inputs'!J$36)</f>
        <v>1701.8411287724186</v>
      </c>
      <c r="GY36" s="140">
        <f ca="1">IF(AND(($AB36+$E$2)&gt;GY$5,GY$5&gt;=$E$2),$L36,IF(AND(($AA36+$E$2)&gt;GY$5,GY$5&gt;=$E$2),$K36,0))/Loss_ElectricEnergy
 *IF($C36="Residential",'Portfolio Inputs'!K$33,'Portfolio Inputs'!K$34)
+IF(AND(($AB36+$E$2)&gt;GY$5,GY$5&gt;=$E$2),$Q36,IF(AND(($AA36+$E$2)&gt;GY$5,GY$5&gt;=$E$2),$P36,0))/Loss_GasEnergy
 *IF($C36="Residential",'Portfolio Inputs'!K$35,'Portfolio Inputs'!K$36)</f>
        <v>1727.3687457040048</v>
      </c>
      <c r="GZ36" s="140">
        <f ca="1">IF(AND(($AB36+$E$2)&gt;GZ$5,GZ$5&gt;=$E$2),$L36,IF(AND(($AA36+$E$2)&gt;GZ$5,GZ$5&gt;=$E$2),$K36,0))/Loss_ElectricEnergy
 *IF($C36="Residential",'Portfolio Inputs'!L$33,'Portfolio Inputs'!L$34)
+IF(AND(($AB36+$E$2)&gt;GZ$5,GZ$5&gt;=$E$2),$Q36,IF(AND(($AA36+$E$2)&gt;GZ$5,GZ$5&gt;=$E$2),$P36,0))/Loss_GasEnergy
 *IF($C36="Residential",'Portfolio Inputs'!L$35,'Portfolio Inputs'!L$36)</f>
        <v>1753.2792768895645</v>
      </c>
      <c r="HA36" s="140">
        <f ca="1">IF(AND(($AB36+$E$2)&gt;HA$5,HA$5&gt;=$E$2),$L36,IF(AND(($AA36+$E$2)&gt;HA$5,HA$5&gt;=$E$2),$K36,0))/Loss_ElectricEnergy
 *IF($C36="Residential",'Portfolio Inputs'!M$33,'Portfolio Inputs'!M$34)
+IF(AND(($AB36+$E$2)&gt;HA$5,HA$5&gt;=$E$2),$Q36,IF(AND(($AA36+$E$2)&gt;HA$5,HA$5&gt;=$E$2),$P36,0))/Loss_GasEnergy
 *IF($C36="Residential",'Portfolio Inputs'!M$35,'Portfolio Inputs'!M$36)</f>
        <v>1779.5784660429078</v>
      </c>
      <c r="HB36" s="140">
        <f ca="1">IF(AND(($AB36+$E$2)&gt;HB$5,HB$5&gt;=$E$2),$L36,IF(AND(($AA36+$E$2)&gt;HB$5,HB$5&gt;=$E$2),$K36,0))/Loss_ElectricEnergy
 *IF($C36="Residential",'Portfolio Inputs'!N$33,'Portfolio Inputs'!N$34)
+IF(AND(($AB36+$E$2)&gt;HB$5,HB$5&gt;=$E$2),$Q36,IF(AND(($AA36+$E$2)&gt;HB$5,HB$5&gt;=$E$2),$P36,0))/Loss_GasEnergy
 *IF($C36="Residential",'Portfolio Inputs'!N$35,'Portfolio Inputs'!N$36)</f>
        <v>1806.2721430335514</v>
      </c>
      <c r="HC36" s="140">
        <f ca="1">IF(AND(($AB36+$E$2)&gt;HC$5,HC$5&gt;=$E$2),$L36,IF(AND(($AA36+$E$2)&gt;HC$5,HC$5&gt;=$E$2),$K36,0))/Loss_ElectricEnergy
 *IF($C36="Residential",'Portfolio Inputs'!O$33,'Portfolio Inputs'!O$34)
+IF(AND(($AB36+$E$2)&gt;HC$5,HC$5&gt;=$E$2),$Q36,IF(AND(($AA36+$E$2)&gt;HC$5,HC$5&gt;=$E$2),$P36,0))/Loss_GasEnergy
 *IF($C36="Residential",'Portfolio Inputs'!O$35,'Portfolio Inputs'!O$36)</f>
        <v>1833.3662251790545</v>
      </c>
      <c r="HD36" s="140">
        <f ca="1">IF(AND(($AB36+$E$2)&gt;HD$5,HD$5&gt;=$E$2),$L36,IF(AND(($AA36+$E$2)&gt;HD$5,HD$5&gt;=$E$2),$K36,0))/Loss_ElectricEnergy
 *IF($C36="Residential",'Portfolio Inputs'!P$33,'Portfolio Inputs'!P$34)
+IF(AND(($AB36+$E$2)&gt;HD$5,HD$5&gt;=$E$2),$Q36,IF(AND(($AA36+$E$2)&gt;HD$5,HD$5&gt;=$E$2),$P36,0))/Loss_GasEnergy
 *IF($C36="Residential",'Portfolio Inputs'!P$35,'Portfolio Inputs'!P$36)</f>
        <v>1860.8667185567401</v>
      </c>
      <c r="HE36" s="140">
        <f ca="1">IF(AND(($AB36+$E$2)&gt;HE$5,HE$5&gt;=$E$2),$L36,IF(AND(($AA36+$E$2)&gt;HE$5,HE$5&gt;=$E$2),$K36,0))/Loss_ElectricEnergy
 *IF($C36="Residential",'Portfolio Inputs'!Q$33,'Portfolio Inputs'!Q$34)
+IF(AND(($AB36+$E$2)&gt;HE$5,HE$5&gt;=$E$2),$Q36,IF(AND(($AA36+$E$2)&gt;HE$5,HE$5&gt;=$E$2),$P36,0))/Loss_GasEnergy
 *IF($C36="Residential",'Portfolio Inputs'!Q$35,'Portfolio Inputs'!Q$36)</f>
        <v>1888.7797193350909</v>
      </c>
      <c r="HF36" s="140">
        <f ca="1">IF(AND(($AB36+$E$2)&gt;HF$5,HF$5&gt;=$E$2),$L36,IF(AND(($AA36+$E$2)&gt;HF$5,HF$5&gt;=$E$2),$K36,0))/Loss_ElectricEnergy
 *IF($C36="Residential",'Portfolio Inputs'!R$33,'Portfolio Inputs'!R$34)
+IF(AND(($AB36+$E$2)&gt;HF$5,HF$5&gt;=$E$2),$Q36,IF(AND(($AA36+$E$2)&gt;HF$5,HF$5&gt;=$E$2),$P36,0))/Loss_GasEnergy
 *IF($C36="Residential",'Portfolio Inputs'!R$35,'Portfolio Inputs'!R$36)</f>
        <v>1917.111415125117</v>
      </c>
      <c r="HG36" s="140">
        <f ca="1">IF(AND(($AB36+$E$2)&gt;HG$5,HG$5&gt;=$E$2),$L36,IF(AND(($AA36+$E$2)&gt;HG$5,HG$5&gt;=$E$2),$K36,0))/Loss_ElectricEnergy
 *IF($C36="Residential",'Portfolio Inputs'!S$33,'Portfolio Inputs'!S$34)
+IF(AND(($AB36+$E$2)&gt;HG$5,HG$5&gt;=$E$2),$Q36,IF(AND(($AA36+$E$2)&gt;HG$5,HG$5&gt;=$E$2),$P36,0))/Loss_GasEnergy
 *IF($C36="Residential",'Portfolio Inputs'!S$35,'Portfolio Inputs'!S$36)</f>
        <v>1945.8680863519935</v>
      </c>
      <c r="HH36" s="140">
        <f ca="1">IF(AND(($AB36+$E$2)&gt;HH$5,HH$5&gt;=$E$2),$L36,IF(AND(($AA36+$E$2)&gt;HH$5,HH$5&gt;=$E$2),$K36,0))/Loss_ElectricEnergy
 *IF($C36="Residential",'Portfolio Inputs'!T$33,'Portfolio Inputs'!T$34)
+IF(AND(($AB36+$E$2)&gt;HH$5,HH$5&gt;=$E$2),$Q36,IF(AND(($AA36+$E$2)&gt;HH$5,HH$5&gt;=$E$2),$P36,0))/Loss_GasEnergy
 *IF($C36="Residential",'Portfolio Inputs'!T$35,'Portfolio Inputs'!T$36)</f>
        <v>1975.0561076472734</v>
      </c>
      <c r="HI36" s="140">
        <f ca="1">IF(AND(($AB36+$E$2)&gt;HI$5,HI$5&gt;=$E$2),$L36,IF(AND(($AA36+$E$2)&gt;HI$5,HI$5&gt;=$E$2),$K36,0))/Loss_ElectricEnergy
 *IF($C36="Residential",'Portfolio Inputs'!U$33,'Portfolio Inputs'!U$34)
+IF(AND(($AB36+$E$2)&gt;HI$5,HI$5&gt;=$E$2),$Q36,IF(AND(($AA36+$E$2)&gt;HI$5,HI$5&gt;=$E$2),$P36,0))/Loss_GasEnergy
 *IF($C36="Residential",'Portfolio Inputs'!U$35,'Portfolio Inputs'!U$36)</f>
        <v>0</v>
      </c>
      <c r="HJ36" s="140">
        <f ca="1">IF(AND(($AB36+$E$2)&gt;HJ$5,HJ$5&gt;=$E$2),$L36,IF(AND(($AA36+$E$2)&gt;HJ$5,HJ$5&gt;=$E$2),$K36,0))/Loss_ElectricEnergy
 *IF($C36="Residential",'Portfolio Inputs'!V$33,'Portfolio Inputs'!V$34)
+IF(AND(($AB36+$E$2)&gt;HJ$5,HJ$5&gt;=$E$2),$Q36,IF(AND(($AA36+$E$2)&gt;HJ$5,HJ$5&gt;=$E$2),$P36,0))/Loss_GasEnergy
 *IF($C36="Residential",'Portfolio Inputs'!V$35,'Portfolio Inputs'!V$36)</f>
        <v>0</v>
      </c>
      <c r="HK36" s="140">
        <f ca="1">IF(AND(($AB36+$E$2)&gt;HK$5,HK$5&gt;=$E$2),$L36,IF(AND(($AA36+$E$2)&gt;HK$5,HK$5&gt;=$E$2),$K36,0))/Loss_ElectricEnergy
 *IF($C36="Residential",'Portfolio Inputs'!W$33,'Portfolio Inputs'!W$34)
+IF(AND(($AB36+$E$2)&gt;HK$5,HK$5&gt;=$E$2),$Q36,IF(AND(($AA36+$E$2)&gt;HK$5,HK$5&gt;=$E$2),$P36,0))/Loss_GasEnergy
 *IF($C36="Residential",'Portfolio Inputs'!W$35,'Portfolio Inputs'!W$36)</f>
        <v>0</v>
      </c>
      <c r="HL36" s="140">
        <f ca="1">IF(AND(($AB36+$E$2)&gt;HL$5,HL$5&gt;=$E$2),$L36,IF(AND(($AA36+$E$2)&gt;HL$5,HL$5&gt;=$E$2),$K36,0))/Loss_ElectricEnergy
 *IF($C36="Residential",'Portfolio Inputs'!X$33,'Portfolio Inputs'!X$34)
+IF(AND(($AB36+$E$2)&gt;HL$5,HL$5&gt;=$E$2),$Q36,IF(AND(($AA36+$E$2)&gt;HL$5,HL$5&gt;=$E$2),$P36,0))/Loss_GasEnergy
 *IF($C36="Residential",'Portfolio Inputs'!X$35,'Portfolio Inputs'!X$36)</f>
        <v>0</v>
      </c>
      <c r="HM36" s="140">
        <f ca="1">IF(AND(($AB36+$E$2)&gt;HM$5,HM$5&gt;=$E$2),$L36,IF(AND(($AA36+$E$2)&gt;HM$5,HM$5&gt;=$E$2),$K36,0))/Loss_ElectricEnergy
 *IF($C36="Residential",'Portfolio Inputs'!Y$33,'Portfolio Inputs'!Y$34)
+IF(AND(($AB36+$E$2)&gt;HM$5,HM$5&gt;=$E$2),$Q36,IF(AND(($AA36+$E$2)&gt;HM$5,HM$5&gt;=$E$2),$P36,0))/Loss_GasEnergy
 *IF($C36="Residential",'Portfolio Inputs'!Y$35,'Portfolio Inputs'!Y$36)</f>
        <v>0</v>
      </c>
      <c r="HN36" s="140">
        <f ca="1">IF(AND(($AB36+$E$2)&gt;HN$5,HN$5&gt;=$E$2),$L36,IF(AND(($AA36+$E$2)&gt;HN$5,HN$5&gt;=$E$2),$K36,0))/Loss_ElectricEnergy
 *IF($C36="Residential",'Portfolio Inputs'!Z$33,'Portfolio Inputs'!Z$34)
+IF(AND(($AB36+$E$2)&gt;HN$5,HN$5&gt;=$E$2),$Q36,IF(AND(($AA36+$E$2)&gt;HN$5,HN$5&gt;=$E$2),$P36,0))/Loss_GasEnergy
 *IF($C36="Residential",'Portfolio Inputs'!Z$35,'Portfolio Inputs'!Z$36)</f>
        <v>0</v>
      </c>
      <c r="HO36" s="140">
        <f ca="1">IF(AND(($AB36+$E$2)&gt;HO$5,HO$5&gt;=$E$2),$L36,IF(AND(($AA36+$E$2)&gt;HO$5,HO$5&gt;=$E$2),$K36,0))/Loss_ElectricEnergy
 *IF($C36="Residential",'Portfolio Inputs'!AA$33,'Portfolio Inputs'!AA$34)
+IF(AND(($AB36+$E$2)&gt;HO$5,HO$5&gt;=$E$2),$Q36,IF(AND(($AA36+$E$2)&gt;HO$5,HO$5&gt;=$E$2),$P36,0))/Loss_GasEnergy
 *IF($C36="Residential",'Portfolio Inputs'!AA$35,'Portfolio Inputs'!AA$36)</f>
        <v>0</v>
      </c>
      <c r="HP36" s="140">
        <f ca="1">IF(AND(($AB36+$E$2)&gt;HP$5,HP$5&gt;=$E$2),$L36,IF(AND(($AA36+$E$2)&gt;HP$5,HP$5&gt;=$E$2),$K36,0))/Loss_ElectricEnergy
 *IF($C36="Residential",'Portfolio Inputs'!AB$33,'Portfolio Inputs'!AB$34)
+IF(AND(($AB36+$E$2)&gt;HP$5,HP$5&gt;=$E$2),$Q36,IF(AND(($AA36+$E$2)&gt;HP$5,HP$5&gt;=$E$2),$P36,0))/Loss_GasEnergy
 *IF($C36="Residential",'Portfolio Inputs'!AB$35,'Portfolio Inputs'!AB$36)</f>
        <v>0</v>
      </c>
      <c r="HQ36" s="140">
        <f ca="1">IF(AND(($AB36+$E$2)&gt;HQ$5,HQ$5&gt;=$E$2),$L36,IF(AND(($AA36+$E$2)&gt;HQ$5,HQ$5&gt;=$E$2),$K36,0))/Loss_ElectricEnergy
 *IF($C36="Residential",'Portfolio Inputs'!AC$33,'Portfolio Inputs'!AC$34)
+IF(AND(($AB36+$E$2)&gt;HQ$5,HQ$5&gt;=$E$2),$Q36,IF(AND(($AA36+$E$2)&gt;HQ$5,HQ$5&gt;=$E$2),$P36,0))/Loss_GasEnergy
 *IF($C36="Residential",'Portfolio Inputs'!AC$35,'Portfolio Inputs'!AC$36)</f>
        <v>0</v>
      </c>
      <c r="HR36" s="140">
        <f ca="1">IF(AND(($AB36+$E$2)&gt;HR$5,HR$5&gt;=$E$2),$L36,IF(AND(($AA36+$E$2)&gt;HR$5,HR$5&gt;=$E$2),$K36,0))/Loss_ElectricEnergy
 *IF($C36="Residential",'Portfolio Inputs'!AD$33,'Portfolio Inputs'!AD$34)
+IF(AND(($AB36+$E$2)&gt;HR$5,HR$5&gt;=$E$2),$Q36,IF(AND(($AA36+$E$2)&gt;HR$5,HR$5&gt;=$E$2),$P36,0))/Loss_GasEnergy
 *IF($C36="Residential",'Portfolio Inputs'!AD$35,'Portfolio Inputs'!AD$36)</f>
        <v>0</v>
      </c>
      <c r="HS36" s="140">
        <f ca="1">IF(AND(($AB36+$E$2)&gt;HS$5,HS$5&gt;=$E$2),$L36,IF(AND(($AA36+$E$2)&gt;HS$5,HS$5&gt;=$E$2),$K36,0))/Loss_ElectricEnergy
 *IF($C36="Residential",'Portfolio Inputs'!AE$33,'Portfolio Inputs'!AE$34)
+IF(AND(($AB36+$E$2)&gt;HS$5,HS$5&gt;=$E$2),$Q36,IF(AND(($AA36+$E$2)&gt;HS$5,HS$5&gt;=$E$2),$P36,0))/Loss_GasEnergy
 *IF($C36="Residential",'Portfolio Inputs'!AE$35,'Portfolio Inputs'!AE$36)</f>
        <v>0</v>
      </c>
      <c r="HT36" s="140">
        <f ca="1">IF(AND(($AB36+$E$2)&gt;HT$5,HT$5&gt;=$E$2),$L36,IF(AND(($AA36+$E$2)&gt;HT$5,HT$5&gt;=$E$2),$K36,0))/Loss_ElectricEnergy
 *IF($C36="Residential",'Portfolio Inputs'!AF$33,'Portfolio Inputs'!AF$34)
+IF(AND(($AB36+$E$2)&gt;HT$5,HT$5&gt;=$E$2),$Q36,IF(AND(($AA36+$E$2)&gt;HT$5,HT$5&gt;=$E$2),$P36,0))/Loss_GasEnergy
 *IF($C36="Residential",'Portfolio Inputs'!AF$35,'Portfolio Inputs'!AF$36)</f>
        <v>0</v>
      </c>
      <c r="HU36" s="140">
        <f ca="1">IF(AND(($AB36+$E$2)&gt;HU$5,HU$5&gt;=$E$2),$L36,IF(AND(($AA36+$E$2)&gt;HU$5,HU$5&gt;=$E$2),$K36,0))/Loss_ElectricEnergy
 *IF($C36="Residential",'Portfolio Inputs'!AG$33,'Portfolio Inputs'!AG$34)
+IF(AND(($AB36+$E$2)&gt;HU$5,HU$5&gt;=$E$2),$Q36,IF(AND(($AA36+$E$2)&gt;HU$5,HU$5&gt;=$E$2),$P36,0))/Loss_GasEnergy
 *IF($C36="Residential",'Portfolio Inputs'!AG$35,'Portfolio Inputs'!AG$36)</f>
        <v>0</v>
      </c>
      <c r="HV36" s="140">
        <f ca="1">IF(AND(($AB36+$E$2)&gt;HV$5,HV$5&gt;=$E$2),$L36,IF(AND(($AA36+$E$2)&gt;HV$5,HV$5&gt;=$E$2),$K36,0))/Loss_ElectricEnergy
 *IF($C36="Residential",'Portfolio Inputs'!AH$33,'Portfolio Inputs'!AH$34)
+IF(AND(($AB36+$E$2)&gt;HV$5,HV$5&gt;=$E$2),$Q36,IF(AND(($AA36+$E$2)&gt;HV$5,HV$5&gt;=$E$2),$P36,0))/Loss_GasEnergy
 *IF($C36="Residential",'Portfolio Inputs'!AH$35,'Portfolio Inputs'!AH$36)</f>
        <v>0</v>
      </c>
      <c r="HW36" s="140">
        <f ca="1">IF(AND(($AB36+$E$2)&gt;HW$5,HW$5&gt;=$E$2),$L36,IF(AND(($AA36+$E$2)&gt;HW$5,HW$5&gt;=$E$2),$K36,0))/Loss_ElectricEnergy
 *IF($C36="Residential",'Portfolio Inputs'!AI$33,'Portfolio Inputs'!AI$34)
+IF(AND(($AB36+$E$2)&gt;HW$5,HW$5&gt;=$E$2),$Q36,IF(AND(($AA36+$E$2)&gt;HW$5,HW$5&gt;=$E$2),$P36,0))/Loss_GasEnergy
 *IF($C36="Residential",'Portfolio Inputs'!AI$35,'Portfolio Inputs'!AI$36)</f>
        <v>0</v>
      </c>
      <c r="HX36" s="140">
        <f ca="1">IF(AND(($AB36+$E$2)&gt;HX$5,HX$5&gt;=$E$2),$L36,IF(AND(($AA36+$E$2)&gt;HX$5,HX$5&gt;=$E$2),$K36,0))/Loss_ElectricEnergy
 *IF($C36="Residential",'Portfolio Inputs'!AJ$33,'Portfolio Inputs'!AJ$34)
+IF(AND(($AB36+$E$2)&gt;HX$5,HX$5&gt;=$E$2),$Q36,IF(AND(($AA36+$E$2)&gt;HX$5,HX$5&gt;=$E$2),$P36,0))/Loss_GasEnergy
 *IF($C36="Residential",'Portfolio Inputs'!AJ$35,'Portfolio Inputs'!AJ$36)</f>
        <v>0</v>
      </c>
      <c r="HY36" s="140">
        <f ca="1">IF(AND(($AB36+$E$2)&gt;HY$5,HY$5&gt;=$E$2),$L36,IF(AND(($AA36+$E$2)&gt;HY$5,HY$5&gt;=$E$2),$K36,0))/Loss_ElectricEnergy
 *IF($C36="Residential",'Portfolio Inputs'!AK$33,'Portfolio Inputs'!AK$34)
+IF(AND(($AB36+$E$2)&gt;HY$5,HY$5&gt;=$E$2),$Q36,IF(AND(($AA36+$E$2)&gt;HY$5,HY$5&gt;=$E$2),$P36,0))/Loss_GasEnergy
 *IF($C36="Residential",'Portfolio Inputs'!AK$35,'Portfolio Inputs'!AK$36)</f>
        <v>0</v>
      </c>
      <c r="HZ36" s="140">
        <f ca="1">IF(AND(($AB36+$E$2)&gt;HZ$5,HZ$5&gt;=$E$2),$L36,IF(AND(($AA36+$E$2)&gt;HZ$5,HZ$5&gt;=$E$2),$K36,0))/Loss_ElectricEnergy
 *IF($C36="Residential",'Portfolio Inputs'!AL$33,'Portfolio Inputs'!AL$34)
+IF(AND(($AB36+$E$2)&gt;HZ$5,HZ$5&gt;=$E$2),$Q36,IF(AND(($AA36+$E$2)&gt;HZ$5,HZ$5&gt;=$E$2),$P36,0))/Loss_GasEnergy
 *IF($C36="Residential",'Portfolio Inputs'!AL$35,'Portfolio Inputs'!AL$36)</f>
        <v>0</v>
      </c>
      <c r="IA36" s="140">
        <f ca="1">IF(AND(($AB36+$E$2)&gt;IA$5,IA$5&gt;=$E$2),$L36,IF(AND(($AA36+$E$2)&gt;IA$5,IA$5&gt;=$E$2),$K36,0))/Loss_ElectricEnergy
 *IF($C36="Residential",'Portfolio Inputs'!AM$33,'Portfolio Inputs'!AM$34)
+IF(AND(($AB36+$E$2)&gt;IA$5,IA$5&gt;=$E$2),$Q36,IF(AND(($AA36+$E$2)&gt;IA$5,IA$5&gt;=$E$2),$P36,0))/Loss_GasEnergy
 *IF($C36="Residential",'Portfolio Inputs'!AM$35,'Portfolio Inputs'!AM$36)</f>
        <v>0</v>
      </c>
      <c r="IB36" s="139"/>
      <c r="IC36" s="140">
        <f t="shared" ca="1" si="450"/>
        <v>2800</v>
      </c>
      <c r="ID36" s="140">
        <f t="shared" ca="1" si="450"/>
        <v>0</v>
      </c>
      <c r="IE36" s="140">
        <f t="shared" ca="1" si="450"/>
        <v>0</v>
      </c>
      <c r="IF36" s="140">
        <f t="shared" ca="1" si="450"/>
        <v>0</v>
      </c>
      <c r="IG36" s="140">
        <f t="shared" ca="1" si="450"/>
        <v>0</v>
      </c>
      <c r="IH36" s="140">
        <f t="shared" ca="1" si="450"/>
        <v>0</v>
      </c>
      <c r="II36" s="140">
        <f t="shared" ca="1" si="450"/>
        <v>0</v>
      </c>
      <c r="IJ36" s="140">
        <f t="shared" ca="1" si="450"/>
        <v>0</v>
      </c>
      <c r="IK36" s="140">
        <f t="shared" ca="1" si="450"/>
        <v>0</v>
      </c>
      <c r="IL36" s="140">
        <f t="shared" ca="1" si="450"/>
        <v>0</v>
      </c>
      <c r="IM36" s="140">
        <f t="shared" ca="1" si="450"/>
        <v>0</v>
      </c>
      <c r="IN36" s="140">
        <f t="shared" ca="1" si="450"/>
        <v>0</v>
      </c>
      <c r="IO36" s="140">
        <f t="shared" ca="1" si="450"/>
        <v>0</v>
      </c>
      <c r="IP36" s="140">
        <f t="shared" ca="1" si="450"/>
        <v>0</v>
      </c>
      <c r="IQ36" s="140">
        <f t="shared" ca="1" si="450"/>
        <v>0</v>
      </c>
      <c r="IR36" s="140">
        <f t="shared" ca="1" si="450"/>
        <v>0</v>
      </c>
      <c r="IS36" s="140">
        <f t="shared" ca="1" si="451"/>
        <v>0</v>
      </c>
      <c r="IT36" s="140">
        <f t="shared" ca="1" si="451"/>
        <v>0</v>
      </c>
      <c r="IU36" s="140">
        <f t="shared" ca="1" si="451"/>
        <v>0</v>
      </c>
      <c r="IV36" s="140">
        <f t="shared" ca="1" si="451"/>
        <v>0</v>
      </c>
      <c r="IW36" s="140">
        <f t="shared" ca="1" si="452"/>
        <v>0</v>
      </c>
      <c r="IX36" s="140">
        <f t="shared" ca="1" si="452"/>
        <v>0</v>
      </c>
      <c r="IY36" s="140">
        <f t="shared" ca="1" si="452"/>
        <v>0</v>
      </c>
      <c r="IZ36" s="140">
        <f t="shared" ca="1" si="452"/>
        <v>0</v>
      </c>
      <c r="JA36" s="140">
        <f t="shared" ca="1" si="452"/>
        <v>0</v>
      </c>
      <c r="JB36" s="140">
        <f t="shared" ca="1" si="452"/>
        <v>0</v>
      </c>
      <c r="JC36" s="140">
        <f t="shared" ca="1" si="452"/>
        <v>0</v>
      </c>
      <c r="JD36" s="140">
        <f t="shared" ca="1" si="452"/>
        <v>0</v>
      </c>
      <c r="JE36" s="140">
        <f t="shared" ca="1" si="452"/>
        <v>0</v>
      </c>
      <c r="JF36" s="140">
        <f t="shared" ca="1" si="452"/>
        <v>0</v>
      </c>
      <c r="JG36" s="140">
        <f t="shared" ca="1" si="452"/>
        <v>0</v>
      </c>
      <c r="JH36" s="140">
        <f t="shared" ca="1" si="452"/>
        <v>0</v>
      </c>
      <c r="JI36" s="140">
        <f t="shared" ca="1" si="452"/>
        <v>0</v>
      </c>
      <c r="JJ36" s="140">
        <f t="shared" ca="1" si="452"/>
        <v>0</v>
      </c>
      <c r="JK36" s="139"/>
      <c r="JL36" s="140">
        <f ca="1">IF(AND(($AB36+$E$2)&gt;JL$5,JL$5&gt;=$E$2),'Portfolio Inputs'!F$30*$S36,IF(AND(($AA36+$E$2)&gt;JL$5,JL$5&gt;=$E$2),'Portfolio Inputs'!F$30*$R36,0))</f>
        <v>0</v>
      </c>
      <c r="JM36" s="140">
        <f ca="1">IF(AND(($AB36+$E$2)&gt;JM$5,JM$5&gt;=$E$2),'Portfolio Inputs'!G$30*$S36,IF(AND(($AA36+$E$2)&gt;JM$5,JM$5&gt;=$E$2),'Portfolio Inputs'!G$30*$R36,0))</f>
        <v>0</v>
      </c>
      <c r="JN36" s="140">
        <f ca="1">IF(AND(($AB36+$E$2)&gt;JN$5,JN$5&gt;=$E$2),'Portfolio Inputs'!H$30*$S36,IF(AND(($AA36+$E$2)&gt;JN$5,JN$5&gt;=$E$2),'Portfolio Inputs'!H$30*$R36,0))</f>
        <v>0</v>
      </c>
      <c r="JO36" s="140">
        <f ca="1">IF(AND(($AB36+$E$2)&gt;JO$5,JO$5&gt;=$E$2),'Portfolio Inputs'!I$30*$S36,IF(AND(($AA36+$E$2)&gt;JO$5,JO$5&gt;=$E$2),'Portfolio Inputs'!I$30*$R36,0))</f>
        <v>0</v>
      </c>
      <c r="JP36" s="140">
        <f ca="1">IF(AND(($AB36+$E$2)&gt;JP$5,JP$5&gt;=$E$2),'Portfolio Inputs'!J$30*$S36,IF(AND(($AA36+$E$2)&gt;JP$5,JP$5&gt;=$E$2),'Portfolio Inputs'!J$30*$R36,0))</f>
        <v>0</v>
      </c>
      <c r="JQ36" s="140">
        <f ca="1">IF(AND(($AB36+$E$2)&gt;JQ$5,JQ$5&gt;=$E$2),'Portfolio Inputs'!K$30*$S36,IF(AND(($AA36+$E$2)&gt;JQ$5,JQ$5&gt;=$E$2),'Portfolio Inputs'!K$30*$R36,0))</f>
        <v>0</v>
      </c>
      <c r="JR36" s="140">
        <f ca="1">IF(AND(($AB36+$E$2)&gt;JR$5,JR$5&gt;=$E$2),'Portfolio Inputs'!L$30*$S36,IF(AND(($AA36+$E$2)&gt;JR$5,JR$5&gt;=$E$2),'Portfolio Inputs'!L$30*$R36,0))</f>
        <v>0</v>
      </c>
      <c r="JS36" s="140">
        <f ca="1">IF(AND(($AB36+$E$2)&gt;JS$5,JS$5&gt;=$E$2),'Portfolio Inputs'!M$30*$S36,IF(AND(($AA36+$E$2)&gt;JS$5,JS$5&gt;=$E$2),'Portfolio Inputs'!M$30*$R36,0))</f>
        <v>0</v>
      </c>
      <c r="JT36" s="140">
        <f ca="1">IF(AND(($AB36+$E$2)&gt;JT$5,JT$5&gt;=$E$2),'Portfolio Inputs'!N$30*$S36,IF(AND(($AA36+$E$2)&gt;JT$5,JT$5&gt;=$E$2),'Portfolio Inputs'!N$30*$R36,0))</f>
        <v>0</v>
      </c>
      <c r="JU36" s="140">
        <f ca="1">IF(AND(($AB36+$E$2)&gt;JU$5,JU$5&gt;=$E$2),'Portfolio Inputs'!O$30*$S36,IF(AND(($AA36+$E$2)&gt;JU$5,JU$5&gt;=$E$2),'Portfolio Inputs'!O$30*$R36,0))</f>
        <v>0</v>
      </c>
      <c r="JV36" s="140">
        <f ca="1">IF(AND(($AB36+$E$2)&gt;JV$5,JV$5&gt;=$E$2),'Portfolio Inputs'!P$30*$S36,IF(AND(($AA36+$E$2)&gt;JV$5,JV$5&gt;=$E$2),'Portfolio Inputs'!P$30*$R36,0))</f>
        <v>0</v>
      </c>
      <c r="JW36" s="140">
        <f ca="1">IF(AND(($AB36+$E$2)&gt;JW$5,JW$5&gt;=$E$2),'Portfolio Inputs'!Q$30*$S36,IF(AND(($AA36+$E$2)&gt;JW$5,JW$5&gt;=$E$2),'Portfolio Inputs'!Q$30*$R36,0))</f>
        <v>0</v>
      </c>
      <c r="JX36" s="140">
        <f ca="1">IF(AND(($AB36+$E$2)&gt;JX$5,JX$5&gt;=$E$2),'Portfolio Inputs'!R$30*$S36,IF(AND(($AA36+$E$2)&gt;JX$5,JX$5&gt;=$E$2),'Portfolio Inputs'!R$30*$R36,0))</f>
        <v>0</v>
      </c>
      <c r="JY36" s="140">
        <f ca="1">IF(AND(($AB36+$E$2)&gt;JY$5,JY$5&gt;=$E$2),'Portfolio Inputs'!S$30*$S36,IF(AND(($AA36+$E$2)&gt;JY$5,JY$5&gt;=$E$2),'Portfolio Inputs'!S$30*$R36,0))</f>
        <v>0</v>
      </c>
      <c r="JZ36" s="140">
        <f ca="1">IF(AND(($AB36+$E$2)&gt;JZ$5,JZ$5&gt;=$E$2),'Portfolio Inputs'!T$30*$S36,IF(AND(($AA36+$E$2)&gt;JZ$5,JZ$5&gt;=$E$2),'Portfolio Inputs'!T$30*$R36,0))</f>
        <v>0</v>
      </c>
      <c r="KA36" s="140">
        <f ca="1">IF(AND(($AB36+$E$2)&gt;KA$5,KA$5&gt;=$E$2),'Portfolio Inputs'!U$30*$S36,IF(AND(($AA36+$E$2)&gt;KA$5,KA$5&gt;=$E$2),'Portfolio Inputs'!U$30*$R36,0))</f>
        <v>0</v>
      </c>
      <c r="KB36" s="140">
        <f ca="1">IF(AND(($AB36+$E$2)&gt;KB$5,KB$5&gt;=$E$2),'Portfolio Inputs'!V$30*$S36,IF(AND(($AA36+$E$2)&gt;KB$5,KB$5&gt;=$E$2),'Portfolio Inputs'!V$30*$R36,0))</f>
        <v>0</v>
      </c>
      <c r="KC36" s="140">
        <f ca="1">IF(AND(($AB36+$E$2)&gt;KC$5,KC$5&gt;=$E$2),'Portfolio Inputs'!W$30*$S36,IF(AND(($AA36+$E$2)&gt;KC$5,KC$5&gt;=$E$2),'Portfolio Inputs'!W$30*$R36,0))</f>
        <v>0</v>
      </c>
      <c r="KD36" s="140">
        <f ca="1">IF(AND(($AB36+$E$2)&gt;KD$5,KD$5&gt;=$E$2),'Portfolio Inputs'!X$30*$S36,IF(AND(($AA36+$E$2)&gt;KD$5,KD$5&gt;=$E$2),'Portfolio Inputs'!X$30*$R36,0))</f>
        <v>0</v>
      </c>
      <c r="KE36" s="140">
        <f ca="1">IF(AND(($AB36+$E$2)&gt;KE$5,KE$5&gt;=$E$2),'Portfolio Inputs'!Y$30*$S36,IF(AND(($AA36+$E$2)&gt;KE$5,KE$5&gt;=$E$2),'Portfolio Inputs'!Y$30*$R36,0))</f>
        <v>0</v>
      </c>
      <c r="KF36" s="140">
        <f ca="1">IF(AND(($AB36+$E$2)&gt;KF$5,KF$5&gt;=$E$2),'Portfolio Inputs'!Z$30*$S36,IF(AND(($AA36+$E$2)&gt;KF$5,KF$5&gt;=$E$2),'Portfolio Inputs'!Z$30*$R36,0))</f>
        <v>0</v>
      </c>
      <c r="KG36" s="140">
        <f ca="1">IF(AND(($AB36+$E$2)&gt;KG$5,KG$5&gt;=$E$2),'Portfolio Inputs'!AA$30*$S36,IF(AND(($AA36+$E$2)&gt;KG$5,KG$5&gt;=$E$2),'Portfolio Inputs'!AA$30*$R36,0))</f>
        <v>0</v>
      </c>
      <c r="KH36" s="140">
        <f ca="1">IF(AND(($AB36+$E$2)&gt;KH$5,KH$5&gt;=$E$2),'Portfolio Inputs'!AB$30*$S36,IF(AND(($AA36+$E$2)&gt;KH$5,KH$5&gt;=$E$2),'Portfolio Inputs'!AB$30*$R36,0))</f>
        <v>0</v>
      </c>
      <c r="KI36" s="140">
        <f ca="1">IF(AND(($AB36+$E$2)&gt;KI$5,KI$5&gt;=$E$2),'Portfolio Inputs'!AC$30*$S36,IF(AND(($AA36+$E$2)&gt;KI$5,KI$5&gt;=$E$2),'Portfolio Inputs'!AC$30*$R36,0))</f>
        <v>0</v>
      </c>
      <c r="KJ36" s="140">
        <f ca="1">IF(AND(($AB36+$E$2)&gt;KJ$5,KJ$5&gt;=$E$2),'Portfolio Inputs'!AD$30*$S36,IF(AND(($AA36+$E$2)&gt;KJ$5,KJ$5&gt;=$E$2),'Portfolio Inputs'!AD$30*$R36,0))</f>
        <v>0</v>
      </c>
      <c r="KK36" s="140">
        <f ca="1">IF(AND(($AB36+$E$2)&gt;KK$5,KK$5&gt;=$E$2),'Portfolio Inputs'!AE$30*$S36,IF(AND(($AA36+$E$2)&gt;KK$5,KK$5&gt;=$E$2),'Portfolio Inputs'!AE$30*$R36,0))</f>
        <v>0</v>
      </c>
      <c r="KL36" s="140">
        <f ca="1">IF(AND(($AB36+$E$2)&gt;KL$5,KL$5&gt;=$E$2),'Portfolio Inputs'!AF$30*$S36,IF(AND(($AA36+$E$2)&gt;KL$5,KL$5&gt;=$E$2),'Portfolio Inputs'!AF$30*$R36,0))</f>
        <v>0</v>
      </c>
      <c r="KM36" s="140">
        <f ca="1">IF(AND(($AB36+$E$2)&gt;KM$5,KM$5&gt;=$E$2),'Portfolio Inputs'!AG$30*$S36,IF(AND(($AA36+$E$2)&gt;KM$5,KM$5&gt;=$E$2),'Portfolio Inputs'!AG$30*$R36,0))</f>
        <v>0</v>
      </c>
      <c r="KN36" s="140">
        <f ca="1">IF(AND(($AB36+$E$2)&gt;KN$5,KN$5&gt;=$E$2),'Portfolio Inputs'!AH$30*$S36,IF(AND(($AA36+$E$2)&gt;KN$5,KN$5&gt;=$E$2),'Portfolio Inputs'!AH$30*$R36,0))</f>
        <v>0</v>
      </c>
      <c r="KO36" s="140">
        <f ca="1">IF(AND(($AB36+$E$2)&gt;KO$5,KO$5&gt;=$E$2),'Portfolio Inputs'!AI$30*$S36,IF(AND(($AA36+$E$2)&gt;KO$5,KO$5&gt;=$E$2),'Portfolio Inputs'!AI$30*$R36,0))</f>
        <v>0</v>
      </c>
      <c r="KP36" s="140">
        <f ca="1">IF(AND(($AB36+$E$2)&gt;KP$5,KP$5&gt;=$E$2),'Portfolio Inputs'!AJ$30*$S36,IF(AND(($AA36+$E$2)&gt;KP$5,KP$5&gt;=$E$2),'Portfolio Inputs'!AJ$30*$R36,0))</f>
        <v>0</v>
      </c>
      <c r="KQ36" s="140">
        <f ca="1">IF(AND(($AB36+$E$2)&gt;KQ$5,KQ$5&gt;=$E$2),'Portfolio Inputs'!AK$30*$S36,IF(AND(($AA36+$E$2)&gt;KQ$5,KQ$5&gt;=$E$2),'Portfolio Inputs'!AK$30*$R36,0))</f>
        <v>0</v>
      </c>
      <c r="KR36" s="140">
        <f ca="1">IF(AND(($AB36+$E$2)&gt;KR$5,KR$5&gt;=$E$2),'Portfolio Inputs'!AL$30*$S36,IF(AND(($AA36+$E$2)&gt;KR$5,KR$5&gt;=$E$2),'Portfolio Inputs'!AL$30*$R36,0))</f>
        <v>0</v>
      </c>
      <c r="KS36" s="140">
        <f ca="1">IF(AND(($AB36+$E$2)&gt;KS$5,KS$5&gt;=$E$2),'Portfolio Inputs'!AM$30*$S36,IF(AND(($AA36+$E$2)&gt;KS$5,KS$5&gt;=$E$2),'Portfolio Inputs'!AM$30*$R36,0))</f>
        <v>0</v>
      </c>
      <c r="KT36" s="139"/>
      <c r="KU36" s="140">
        <f ca="1">IF(AND(($AB36+$E$2)&gt;KU$5,KU$5&gt;=$E$2),$S36,IF(AND(($AA36+$E$2)&gt;KU$5,KU$5&gt;=$E$2),$R36,0))*IF($C36="Residential",'Portfolio Inputs'!F$37,'Portfolio Inputs'!F$38)</f>
        <v>0</v>
      </c>
      <c r="KV36" s="140">
        <f ca="1">IF(AND(($AB36+$E$2)&gt;KV$5,KV$5&gt;=$E$2),$S36,IF(AND(($AA36+$E$2)&gt;KV$5,KV$5&gt;=$E$2),$R36,0))*IF($C36="Residential",'Portfolio Inputs'!G$37,'Portfolio Inputs'!G$38)</f>
        <v>0</v>
      </c>
      <c r="KW36" s="140">
        <f ca="1">IF(AND(($AB36+$E$2)&gt;KW$5,KW$5&gt;=$E$2),$S36,IF(AND(($AA36+$E$2)&gt;KW$5,KW$5&gt;=$E$2),$R36,0))*IF($C36="Residential",'Portfolio Inputs'!H$37,'Portfolio Inputs'!H$38)</f>
        <v>0</v>
      </c>
      <c r="KX36" s="140">
        <f ca="1">IF(AND(($AB36+$E$2)&gt;KX$5,KX$5&gt;=$E$2),$S36,IF(AND(($AA36+$E$2)&gt;KX$5,KX$5&gt;=$E$2),$R36,0))*IF($C36="Residential",'Portfolio Inputs'!I$37,'Portfolio Inputs'!I$38)</f>
        <v>0</v>
      </c>
      <c r="KY36" s="140">
        <f ca="1">IF(AND(($AB36+$E$2)&gt;KY$5,KY$5&gt;=$E$2),$S36,IF(AND(($AA36+$E$2)&gt;KY$5,KY$5&gt;=$E$2),$R36,0))*IF($C36="Residential",'Portfolio Inputs'!J$37,'Portfolio Inputs'!J$38)</f>
        <v>0</v>
      </c>
      <c r="KZ36" s="140">
        <f ca="1">IF(AND(($AB36+$E$2)&gt;KZ$5,KZ$5&gt;=$E$2),$S36,IF(AND(($AA36+$E$2)&gt;KZ$5,KZ$5&gt;=$E$2),$R36,0))*IF($C36="Residential",'Portfolio Inputs'!K$37,'Portfolio Inputs'!K$38)</f>
        <v>0</v>
      </c>
      <c r="LA36" s="140">
        <f ca="1">IF(AND(($AB36+$E$2)&gt;LA$5,LA$5&gt;=$E$2),$S36,IF(AND(($AA36+$E$2)&gt;LA$5,LA$5&gt;=$E$2),$R36,0))*IF($C36="Residential",'Portfolio Inputs'!L$37,'Portfolio Inputs'!L$38)</f>
        <v>0</v>
      </c>
      <c r="LB36" s="140">
        <f ca="1">IF(AND(($AB36+$E$2)&gt;LB$5,LB$5&gt;=$E$2),$S36,IF(AND(($AA36+$E$2)&gt;LB$5,LB$5&gt;=$E$2),$R36,0))*IF($C36="Residential",'Portfolio Inputs'!M$37,'Portfolio Inputs'!M$38)</f>
        <v>0</v>
      </c>
      <c r="LC36" s="140">
        <f ca="1">IF(AND(($AB36+$E$2)&gt;LC$5,LC$5&gt;=$E$2),$S36,IF(AND(($AA36+$E$2)&gt;LC$5,LC$5&gt;=$E$2),$R36,0))*IF($C36="Residential",'Portfolio Inputs'!N$37,'Portfolio Inputs'!N$38)</f>
        <v>0</v>
      </c>
      <c r="LD36" s="140">
        <f ca="1">IF(AND(($AB36+$E$2)&gt;LD$5,LD$5&gt;=$E$2),$S36,IF(AND(($AA36+$E$2)&gt;LD$5,LD$5&gt;=$E$2),$R36,0))*IF($C36="Residential",'Portfolio Inputs'!O$37,'Portfolio Inputs'!O$38)</f>
        <v>0</v>
      </c>
      <c r="LE36" s="140">
        <f ca="1">IF(AND(($AB36+$E$2)&gt;LE$5,LE$5&gt;=$E$2),$S36,IF(AND(($AA36+$E$2)&gt;LE$5,LE$5&gt;=$E$2),$R36,0))*IF($C36="Residential",'Portfolio Inputs'!P$37,'Portfolio Inputs'!P$38)</f>
        <v>0</v>
      </c>
      <c r="LF36" s="140">
        <f ca="1">IF(AND(($AB36+$E$2)&gt;LF$5,LF$5&gt;=$E$2),$S36,IF(AND(($AA36+$E$2)&gt;LF$5,LF$5&gt;=$E$2),$R36,0))*IF($C36="Residential",'Portfolio Inputs'!Q$37,'Portfolio Inputs'!Q$38)</f>
        <v>0</v>
      </c>
      <c r="LG36" s="140">
        <f ca="1">IF(AND(($AB36+$E$2)&gt;LG$5,LG$5&gt;=$E$2),$S36,IF(AND(($AA36+$E$2)&gt;LG$5,LG$5&gt;=$E$2),$R36,0))*IF($C36="Residential",'Portfolio Inputs'!R$37,'Portfolio Inputs'!R$38)</f>
        <v>0</v>
      </c>
      <c r="LH36" s="140">
        <f ca="1">IF(AND(($AB36+$E$2)&gt;LH$5,LH$5&gt;=$E$2),$S36,IF(AND(($AA36+$E$2)&gt;LH$5,LH$5&gt;=$E$2),$R36,0))*IF($C36="Residential",'Portfolio Inputs'!S$37,'Portfolio Inputs'!S$38)</f>
        <v>0</v>
      </c>
      <c r="LI36" s="140">
        <f ca="1">IF(AND(($AB36+$E$2)&gt;LI$5,LI$5&gt;=$E$2),$S36,IF(AND(($AA36+$E$2)&gt;LI$5,LI$5&gt;=$E$2),$R36,0))*IF($C36="Residential",'Portfolio Inputs'!T$37,'Portfolio Inputs'!T$38)</f>
        <v>0</v>
      </c>
      <c r="LJ36" s="140">
        <f ca="1">IF(AND(($AB36+$E$2)&gt;LJ$5,LJ$5&gt;=$E$2),$S36,IF(AND(($AA36+$E$2)&gt;LJ$5,LJ$5&gt;=$E$2),$R36,0))*IF($C36="Residential",'Portfolio Inputs'!U$37,'Portfolio Inputs'!U$38)</f>
        <v>0</v>
      </c>
      <c r="LK36" s="140">
        <f ca="1">IF(AND(($AB36+$E$2)&gt;LK$5,LK$5&gt;=$E$2),$S36,IF(AND(($AA36+$E$2)&gt;LK$5,LK$5&gt;=$E$2),$R36,0))*IF($C36="Residential",'Portfolio Inputs'!V$37,'Portfolio Inputs'!V$38)</f>
        <v>0</v>
      </c>
      <c r="LL36" s="140">
        <f ca="1">IF(AND(($AB36+$E$2)&gt;LL$5,LL$5&gt;=$E$2),$S36,IF(AND(($AA36+$E$2)&gt;LL$5,LL$5&gt;=$E$2),$R36,0))*IF($C36="Residential",'Portfolio Inputs'!W$37,'Portfolio Inputs'!W$38)</f>
        <v>0</v>
      </c>
      <c r="LM36" s="140">
        <f ca="1">IF(AND(($AB36+$E$2)&gt;LM$5,LM$5&gt;=$E$2),$S36,IF(AND(($AA36+$E$2)&gt;LM$5,LM$5&gt;=$E$2),$R36,0))*IF($C36="Residential",'Portfolio Inputs'!X$37,'Portfolio Inputs'!X$38)</f>
        <v>0</v>
      </c>
      <c r="LN36" s="140">
        <f ca="1">IF(AND(($AB36+$E$2)&gt;LN$5,LN$5&gt;=$E$2),$S36,IF(AND(($AA36+$E$2)&gt;LN$5,LN$5&gt;=$E$2),$R36,0))*IF($C36="Residential",'Portfolio Inputs'!Y$37,'Portfolio Inputs'!Y$38)</f>
        <v>0</v>
      </c>
      <c r="LO36" s="140">
        <f ca="1">IF(AND(($AB36+$E$2)&gt;LO$5,LO$5&gt;=$E$2),$S36,IF(AND(($AA36+$E$2)&gt;LO$5,LO$5&gt;=$E$2),$R36,0))*IF($C36="Residential",'Portfolio Inputs'!Z$37,'Portfolio Inputs'!Z$38)</f>
        <v>0</v>
      </c>
      <c r="LP36" s="140">
        <f ca="1">IF(AND(($AB36+$E$2)&gt;LP$5,LP$5&gt;=$E$2),$S36,IF(AND(($AA36+$E$2)&gt;LP$5,LP$5&gt;=$E$2),$R36,0))*IF($C36="Residential",'Portfolio Inputs'!AA$37,'Portfolio Inputs'!AA$38)</f>
        <v>0</v>
      </c>
      <c r="LQ36" s="140">
        <f ca="1">IF(AND(($AB36+$E$2)&gt;LQ$5,LQ$5&gt;=$E$2),$S36,IF(AND(($AA36+$E$2)&gt;LQ$5,LQ$5&gt;=$E$2),$R36,0))*IF($C36="Residential",'Portfolio Inputs'!AB$37,'Portfolio Inputs'!AB$38)</f>
        <v>0</v>
      </c>
      <c r="LR36" s="140">
        <f ca="1">IF(AND(($AB36+$E$2)&gt;LR$5,LR$5&gt;=$E$2),$S36,IF(AND(($AA36+$E$2)&gt;LR$5,LR$5&gt;=$E$2),$R36,0))*IF($C36="Residential",'Portfolio Inputs'!AC$37,'Portfolio Inputs'!AC$38)</f>
        <v>0</v>
      </c>
      <c r="LS36" s="140">
        <f ca="1">IF(AND(($AB36+$E$2)&gt;LS$5,LS$5&gt;=$E$2),$S36,IF(AND(($AA36+$E$2)&gt;LS$5,LS$5&gt;=$E$2),$R36,0))*IF($C36="Residential",'Portfolio Inputs'!AD$37,'Portfolio Inputs'!AD$38)</f>
        <v>0</v>
      </c>
      <c r="LT36" s="140">
        <f ca="1">IF(AND(($AB36+$E$2)&gt;LT$5,LT$5&gt;=$E$2),$S36,IF(AND(($AA36+$E$2)&gt;LT$5,LT$5&gt;=$E$2),$R36,0))*IF($C36="Residential",'Portfolio Inputs'!AE$37,'Portfolio Inputs'!AE$38)</f>
        <v>0</v>
      </c>
      <c r="LU36" s="140">
        <f ca="1">IF(AND(($AB36+$E$2)&gt;LU$5,LU$5&gt;=$E$2),$S36,IF(AND(($AA36+$E$2)&gt;LU$5,LU$5&gt;=$E$2),$R36,0))*IF($C36="Residential",'Portfolio Inputs'!AF$37,'Portfolio Inputs'!AF$38)</f>
        <v>0</v>
      </c>
      <c r="LV36" s="140">
        <f ca="1">IF(AND(($AB36+$E$2)&gt;LV$5,LV$5&gt;=$E$2),$S36,IF(AND(($AA36+$E$2)&gt;LV$5,LV$5&gt;=$E$2),$R36,0))*IF($C36="Residential",'Portfolio Inputs'!AG$37,'Portfolio Inputs'!AG$38)</f>
        <v>0</v>
      </c>
      <c r="LW36" s="140">
        <f ca="1">IF(AND(($AB36+$E$2)&gt;LW$5,LW$5&gt;=$E$2),$S36,IF(AND(($AA36+$E$2)&gt;LW$5,LW$5&gt;=$E$2),$R36,0))*IF($C36="Residential",'Portfolio Inputs'!AH$37,'Portfolio Inputs'!AH$38)</f>
        <v>0</v>
      </c>
      <c r="LX36" s="140">
        <f ca="1">IF(AND(($AB36+$E$2)&gt;LX$5,LX$5&gt;=$E$2),$S36,IF(AND(($AA36+$E$2)&gt;LX$5,LX$5&gt;=$E$2),$R36,0))*IF($C36="Residential",'Portfolio Inputs'!AI$37,'Portfolio Inputs'!AI$38)</f>
        <v>0</v>
      </c>
      <c r="LY36" s="140">
        <f ca="1">IF(AND(($AB36+$E$2)&gt;LY$5,LY$5&gt;=$E$2),$S36,IF(AND(($AA36+$E$2)&gt;LY$5,LY$5&gt;=$E$2),$R36,0))*IF($C36="Residential",'Portfolio Inputs'!AJ$37,'Portfolio Inputs'!AJ$38)</f>
        <v>0</v>
      </c>
      <c r="LZ36" s="140">
        <f ca="1">IF(AND(($AB36+$E$2)&gt;LZ$5,LZ$5&gt;=$E$2),$S36,IF(AND(($AA36+$E$2)&gt;LZ$5,LZ$5&gt;=$E$2),$R36,0))*IF($C36="Residential",'Portfolio Inputs'!AK$37,'Portfolio Inputs'!AK$38)</f>
        <v>0</v>
      </c>
      <c r="MA36" s="140">
        <f ca="1">IF(AND(($AB36+$E$2)&gt;MA$5,MA$5&gt;=$E$2),$S36,IF(AND(($AA36+$E$2)&gt;MA$5,MA$5&gt;=$E$2),$R36,0))*IF($C36="Residential",'Portfolio Inputs'!AL$37,'Portfolio Inputs'!AL$38)</f>
        <v>0</v>
      </c>
      <c r="MB36" s="140">
        <f ca="1">IF(AND(($AB36+$E$2)&gt;MB$5,MB$5&gt;=$E$2),$S36,IF(AND(($AA36+$E$2)&gt;MB$5,MB$5&gt;=$E$2),$R36,0))*IF($C36="Residential",'Portfolio Inputs'!AM$37,'Portfolio Inputs'!AM$38)</f>
        <v>0</v>
      </c>
      <c r="MC36" s="139"/>
      <c r="MD36" s="164">
        <f t="shared" ca="1" si="238"/>
        <v>12710.58</v>
      </c>
      <c r="ME36" s="164">
        <f t="shared" ca="1" si="239"/>
        <v>12710.58</v>
      </c>
      <c r="MF36" s="164">
        <f t="shared" ca="1" si="240"/>
        <v>12710.58</v>
      </c>
      <c r="MG36" s="164">
        <f t="shared" ca="1" si="241"/>
        <v>12710.58</v>
      </c>
      <c r="MH36" s="164">
        <f t="shared" ca="1" si="242"/>
        <v>12710.58</v>
      </c>
      <c r="MI36" s="164">
        <f t="shared" ca="1" si="243"/>
        <v>12710.58</v>
      </c>
      <c r="MJ36" s="164">
        <f t="shared" ca="1" si="244"/>
        <v>12710.58</v>
      </c>
      <c r="MK36" s="164">
        <f t="shared" ca="1" si="245"/>
        <v>12710.58</v>
      </c>
      <c r="ML36" s="164">
        <f t="shared" ca="1" si="246"/>
        <v>12710.58</v>
      </c>
      <c r="MM36" s="164">
        <f t="shared" ca="1" si="247"/>
        <v>12710.58</v>
      </c>
      <c r="MN36" s="164">
        <f t="shared" ca="1" si="248"/>
        <v>12710.58</v>
      </c>
      <c r="MO36" s="164">
        <f t="shared" ca="1" si="249"/>
        <v>12710.58</v>
      </c>
      <c r="MP36" s="164">
        <f t="shared" ca="1" si="250"/>
        <v>12710.58</v>
      </c>
      <c r="MQ36" s="164">
        <f t="shared" ca="1" si="251"/>
        <v>12710.58</v>
      </c>
      <c r="MR36" s="164">
        <f t="shared" ca="1" si="252"/>
        <v>12710.58</v>
      </c>
      <c r="MS36" s="164">
        <f t="shared" ca="1" si="253"/>
        <v>0</v>
      </c>
      <c r="MT36" s="164">
        <f t="shared" ca="1" si="254"/>
        <v>0</v>
      </c>
      <c r="MU36" s="164">
        <f t="shared" ca="1" si="255"/>
        <v>0</v>
      </c>
      <c r="MV36" s="164">
        <f t="shared" ca="1" si="256"/>
        <v>0</v>
      </c>
      <c r="MW36" s="164">
        <f t="shared" ca="1" si="257"/>
        <v>0</v>
      </c>
      <c r="MX36" s="164">
        <f t="shared" ca="1" si="258"/>
        <v>0</v>
      </c>
      <c r="MY36" s="164">
        <f t="shared" ca="1" si="259"/>
        <v>0</v>
      </c>
      <c r="MZ36" s="164">
        <f t="shared" ca="1" si="260"/>
        <v>0</v>
      </c>
      <c r="NA36" s="164">
        <f t="shared" ca="1" si="261"/>
        <v>0</v>
      </c>
      <c r="NB36" s="164">
        <f t="shared" ca="1" si="262"/>
        <v>0</v>
      </c>
      <c r="NC36" s="164">
        <f t="shared" ca="1" si="263"/>
        <v>0</v>
      </c>
      <c r="ND36" s="164">
        <f t="shared" ca="1" si="264"/>
        <v>0</v>
      </c>
      <c r="NE36" s="164">
        <f t="shared" ca="1" si="265"/>
        <v>0</v>
      </c>
      <c r="NF36" s="164">
        <f t="shared" ca="1" si="266"/>
        <v>0</v>
      </c>
      <c r="NG36" s="164">
        <f t="shared" ca="1" si="267"/>
        <v>0</v>
      </c>
      <c r="NH36" s="164">
        <f t="shared" ca="1" si="268"/>
        <v>0</v>
      </c>
      <c r="NI36" s="164">
        <f t="shared" ca="1" si="269"/>
        <v>0</v>
      </c>
      <c r="NJ36" s="164">
        <f t="shared" ca="1" si="270"/>
        <v>0</v>
      </c>
      <c r="NK36" s="164">
        <f t="shared" ca="1" si="271"/>
        <v>0</v>
      </c>
      <c r="NL36" s="139"/>
      <c r="NM36" s="164">
        <f t="shared" ca="1" si="272"/>
        <v>0.60202499999999992</v>
      </c>
      <c r="NN36" s="164">
        <f t="shared" ca="1" si="273"/>
        <v>0.60202499999999992</v>
      </c>
      <c r="NO36" s="164">
        <f t="shared" ca="1" si="274"/>
        <v>0.60202499999999992</v>
      </c>
      <c r="NP36" s="164">
        <f t="shared" ca="1" si="275"/>
        <v>0.60202499999999992</v>
      </c>
      <c r="NQ36" s="164">
        <f t="shared" ca="1" si="276"/>
        <v>0.60202499999999992</v>
      </c>
      <c r="NR36" s="164">
        <f t="shared" ca="1" si="277"/>
        <v>0.60202499999999992</v>
      </c>
      <c r="NS36" s="164">
        <f t="shared" ca="1" si="278"/>
        <v>0.60202499999999992</v>
      </c>
      <c r="NT36" s="164">
        <f t="shared" ca="1" si="279"/>
        <v>0.60202499999999992</v>
      </c>
      <c r="NU36" s="164">
        <f t="shared" ca="1" si="280"/>
        <v>0.60202499999999992</v>
      </c>
      <c r="NV36" s="164">
        <f t="shared" ca="1" si="281"/>
        <v>0.60202499999999992</v>
      </c>
      <c r="NW36" s="164">
        <f t="shared" ca="1" si="282"/>
        <v>0.60202499999999992</v>
      </c>
      <c r="NX36" s="164">
        <f t="shared" ca="1" si="283"/>
        <v>0.60202499999999992</v>
      </c>
      <c r="NY36" s="164">
        <f t="shared" ca="1" si="284"/>
        <v>0.60202499999999992</v>
      </c>
      <c r="NZ36" s="164">
        <f t="shared" ca="1" si="285"/>
        <v>0.60202499999999992</v>
      </c>
      <c r="OA36" s="164">
        <f t="shared" ca="1" si="286"/>
        <v>0.60202499999999992</v>
      </c>
      <c r="OB36" s="164">
        <f t="shared" ca="1" si="287"/>
        <v>0</v>
      </c>
      <c r="OC36" s="164">
        <f t="shared" ca="1" si="288"/>
        <v>0</v>
      </c>
      <c r="OD36" s="164">
        <f t="shared" ca="1" si="289"/>
        <v>0</v>
      </c>
      <c r="OE36" s="164">
        <f t="shared" ca="1" si="290"/>
        <v>0</v>
      </c>
      <c r="OF36" s="164">
        <f t="shared" ca="1" si="291"/>
        <v>0</v>
      </c>
      <c r="OG36" s="164">
        <f t="shared" ca="1" si="292"/>
        <v>0</v>
      </c>
      <c r="OH36" s="164">
        <f t="shared" ca="1" si="293"/>
        <v>0</v>
      </c>
      <c r="OI36" s="164">
        <f t="shared" ca="1" si="294"/>
        <v>0</v>
      </c>
      <c r="OJ36" s="164">
        <f t="shared" ca="1" si="295"/>
        <v>0</v>
      </c>
      <c r="OK36" s="164">
        <f t="shared" ca="1" si="296"/>
        <v>0</v>
      </c>
      <c r="OL36" s="164">
        <f t="shared" ca="1" si="297"/>
        <v>0</v>
      </c>
      <c r="OM36" s="164">
        <f t="shared" ca="1" si="298"/>
        <v>0</v>
      </c>
      <c r="ON36" s="164">
        <f t="shared" ca="1" si="299"/>
        <v>0</v>
      </c>
      <c r="OO36" s="164">
        <f t="shared" ca="1" si="300"/>
        <v>0</v>
      </c>
      <c r="OP36" s="164">
        <f t="shared" ca="1" si="301"/>
        <v>0</v>
      </c>
      <c r="OQ36" s="164">
        <f t="shared" ca="1" si="302"/>
        <v>0</v>
      </c>
      <c r="OR36" s="164">
        <f t="shared" ca="1" si="303"/>
        <v>0</v>
      </c>
      <c r="OS36" s="164">
        <f t="shared" ca="1" si="304"/>
        <v>0</v>
      </c>
      <c r="OT36" s="164">
        <f t="shared" ca="1" si="305"/>
        <v>0</v>
      </c>
      <c r="OU36" s="139"/>
      <c r="OV36" s="164">
        <f t="shared" ca="1" si="306"/>
        <v>0</v>
      </c>
      <c r="OW36" s="164">
        <f t="shared" ca="1" si="307"/>
        <v>0</v>
      </c>
      <c r="OX36" s="164">
        <f t="shared" ca="1" si="308"/>
        <v>0</v>
      </c>
      <c r="OY36" s="164">
        <f t="shared" ca="1" si="309"/>
        <v>0</v>
      </c>
      <c r="OZ36" s="164">
        <f t="shared" ca="1" si="310"/>
        <v>0</v>
      </c>
      <c r="PA36" s="164">
        <f t="shared" ca="1" si="311"/>
        <v>0</v>
      </c>
      <c r="PB36" s="164">
        <f t="shared" ca="1" si="312"/>
        <v>0</v>
      </c>
      <c r="PC36" s="164">
        <f t="shared" ca="1" si="313"/>
        <v>0</v>
      </c>
      <c r="PD36" s="164">
        <f t="shared" ca="1" si="314"/>
        <v>0</v>
      </c>
      <c r="PE36" s="164">
        <f t="shared" ca="1" si="315"/>
        <v>0</v>
      </c>
      <c r="PF36" s="164">
        <f t="shared" ca="1" si="316"/>
        <v>0</v>
      </c>
      <c r="PG36" s="164">
        <f t="shared" ca="1" si="317"/>
        <v>0</v>
      </c>
      <c r="PH36" s="164">
        <f t="shared" ca="1" si="318"/>
        <v>0</v>
      </c>
      <c r="PI36" s="164">
        <f t="shared" ca="1" si="319"/>
        <v>0</v>
      </c>
      <c r="PJ36" s="164">
        <f t="shared" ca="1" si="320"/>
        <v>0</v>
      </c>
      <c r="PK36" s="164">
        <f t="shared" ca="1" si="321"/>
        <v>0</v>
      </c>
      <c r="PL36" s="164">
        <f t="shared" ca="1" si="322"/>
        <v>0</v>
      </c>
      <c r="PM36" s="164">
        <f t="shared" ca="1" si="323"/>
        <v>0</v>
      </c>
      <c r="PN36" s="164">
        <f t="shared" ca="1" si="324"/>
        <v>0</v>
      </c>
      <c r="PO36" s="164">
        <f t="shared" ca="1" si="325"/>
        <v>0</v>
      </c>
      <c r="PP36" s="164">
        <f t="shared" ca="1" si="326"/>
        <v>0</v>
      </c>
      <c r="PQ36" s="164">
        <f t="shared" ca="1" si="327"/>
        <v>0</v>
      </c>
      <c r="PR36" s="164">
        <f t="shared" ca="1" si="328"/>
        <v>0</v>
      </c>
      <c r="PS36" s="164">
        <f t="shared" ca="1" si="329"/>
        <v>0</v>
      </c>
      <c r="PT36" s="164">
        <f t="shared" ca="1" si="330"/>
        <v>0</v>
      </c>
      <c r="PU36" s="164">
        <f t="shared" ca="1" si="331"/>
        <v>0</v>
      </c>
      <c r="PV36" s="164">
        <f t="shared" ca="1" si="332"/>
        <v>0</v>
      </c>
      <c r="PW36" s="164">
        <f t="shared" ca="1" si="333"/>
        <v>0</v>
      </c>
      <c r="PX36" s="164">
        <f t="shared" ca="1" si="334"/>
        <v>0</v>
      </c>
      <c r="PY36" s="164">
        <f t="shared" ca="1" si="335"/>
        <v>0</v>
      </c>
      <c r="PZ36" s="164">
        <f t="shared" ca="1" si="336"/>
        <v>0</v>
      </c>
      <c r="QA36" s="164">
        <f t="shared" ca="1" si="337"/>
        <v>0</v>
      </c>
      <c r="QB36" s="164">
        <f t="shared" ca="1" si="338"/>
        <v>0</v>
      </c>
      <c r="QC36" s="164">
        <f t="shared" ca="1" si="339"/>
        <v>0</v>
      </c>
      <c r="QD36" s="131"/>
    </row>
    <row r="37" spans="1:446" s="120" customFormat="1" ht="14.4" customHeight="1">
      <c r="A37" s="157" t="b">
        <f t="shared" ca="1" si="230"/>
        <v>0</v>
      </c>
      <c r="B37" s="128" t="str">
        <f>'Measure Inputs'!B21</f>
        <v>Residential_Residential HVAC_DHW_Electric Water Heater EF ≥ 0.95_Actual</v>
      </c>
      <c r="C37" s="129" t="str">
        <f ca="1">INDEX(OFFSET('Measure Inputs'!$D$7,,,TotalMeasures),MATCH($B37,OFFSET('Measure Inputs'!$B$7,,,TotalMeasures),0))</f>
        <v>Residential</v>
      </c>
      <c r="D37" s="129" t="str">
        <f ca="1">INDEX(OFFSET('Measure Inputs'!$E$7,,,TotalMeasures),MATCH($B37,OFFSET('Measure Inputs'!$B$7,,,TotalMeasures),0))</f>
        <v>Residential HVAC</v>
      </c>
      <c r="E37" s="129" t="str">
        <f ca="1">INDEX(OFFSET('Measure Inputs'!$F$7,,,TotalMeasures),MATCH($B37,OFFSET('Measure Inputs'!$B$7,,,TotalMeasures),0))</f>
        <v>DHW</v>
      </c>
      <c r="F37" s="130" t="str">
        <f ca="1">INDEX(OFFSET('Measure Inputs'!$G$7,,,TotalMeasures),MATCH($B37,OFFSET('Measure Inputs'!$B$7,,,TotalMeasures),0))</f>
        <v>Electric Water Heater EF ≥ 0.95</v>
      </c>
      <c r="G37" s="130" t="str">
        <f ca="1">INDEX(OFFSET('Measure Inputs'!$H$7,,,TotalMeasures),MATCH($B37,OFFSET('Measure Inputs'!$B$7,,,TotalMeasures),0))</f>
        <v>Actual</v>
      </c>
      <c r="H37" s="131"/>
      <c r="I37" s="132">
        <f ca="1">INDEX(OFFSET('Measure Inputs'!$L$7,,,TotalMeasures),MATCH($B37,OFFSET('Measure Inputs'!$B$7,,,TotalMeasures),0))</f>
        <v>52</v>
      </c>
      <c r="J37" s="132">
        <f t="shared" ca="1" si="231"/>
        <v>8772.2923600000049</v>
      </c>
      <c r="K37" s="162">
        <f ca="1">INDEX(OFFSET('Measure Inputs'!$AH$7,,,TotalMeasures),MATCH($B37,OFFSET('Measure Inputs'!$B$7,,,TotalMeasures),0))*$I37</f>
        <v>8772.2923600000049</v>
      </c>
      <c r="L37" s="132">
        <f ca="1">INDEX(OFFSET('Measure Inputs'!$AI$7,,,TotalMeasures),MATCH($B37,OFFSET('Measure Inputs'!$B$7,,,TotalMeasures),0))*$I37</f>
        <v>0</v>
      </c>
      <c r="M37" s="132">
        <f t="shared" ca="1" si="232"/>
        <v>1.0013099999999997</v>
      </c>
      <c r="N37" s="135">
        <f ca="1">INDEX(OFFSET('Measure Inputs'!$AJ$7,,,TotalMeasures),MATCH($B37,OFFSET('Measure Inputs'!$B$7,,,TotalMeasures),0))*$I37</f>
        <v>1.0013099999999997</v>
      </c>
      <c r="O37" s="132">
        <f ca="1">INDEX(OFFSET('Measure Inputs'!$AK$7,,,TotalMeasures),MATCH($B37,OFFSET('Measure Inputs'!$B$7,,,TotalMeasures),0))*$I37</f>
        <v>0</v>
      </c>
      <c r="P37" s="135">
        <f ca="1">INDEX(OFFSET('Measure Inputs'!$AL$7,,,TotalMeasures),MATCH($B37,OFFSET('Measure Inputs'!$B$7,,,TotalMeasures),0))*$I37</f>
        <v>0</v>
      </c>
      <c r="Q37" s="132">
        <f ca="1">INDEX(OFFSET('Measure Inputs'!$AM$7,,,TotalMeasures),MATCH($B37,OFFSET('Measure Inputs'!$B$7,,,TotalMeasures),0))*$I37</f>
        <v>0</v>
      </c>
      <c r="R37" s="133">
        <v>0</v>
      </c>
      <c r="S37" s="133">
        <v>0</v>
      </c>
      <c r="T37" s="133">
        <v>0</v>
      </c>
      <c r="U37" s="133">
        <v>0</v>
      </c>
      <c r="V37" s="133">
        <v>0</v>
      </c>
      <c r="W37" s="133">
        <v>0</v>
      </c>
      <c r="X37" s="131"/>
      <c r="Y37" s="134">
        <f ca="1">INDEX(OFFSET('Measure Inputs'!$Q$7,,,TotalMeasures),MATCH($B37,OFFSET('Measure Inputs'!$B$7,,,TotalMeasures),0))*$I37</f>
        <v>2655.12</v>
      </c>
      <c r="Z37" s="134">
        <f ca="1">INDEX(OFFSET('Measure Inputs'!$R$7,,,TotalMeasures),MATCH($B37,OFFSET('Measure Inputs'!$B$7,,,TotalMeasures),0))*$I37</f>
        <v>0</v>
      </c>
      <c r="AA37" s="163">
        <f ca="1">INDEX(OFFSET('Measure Inputs'!$N$7,,,TotalMeasures),MATCH($B37,OFFSET('Measure Inputs'!$B$7,,,TotalMeasures),0))</f>
        <v>15</v>
      </c>
      <c r="AB37" s="163">
        <f ca="1">INDEX(OFFSET('Measure Inputs'!$O$7,,,TotalMeasures),MATCH($B37,OFFSET('Measure Inputs'!$B$7,,,TotalMeasures),0))</f>
        <v>0</v>
      </c>
      <c r="AC37" s="134">
        <f ca="1">INDEX(OFFSET('Measure Inputs'!$P$7,,,TotalMeasures),MATCH($B37,OFFSET('Measure Inputs'!$B$7,,,TotalMeasures),0))*$I37</f>
        <v>4375</v>
      </c>
      <c r="AD37" s="134">
        <v>0</v>
      </c>
      <c r="AE37" s="134"/>
      <c r="AF37" s="131"/>
      <c r="AG37" s="135">
        <f t="shared" ca="1" si="233"/>
        <v>1.4242813180794156</v>
      </c>
      <c r="AH37" s="135">
        <f t="shared" ca="1" si="234"/>
        <v>0.86437435731634682</v>
      </c>
      <c r="AI37" s="135">
        <f t="shared" ca="1" si="235"/>
        <v>1.7578671495142559</v>
      </c>
      <c r="AJ37" s="135">
        <f t="shared" ca="1" si="236"/>
        <v>5.8480605859468326</v>
      </c>
      <c r="AK37" s="135">
        <f t="shared" ca="1" si="237"/>
        <v>0.24354763380906674</v>
      </c>
      <c r="AL37" s="131"/>
      <c r="AM37" s="156"/>
      <c r="AN37" s="156"/>
      <c r="AO37" s="156"/>
      <c r="AP37" s="131"/>
      <c r="AQ37" s="138">
        <f t="shared" ca="1" si="111"/>
        <v>3781.6378132590175</v>
      </c>
      <c r="AR37" s="138">
        <f t="shared" ca="1" si="112"/>
        <v>2655.12</v>
      </c>
      <c r="AS37" s="131"/>
      <c r="AT37" s="138">
        <f t="shared" ca="1" si="113"/>
        <v>3781.6378132590175</v>
      </c>
      <c r="AU37" s="138">
        <f t="shared" ca="1" si="114"/>
        <v>0</v>
      </c>
      <c r="AV37" s="131"/>
      <c r="AW37" s="138">
        <f t="shared" ca="1" si="115"/>
        <v>3781.6378132590175</v>
      </c>
      <c r="AX37" s="138">
        <f t="shared" ca="1" si="116"/>
        <v>0</v>
      </c>
      <c r="AY37" s="138">
        <f t="shared" ca="1" si="117"/>
        <v>885.71041275927371</v>
      </c>
      <c r="AZ37" s="138">
        <f t="shared" ca="1" si="118"/>
        <v>0</v>
      </c>
      <c r="BA37" s="138">
        <f t="shared" ca="1" si="119"/>
        <v>2655.12</v>
      </c>
      <c r="BB37" s="131"/>
      <c r="BC37" s="138">
        <f t="shared" ca="1" si="120"/>
        <v>11152.302622959154</v>
      </c>
      <c r="BD37" s="138">
        <f t="shared" ca="1" si="121"/>
        <v>0</v>
      </c>
      <c r="BE37" s="138">
        <f t="shared" ca="1" si="122"/>
        <v>2655.12</v>
      </c>
      <c r="BF37" s="131"/>
      <c r="BG37" s="138">
        <f t="shared" ca="1" si="123"/>
        <v>3781.6378132590175</v>
      </c>
      <c r="BH37" s="138">
        <f t="shared" ca="1" si="124"/>
        <v>11152.302622959154</v>
      </c>
      <c r="BI37" s="131"/>
      <c r="BJ37" s="140">
        <f ca="1">IF(AND(($AB37+$E$2)&gt;BJ$5,BJ$5&gt;=$E$2),'Portfolio Inputs'!F$24*$L37,IF(AND(($AA37+$E$2)&gt;BJ$5,BJ$5&gt;=$E$2),'Portfolio Inputs'!F$24*$K37,0))*Loss_ElectricEnergy+IF(AND(($AB37+$E$2)&gt;BJ$5,BJ$5&gt;=$E$2),'Portfolio Inputs'!F$25*$O37,IF(AND(($AA37+$E$2)&gt;BJ$5,BJ$5&gt;=$E$2),'Portfolio Inputs'!F$25*$N37,0))*Loss_ElectricDemand+IF(AND(($AB37+$E$2)&gt;BJ$5,BJ$5&gt;=$E$2),'Portfolio Inputs'!F$26*$Q37,IF(AND(($AA37+$E$2)&gt;BJ$5,BJ$5&gt;=$E$2),'Portfolio Inputs'!F$26*$P37,0))*Loss_GasEnergy</f>
        <v>392.8842715060411</v>
      </c>
      <c r="BK37" s="140">
        <f ca="1">IF(AND(($AB37+$E$2)&gt;BK$5,BK$5&gt;=$E$2),'Portfolio Inputs'!G$24*$L37,IF(AND(($AA37+$E$2)&gt;BK$5,BK$5&gt;=$E$2),'Portfolio Inputs'!G$24*$K37,0))*Loss_ElectricEnergy+IF(AND(($AB37+$E$2)&gt;BK$5,BK$5&gt;=$E$2),'Portfolio Inputs'!G$25*$O37,IF(AND(($AA37+$E$2)&gt;BK$5,BK$5&gt;=$E$2),'Portfolio Inputs'!G$25*$N37,0))*Loss_ElectricDemand+IF(AND(($AB37+$E$2)&gt;BK$5,BK$5&gt;=$E$2),'Portfolio Inputs'!G$26*$Q37,IF(AND(($AA37+$E$2)&gt;BK$5,BK$5&gt;=$E$2),'Portfolio Inputs'!G$26*$P37,0))*Loss_GasEnergy</f>
        <v>398.77753557863167</v>
      </c>
      <c r="BL37" s="140">
        <f ca="1">IF(AND(($AB37+$E$2)&gt;BL$5,BL$5&gt;=$E$2),'Portfolio Inputs'!H$24*$L37,IF(AND(($AA37+$E$2)&gt;BL$5,BL$5&gt;=$E$2),'Portfolio Inputs'!H$24*$K37,0))*Loss_ElectricEnergy+IF(AND(($AB37+$E$2)&gt;BL$5,BL$5&gt;=$E$2),'Portfolio Inputs'!H$25*$O37,IF(AND(($AA37+$E$2)&gt;BL$5,BL$5&gt;=$E$2),'Portfolio Inputs'!H$25*$N37,0))*Loss_ElectricDemand+IF(AND(($AB37+$E$2)&gt;BL$5,BL$5&gt;=$E$2),'Portfolio Inputs'!H$26*$Q37,IF(AND(($AA37+$E$2)&gt;BL$5,BL$5&gt;=$E$2),'Portfolio Inputs'!H$26*$P37,0))*Loss_GasEnergy</f>
        <v>404.75919861231108</v>
      </c>
      <c r="BM37" s="140">
        <f ca="1">IF(AND(($AB37+$E$2)&gt;BM$5,BM$5&gt;=$E$2),'Portfolio Inputs'!I$24*$L37,IF(AND(($AA37+$E$2)&gt;BM$5,BM$5&gt;=$E$2),'Portfolio Inputs'!I$24*$K37,0))*Loss_ElectricEnergy+IF(AND(($AB37+$E$2)&gt;BM$5,BM$5&gt;=$E$2),'Portfolio Inputs'!I$25*$O37,IF(AND(($AA37+$E$2)&gt;BM$5,BM$5&gt;=$E$2),'Portfolio Inputs'!I$25*$N37,0))*Loss_ElectricDemand+IF(AND(($AB37+$E$2)&gt;BM$5,BM$5&gt;=$E$2),'Portfolio Inputs'!I$26*$Q37,IF(AND(($AA37+$E$2)&gt;BM$5,BM$5&gt;=$E$2),'Portfolio Inputs'!I$26*$P37,0))*Loss_GasEnergy</f>
        <v>410.83058659149566</v>
      </c>
      <c r="BN37" s="140">
        <f ca="1">IF(AND(($AB37+$E$2)&gt;BN$5,BN$5&gt;=$E$2),'Portfolio Inputs'!J$24*$L37,IF(AND(($AA37+$E$2)&gt;BN$5,BN$5&gt;=$E$2),'Portfolio Inputs'!J$24*$K37,0))*Loss_ElectricEnergy+IF(AND(($AB37+$E$2)&gt;BN$5,BN$5&gt;=$E$2),'Portfolio Inputs'!J$25*$O37,IF(AND(($AA37+$E$2)&gt;BN$5,BN$5&gt;=$E$2),'Portfolio Inputs'!J$25*$N37,0))*Loss_ElectricDemand+IF(AND(($AB37+$E$2)&gt;BN$5,BN$5&gt;=$E$2),'Portfolio Inputs'!J$26*$Q37,IF(AND(($AA37+$E$2)&gt;BN$5,BN$5&gt;=$E$2),'Portfolio Inputs'!J$26*$P37,0))*Loss_GasEnergy</f>
        <v>416.99304539036808</v>
      </c>
      <c r="BO37" s="140">
        <f ca="1">IF(AND(($AB37+$E$2)&gt;BO$5,BO$5&gt;=$E$2),'Portfolio Inputs'!K$24*$L37,IF(AND(($AA37+$E$2)&gt;BO$5,BO$5&gt;=$E$2),'Portfolio Inputs'!K$24*$K37,0))*Loss_ElectricEnergy+IF(AND(($AB37+$E$2)&gt;BO$5,BO$5&gt;=$E$2),'Portfolio Inputs'!K$25*$O37,IF(AND(($AA37+$E$2)&gt;BO$5,BO$5&gt;=$E$2),'Portfolio Inputs'!K$25*$N37,0))*Loss_ElectricDemand+IF(AND(($AB37+$E$2)&gt;BO$5,BO$5&gt;=$E$2),'Portfolio Inputs'!K$26*$Q37,IF(AND(($AA37+$E$2)&gt;BO$5,BO$5&gt;=$E$2),'Portfolio Inputs'!K$26*$P37,0))*Loss_GasEnergy</f>
        <v>423.24794107122352</v>
      </c>
      <c r="BP37" s="140">
        <f ca="1">IF(AND(($AB37+$E$2)&gt;BP$5,BP$5&gt;=$E$2),'Portfolio Inputs'!L$24*$L37,IF(AND(($AA37+$E$2)&gt;BP$5,BP$5&gt;=$E$2),'Portfolio Inputs'!L$24*$K37,0))*Loss_ElectricEnergy+IF(AND(($AB37+$E$2)&gt;BP$5,BP$5&gt;=$E$2),'Portfolio Inputs'!L$25*$O37,IF(AND(($AA37+$E$2)&gt;BP$5,BP$5&gt;=$E$2),'Portfolio Inputs'!L$25*$N37,0))*Loss_ElectricDemand+IF(AND(($AB37+$E$2)&gt;BP$5,BP$5&gt;=$E$2),'Portfolio Inputs'!L$26*$Q37,IF(AND(($AA37+$E$2)&gt;BP$5,BP$5&gt;=$E$2),'Portfolio Inputs'!L$26*$P37,0))*Loss_GasEnergy</f>
        <v>429.59666018729183</v>
      </c>
      <c r="BQ37" s="140">
        <f ca="1">IF(AND(($AB37+$E$2)&gt;BQ$5,BQ$5&gt;=$E$2),'Portfolio Inputs'!M$24*$L37,IF(AND(($AA37+$E$2)&gt;BQ$5,BQ$5&gt;=$E$2),'Portfolio Inputs'!M$24*$K37,0))*Loss_ElectricEnergy+IF(AND(($AB37+$E$2)&gt;BQ$5,BQ$5&gt;=$E$2),'Portfolio Inputs'!M$25*$O37,IF(AND(($AA37+$E$2)&gt;BQ$5,BQ$5&gt;=$E$2),'Portfolio Inputs'!M$25*$N37,0))*Loss_ElectricDemand+IF(AND(($AB37+$E$2)&gt;BQ$5,BQ$5&gt;=$E$2),'Portfolio Inputs'!M$26*$Q37,IF(AND(($AA37+$E$2)&gt;BQ$5,BQ$5&gt;=$E$2),'Portfolio Inputs'!M$26*$P37,0))*Loss_GasEnergy</f>
        <v>436.04061009010115</v>
      </c>
      <c r="BR37" s="140">
        <f ca="1">IF(AND(($AB37+$E$2)&gt;BR$5,BR$5&gt;=$E$2),'Portfolio Inputs'!N$24*$L37,IF(AND(($AA37+$E$2)&gt;BR$5,BR$5&gt;=$E$2),'Portfolio Inputs'!N$24*$K37,0))*Loss_ElectricEnergy+IF(AND(($AB37+$E$2)&gt;BR$5,BR$5&gt;=$E$2),'Portfolio Inputs'!N$25*$O37,IF(AND(($AA37+$E$2)&gt;BR$5,BR$5&gt;=$E$2),'Portfolio Inputs'!N$25*$N37,0))*Loss_ElectricDemand+IF(AND(($AB37+$E$2)&gt;BR$5,BR$5&gt;=$E$2),'Portfolio Inputs'!N$26*$Q37,IF(AND(($AA37+$E$2)&gt;BR$5,BR$5&gt;=$E$2),'Portfolio Inputs'!N$26*$P37,0))*Loss_GasEnergy</f>
        <v>442.58121924145263</v>
      </c>
      <c r="BS37" s="140">
        <f ca="1">IF(AND(($AB37+$E$2)&gt;BS$5,BS$5&gt;=$E$2),'Portfolio Inputs'!O$24*$L37,IF(AND(($AA37+$E$2)&gt;BS$5,BS$5&gt;=$E$2),'Portfolio Inputs'!O$24*$K37,0))*Loss_ElectricEnergy+IF(AND(($AB37+$E$2)&gt;BS$5,BS$5&gt;=$E$2),'Portfolio Inputs'!O$25*$O37,IF(AND(($AA37+$E$2)&gt;BS$5,BS$5&gt;=$E$2),'Portfolio Inputs'!O$25*$N37,0))*Loss_ElectricDemand+IF(AND(($AB37+$E$2)&gt;BS$5,BS$5&gt;=$E$2),'Portfolio Inputs'!O$26*$Q37,IF(AND(($AA37+$E$2)&gt;BS$5,BS$5&gt;=$E$2),'Portfolio Inputs'!O$26*$P37,0))*Loss_GasEnergy</f>
        <v>449.21993753007439</v>
      </c>
      <c r="BT37" s="140">
        <f ca="1">IF(AND(($AB37+$E$2)&gt;BT$5,BT$5&gt;=$E$2),'Portfolio Inputs'!P$24*$L37,IF(AND(($AA37+$E$2)&gt;BT$5,BT$5&gt;=$E$2),'Portfolio Inputs'!P$24*$K37,0))*Loss_ElectricEnergy+IF(AND(($AB37+$E$2)&gt;BT$5,BT$5&gt;=$E$2),'Portfolio Inputs'!P$25*$O37,IF(AND(($AA37+$E$2)&gt;BT$5,BT$5&gt;=$E$2),'Portfolio Inputs'!P$25*$N37,0))*Loss_ElectricDemand+IF(AND(($AB37+$E$2)&gt;BT$5,BT$5&gt;=$E$2),'Portfolio Inputs'!P$26*$Q37,IF(AND(($AA37+$E$2)&gt;BT$5,BT$5&gt;=$E$2),'Portfolio Inputs'!P$26*$P37,0))*Loss_GasEnergy</f>
        <v>455.95823659302545</v>
      </c>
      <c r="BU37" s="140">
        <f ca="1">IF(AND(($AB37+$E$2)&gt;BU$5,BU$5&gt;=$E$2),'Portfolio Inputs'!Q$24*$L37,IF(AND(($AA37+$E$2)&gt;BU$5,BU$5&gt;=$E$2),'Portfolio Inputs'!Q$24*$K37,0))*Loss_ElectricEnergy+IF(AND(($AB37+$E$2)&gt;BU$5,BU$5&gt;=$E$2),'Portfolio Inputs'!Q$25*$O37,IF(AND(($AA37+$E$2)&gt;BU$5,BU$5&gt;=$E$2),'Portfolio Inputs'!Q$25*$N37,0))*Loss_ElectricDemand+IF(AND(($AB37+$E$2)&gt;BU$5,BU$5&gt;=$E$2),'Portfolio Inputs'!Q$26*$Q37,IF(AND(($AA37+$E$2)&gt;BU$5,BU$5&gt;=$E$2),'Portfolio Inputs'!Q$26*$P37,0))*Loss_GasEnergy</f>
        <v>462.79761014192076</v>
      </c>
      <c r="BV37" s="140">
        <f ca="1">IF(AND(($AB37+$E$2)&gt;BV$5,BV$5&gt;=$E$2),'Portfolio Inputs'!R$24*$L37,IF(AND(($AA37+$E$2)&gt;BV$5,BV$5&gt;=$E$2),'Portfolio Inputs'!R$24*$K37,0))*Loss_ElectricEnergy+IF(AND(($AB37+$E$2)&gt;BV$5,BV$5&gt;=$E$2),'Portfolio Inputs'!R$25*$O37,IF(AND(($AA37+$E$2)&gt;BV$5,BV$5&gt;=$E$2),'Portfolio Inputs'!R$25*$N37,0))*Loss_ElectricDemand+IF(AND(($AB37+$E$2)&gt;BV$5,BV$5&gt;=$E$2),'Portfolio Inputs'!R$26*$Q37,IF(AND(($AA37+$E$2)&gt;BV$5,BV$5&gt;=$E$2),'Portfolio Inputs'!R$26*$P37,0))*Loss_GasEnergy</f>
        <v>469.73957429404959</v>
      </c>
      <c r="BW37" s="140">
        <f ca="1">IF(AND(($AB37+$E$2)&gt;BW$5,BW$5&gt;=$E$2),'Portfolio Inputs'!S$24*$L37,IF(AND(($AA37+$E$2)&gt;BW$5,BW$5&gt;=$E$2),'Portfolio Inputs'!S$24*$K37,0))*Loss_ElectricEnergy+IF(AND(($AB37+$E$2)&gt;BW$5,BW$5&gt;=$E$2),'Portfolio Inputs'!S$25*$O37,IF(AND(($AA37+$E$2)&gt;BW$5,BW$5&gt;=$E$2),'Portfolio Inputs'!S$25*$N37,0))*Loss_ElectricDemand+IF(AND(($AB37+$E$2)&gt;BW$5,BW$5&gt;=$E$2),'Portfolio Inputs'!S$26*$Q37,IF(AND(($AA37+$E$2)&gt;BW$5,BW$5&gt;=$E$2),'Portfolio Inputs'!S$26*$P37,0))*Loss_GasEnergy</f>
        <v>476.78566790846025</v>
      </c>
      <c r="BX37" s="140">
        <f ca="1">IF(AND(($AB37+$E$2)&gt;BX$5,BX$5&gt;=$E$2),'Portfolio Inputs'!T$24*$L37,IF(AND(($AA37+$E$2)&gt;BX$5,BX$5&gt;=$E$2),'Portfolio Inputs'!T$24*$K37,0))*Loss_ElectricEnergy+IF(AND(($AB37+$E$2)&gt;BX$5,BX$5&gt;=$E$2),'Portfolio Inputs'!T$25*$O37,IF(AND(($AA37+$E$2)&gt;BX$5,BX$5&gt;=$E$2),'Portfolio Inputs'!T$25*$N37,0))*Loss_ElectricDemand+IF(AND(($AB37+$E$2)&gt;BX$5,BX$5&gt;=$E$2),'Portfolio Inputs'!T$26*$Q37,IF(AND(($AA37+$E$2)&gt;BX$5,BX$5&gt;=$E$2),'Portfolio Inputs'!T$26*$P37,0))*Loss_GasEnergy</f>
        <v>483.93745292708718</v>
      </c>
      <c r="BY37" s="140">
        <f ca="1">IF(AND(($AB37+$E$2)&gt;BY$5,BY$5&gt;=$E$2),'Portfolio Inputs'!U$24*$L37,IF(AND(($AA37+$E$2)&gt;BY$5,BY$5&gt;=$E$2),'Portfolio Inputs'!U$24*$K37,0))*Loss_ElectricEnergy+IF(AND(($AB37+$E$2)&gt;BY$5,BY$5&gt;=$E$2),'Portfolio Inputs'!U$25*$O37,IF(AND(($AA37+$E$2)&gt;BY$5,BY$5&gt;=$E$2),'Portfolio Inputs'!U$25*$N37,0))*Loss_ElectricDemand+IF(AND(($AB37+$E$2)&gt;BY$5,BY$5&gt;=$E$2),'Portfolio Inputs'!U$26*$Q37,IF(AND(($AA37+$E$2)&gt;BY$5,BY$5&gt;=$E$2),'Portfolio Inputs'!U$26*$P37,0))*Loss_GasEnergy</f>
        <v>0</v>
      </c>
      <c r="BZ37" s="140">
        <f ca="1">IF(AND(($AB37+$E$2)&gt;BZ$5,BZ$5&gt;=$E$2),'Portfolio Inputs'!V$24*$L37,IF(AND(($AA37+$E$2)&gt;BZ$5,BZ$5&gt;=$E$2),'Portfolio Inputs'!V$24*$K37,0))*Loss_ElectricEnergy+IF(AND(($AB37+$E$2)&gt;BZ$5,BZ$5&gt;=$E$2),'Portfolio Inputs'!V$25*$O37,IF(AND(($AA37+$E$2)&gt;BZ$5,BZ$5&gt;=$E$2),'Portfolio Inputs'!V$25*$N37,0))*Loss_ElectricDemand+IF(AND(($AB37+$E$2)&gt;BZ$5,BZ$5&gt;=$E$2),'Portfolio Inputs'!V$26*$Q37,IF(AND(($AA37+$E$2)&gt;BZ$5,BZ$5&gt;=$E$2),'Portfolio Inputs'!V$26*$P37,0))*Loss_GasEnergy</f>
        <v>0</v>
      </c>
      <c r="CA37" s="140">
        <f ca="1">IF(AND(($AB37+$E$2)&gt;CA$5,CA$5&gt;=$E$2),'Portfolio Inputs'!W$24*$L37,IF(AND(($AA37+$E$2)&gt;CA$5,CA$5&gt;=$E$2),'Portfolio Inputs'!W$24*$K37,0))*Loss_ElectricEnergy+IF(AND(($AB37+$E$2)&gt;CA$5,CA$5&gt;=$E$2),'Portfolio Inputs'!W$25*$O37,IF(AND(($AA37+$E$2)&gt;CA$5,CA$5&gt;=$E$2),'Portfolio Inputs'!W$25*$N37,0))*Loss_ElectricDemand+IF(AND(($AB37+$E$2)&gt;CA$5,CA$5&gt;=$E$2),'Portfolio Inputs'!W$26*$Q37,IF(AND(($AA37+$E$2)&gt;CA$5,CA$5&gt;=$E$2),'Portfolio Inputs'!W$26*$P37,0))*Loss_GasEnergy</f>
        <v>0</v>
      </c>
      <c r="CB37" s="140">
        <f ca="1">IF(AND(($AB37+$E$2)&gt;CB$5,CB$5&gt;=$E$2),'Portfolio Inputs'!X$24*$L37,IF(AND(($AA37+$E$2)&gt;CB$5,CB$5&gt;=$E$2),'Portfolio Inputs'!X$24*$K37,0))*Loss_ElectricEnergy+IF(AND(($AB37+$E$2)&gt;CB$5,CB$5&gt;=$E$2),'Portfolio Inputs'!X$25*$O37,IF(AND(($AA37+$E$2)&gt;CB$5,CB$5&gt;=$E$2),'Portfolio Inputs'!X$25*$N37,0))*Loss_ElectricDemand+IF(AND(($AB37+$E$2)&gt;CB$5,CB$5&gt;=$E$2),'Portfolio Inputs'!X$26*$Q37,IF(AND(($AA37+$E$2)&gt;CB$5,CB$5&gt;=$E$2),'Portfolio Inputs'!X$26*$P37,0))*Loss_GasEnergy</f>
        <v>0</v>
      </c>
      <c r="CC37" s="140">
        <f ca="1">IF(AND(($AB37+$E$2)&gt;CC$5,CC$5&gt;=$E$2),'Portfolio Inputs'!Y$24*$L37,IF(AND(($AA37+$E$2)&gt;CC$5,CC$5&gt;=$E$2),'Portfolio Inputs'!Y$24*$K37,0))*Loss_ElectricEnergy+IF(AND(($AB37+$E$2)&gt;CC$5,CC$5&gt;=$E$2),'Portfolio Inputs'!Y$25*$O37,IF(AND(($AA37+$E$2)&gt;CC$5,CC$5&gt;=$E$2),'Portfolio Inputs'!Y$25*$N37,0))*Loss_ElectricDemand+IF(AND(($AB37+$E$2)&gt;CC$5,CC$5&gt;=$E$2),'Portfolio Inputs'!Y$26*$Q37,IF(AND(($AA37+$E$2)&gt;CC$5,CC$5&gt;=$E$2),'Portfolio Inputs'!Y$26*$P37,0))*Loss_GasEnergy</f>
        <v>0</v>
      </c>
      <c r="CD37" s="140">
        <f ca="1">IF(AND(($AB37+$E$2)&gt;CD$5,CD$5&gt;=$E$2),'Portfolio Inputs'!Z$24*$L37,IF(AND(($AA37+$E$2)&gt;CD$5,CD$5&gt;=$E$2),'Portfolio Inputs'!Z$24*$K37,0))*Loss_ElectricEnergy+IF(AND(($AB37+$E$2)&gt;CD$5,CD$5&gt;=$E$2),'Portfolio Inputs'!Z$25*$O37,IF(AND(($AA37+$E$2)&gt;CD$5,CD$5&gt;=$E$2),'Portfolio Inputs'!Z$25*$N37,0))*Loss_ElectricDemand+IF(AND(($AB37+$E$2)&gt;CD$5,CD$5&gt;=$E$2),'Portfolio Inputs'!Z$26*$Q37,IF(AND(($AA37+$E$2)&gt;CD$5,CD$5&gt;=$E$2),'Portfolio Inputs'!Z$26*$P37,0))*Loss_GasEnergy</f>
        <v>0</v>
      </c>
      <c r="CE37" s="140">
        <f ca="1">IF(AND(($AB37+$E$2)&gt;CE$5,CE$5&gt;=$E$2),'Portfolio Inputs'!AA$24*$L37,IF(AND(($AA37+$E$2)&gt;CE$5,CE$5&gt;=$E$2),'Portfolio Inputs'!AA$24*$K37,0))*Loss_ElectricEnergy+IF(AND(($AB37+$E$2)&gt;CE$5,CE$5&gt;=$E$2),'Portfolio Inputs'!AA$25*$O37,IF(AND(($AA37+$E$2)&gt;CE$5,CE$5&gt;=$E$2),'Portfolio Inputs'!AA$25*$N37,0))*Loss_ElectricDemand+IF(AND(($AB37+$E$2)&gt;CE$5,CE$5&gt;=$E$2),'Portfolio Inputs'!AA$26*$Q37,IF(AND(($AA37+$E$2)&gt;CE$5,CE$5&gt;=$E$2),'Portfolio Inputs'!AA$26*$P37,0))*Loss_GasEnergy</f>
        <v>0</v>
      </c>
      <c r="CF37" s="140">
        <f ca="1">IF(AND(($AB37+$E$2)&gt;CF$5,CF$5&gt;=$E$2),'Portfolio Inputs'!AB$24*$L37,IF(AND(($AA37+$E$2)&gt;CF$5,CF$5&gt;=$E$2),'Portfolio Inputs'!AB$24*$K37,0))*Loss_ElectricEnergy+IF(AND(($AB37+$E$2)&gt;CF$5,CF$5&gt;=$E$2),'Portfolio Inputs'!AB$25*$O37,IF(AND(($AA37+$E$2)&gt;CF$5,CF$5&gt;=$E$2),'Portfolio Inputs'!AB$25*$N37,0))*Loss_ElectricDemand+IF(AND(($AB37+$E$2)&gt;CF$5,CF$5&gt;=$E$2),'Portfolio Inputs'!AB$26*$Q37,IF(AND(($AA37+$E$2)&gt;CF$5,CF$5&gt;=$E$2),'Portfolio Inputs'!AB$26*$P37,0))*Loss_GasEnergy</f>
        <v>0</v>
      </c>
      <c r="CG37" s="140">
        <f ca="1">IF(AND(($AB37+$E$2)&gt;CG$5,CG$5&gt;=$E$2),'Portfolio Inputs'!AC$24*$L37,IF(AND(($AA37+$E$2)&gt;CG$5,CG$5&gt;=$E$2),'Portfolio Inputs'!AC$24*$K37,0))*Loss_ElectricEnergy+IF(AND(($AB37+$E$2)&gt;CG$5,CG$5&gt;=$E$2),'Portfolio Inputs'!AC$25*$O37,IF(AND(($AA37+$E$2)&gt;CG$5,CG$5&gt;=$E$2),'Portfolio Inputs'!AC$25*$N37,0))*Loss_ElectricDemand+IF(AND(($AB37+$E$2)&gt;CG$5,CG$5&gt;=$E$2),'Portfolio Inputs'!AC$26*$Q37,IF(AND(($AA37+$E$2)&gt;CG$5,CG$5&gt;=$E$2),'Portfolio Inputs'!AC$26*$P37,0))*Loss_GasEnergy</f>
        <v>0</v>
      </c>
      <c r="CH37" s="140">
        <f ca="1">IF(AND(($AB37+$E$2)&gt;CH$5,CH$5&gt;=$E$2),'Portfolio Inputs'!AD$24*$L37,IF(AND(($AA37+$E$2)&gt;CH$5,CH$5&gt;=$E$2),'Portfolio Inputs'!AD$24*$K37,0))*Loss_ElectricEnergy+IF(AND(($AB37+$E$2)&gt;CH$5,CH$5&gt;=$E$2),'Portfolio Inputs'!AD$25*$O37,IF(AND(($AA37+$E$2)&gt;CH$5,CH$5&gt;=$E$2),'Portfolio Inputs'!AD$25*$N37,0))*Loss_ElectricDemand+IF(AND(($AB37+$E$2)&gt;CH$5,CH$5&gt;=$E$2),'Portfolio Inputs'!AD$26*$Q37,IF(AND(($AA37+$E$2)&gt;CH$5,CH$5&gt;=$E$2),'Portfolio Inputs'!AD$26*$P37,0))*Loss_GasEnergy</f>
        <v>0</v>
      </c>
      <c r="CI37" s="140">
        <f ca="1">IF(AND(($AB37+$E$2)&gt;CI$5,CI$5&gt;=$E$2),'Portfolio Inputs'!AE$24*$L37,IF(AND(($AA37+$E$2)&gt;CI$5,CI$5&gt;=$E$2),'Portfolio Inputs'!AE$24*$K37,0))*Loss_ElectricEnergy+IF(AND(($AB37+$E$2)&gt;CI$5,CI$5&gt;=$E$2),'Portfolio Inputs'!AE$25*$O37,IF(AND(($AA37+$E$2)&gt;CI$5,CI$5&gt;=$E$2),'Portfolio Inputs'!AE$25*$N37,0))*Loss_ElectricDemand+IF(AND(($AB37+$E$2)&gt;CI$5,CI$5&gt;=$E$2),'Portfolio Inputs'!AE$26*$Q37,IF(AND(($AA37+$E$2)&gt;CI$5,CI$5&gt;=$E$2),'Portfolio Inputs'!AE$26*$P37,0))*Loss_GasEnergy</f>
        <v>0</v>
      </c>
      <c r="CJ37" s="140">
        <f ca="1">IF(AND(($AB37+$E$2)&gt;CJ$5,CJ$5&gt;=$E$2),'Portfolio Inputs'!AF$24*$L37,IF(AND(($AA37+$E$2)&gt;CJ$5,CJ$5&gt;=$E$2),'Portfolio Inputs'!AF$24*$K37,0))*Loss_ElectricEnergy+IF(AND(($AB37+$E$2)&gt;CJ$5,CJ$5&gt;=$E$2),'Portfolio Inputs'!AF$25*$O37,IF(AND(($AA37+$E$2)&gt;CJ$5,CJ$5&gt;=$E$2),'Portfolio Inputs'!AF$25*$N37,0))*Loss_ElectricDemand+IF(AND(($AB37+$E$2)&gt;CJ$5,CJ$5&gt;=$E$2),'Portfolio Inputs'!AF$26*$Q37,IF(AND(($AA37+$E$2)&gt;CJ$5,CJ$5&gt;=$E$2),'Portfolio Inputs'!AF$26*$P37,0))*Loss_GasEnergy</f>
        <v>0</v>
      </c>
      <c r="CK37" s="140">
        <f ca="1">IF(AND(($AB37+$E$2)&gt;CK$5,CK$5&gt;=$E$2),'Portfolio Inputs'!AG$24*$L37,IF(AND(($AA37+$E$2)&gt;CK$5,CK$5&gt;=$E$2),'Portfolio Inputs'!AG$24*$K37,0))*Loss_ElectricEnergy+IF(AND(($AB37+$E$2)&gt;CK$5,CK$5&gt;=$E$2),'Portfolio Inputs'!AG$25*$O37,IF(AND(($AA37+$E$2)&gt;CK$5,CK$5&gt;=$E$2),'Portfolio Inputs'!AG$25*$N37,0))*Loss_ElectricDemand+IF(AND(($AB37+$E$2)&gt;CK$5,CK$5&gt;=$E$2),'Portfolio Inputs'!AG$26*$Q37,IF(AND(($AA37+$E$2)&gt;CK$5,CK$5&gt;=$E$2),'Portfolio Inputs'!AG$26*$P37,0))*Loss_GasEnergy</f>
        <v>0</v>
      </c>
      <c r="CL37" s="140">
        <f ca="1">IF(AND(($AB37+$E$2)&gt;CL$5,CL$5&gt;=$E$2),'Portfolio Inputs'!AH$24*$L37,IF(AND(($AA37+$E$2)&gt;CL$5,CL$5&gt;=$E$2),'Portfolio Inputs'!AH$24*$K37,0))*Loss_ElectricEnergy+IF(AND(($AB37+$E$2)&gt;CL$5,CL$5&gt;=$E$2),'Portfolio Inputs'!AH$25*$O37,IF(AND(($AA37+$E$2)&gt;CL$5,CL$5&gt;=$E$2),'Portfolio Inputs'!AH$25*$N37,0))*Loss_ElectricDemand+IF(AND(($AB37+$E$2)&gt;CL$5,CL$5&gt;=$E$2),'Portfolio Inputs'!AH$26*$Q37,IF(AND(($AA37+$E$2)&gt;CL$5,CL$5&gt;=$E$2),'Portfolio Inputs'!AH$26*$P37,0))*Loss_GasEnergy</f>
        <v>0</v>
      </c>
      <c r="CM37" s="140">
        <f ca="1">IF(AND(($AB37+$E$2)&gt;CM$5,CM$5&gt;=$E$2),'Portfolio Inputs'!AI$24*$L37,IF(AND(($AA37+$E$2)&gt;CM$5,CM$5&gt;=$E$2),'Portfolio Inputs'!AI$24*$K37,0))*Loss_ElectricEnergy+IF(AND(($AB37+$E$2)&gt;CM$5,CM$5&gt;=$E$2),'Portfolio Inputs'!AI$25*$O37,IF(AND(($AA37+$E$2)&gt;CM$5,CM$5&gt;=$E$2),'Portfolio Inputs'!AI$25*$N37,0))*Loss_ElectricDemand+IF(AND(($AB37+$E$2)&gt;CM$5,CM$5&gt;=$E$2),'Portfolio Inputs'!AI$26*$Q37,IF(AND(($AA37+$E$2)&gt;CM$5,CM$5&gt;=$E$2),'Portfolio Inputs'!AI$26*$P37,0))*Loss_GasEnergy</f>
        <v>0</v>
      </c>
      <c r="CN37" s="140">
        <f ca="1">IF(AND(($AB37+$E$2)&gt;CN$5,CN$5&gt;=$E$2),'Portfolio Inputs'!AJ$24*$L37,IF(AND(($AA37+$E$2)&gt;CN$5,CN$5&gt;=$E$2),'Portfolio Inputs'!AJ$24*$K37,0))*Loss_ElectricEnergy+IF(AND(($AB37+$E$2)&gt;CN$5,CN$5&gt;=$E$2),'Portfolio Inputs'!AJ$25*$O37,IF(AND(($AA37+$E$2)&gt;CN$5,CN$5&gt;=$E$2),'Portfolio Inputs'!AJ$25*$N37,0))*Loss_ElectricDemand+IF(AND(($AB37+$E$2)&gt;CN$5,CN$5&gt;=$E$2),'Portfolio Inputs'!AJ$26*$Q37,IF(AND(($AA37+$E$2)&gt;CN$5,CN$5&gt;=$E$2),'Portfolio Inputs'!AJ$26*$P37,0))*Loss_GasEnergy</f>
        <v>0</v>
      </c>
      <c r="CO37" s="140">
        <f ca="1">IF(AND(($AB37+$E$2)&gt;CO$5,CO$5&gt;=$E$2),'Portfolio Inputs'!AK$24*$L37,IF(AND(($AA37+$E$2)&gt;CO$5,CO$5&gt;=$E$2),'Portfolio Inputs'!AK$24*$K37,0))*Loss_ElectricEnergy+IF(AND(($AB37+$E$2)&gt;CO$5,CO$5&gt;=$E$2),'Portfolio Inputs'!AK$25*$O37,IF(AND(($AA37+$E$2)&gt;CO$5,CO$5&gt;=$E$2),'Portfolio Inputs'!AK$25*$N37,0))*Loss_ElectricDemand+IF(AND(($AB37+$E$2)&gt;CO$5,CO$5&gt;=$E$2),'Portfolio Inputs'!AK$26*$Q37,IF(AND(($AA37+$E$2)&gt;CO$5,CO$5&gt;=$E$2),'Portfolio Inputs'!AK$26*$P37,0))*Loss_GasEnergy</f>
        <v>0</v>
      </c>
      <c r="CP37" s="140">
        <f ca="1">IF(AND(($AB37+$E$2)&gt;CP$5,CP$5&gt;=$E$2),'Portfolio Inputs'!AL$24*$L37,IF(AND(($AA37+$E$2)&gt;CP$5,CP$5&gt;=$E$2),'Portfolio Inputs'!AL$24*$K37,0))*Loss_ElectricEnergy+IF(AND(($AB37+$E$2)&gt;CP$5,CP$5&gt;=$E$2),'Portfolio Inputs'!AL$25*$O37,IF(AND(($AA37+$E$2)&gt;CP$5,CP$5&gt;=$E$2),'Portfolio Inputs'!AL$25*$N37,0))*Loss_ElectricDemand+IF(AND(($AB37+$E$2)&gt;CP$5,CP$5&gt;=$E$2),'Portfolio Inputs'!AL$26*$Q37,IF(AND(($AA37+$E$2)&gt;CP$5,CP$5&gt;=$E$2),'Portfolio Inputs'!AL$26*$P37,0))*Loss_GasEnergy</f>
        <v>0</v>
      </c>
      <c r="CQ37" s="140">
        <f ca="1">IF(AND(($AB37+$E$2)&gt;CQ$5,CQ$5&gt;=$E$2),'Portfolio Inputs'!AM$24*$L37,IF(AND(($AA37+$E$2)&gt;CQ$5,CQ$5&gt;=$E$2),'Portfolio Inputs'!AM$24*$K37,0))*Loss_ElectricEnergy+IF(AND(($AB37+$E$2)&gt;CQ$5,CQ$5&gt;=$E$2),'Portfolio Inputs'!AM$25*$O37,IF(AND(($AA37+$E$2)&gt;CQ$5,CQ$5&gt;=$E$2),'Portfolio Inputs'!AM$25*$N37,0))*Loss_ElectricDemand+IF(AND(($AB37+$E$2)&gt;CQ$5,CQ$5&gt;=$E$2),'Portfolio Inputs'!AM$26*$Q37,IF(AND(($AA37+$E$2)&gt;CQ$5,CQ$5&gt;=$E$2),'Portfolio Inputs'!AM$26*$P37,0))*Loss_GasEnergy</f>
        <v>0</v>
      </c>
      <c r="CR37" s="131"/>
      <c r="CS37" s="140">
        <f ca="1">IF(AND(($AB37+$E$2)&gt;CS$5,CS$5&gt;=$E$2),'Portfolio Inputs'!F$29*$L37,IF(AND(($AA37+$E$2)&gt;CS$5,CS$5&gt;=$E$2),'Portfolio Inputs'!F$29*$K37,0))</f>
        <v>100.00413290400006</v>
      </c>
      <c r="CT37" s="140">
        <f ca="1">IF(AND(($AB37+$E$2)&gt;CT$5,CT$5&gt;=$E$2),'Portfolio Inputs'!G$29*$L37,IF(AND(($AA37+$E$2)&gt;CT$5,CT$5&gt;=$E$2),'Portfolio Inputs'!G$29*$K37,0))</f>
        <v>100.00413290400006</v>
      </c>
      <c r="CU37" s="140">
        <f ca="1">IF(AND(($AB37+$E$2)&gt;CU$5,CU$5&gt;=$E$2),'Portfolio Inputs'!H$29*$L37,IF(AND(($AA37+$E$2)&gt;CU$5,CU$5&gt;=$E$2),'Portfolio Inputs'!H$29*$K37,0))</f>
        <v>100.00413290400006</v>
      </c>
      <c r="CV37" s="140">
        <f ca="1">IF(AND(($AB37+$E$2)&gt;CV$5,CV$5&gt;=$E$2),'Portfolio Inputs'!I$29*$L37,IF(AND(($AA37+$E$2)&gt;CV$5,CV$5&gt;=$E$2),'Portfolio Inputs'!I$29*$K37,0))</f>
        <v>100.00413290400006</v>
      </c>
      <c r="CW37" s="140">
        <f ca="1">IF(AND(($AB37+$E$2)&gt;CW$5,CW$5&gt;=$E$2),'Portfolio Inputs'!J$29*$L37,IF(AND(($AA37+$E$2)&gt;CW$5,CW$5&gt;=$E$2),'Portfolio Inputs'!J$29*$K37,0))</f>
        <v>100.00413290400006</v>
      </c>
      <c r="CX37" s="140">
        <f ca="1">IF(AND(($AB37+$E$2)&gt;CX$5,CX$5&gt;=$E$2),'Portfolio Inputs'!K$29*$L37,IF(AND(($AA37+$E$2)&gt;CX$5,CX$5&gt;=$E$2),'Portfolio Inputs'!K$29*$K37,0))</f>
        <v>100.00413290400006</v>
      </c>
      <c r="CY37" s="140">
        <f ca="1">IF(AND(($AB37+$E$2)&gt;CY$5,CY$5&gt;=$E$2),'Portfolio Inputs'!L$29*$L37,IF(AND(($AA37+$E$2)&gt;CY$5,CY$5&gt;=$E$2),'Portfolio Inputs'!L$29*$K37,0))</f>
        <v>100.00413290400006</v>
      </c>
      <c r="CZ37" s="140">
        <f ca="1">IF(AND(($AB37+$E$2)&gt;CZ$5,CZ$5&gt;=$E$2),'Portfolio Inputs'!M$29*$L37,IF(AND(($AA37+$E$2)&gt;CZ$5,CZ$5&gt;=$E$2),'Portfolio Inputs'!M$29*$K37,0))</f>
        <v>100.00413290400006</v>
      </c>
      <c r="DA37" s="140">
        <f ca="1">IF(AND(($AB37+$E$2)&gt;DA$5,DA$5&gt;=$E$2),'Portfolio Inputs'!N$29*$L37,IF(AND(($AA37+$E$2)&gt;DA$5,DA$5&gt;=$E$2),'Portfolio Inputs'!N$29*$K37,0))</f>
        <v>100.00413290400006</v>
      </c>
      <c r="DB37" s="140">
        <f ca="1">IF(AND(($AB37+$E$2)&gt;DB$5,DB$5&gt;=$E$2),'Portfolio Inputs'!O$29*$L37,IF(AND(($AA37+$E$2)&gt;DB$5,DB$5&gt;=$E$2),'Portfolio Inputs'!O$29*$K37,0))</f>
        <v>100.00413290400006</v>
      </c>
      <c r="DC37" s="140">
        <f ca="1">IF(AND(($AB37+$E$2)&gt;DC$5,DC$5&gt;=$E$2),'Portfolio Inputs'!P$29*$L37,IF(AND(($AA37+$E$2)&gt;DC$5,DC$5&gt;=$E$2),'Portfolio Inputs'!P$29*$K37,0))</f>
        <v>100.00413290400006</v>
      </c>
      <c r="DD37" s="140">
        <f ca="1">IF(AND(($AB37+$E$2)&gt;DD$5,DD$5&gt;=$E$2),'Portfolio Inputs'!Q$29*$L37,IF(AND(($AA37+$E$2)&gt;DD$5,DD$5&gt;=$E$2),'Portfolio Inputs'!Q$29*$K37,0))</f>
        <v>100.00413290400006</v>
      </c>
      <c r="DE37" s="140">
        <f ca="1">IF(AND(($AB37+$E$2)&gt;DE$5,DE$5&gt;=$E$2),'Portfolio Inputs'!R$29*$L37,IF(AND(($AA37+$E$2)&gt;DE$5,DE$5&gt;=$E$2),'Portfolio Inputs'!R$29*$K37,0))</f>
        <v>100.00413290400006</v>
      </c>
      <c r="DF37" s="140">
        <f ca="1">IF(AND(($AB37+$E$2)&gt;DF$5,DF$5&gt;=$E$2),'Portfolio Inputs'!S$29*$L37,IF(AND(($AA37+$E$2)&gt;DF$5,DF$5&gt;=$E$2),'Portfolio Inputs'!S$29*$K37,0))</f>
        <v>100.00413290400006</v>
      </c>
      <c r="DG37" s="140">
        <f ca="1">IF(AND(($AB37+$E$2)&gt;DG$5,DG$5&gt;=$E$2),'Portfolio Inputs'!T$29*$L37,IF(AND(($AA37+$E$2)&gt;DG$5,DG$5&gt;=$E$2),'Portfolio Inputs'!T$29*$K37,0))</f>
        <v>100.00413290400006</v>
      </c>
      <c r="DH37" s="140">
        <f ca="1">IF(AND(($AB37+$E$2)&gt;DH$5,DH$5&gt;=$E$2),'Portfolio Inputs'!U$29*$L37,IF(AND(($AA37+$E$2)&gt;DH$5,DH$5&gt;=$E$2),'Portfolio Inputs'!U$29*$K37,0))</f>
        <v>0</v>
      </c>
      <c r="DI37" s="140">
        <f ca="1">IF(AND(($AB37+$E$2)&gt;DI$5,DI$5&gt;=$E$2),'Portfolio Inputs'!V$29*$L37,IF(AND(($AA37+$E$2)&gt;DI$5,DI$5&gt;=$E$2),'Portfolio Inputs'!V$29*$K37,0))</f>
        <v>0</v>
      </c>
      <c r="DJ37" s="140">
        <f ca="1">IF(AND(($AB37+$E$2)&gt;DJ$5,DJ$5&gt;=$E$2),'Portfolio Inputs'!W$29*$L37,IF(AND(($AA37+$E$2)&gt;DJ$5,DJ$5&gt;=$E$2),'Portfolio Inputs'!W$29*$K37,0))</f>
        <v>0</v>
      </c>
      <c r="DK37" s="140">
        <f ca="1">IF(AND(($AB37+$E$2)&gt;DK$5,DK$5&gt;=$E$2),'Portfolio Inputs'!X$29*$L37,IF(AND(($AA37+$E$2)&gt;DK$5,DK$5&gt;=$E$2),'Portfolio Inputs'!X$29*$K37,0))</f>
        <v>0</v>
      </c>
      <c r="DL37" s="140">
        <f ca="1">IF(AND(($AB37+$E$2)&gt;DL$5,DL$5&gt;=$E$2),'Portfolio Inputs'!Y$29*$L37,IF(AND(($AA37+$E$2)&gt;DL$5,DL$5&gt;=$E$2),'Portfolio Inputs'!Y$29*$K37,0))</f>
        <v>0</v>
      </c>
      <c r="DM37" s="140">
        <f ca="1">IF(AND(($AB37+$E$2)&gt;DM$5,DM$5&gt;=$E$2),'Portfolio Inputs'!Z$29*$L37,IF(AND(($AA37+$E$2)&gt;DM$5,DM$5&gt;=$E$2),'Portfolio Inputs'!Z$29*$K37,0))</f>
        <v>0</v>
      </c>
      <c r="DN37" s="140">
        <f ca="1">IF(AND(($AB37+$E$2)&gt;DN$5,DN$5&gt;=$E$2),'Portfolio Inputs'!AA$29*$L37,IF(AND(($AA37+$E$2)&gt;DN$5,DN$5&gt;=$E$2),'Portfolio Inputs'!AA$29*$K37,0))</f>
        <v>0</v>
      </c>
      <c r="DO37" s="140">
        <f ca="1">IF(AND(($AB37+$E$2)&gt;DO$5,DO$5&gt;=$E$2),'Portfolio Inputs'!AB$29*$L37,IF(AND(($AA37+$E$2)&gt;DO$5,DO$5&gt;=$E$2),'Portfolio Inputs'!AB$29*$K37,0))</f>
        <v>0</v>
      </c>
      <c r="DP37" s="140">
        <f ca="1">IF(AND(($AB37+$E$2)&gt;DP$5,DP$5&gt;=$E$2),'Portfolio Inputs'!AC$29*$L37,IF(AND(($AA37+$E$2)&gt;DP$5,DP$5&gt;=$E$2),'Portfolio Inputs'!AC$29*$K37,0))</f>
        <v>0</v>
      </c>
      <c r="DQ37" s="140">
        <f ca="1">IF(AND(($AB37+$E$2)&gt;DQ$5,DQ$5&gt;=$E$2),'Portfolio Inputs'!AD$29*$L37,IF(AND(($AA37+$E$2)&gt;DQ$5,DQ$5&gt;=$E$2),'Portfolio Inputs'!AD$29*$K37,0))</f>
        <v>0</v>
      </c>
      <c r="DR37" s="140">
        <f ca="1">IF(AND(($AB37+$E$2)&gt;DR$5,DR$5&gt;=$E$2),'Portfolio Inputs'!AE$29*$L37,IF(AND(($AA37+$E$2)&gt;DR$5,DR$5&gt;=$E$2),'Portfolio Inputs'!AE$29*$K37,0))</f>
        <v>0</v>
      </c>
      <c r="DS37" s="140">
        <f ca="1">IF(AND(($AB37+$E$2)&gt;DS$5,DS$5&gt;=$E$2),'Portfolio Inputs'!AF$29*$L37,IF(AND(($AA37+$E$2)&gt;DS$5,DS$5&gt;=$E$2),'Portfolio Inputs'!AF$29*$K37,0))</f>
        <v>0</v>
      </c>
      <c r="DT37" s="140">
        <f ca="1">IF(AND(($AB37+$E$2)&gt;DT$5,DT$5&gt;=$E$2),'Portfolio Inputs'!AG$29*$L37,IF(AND(($AA37+$E$2)&gt;DT$5,DT$5&gt;=$E$2),'Portfolio Inputs'!AG$29*$K37,0))</f>
        <v>0</v>
      </c>
      <c r="DU37" s="140">
        <f ca="1">IF(AND(($AB37+$E$2)&gt;DU$5,DU$5&gt;=$E$2),'Portfolio Inputs'!AH$29*$L37,IF(AND(($AA37+$E$2)&gt;DU$5,DU$5&gt;=$E$2),'Portfolio Inputs'!AH$29*$K37,0))</f>
        <v>0</v>
      </c>
      <c r="DV37" s="140">
        <f ca="1">IF(AND(($AB37+$E$2)&gt;DV$5,DV$5&gt;=$E$2),'Portfolio Inputs'!AI$29*$L37,IF(AND(($AA37+$E$2)&gt;DV$5,DV$5&gt;=$E$2),'Portfolio Inputs'!AI$29*$K37,0))</f>
        <v>0</v>
      </c>
      <c r="DW37" s="140">
        <f ca="1">IF(AND(($AB37+$E$2)&gt;DW$5,DW$5&gt;=$E$2),'Portfolio Inputs'!AJ$29*$L37,IF(AND(($AA37+$E$2)&gt;DW$5,DW$5&gt;=$E$2),'Portfolio Inputs'!AJ$29*$K37,0))</f>
        <v>0</v>
      </c>
      <c r="DX37" s="140">
        <f ca="1">IF(AND(($AB37+$E$2)&gt;DX$5,DX$5&gt;=$E$2),'Portfolio Inputs'!AK$29*$L37,IF(AND(($AA37+$E$2)&gt;DX$5,DX$5&gt;=$E$2),'Portfolio Inputs'!AK$29*$K37,0))</f>
        <v>0</v>
      </c>
      <c r="DY37" s="140">
        <f ca="1">IF(AND(($AB37+$E$2)&gt;DY$5,DY$5&gt;=$E$2),'Portfolio Inputs'!AL$29*$L37,IF(AND(($AA37+$E$2)&gt;DY$5,DY$5&gt;=$E$2),'Portfolio Inputs'!AL$29*$K37,0))</f>
        <v>0</v>
      </c>
      <c r="DZ37" s="140">
        <f ca="1">IF(AND(($AB37+$E$2)&gt;DZ$5,DZ$5&gt;=$E$2),'Portfolio Inputs'!AM$29*$L37,IF(AND(($AA37+$E$2)&gt;DZ$5,DZ$5&gt;=$E$2),'Portfolio Inputs'!AM$29*$K37,0))</f>
        <v>0</v>
      </c>
      <c r="EA37" s="139"/>
      <c r="EB37" s="140">
        <f ca="1">IF(AND(($AB37+$E$2)&gt;EB$5,EB$5&gt;=$E$2),'Portfolio Inputs'!F$27*$U37,IF(AND(($AA37+$E$2)&gt;EB$5,EB$5&gt;=$E$2),'Portfolio Inputs'!F$27*$T37,0))
+IF(AND(($AB37+$E$2)&gt;EB$5,EB$5&gt;=$E$2),'Portfolio Inputs'!F$28*$W37,IF(AND(($AA37+$E$2)&gt;EB$5,EB$5&gt;=$E$2),'Portfolio Inputs'!F$28*$V37,0))</f>
        <v>0</v>
      </c>
      <c r="EC37" s="140">
        <f ca="1">IF(AND(($AB37+$E$2)&gt;EC$5,EC$5&gt;=$E$2),'Portfolio Inputs'!G$27*$U37,IF(AND(($AA37+$E$2)&gt;EC$5,EC$5&gt;=$E$2),'Portfolio Inputs'!G$27*$T37,0))
+IF(AND(($AB37+$E$2)&gt;EC$5,EC$5&gt;=$E$2),'Portfolio Inputs'!G$28*$W37,IF(AND(($AA37+$E$2)&gt;EC$5,EC$5&gt;=$E$2),'Portfolio Inputs'!G$28*$V37,0))</f>
        <v>0</v>
      </c>
      <c r="ED37" s="140">
        <f ca="1">IF(AND(($AB37+$E$2)&gt;ED$5,ED$5&gt;=$E$2),'Portfolio Inputs'!H$27*$U37,IF(AND(($AA37+$E$2)&gt;ED$5,ED$5&gt;=$E$2),'Portfolio Inputs'!H$27*$T37,0))
+IF(AND(($AB37+$E$2)&gt;ED$5,ED$5&gt;=$E$2),'Portfolio Inputs'!H$28*$W37,IF(AND(($AA37+$E$2)&gt;ED$5,ED$5&gt;=$E$2),'Portfolio Inputs'!H$28*$V37,0))</f>
        <v>0</v>
      </c>
      <c r="EE37" s="140">
        <f ca="1">IF(AND(($AB37+$E$2)&gt;EE$5,EE$5&gt;=$E$2),'Portfolio Inputs'!I$27*$U37,IF(AND(($AA37+$E$2)&gt;EE$5,EE$5&gt;=$E$2),'Portfolio Inputs'!I$27*$T37,0))
+IF(AND(($AB37+$E$2)&gt;EE$5,EE$5&gt;=$E$2),'Portfolio Inputs'!I$28*$W37,IF(AND(($AA37+$E$2)&gt;EE$5,EE$5&gt;=$E$2),'Portfolio Inputs'!I$28*$V37,0))</f>
        <v>0</v>
      </c>
      <c r="EF37" s="140">
        <f ca="1">IF(AND(($AB37+$E$2)&gt;EF$5,EF$5&gt;=$E$2),'Portfolio Inputs'!J$27*$U37,IF(AND(($AA37+$E$2)&gt;EF$5,EF$5&gt;=$E$2),'Portfolio Inputs'!J$27*$T37,0))
+IF(AND(($AB37+$E$2)&gt;EF$5,EF$5&gt;=$E$2),'Portfolio Inputs'!J$28*$W37,IF(AND(($AA37+$E$2)&gt;EF$5,EF$5&gt;=$E$2),'Portfolio Inputs'!J$28*$V37,0))</f>
        <v>0</v>
      </c>
      <c r="EG37" s="140">
        <f ca="1">IF(AND(($AB37+$E$2)&gt;EG$5,EG$5&gt;=$E$2),'Portfolio Inputs'!K$27*$U37,IF(AND(($AA37+$E$2)&gt;EG$5,EG$5&gt;=$E$2),'Portfolio Inputs'!K$27*$T37,0))
+IF(AND(($AB37+$E$2)&gt;EG$5,EG$5&gt;=$E$2),'Portfolio Inputs'!K$28*$W37,IF(AND(($AA37+$E$2)&gt;EG$5,EG$5&gt;=$E$2),'Portfolio Inputs'!K$28*$V37,0))</f>
        <v>0</v>
      </c>
      <c r="EH37" s="140">
        <f ca="1">IF(AND(($AB37+$E$2)&gt;EH$5,EH$5&gt;=$E$2),'Portfolio Inputs'!L$27*$U37,IF(AND(($AA37+$E$2)&gt;EH$5,EH$5&gt;=$E$2),'Portfolio Inputs'!L$27*$T37,0))
+IF(AND(($AB37+$E$2)&gt;EH$5,EH$5&gt;=$E$2),'Portfolio Inputs'!L$28*$W37,IF(AND(($AA37+$E$2)&gt;EH$5,EH$5&gt;=$E$2),'Portfolio Inputs'!L$28*$V37,0))</f>
        <v>0</v>
      </c>
      <c r="EI37" s="140">
        <f ca="1">IF(AND(($AB37+$E$2)&gt;EI$5,EI$5&gt;=$E$2),'Portfolio Inputs'!M$27*$U37,IF(AND(($AA37+$E$2)&gt;EI$5,EI$5&gt;=$E$2),'Portfolio Inputs'!M$27*$T37,0))
+IF(AND(($AB37+$E$2)&gt;EI$5,EI$5&gt;=$E$2),'Portfolio Inputs'!M$28*$W37,IF(AND(($AA37+$E$2)&gt;EI$5,EI$5&gt;=$E$2),'Portfolio Inputs'!M$28*$V37,0))</f>
        <v>0</v>
      </c>
      <c r="EJ37" s="140">
        <f ca="1">IF(AND(($AB37+$E$2)&gt;EJ$5,EJ$5&gt;=$E$2),'Portfolio Inputs'!N$27*$U37,IF(AND(($AA37+$E$2)&gt;EJ$5,EJ$5&gt;=$E$2),'Portfolio Inputs'!N$27*$T37,0))
+IF(AND(($AB37+$E$2)&gt;EJ$5,EJ$5&gt;=$E$2),'Portfolio Inputs'!N$28*$W37,IF(AND(($AA37+$E$2)&gt;EJ$5,EJ$5&gt;=$E$2),'Portfolio Inputs'!N$28*$V37,0))</f>
        <v>0</v>
      </c>
      <c r="EK37" s="140">
        <f ca="1">IF(AND(($AB37+$E$2)&gt;EK$5,EK$5&gt;=$E$2),'Portfolio Inputs'!O$27*$U37,IF(AND(($AA37+$E$2)&gt;EK$5,EK$5&gt;=$E$2),'Portfolio Inputs'!O$27*$T37,0))
+IF(AND(($AB37+$E$2)&gt;EK$5,EK$5&gt;=$E$2),'Portfolio Inputs'!O$28*$W37,IF(AND(($AA37+$E$2)&gt;EK$5,EK$5&gt;=$E$2),'Portfolio Inputs'!O$28*$V37,0))</f>
        <v>0</v>
      </c>
      <c r="EL37" s="140">
        <f ca="1">IF(AND(($AB37+$E$2)&gt;EL$5,EL$5&gt;=$E$2),'Portfolio Inputs'!P$27*$U37,IF(AND(($AA37+$E$2)&gt;EL$5,EL$5&gt;=$E$2),'Portfolio Inputs'!P$27*$T37,0))
+IF(AND(($AB37+$E$2)&gt;EL$5,EL$5&gt;=$E$2),'Portfolio Inputs'!P$28*$W37,IF(AND(($AA37+$E$2)&gt;EL$5,EL$5&gt;=$E$2),'Portfolio Inputs'!P$28*$V37,0))</f>
        <v>0</v>
      </c>
      <c r="EM37" s="140">
        <f ca="1">IF(AND(($AB37+$E$2)&gt;EM$5,EM$5&gt;=$E$2),'Portfolio Inputs'!Q$27*$U37,IF(AND(($AA37+$E$2)&gt;EM$5,EM$5&gt;=$E$2),'Portfolio Inputs'!Q$27*$T37,0))
+IF(AND(($AB37+$E$2)&gt;EM$5,EM$5&gt;=$E$2),'Portfolio Inputs'!Q$28*$W37,IF(AND(($AA37+$E$2)&gt;EM$5,EM$5&gt;=$E$2),'Portfolio Inputs'!Q$28*$V37,0))</f>
        <v>0</v>
      </c>
      <c r="EN37" s="140">
        <f ca="1">IF(AND(($AB37+$E$2)&gt;EN$5,EN$5&gt;=$E$2),'Portfolio Inputs'!R$27*$U37,IF(AND(($AA37+$E$2)&gt;EN$5,EN$5&gt;=$E$2),'Portfolio Inputs'!R$27*$T37,0))
+IF(AND(($AB37+$E$2)&gt;EN$5,EN$5&gt;=$E$2),'Portfolio Inputs'!R$28*$W37,IF(AND(($AA37+$E$2)&gt;EN$5,EN$5&gt;=$E$2),'Portfolio Inputs'!R$28*$V37,0))</f>
        <v>0</v>
      </c>
      <c r="EO37" s="140">
        <f ca="1">IF(AND(($AB37+$E$2)&gt;EO$5,EO$5&gt;=$E$2),'Portfolio Inputs'!S$27*$U37,IF(AND(($AA37+$E$2)&gt;EO$5,EO$5&gt;=$E$2),'Portfolio Inputs'!S$27*$T37,0))
+IF(AND(($AB37+$E$2)&gt;EO$5,EO$5&gt;=$E$2),'Portfolio Inputs'!S$28*$W37,IF(AND(($AA37+$E$2)&gt;EO$5,EO$5&gt;=$E$2),'Portfolio Inputs'!S$28*$V37,0))</f>
        <v>0</v>
      </c>
      <c r="EP37" s="140">
        <f ca="1">IF(AND(($AB37+$E$2)&gt;EP$5,EP$5&gt;=$E$2),'Portfolio Inputs'!T$27*$U37,IF(AND(($AA37+$E$2)&gt;EP$5,EP$5&gt;=$E$2),'Portfolio Inputs'!T$27*$T37,0))
+IF(AND(($AB37+$E$2)&gt;EP$5,EP$5&gt;=$E$2),'Portfolio Inputs'!T$28*$W37,IF(AND(($AA37+$E$2)&gt;EP$5,EP$5&gt;=$E$2),'Portfolio Inputs'!T$28*$V37,0))</f>
        <v>0</v>
      </c>
      <c r="EQ37" s="140">
        <f ca="1">IF(AND(($AB37+$E$2)&gt;EQ$5,EQ$5&gt;=$E$2),'Portfolio Inputs'!U$27*$U37,IF(AND(($AA37+$E$2)&gt;EQ$5,EQ$5&gt;=$E$2),'Portfolio Inputs'!U$27*$T37,0))
+IF(AND(($AB37+$E$2)&gt;EQ$5,EQ$5&gt;=$E$2),'Portfolio Inputs'!U$28*$W37,IF(AND(($AA37+$E$2)&gt;EQ$5,EQ$5&gt;=$E$2),'Portfolio Inputs'!U$28*$V37,0))</f>
        <v>0</v>
      </c>
      <c r="ER37" s="140">
        <f ca="1">IF(AND(($AB37+$E$2)&gt;ER$5,ER$5&gt;=$E$2),'Portfolio Inputs'!V$27*$U37,IF(AND(($AA37+$E$2)&gt;ER$5,ER$5&gt;=$E$2),'Portfolio Inputs'!V$27*$T37,0))
+IF(AND(($AB37+$E$2)&gt;ER$5,ER$5&gt;=$E$2),'Portfolio Inputs'!V$28*$W37,IF(AND(($AA37+$E$2)&gt;ER$5,ER$5&gt;=$E$2),'Portfolio Inputs'!V$28*$V37,0))</f>
        <v>0</v>
      </c>
      <c r="ES37" s="140">
        <f ca="1">IF(AND(($AB37+$E$2)&gt;ES$5,ES$5&gt;=$E$2),'Portfolio Inputs'!W$27*$U37,IF(AND(($AA37+$E$2)&gt;ES$5,ES$5&gt;=$E$2),'Portfolio Inputs'!W$27*$T37,0))
+IF(AND(($AB37+$E$2)&gt;ES$5,ES$5&gt;=$E$2),'Portfolio Inputs'!W$28*$W37,IF(AND(($AA37+$E$2)&gt;ES$5,ES$5&gt;=$E$2),'Portfolio Inputs'!W$28*$V37,0))</f>
        <v>0</v>
      </c>
      <c r="ET37" s="140">
        <f ca="1">IF(AND(($AB37+$E$2)&gt;ET$5,ET$5&gt;=$E$2),'Portfolio Inputs'!X$27*$U37,IF(AND(($AA37+$E$2)&gt;ET$5,ET$5&gt;=$E$2),'Portfolio Inputs'!X$27*$T37,0))
+IF(AND(($AB37+$E$2)&gt;ET$5,ET$5&gt;=$E$2),'Portfolio Inputs'!X$28*$W37,IF(AND(($AA37+$E$2)&gt;ET$5,ET$5&gt;=$E$2),'Portfolio Inputs'!X$28*$V37,0))</f>
        <v>0</v>
      </c>
      <c r="EU37" s="140">
        <f ca="1">IF(AND(($AB37+$E$2)&gt;EU$5,EU$5&gt;=$E$2),'Portfolio Inputs'!Y$27*$U37,IF(AND(($AA37+$E$2)&gt;EU$5,EU$5&gt;=$E$2),'Portfolio Inputs'!Y$27*$T37,0))
+IF(AND(($AB37+$E$2)&gt;EU$5,EU$5&gt;=$E$2),'Portfolio Inputs'!Y$28*$W37,IF(AND(($AA37+$E$2)&gt;EU$5,EU$5&gt;=$E$2),'Portfolio Inputs'!Y$28*$V37,0))</f>
        <v>0</v>
      </c>
      <c r="EV37" s="140">
        <f ca="1">IF(AND(($AB37+$E$2)&gt;EV$5,EV$5&gt;=$E$2),'Portfolio Inputs'!Z$27*$U37,IF(AND(($AA37+$E$2)&gt;EV$5,EV$5&gt;=$E$2),'Portfolio Inputs'!Z$27*$T37,0))
+IF(AND(($AB37+$E$2)&gt;EV$5,EV$5&gt;=$E$2),'Portfolio Inputs'!Z$28*$W37,IF(AND(($AA37+$E$2)&gt;EV$5,EV$5&gt;=$E$2),'Portfolio Inputs'!Z$28*$V37,0))</f>
        <v>0</v>
      </c>
      <c r="EW37" s="140">
        <f ca="1">IF(AND(($AB37+$E$2)&gt;EW$5,EW$5&gt;=$E$2),'Portfolio Inputs'!AA$27*$U37,IF(AND(($AA37+$E$2)&gt;EW$5,EW$5&gt;=$E$2),'Portfolio Inputs'!AA$27*$T37,0))
+IF(AND(($AB37+$E$2)&gt;EW$5,EW$5&gt;=$E$2),'Portfolio Inputs'!AA$28*$W37,IF(AND(($AA37+$E$2)&gt;EW$5,EW$5&gt;=$E$2),'Portfolio Inputs'!AA$28*$V37,0))</f>
        <v>0</v>
      </c>
      <c r="EX37" s="140">
        <f ca="1">IF(AND(($AB37+$E$2)&gt;EX$5,EX$5&gt;=$E$2),'Portfolio Inputs'!AB$27*$U37,IF(AND(($AA37+$E$2)&gt;EX$5,EX$5&gt;=$E$2),'Portfolio Inputs'!AB$27*$T37,0))
+IF(AND(($AB37+$E$2)&gt;EX$5,EX$5&gt;=$E$2),'Portfolio Inputs'!AB$28*$W37,IF(AND(($AA37+$E$2)&gt;EX$5,EX$5&gt;=$E$2),'Portfolio Inputs'!AB$28*$V37,0))</f>
        <v>0</v>
      </c>
      <c r="EY37" s="140">
        <f ca="1">IF(AND(($AB37+$E$2)&gt;EY$5,EY$5&gt;=$E$2),'Portfolio Inputs'!AC$27*$U37,IF(AND(($AA37+$E$2)&gt;EY$5,EY$5&gt;=$E$2),'Portfolio Inputs'!AC$27*$T37,0))
+IF(AND(($AB37+$E$2)&gt;EY$5,EY$5&gt;=$E$2),'Portfolio Inputs'!AC$28*$W37,IF(AND(($AA37+$E$2)&gt;EY$5,EY$5&gt;=$E$2),'Portfolio Inputs'!AC$28*$V37,0))</f>
        <v>0</v>
      </c>
      <c r="EZ37" s="140">
        <f ca="1">IF(AND(($AB37+$E$2)&gt;EZ$5,EZ$5&gt;=$E$2),'Portfolio Inputs'!AD$27*$U37,IF(AND(($AA37+$E$2)&gt;EZ$5,EZ$5&gt;=$E$2),'Portfolio Inputs'!AD$27*$T37,0))
+IF(AND(($AB37+$E$2)&gt;EZ$5,EZ$5&gt;=$E$2),'Portfolio Inputs'!AD$28*$W37,IF(AND(($AA37+$E$2)&gt;EZ$5,EZ$5&gt;=$E$2),'Portfolio Inputs'!AD$28*$V37,0))</f>
        <v>0</v>
      </c>
      <c r="FA37" s="140">
        <f ca="1">IF(AND(($AB37+$E$2)&gt;FA$5,FA$5&gt;=$E$2),'Portfolio Inputs'!AE$27*$U37,IF(AND(($AA37+$E$2)&gt;FA$5,FA$5&gt;=$E$2),'Portfolio Inputs'!AE$27*$T37,0))
+IF(AND(($AB37+$E$2)&gt;FA$5,FA$5&gt;=$E$2),'Portfolio Inputs'!AE$28*$W37,IF(AND(($AA37+$E$2)&gt;FA$5,FA$5&gt;=$E$2),'Portfolio Inputs'!AE$28*$V37,0))</f>
        <v>0</v>
      </c>
      <c r="FB37" s="140">
        <f ca="1">IF(AND(($AB37+$E$2)&gt;FB$5,FB$5&gt;=$E$2),'Portfolio Inputs'!AF$27*$U37,IF(AND(($AA37+$E$2)&gt;FB$5,FB$5&gt;=$E$2),'Portfolio Inputs'!AF$27*$T37,0))
+IF(AND(($AB37+$E$2)&gt;FB$5,FB$5&gt;=$E$2),'Portfolio Inputs'!AF$28*$W37,IF(AND(($AA37+$E$2)&gt;FB$5,FB$5&gt;=$E$2),'Portfolio Inputs'!AF$28*$V37,0))</f>
        <v>0</v>
      </c>
      <c r="FC37" s="140">
        <f ca="1">IF(AND(($AB37+$E$2)&gt;FC$5,FC$5&gt;=$E$2),'Portfolio Inputs'!AG$27*$U37,IF(AND(($AA37+$E$2)&gt;FC$5,FC$5&gt;=$E$2),'Portfolio Inputs'!AG$27*$T37,0))
+IF(AND(($AB37+$E$2)&gt;FC$5,FC$5&gt;=$E$2),'Portfolio Inputs'!AG$28*$W37,IF(AND(($AA37+$E$2)&gt;FC$5,FC$5&gt;=$E$2),'Portfolio Inputs'!AG$28*$V37,0))</f>
        <v>0</v>
      </c>
      <c r="FD37" s="140">
        <f ca="1">IF(AND(($AB37+$E$2)&gt;FD$5,FD$5&gt;=$E$2),'Portfolio Inputs'!AH$27*$U37,IF(AND(($AA37+$E$2)&gt;FD$5,FD$5&gt;=$E$2),'Portfolio Inputs'!AH$27*$T37,0))
+IF(AND(($AB37+$E$2)&gt;FD$5,FD$5&gt;=$E$2),'Portfolio Inputs'!AH$28*$W37,IF(AND(($AA37+$E$2)&gt;FD$5,FD$5&gt;=$E$2),'Portfolio Inputs'!AH$28*$V37,0))</f>
        <v>0</v>
      </c>
      <c r="FE37" s="140">
        <f ca="1">IF(AND(($AB37+$E$2)&gt;FE$5,FE$5&gt;=$E$2),'Portfolio Inputs'!AI$27*$U37,IF(AND(($AA37+$E$2)&gt;FE$5,FE$5&gt;=$E$2),'Portfolio Inputs'!AI$27*$T37,0))
+IF(AND(($AB37+$E$2)&gt;FE$5,FE$5&gt;=$E$2),'Portfolio Inputs'!AI$28*$W37,IF(AND(($AA37+$E$2)&gt;FE$5,FE$5&gt;=$E$2),'Portfolio Inputs'!AI$28*$V37,0))</f>
        <v>0</v>
      </c>
      <c r="FF37" s="140">
        <f ca="1">IF(AND(($AB37+$E$2)&gt;FF$5,FF$5&gt;=$E$2),'Portfolio Inputs'!AJ$27*$U37,IF(AND(($AA37+$E$2)&gt;FF$5,FF$5&gt;=$E$2),'Portfolio Inputs'!AJ$27*$T37,0))
+IF(AND(($AB37+$E$2)&gt;FF$5,FF$5&gt;=$E$2),'Portfolio Inputs'!AJ$28*$W37,IF(AND(($AA37+$E$2)&gt;FF$5,FF$5&gt;=$E$2),'Portfolio Inputs'!AJ$28*$V37,0))</f>
        <v>0</v>
      </c>
      <c r="FG37" s="140">
        <f ca="1">IF(AND(($AB37+$E$2)&gt;FG$5,FG$5&gt;=$E$2),'Portfolio Inputs'!AK$27*$U37,IF(AND(($AA37+$E$2)&gt;FG$5,FG$5&gt;=$E$2),'Portfolio Inputs'!AK$27*$T37,0))
+IF(AND(($AB37+$E$2)&gt;FG$5,FG$5&gt;=$E$2),'Portfolio Inputs'!AK$28*$W37,IF(AND(($AA37+$E$2)&gt;FG$5,FG$5&gt;=$E$2),'Portfolio Inputs'!AK$28*$V37,0))</f>
        <v>0</v>
      </c>
      <c r="FH37" s="140">
        <f ca="1">IF(AND(($AB37+$E$2)&gt;FH$5,FH$5&gt;=$E$2),'Portfolio Inputs'!AL$27*$U37,IF(AND(($AA37+$E$2)&gt;FH$5,FH$5&gt;=$E$2),'Portfolio Inputs'!AL$27*$T37,0))
+IF(AND(($AB37+$E$2)&gt;FH$5,FH$5&gt;=$E$2),'Portfolio Inputs'!AL$28*$W37,IF(AND(($AA37+$E$2)&gt;FH$5,FH$5&gt;=$E$2),'Portfolio Inputs'!AL$28*$V37,0))</f>
        <v>0</v>
      </c>
      <c r="FI37" s="140">
        <f ca="1">IF(AND(($AB37+$E$2)&gt;FI$5,FI$5&gt;=$E$2),'Portfolio Inputs'!AM$27*$U37,IF(AND(($AA37+$E$2)&gt;FI$5,FI$5&gt;=$E$2),'Portfolio Inputs'!AM$27*$T37,0))
+IF(AND(($AB37+$E$2)&gt;FI$5,FI$5&gt;=$E$2),'Portfolio Inputs'!AM$28*$W37,IF(AND(($AA37+$E$2)&gt;FI$5,FI$5&gt;=$E$2),'Portfolio Inputs'!AM$28*$V37,0))</f>
        <v>0</v>
      </c>
      <c r="FJ37" s="139"/>
      <c r="FK37" s="140">
        <f ca="1">IF(AND(($AB37+$E$2)&gt;GT$5,GT$5&gt;=$E$2),$U37,IF(AND(($AA37+$E$2)&gt;GT$5,GT$5&gt;=$E$2),$T37,0))/Loss_Propane
 *IF($C37="Residential",'Portfolio Inputs'!F$39,'Portfolio Inputs'!F$40)
+IF(AND(($AB37+$E$2)&gt;GT$5,GT$5&gt;=$E$2),$W37,IF(AND(($AA37+$E$2)&gt;GT$5,GT$5&gt;=$E$2),$V37,0))/Loss_OilEnergy
 *IF($C37="Residential",'Portfolio Inputs'!F$41,'Portfolio Inputs'!F$42)</f>
        <v>0</v>
      </c>
      <c r="FL37" s="140">
        <f ca="1">IF(AND(($AB37+$E$2)&gt;GU$5,GU$5&gt;=$E$2),$U37,IF(AND(($AA37+$E$2)&gt;GU$5,GU$5&gt;=$E$2),$T37,0))/Loss_Propane
 *IF($C37="Residential",'Portfolio Inputs'!G$39,'Portfolio Inputs'!G$40)
+IF(AND(($AB37+$E$2)&gt;GU$5,GU$5&gt;=$E$2),$W37,IF(AND(($AA37+$E$2)&gt;GU$5,GU$5&gt;=$E$2),$V37,0))/Loss_OilEnergy
 *IF($C37="Residential",'Portfolio Inputs'!G$41,'Portfolio Inputs'!G$42)</f>
        <v>0</v>
      </c>
      <c r="FM37" s="140">
        <f ca="1">IF(AND(($AB37+$E$2)&gt;GV$5,GV$5&gt;=$E$2),$U37,IF(AND(($AA37+$E$2)&gt;GV$5,GV$5&gt;=$E$2),$T37,0))/Loss_Propane
 *IF($C37="Residential",'Portfolio Inputs'!H$39,'Portfolio Inputs'!H$40)
+IF(AND(($AB37+$E$2)&gt;GV$5,GV$5&gt;=$E$2),$W37,IF(AND(($AA37+$E$2)&gt;GV$5,GV$5&gt;=$E$2),$V37,0))/Loss_OilEnergy
 *IF($C37="Residential",'Portfolio Inputs'!H$41,'Portfolio Inputs'!H$42)</f>
        <v>0</v>
      </c>
      <c r="FN37" s="140">
        <f ca="1">IF(AND(($AB37+$E$2)&gt;GW$5,GW$5&gt;=$E$2),$U37,IF(AND(($AA37+$E$2)&gt;GW$5,GW$5&gt;=$E$2),$T37,0))/Loss_Propane
 *IF($C37="Residential",'Portfolio Inputs'!I$39,'Portfolio Inputs'!I$40)
+IF(AND(($AB37+$E$2)&gt;GW$5,GW$5&gt;=$E$2),$W37,IF(AND(($AA37+$E$2)&gt;GW$5,GW$5&gt;=$E$2),$V37,0))/Loss_OilEnergy
 *IF($C37="Residential",'Portfolio Inputs'!I$41,'Portfolio Inputs'!I$42)</f>
        <v>0</v>
      </c>
      <c r="FO37" s="140">
        <f ca="1">IF(AND(($AB37+$E$2)&gt;GX$5,GX$5&gt;=$E$2),$U37,IF(AND(($AA37+$E$2)&gt;GX$5,GX$5&gt;=$E$2),$T37,0))/Loss_Propane
 *IF($C37="Residential",'Portfolio Inputs'!J$39,'Portfolio Inputs'!J$40)
+IF(AND(($AB37+$E$2)&gt;GX$5,GX$5&gt;=$E$2),$W37,IF(AND(($AA37+$E$2)&gt;GX$5,GX$5&gt;=$E$2),$V37,0))/Loss_OilEnergy
 *IF($C37="Residential",'Portfolio Inputs'!J$41,'Portfolio Inputs'!J$42)</f>
        <v>0</v>
      </c>
      <c r="FP37" s="140">
        <f ca="1">IF(AND(($AB37+$E$2)&gt;GY$5,GY$5&gt;=$E$2),$U37,IF(AND(($AA37+$E$2)&gt;GY$5,GY$5&gt;=$E$2),$T37,0))/Loss_Propane
 *IF($C37="Residential",'Portfolio Inputs'!K$39,'Portfolio Inputs'!K$40)
+IF(AND(($AB37+$E$2)&gt;GY$5,GY$5&gt;=$E$2),$W37,IF(AND(($AA37+$E$2)&gt;GY$5,GY$5&gt;=$E$2),$V37,0))/Loss_OilEnergy
 *IF($C37="Residential",'Portfolio Inputs'!K$41,'Portfolio Inputs'!K$42)</f>
        <v>0</v>
      </c>
      <c r="FQ37" s="140">
        <f ca="1">IF(AND(($AB37+$E$2)&gt;GZ$5,GZ$5&gt;=$E$2),$U37,IF(AND(($AA37+$E$2)&gt;GZ$5,GZ$5&gt;=$E$2),$T37,0))/Loss_Propane
 *IF($C37="Residential",'Portfolio Inputs'!L$39,'Portfolio Inputs'!L$40)
+IF(AND(($AB37+$E$2)&gt;GZ$5,GZ$5&gt;=$E$2),$W37,IF(AND(($AA37+$E$2)&gt;GZ$5,GZ$5&gt;=$E$2),$V37,0))/Loss_OilEnergy
 *IF($C37="Residential",'Portfolio Inputs'!L$41,'Portfolio Inputs'!L$42)</f>
        <v>0</v>
      </c>
      <c r="FR37" s="140">
        <f ca="1">IF(AND(($AB37+$E$2)&gt;HA$5,HA$5&gt;=$E$2),$U37,IF(AND(($AA37+$E$2)&gt;HA$5,HA$5&gt;=$E$2),$T37,0))/Loss_Propane
 *IF($C37="Residential",'Portfolio Inputs'!M$39,'Portfolio Inputs'!M$40)
+IF(AND(($AB37+$E$2)&gt;HA$5,HA$5&gt;=$E$2),$W37,IF(AND(($AA37+$E$2)&gt;HA$5,HA$5&gt;=$E$2),$V37,0))/Loss_OilEnergy
 *IF($C37="Residential",'Portfolio Inputs'!M$41,'Portfolio Inputs'!M$42)</f>
        <v>0</v>
      </c>
      <c r="FS37" s="140">
        <f ca="1">IF(AND(($AB37+$E$2)&gt;HB$5,HB$5&gt;=$E$2),$U37,IF(AND(($AA37+$E$2)&gt;HB$5,HB$5&gt;=$E$2),$T37,0))/Loss_Propane
 *IF($C37="Residential",'Portfolio Inputs'!N$39,'Portfolio Inputs'!N$40)
+IF(AND(($AB37+$E$2)&gt;HB$5,HB$5&gt;=$E$2),$W37,IF(AND(($AA37+$E$2)&gt;HB$5,HB$5&gt;=$E$2),$V37,0))/Loss_OilEnergy
 *IF($C37="Residential",'Portfolio Inputs'!N$41,'Portfolio Inputs'!N$42)</f>
        <v>0</v>
      </c>
      <c r="FT37" s="140">
        <f ca="1">IF(AND(($AB37+$E$2)&gt;HC$5,HC$5&gt;=$E$2),$U37,IF(AND(($AA37+$E$2)&gt;HC$5,HC$5&gt;=$E$2),$T37,0))/Loss_Propane
 *IF($C37="Residential",'Portfolio Inputs'!O$39,'Portfolio Inputs'!O$40)
+IF(AND(($AB37+$E$2)&gt;HC$5,HC$5&gt;=$E$2),$W37,IF(AND(($AA37+$E$2)&gt;HC$5,HC$5&gt;=$E$2),$V37,0))/Loss_OilEnergy
 *IF($C37="Residential",'Portfolio Inputs'!O$41,'Portfolio Inputs'!O$42)</f>
        <v>0</v>
      </c>
      <c r="FU37" s="140">
        <f ca="1">IF(AND(($AB37+$E$2)&gt;HD$5,HD$5&gt;=$E$2),$U37,IF(AND(($AA37+$E$2)&gt;HD$5,HD$5&gt;=$E$2),$T37,0))/Loss_Propane
 *IF($C37="Residential",'Portfolio Inputs'!P$39,'Portfolio Inputs'!P$40)
+IF(AND(($AB37+$E$2)&gt;HD$5,HD$5&gt;=$E$2),$W37,IF(AND(($AA37+$E$2)&gt;HD$5,HD$5&gt;=$E$2),$V37,0))/Loss_OilEnergy
 *IF($C37="Residential",'Portfolio Inputs'!P$41,'Portfolio Inputs'!P$42)</f>
        <v>0</v>
      </c>
      <c r="FV37" s="140">
        <f ca="1">IF(AND(($AB37+$E$2)&gt;HE$5,HE$5&gt;=$E$2),$U37,IF(AND(($AA37+$E$2)&gt;HE$5,HE$5&gt;=$E$2),$T37,0))/Loss_Propane
 *IF($C37="Residential",'Portfolio Inputs'!Q$39,'Portfolio Inputs'!Q$40)
+IF(AND(($AB37+$E$2)&gt;HE$5,HE$5&gt;=$E$2),$W37,IF(AND(($AA37+$E$2)&gt;HE$5,HE$5&gt;=$E$2),$V37,0))/Loss_OilEnergy
 *IF($C37="Residential",'Portfolio Inputs'!Q$41,'Portfolio Inputs'!Q$42)</f>
        <v>0</v>
      </c>
      <c r="FW37" s="140">
        <f ca="1">IF(AND(($AB37+$E$2)&gt;HF$5,HF$5&gt;=$E$2),$U37,IF(AND(($AA37+$E$2)&gt;HF$5,HF$5&gt;=$E$2),$T37,0))/Loss_Propane
 *IF($C37="Residential",'Portfolio Inputs'!R$39,'Portfolio Inputs'!R$40)
+IF(AND(($AB37+$E$2)&gt;HF$5,HF$5&gt;=$E$2),$W37,IF(AND(($AA37+$E$2)&gt;HF$5,HF$5&gt;=$E$2),$V37,0))/Loss_OilEnergy
 *IF($C37="Residential",'Portfolio Inputs'!R$41,'Portfolio Inputs'!R$42)</f>
        <v>0</v>
      </c>
      <c r="FX37" s="140">
        <f ca="1">IF(AND(($AB37+$E$2)&gt;HG$5,HG$5&gt;=$E$2),$U37,IF(AND(($AA37+$E$2)&gt;HG$5,HG$5&gt;=$E$2),$T37,0))/Loss_Propane
 *IF($C37="Residential",'Portfolio Inputs'!S$39,'Portfolio Inputs'!S$40)
+IF(AND(($AB37+$E$2)&gt;HG$5,HG$5&gt;=$E$2),$W37,IF(AND(($AA37+$E$2)&gt;HG$5,HG$5&gt;=$E$2),$V37,0))/Loss_OilEnergy
 *IF($C37="Residential",'Portfolio Inputs'!S$41,'Portfolio Inputs'!S$42)</f>
        <v>0</v>
      </c>
      <c r="FY37" s="140">
        <f ca="1">IF(AND(($AB37+$E$2)&gt;HH$5,HH$5&gt;=$E$2),$U37,IF(AND(($AA37+$E$2)&gt;HH$5,HH$5&gt;=$E$2),$T37,0))/Loss_Propane
 *IF($C37="Residential",'Portfolio Inputs'!T$39,'Portfolio Inputs'!T$40)
+IF(AND(($AB37+$E$2)&gt;HH$5,HH$5&gt;=$E$2),$W37,IF(AND(($AA37+$E$2)&gt;HH$5,HH$5&gt;=$E$2),$V37,0))/Loss_OilEnergy
 *IF($C37="Residential",'Portfolio Inputs'!T$41,'Portfolio Inputs'!T$42)</f>
        <v>0</v>
      </c>
      <c r="FZ37" s="140">
        <f ca="1">IF(AND(($AB37+$E$2)&gt;HI$5,HI$5&gt;=$E$2),$U37,IF(AND(($AA37+$E$2)&gt;HI$5,HI$5&gt;=$E$2),$T37,0))/Loss_Propane
 *IF($C37="Residential",'Portfolio Inputs'!U$39,'Portfolio Inputs'!U$40)
+IF(AND(($AB37+$E$2)&gt;HI$5,HI$5&gt;=$E$2),$W37,IF(AND(($AA37+$E$2)&gt;HI$5,HI$5&gt;=$E$2),$V37,0))/Loss_OilEnergy
 *IF($C37="Residential",'Portfolio Inputs'!U$41,'Portfolio Inputs'!U$42)</f>
        <v>0</v>
      </c>
      <c r="GA37" s="140">
        <f ca="1">IF(AND(($AB37+$E$2)&gt;HJ$5,HJ$5&gt;=$E$2),$U37,IF(AND(($AA37+$E$2)&gt;HJ$5,HJ$5&gt;=$E$2),$T37,0))/Loss_Propane
 *IF($C37="Residential",'Portfolio Inputs'!V$39,'Portfolio Inputs'!V$40)
+IF(AND(($AB37+$E$2)&gt;HJ$5,HJ$5&gt;=$E$2),$W37,IF(AND(($AA37+$E$2)&gt;HJ$5,HJ$5&gt;=$E$2),$V37,0))/Loss_OilEnergy
 *IF($C37="Residential",'Portfolio Inputs'!V$41,'Portfolio Inputs'!V$42)</f>
        <v>0</v>
      </c>
      <c r="GB37" s="140">
        <f ca="1">IF(AND(($AB37+$E$2)&gt;HK$5,HK$5&gt;=$E$2),$U37,IF(AND(($AA37+$E$2)&gt;HK$5,HK$5&gt;=$E$2),$T37,0))/Loss_Propane
 *IF($C37="Residential",'Portfolio Inputs'!W$39,'Portfolio Inputs'!W$40)
+IF(AND(($AB37+$E$2)&gt;HK$5,HK$5&gt;=$E$2),$W37,IF(AND(($AA37+$E$2)&gt;HK$5,HK$5&gt;=$E$2),$V37,0))/Loss_OilEnergy
 *IF($C37="Residential",'Portfolio Inputs'!W$41,'Portfolio Inputs'!W$42)</f>
        <v>0</v>
      </c>
      <c r="GC37" s="140">
        <f ca="1">IF(AND(($AB37+$E$2)&gt;HL$5,HL$5&gt;=$E$2),$U37,IF(AND(($AA37+$E$2)&gt;HL$5,HL$5&gt;=$E$2),$T37,0))/Loss_Propane
 *IF($C37="Residential",'Portfolio Inputs'!X$39,'Portfolio Inputs'!X$40)
+IF(AND(($AB37+$E$2)&gt;HL$5,HL$5&gt;=$E$2),$W37,IF(AND(($AA37+$E$2)&gt;HL$5,HL$5&gt;=$E$2),$V37,0))/Loss_OilEnergy
 *IF($C37="Residential",'Portfolio Inputs'!X$41,'Portfolio Inputs'!X$42)</f>
        <v>0</v>
      </c>
      <c r="GD37" s="140">
        <f ca="1">IF(AND(($AB37+$E$2)&gt;HM$5,HM$5&gt;=$E$2),$U37,IF(AND(($AA37+$E$2)&gt;HM$5,HM$5&gt;=$E$2),$T37,0))/Loss_Propane
 *IF($C37="Residential",'Portfolio Inputs'!Y$39,'Portfolio Inputs'!Y$40)
+IF(AND(($AB37+$E$2)&gt;HM$5,HM$5&gt;=$E$2),$W37,IF(AND(($AA37+$E$2)&gt;HM$5,HM$5&gt;=$E$2),$V37,0))/Loss_OilEnergy
 *IF($C37="Residential",'Portfolio Inputs'!Y$41,'Portfolio Inputs'!Y$42)</f>
        <v>0</v>
      </c>
      <c r="GE37" s="140">
        <f ca="1">IF(AND(($AB37+$E$2)&gt;HN$5,HN$5&gt;=$E$2),$U37,IF(AND(($AA37+$E$2)&gt;HN$5,HN$5&gt;=$E$2),$T37,0))/Loss_Propane
 *IF($C37="Residential",'Portfolio Inputs'!Z$39,'Portfolio Inputs'!Z$40)
+IF(AND(($AB37+$E$2)&gt;HN$5,HN$5&gt;=$E$2),$W37,IF(AND(($AA37+$E$2)&gt;HN$5,HN$5&gt;=$E$2),$V37,0))/Loss_OilEnergy
 *IF($C37="Residential",'Portfolio Inputs'!Z$41,'Portfolio Inputs'!Z$42)</f>
        <v>0</v>
      </c>
      <c r="GF37" s="140">
        <f ca="1">IF(AND(($AB37+$E$2)&gt;HO$5,HO$5&gt;=$E$2),$U37,IF(AND(($AA37+$E$2)&gt;HO$5,HO$5&gt;=$E$2),$T37,0))/Loss_Propane
 *IF($C37="Residential",'Portfolio Inputs'!AA$39,'Portfolio Inputs'!AA$40)
+IF(AND(($AB37+$E$2)&gt;HO$5,HO$5&gt;=$E$2),$W37,IF(AND(($AA37+$E$2)&gt;HO$5,HO$5&gt;=$E$2),$V37,0))/Loss_OilEnergy
 *IF($C37="Residential",'Portfolio Inputs'!AA$41,'Portfolio Inputs'!AA$42)</f>
        <v>0</v>
      </c>
      <c r="GG37" s="140">
        <f ca="1">IF(AND(($AB37+$E$2)&gt;HP$5,HP$5&gt;=$E$2),$U37,IF(AND(($AA37+$E$2)&gt;HP$5,HP$5&gt;=$E$2),$T37,0))/Loss_Propane
 *IF($C37="Residential",'Portfolio Inputs'!AB$39,'Portfolio Inputs'!AB$40)
+IF(AND(($AB37+$E$2)&gt;HP$5,HP$5&gt;=$E$2),$W37,IF(AND(($AA37+$E$2)&gt;HP$5,HP$5&gt;=$E$2),$V37,0))/Loss_OilEnergy
 *IF($C37="Residential",'Portfolio Inputs'!AB$41,'Portfolio Inputs'!AB$42)</f>
        <v>0</v>
      </c>
      <c r="GH37" s="140">
        <f ca="1">IF(AND(($AB37+$E$2)&gt;HQ$5,HQ$5&gt;=$E$2),$U37,IF(AND(($AA37+$E$2)&gt;HQ$5,HQ$5&gt;=$E$2),$T37,0))/Loss_Propane
 *IF($C37="Residential",'Portfolio Inputs'!AC$39,'Portfolio Inputs'!AC$40)
+IF(AND(($AB37+$E$2)&gt;HQ$5,HQ$5&gt;=$E$2),$W37,IF(AND(($AA37+$E$2)&gt;HQ$5,HQ$5&gt;=$E$2),$V37,0))/Loss_OilEnergy
 *IF($C37="Residential",'Portfolio Inputs'!AC$41,'Portfolio Inputs'!AC$42)</f>
        <v>0</v>
      </c>
      <c r="GI37" s="140">
        <f ca="1">IF(AND(($AB37+$E$2)&gt;HR$5,HR$5&gt;=$E$2),$U37,IF(AND(($AA37+$E$2)&gt;HR$5,HR$5&gt;=$E$2),$T37,0))/Loss_Propane
 *IF($C37="Residential",'Portfolio Inputs'!AD$39,'Portfolio Inputs'!AD$40)
+IF(AND(($AB37+$E$2)&gt;HR$5,HR$5&gt;=$E$2),$W37,IF(AND(($AA37+$E$2)&gt;HR$5,HR$5&gt;=$E$2),$V37,0))/Loss_OilEnergy
 *IF($C37="Residential",'Portfolio Inputs'!AD$41,'Portfolio Inputs'!AD$42)</f>
        <v>0</v>
      </c>
      <c r="GJ37" s="140">
        <f ca="1">IF(AND(($AB37+$E$2)&gt;HS$5,HS$5&gt;=$E$2),$U37,IF(AND(($AA37+$E$2)&gt;HS$5,HS$5&gt;=$E$2),$T37,0))/Loss_Propane
 *IF($C37="Residential",'Portfolio Inputs'!AE$39,'Portfolio Inputs'!AE$40)
+IF(AND(($AB37+$E$2)&gt;HS$5,HS$5&gt;=$E$2),$W37,IF(AND(($AA37+$E$2)&gt;HS$5,HS$5&gt;=$E$2),$V37,0))/Loss_OilEnergy
 *IF($C37="Residential",'Portfolio Inputs'!AE$41,'Portfolio Inputs'!AE$42)</f>
        <v>0</v>
      </c>
      <c r="GK37" s="140">
        <f ca="1">IF(AND(($AB37+$E$2)&gt;HT$5,HT$5&gt;=$E$2),$U37,IF(AND(($AA37+$E$2)&gt;HT$5,HT$5&gt;=$E$2),$T37,0))/Loss_Propane
 *IF($C37="Residential",'Portfolio Inputs'!AF$39,'Portfolio Inputs'!AF$40)
+IF(AND(($AB37+$E$2)&gt;HT$5,HT$5&gt;=$E$2),$W37,IF(AND(($AA37+$E$2)&gt;HT$5,HT$5&gt;=$E$2),$V37,0))/Loss_OilEnergy
 *IF($C37="Residential",'Portfolio Inputs'!AF$41,'Portfolio Inputs'!AF$42)</f>
        <v>0</v>
      </c>
      <c r="GL37" s="140">
        <f ca="1">IF(AND(($AB37+$E$2)&gt;HU$5,HU$5&gt;=$E$2),$U37,IF(AND(($AA37+$E$2)&gt;HU$5,HU$5&gt;=$E$2),$T37,0))/Loss_Propane
 *IF($C37="Residential",'Portfolio Inputs'!AG$39,'Portfolio Inputs'!AG$40)
+IF(AND(($AB37+$E$2)&gt;HU$5,HU$5&gt;=$E$2),$W37,IF(AND(($AA37+$E$2)&gt;HU$5,HU$5&gt;=$E$2),$V37,0))/Loss_OilEnergy
 *IF($C37="Residential",'Portfolio Inputs'!AG$41,'Portfolio Inputs'!AG$42)</f>
        <v>0</v>
      </c>
      <c r="GM37" s="140">
        <f ca="1">IF(AND(($AB37+$E$2)&gt;HV$5,HV$5&gt;=$E$2),$U37,IF(AND(($AA37+$E$2)&gt;HV$5,HV$5&gt;=$E$2),$T37,0))/Loss_Propane
 *IF($C37="Residential",'Portfolio Inputs'!AH$39,'Portfolio Inputs'!AH$40)
+IF(AND(($AB37+$E$2)&gt;HV$5,HV$5&gt;=$E$2),$W37,IF(AND(($AA37+$E$2)&gt;HV$5,HV$5&gt;=$E$2),$V37,0))/Loss_OilEnergy
 *IF($C37="Residential",'Portfolio Inputs'!AH$41,'Portfolio Inputs'!AH$42)</f>
        <v>0</v>
      </c>
      <c r="GN37" s="140">
        <f ca="1">IF(AND(($AB37+$E$2)&gt;HW$5,HW$5&gt;=$E$2),$U37,IF(AND(($AA37+$E$2)&gt;HW$5,HW$5&gt;=$E$2),$T37,0))/Loss_Propane
 *IF($C37="Residential",'Portfolio Inputs'!AI$39,'Portfolio Inputs'!AI$40)
+IF(AND(($AB37+$E$2)&gt;HW$5,HW$5&gt;=$E$2),$W37,IF(AND(($AA37+$E$2)&gt;HW$5,HW$5&gt;=$E$2),$V37,0))/Loss_OilEnergy
 *IF($C37="Residential",'Portfolio Inputs'!AI$41,'Portfolio Inputs'!AI$42)</f>
        <v>0</v>
      </c>
      <c r="GO37" s="140">
        <f ca="1">IF(AND(($AB37+$E$2)&gt;HX$5,HX$5&gt;=$E$2),$U37,IF(AND(($AA37+$E$2)&gt;HX$5,HX$5&gt;=$E$2),$T37,0))/Loss_Propane
 *IF($C37="Residential",'Portfolio Inputs'!AJ$39,'Portfolio Inputs'!AJ$40)
+IF(AND(($AB37+$E$2)&gt;HX$5,HX$5&gt;=$E$2),$W37,IF(AND(($AA37+$E$2)&gt;HX$5,HX$5&gt;=$E$2),$V37,0))/Loss_OilEnergy
 *IF($C37="Residential",'Portfolio Inputs'!AJ$41,'Portfolio Inputs'!AJ$42)</f>
        <v>0</v>
      </c>
      <c r="GP37" s="140">
        <f ca="1">IF(AND(($AB37+$E$2)&gt;HY$5,HY$5&gt;=$E$2),$U37,IF(AND(($AA37+$E$2)&gt;HY$5,HY$5&gt;=$E$2),$T37,0))/Loss_Propane
 *IF($C37="Residential",'Portfolio Inputs'!AK$39,'Portfolio Inputs'!AK$40)
+IF(AND(($AB37+$E$2)&gt;HY$5,HY$5&gt;=$E$2),$W37,IF(AND(($AA37+$E$2)&gt;HY$5,HY$5&gt;=$E$2),$V37,0))/Loss_OilEnergy
 *IF($C37="Residential",'Portfolio Inputs'!AK$41,'Portfolio Inputs'!AK$42)</f>
        <v>0</v>
      </c>
      <c r="GQ37" s="140">
        <f ca="1">IF(AND(($AB37+$E$2)&gt;HZ$5,HZ$5&gt;=$E$2),$U37,IF(AND(($AA37+$E$2)&gt;HZ$5,HZ$5&gt;=$E$2),$T37,0))/Loss_Propane
 *IF($C37="Residential",'Portfolio Inputs'!AL$39,'Portfolio Inputs'!AL$40)
+IF(AND(($AB37+$E$2)&gt;HZ$5,HZ$5&gt;=$E$2),$W37,IF(AND(($AA37+$E$2)&gt;HZ$5,HZ$5&gt;=$E$2),$V37,0))/Loss_OilEnergy
 *IF($C37="Residential",'Portfolio Inputs'!AL$41,'Portfolio Inputs'!AL$42)</f>
        <v>0</v>
      </c>
      <c r="GR37" s="140">
        <f ca="1">IF(AND(($AB37+$E$2)&gt;IA$5,IA$5&gt;=$E$2),$U37,IF(AND(($AA37+$E$2)&gt;IA$5,IA$5&gt;=$E$2),$T37,0))/Loss_Propane
 *IF($C37="Residential",'Portfolio Inputs'!AM$39,'Portfolio Inputs'!AM$40)
+IF(AND(($AB37+$E$2)&gt;IA$5,IA$5&gt;=$E$2),$W37,IF(AND(($AA37+$E$2)&gt;IA$5,IA$5&gt;=$E$2),$V37,0))/Loss_OilEnergy
 *IF($C37="Residential",'Portfolio Inputs'!AM$41,'Portfolio Inputs'!AM$42)</f>
        <v>0</v>
      </c>
      <c r="GS37" s="139"/>
      <c r="GT37" s="140">
        <f ca="1">IF(AND(($AB37+$E$2)&gt;GT$5,GT$5&gt;=$E$2),$L37,IF(AND(($AA37+$E$2)&gt;GT$5,GT$5&gt;=$E$2),$K37,0))/Loss_ElectricEnergy
 *IF($C37="Residential",'Portfolio Inputs'!F$33,'Portfolio Inputs'!F$34)
+IF(AND(($AB37+$E$2)&gt;GT$5,GT$5&gt;=$E$2),$Q37,IF(AND(($AA37+$E$2)&gt;GT$5,GT$5&gt;=$E$2),$P37,0))/Loss_GasEnergy
 *IF($C37="Residential",'Portfolio Inputs'!F$35,'Portfolio Inputs'!F$36)</f>
        <v>1158.6419715483498</v>
      </c>
      <c r="GU37" s="140">
        <f ca="1">IF(AND(($AB37+$E$2)&gt;GU$5,GU$5&gt;=$E$2),$L37,IF(AND(($AA37+$E$2)&gt;GU$5,GU$5&gt;=$E$2),$K37,0))/Loss_ElectricEnergy
 *IF($C37="Residential",'Portfolio Inputs'!G$33,'Portfolio Inputs'!G$34)
+IF(AND(($AB37+$E$2)&gt;GU$5,GU$5&gt;=$E$2),$Q37,IF(AND(($AA37+$E$2)&gt;GU$5,GU$5&gt;=$E$2),$P37,0))/Loss_GasEnergy
 *IF($C37="Residential",'Portfolio Inputs'!G$35,'Portfolio Inputs'!G$36)</f>
        <v>1176.0216011215748</v>
      </c>
      <c r="GV37" s="140">
        <f ca="1">IF(AND(($AB37+$E$2)&gt;GV$5,GV$5&gt;=$E$2),$L37,IF(AND(($AA37+$E$2)&gt;GV$5,GV$5&gt;=$E$2),$K37,0))/Loss_ElectricEnergy
 *IF($C37="Residential",'Portfolio Inputs'!H$33,'Portfolio Inputs'!H$34)
+IF(AND(($AB37+$E$2)&gt;GV$5,GV$5&gt;=$E$2),$Q37,IF(AND(($AA37+$E$2)&gt;GV$5,GV$5&gt;=$E$2),$P37,0))/Loss_GasEnergy
 *IF($C37="Residential",'Portfolio Inputs'!H$35,'Portfolio Inputs'!H$36)</f>
        <v>1193.6619251383984</v>
      </c>
      <c r="GW37" s="140">
        <f ca="1">IF(AND(($AB37+$E$2)&gt;GW$5,GW$5&gt;=$E$2),$L37,IF(AND(($AA37+$E$2)&gt;GW$5,GW$5&gt;=$E$2),$K37,0))/Loss_ElectricEnergy
 *IF($C37="Residential",'Portfolio Inputs'!I$33,'Portfolio Inputs'!I$34)
+IF(AND(($AB37+$E$2)&gt;GW$5,GW$5&gt;=$E$2),$Q37,IF(AND(($AA37+$E$2)&gt;GW$5,GW$5&gt;=$E$2),$P37,0))/Loss_GasEnergy
 *IF($C37="Residential",'Portfolio Inputs'!I$35,'Portfolio Inputs'!I$36)</f>
        <v>1211.5668540154743</v>
      </c>
      <c r="GX37" s="140">
        <f ca="1">IF(AND(($AB37+$E$2)&gt;GX$5,GX$5&gt;=$E$2),$L37,IF(AND(($AA37+$E$2)&gt;GX$5,GX$5&gt;=$E$2),$K37,0))/Loss_ElectricEnergy
 *IF($C37="Residential",'Portfolio Inputs'!J$33,'Portfolio Inputs'!J$34)
+IF(AND(($AB37+$E$2)&gt;GX$5,GX$5&gt;=$E$2),$Q37,IF(AND(($AA37+$E$2)&gt;GX$5,GX$5&gt;=$E$2),$P37,0))/Loss_GasEnergy
 *IF($C37="Residential",'Portfolio Inputs'!J$35,'Portfolio Inputs'!J$36)</f>
        <v>1229.7403568257062</v>
      </c>
      <c r="GY37" s="140">
        <f ca="1">IF(AND(($AB37+$E$2)&gt;GY$5,GY$5&gt;=$E$2),$L37,IF(AND(($AA37+$E$2)&gt;GY$5,GY$5&gt;=$E$2),$K37,0))/Loss_ElectricEnergy
 *IF($C37="Residential",'Portfolio Inputs'!K$33,'Portfolio Inputs'!K$34)
+IF(AND(($AB37+$E$2)&gt;GY$5,GY$5&gt;=$E$2),$Q37,IF(AND(($AA37+$E$2)&gt;GY$5,GY$5&gt;=$E$2),$P37,0))/Loss_GasEnergy
 *IF($C37="Residential",'Portfolio Inputs'!K$35,'Portfolio Inputs'!K$36)</f>
        <v>1248.1864621780917</v>
      </c>
      <c r="GZ37" s="140">
        <f ca="1">IF(AND(($AB37+$E$2)&gt;GZ$5,GZ$5&gt;=$E$2),$L37,IF(AND(($AA37+$E$2)&gt;GZ$5,GZ$5&gt;=$E$2),$K37,0))/Loss_ElectricEnergy
 *IF($C37="Residential",'Portfolio Inputs'!L$33,'Portfolio Inputs'!L$34)
+IF(AND(($AB37+$E$2)&gt;GZ$5,GZ$5&gt;=$E$2),$Q37,IF(AND(($AA37+$E$2)&gt;GZ$5,GZ$5&gt;=$E$2),$P37,0))/Loss_GasEnergy
 *IF($C37="Residential",'Portfolio Inputs'!L$35,'Portfolio Inputs'!L$36)</f>
        <v>1266.9092591107628</v>
      </c>
      <c r="HA37" s="140">
        <f ca="1">IF(AND(($AB37+$E$2)&gt;HA$5,HA$5&gt;=$E$2),$L37,IF(AND(($AA37+$E$2)&gt;HA$5,HA$5&gt;=$E$2),$K37,0))/Loss_ElectricEnergy
 *IF($C37="Residential",'Portfolio Inputs'!M$33,'Portfolio Inputs'!M$34)
+IF(AND(($AB37+$E$2)&gt;HA$5,HA$5&gt;=$E$2),$Q37,IF(AND(($AA37+$E$2)&gt;HA$5,HA$5&gt;=$E$2),$P37,0))/Loss_GasEnergy
 *IF($C37="Residential",'Portfolio Inputs'!M$35,'Portfolio Inputs'!M$36)</f>
        <v>1285.9128979974241</v>
      </c>
      <c r="HB37" s="140">
        <f ca="1">IF(AND(($AB37+$E$2)&gt;HB$5,HB$5&gt;=$E$2),$L37,IF(AND(($AA37+$E$2)&gt;HB$5,HB$5&gt;=$E$2),$K37,0))/Loss_ElectricEnergy
 *IF($C37="Residential",'Portfolio Inputs'!N$33,'Portfolio Inputs'!N$34)
+IF(AND(($AB37+$E$2)&gt;HB$5,HB$5&gt;=$E$2),$Q37,IF(AND(($AA37+$E$2)&gt;HB$5,HB$5&gt;=$E$2),$P37,0))/Loss_GasEnergy
 *IF($C37="Residential",'Portfolio Inputs'!N$35,'Portfolio Inputs'!N$36)</f>
        <v>1305.2015914673855</v>
      </c>
      <c r="HC37" s="140">
        <f ca="1">IF(AND(($AB37+$E$2)&gt;HC$5,HC$5&gt;=$E$2),$L37,IF(AND(($AA37+$E$2)&gt;HC$5,HC$5&gt;=$E$2),$K37,0))/Loss_ElectricEnergy
 *IF($C37="Residential",'Portfolio Inputs'!O$33,'Portfolio Inputs'!O$34)
+IF(AND(($AB37+$E$2)&gt;HC$5,HC$5&gt;=$E$2),$Q37,IF(AND(($AA37+$E$2)&gt;HC$5,HC$5&gt;=$E$2),$P37,0))/Loss_GasEnergy
 *IF($C37="Residential",'Portfolio Inputs'!O$35,'Portfolio Inputs'!O$36)</f>
        <v>1324.7796153393961</v>
      </c>
      <c r="HD37" s="140">
        <f ca="1">IF(AND(($AB37+$E$2)&gt;HD$5,HD$5&gt;=$E$2),$L37,IF(AND(($AA37+$E$2)&gt;HD$5,HD$5&gt;=$E$2),$K37,0))/Loss_ElectricEnergy
 *IF($C37="Residential",'Portfolio Inputs'!P$33,'Portfolio Inputs'!P$34)
+IF(AND(($AB37+$E$2)&gt;HD$5,HD$5&gt;=$E$2),$Q37,IF(AND(($AA37+$E$2)&gt;HD$5,HD$5&gt;=$E$2),$P37,0))/Loss_GasEnergy
 *IF($C37="Residential",'Portfolio Inputs'!P$35,'Portfolio Inputs'!P$36)</f>
        <v>1344.6513095694868</v>
      </c>
      <c r="HE37" s="140">
        <f ca="1">IF(AND(($AB37+$E$2)&gt;HE$5,HE$5&gt;=$E$2),$L37,IF(AND(($AA37+$E$2)&gt;HE$5,HE$5&gt;=$E$2),$K37,0))/Loss_ElectricEnergy
 *IF($C37="Residential",'Portfolio Inputs'!Q$33,'Portfolio Inputs'!Q$34)
+IF(AND(($AB37+$E$2)&gt;HE$5,HE$5&gt;=$E$2),$Q37,IF(AND(($AA37+$E$2)&gt;HE$5,HE$5&gt;=$E$2),$P37,0))/Loss_GasEnergy
 *IF($C37="Residential",'Portfolio Inputs'!Q$35,'Portfolio Inputs'!Q$36)</f>
        <v>1364.821079213029</v>
      </c>
      <c r="HF37" s="140">
        <f ca="1">IF(AND(($AB37+$E$2)&gt;HF$5,HF$5&gt;=$E$2),$L37,IF(AND(($AA37+$E$2)&gt;HF$5,HF$5&gt;=$E$2),$K37,0))/Loss_ElectricEnergy
 *IF($C37="Residential",'Portfolio Inputs'!R$33,'Portfolio Inputs'!R$34)
+IF(AND(($AB37+$E$2)&gt;HF$5,HF$5&gt;=$E$2),$Q37,IF(AND(($AA37+$E$2)&gt;HF$5,HF$5&gt;=$E$2),$P37,0))/Loss_GasEnergy
 *IF($C37="Residential",'Portfolio Inputs'!R$35,'Portfolio Inputs'!R$36)</f>
        <v>1385.2933954012242</v>
      </c>
      <c r="HG37" s="140">
        <f ca="1">IF(AND(($AB37+$E$2)&gt;HG$5,HG$5&gt;=$E$2),$L37,IF(AND(($AA37+$E$2)&gt;HG$5,HG$5&gt;=$E$2),$K37,0))/Loss_ElectricEnergy
 *IF($C37="Residential",'Portfolio Inputs'!S$33,'Portfolio Inputs'!S$34)
+IF(AND(($AB37+$E$2)&gt;HG$5,HG$5&gt;=$E$2),$Q37,IF(AND(($AA37+$E$2)&gt;HG$5,HG$5&gt;=$E$2),$P37,0))/Loss_GasEnergy
 *IF($C37="Residential",'Portfolio Inputs'!S$35,'Portfolio Inputs'!S$36)</f>
        <v>1406.0727963322424</v>
      </c>
      <c r="HH37" s="140">
        <f ca="1">IF(AND(($AB37+$E$2)&gt;HH$5,HH$5&gt;=$E$2),$L37,IF(AND(($AA37+$E$2)&gt;HH$5,HH$5&gt;=$E$2),$K37,0))/Loss_ElectricEnergy
 *IF($C37="Residential",'Portfolio Inputs'!T$33,'Portfolio Inputs'!T$34)
+IF(AND(($AB37+$E$2)&gt;HH$5,HH$5&gt;=$E$2),$Q37,IF(AND(($AA37+$E$2)&gt;HH$5,HH$5&gt;=$E$2),$P37,0))/Loss_GasEnergy
 *IF($C37="Residential",'Portfolio Inputs'!T$35,'Portfolio Inputs'!T$36)</f>
        <v>1427.1638882772259</v>
      </c>
      <c r="HI37" s="140">
        <f ca="1">IF(AND(($AB37+$E$2)&gt;HI$5,HI$5&gt;=$E$2),$L37,IF(AND(($AA37+$E$2)&gt;HI$5,HI$5&gt;=$E$2),$K37,0))/Loss_ElectricEnergy
 *IF($C37="Residential",'Portfolio Inputs'!U$33,'Portfolio Inputs'!U$34)
+IF(AND(($AB37+$E$2)&gt;HI$5,HI$5&gt;=$E$2),$Q37,IF(AND(($AA37+$E$2)&gt;HI$5,HI$5&gt;=$E$2),$P37,0))/Loss_GasEnergy
 *IF($C37="Residential",'Portfolio Inputs'!U$35,'Portfolio Inputs'!U$36)</f>
        <v>0</v>
      </c>
      <c r="HJ37" s="140">
        <f ca="1">IF(AND(($AB37+$E$2)&gt;HJ$5,HJ$5&gt;=$E$2),$L37,IF(AND(($AA37+$E$2)&gt;HJ$5,HJ$5&gt;=$E$2),$K37,0))/Loss_ElectricEnergy
 *IF($C37="Residential",'Portfolio Inputs'!V$33,'Portfolio Inputs'!V$34)
+IF(AND(($AB37+$E$2)&gt;HJ$5,HJ$5&gt;=$E$2),$Q37,IF(AND(($AA37+$E$2)&gt;HJ$5,HJ$5&gt;=$E$2),$P37,0))/Loss_GasEnergy
 *IF($C37="Residential",'Portfolio Inputs'!V$35,'Portfolio Inputs'!V$36)</f>
        <v>0</v>
      </c>
      <c r="HK37" s="140">
        <f ca="1">IF(AND(($AB37+$E$2)&gt;HK$5,HK$5&gt;=$E$2),$L37,IF(AND(($AA37+$E$2)&gt;HK$5,HK$5&gt;=$E$2),$K37,0))/Loss_ElectricEnergy
 *IF($C37="Residential",'Portfolio Inputs'!W$33,'Portfolio Inputs'!W$34)
+IF(AND(($AB37+$E$2)&gt;HK$5,HK$5&gt;=$E$2),$Q37,IF(AND(($AA37+$E$2)&gt;HK$5,HK$5&gt;=$E$2),$P37,0))/Loss_GasEnergy
 *IF($C37="Residential",'Portfolio Inputs'!W$35,'Portfolio Inputs'!W$36)</f>
        <v>0</v>
      </c>
      <c r="HL37" s="140">
        <f ca="1">IF(AND(($AB37+$E$2)&gt;HL$5,HL$5&gt;=$E$2),$L37,IF(AND(($AA37+$E$2)&gt;HL$5,HL$5&gt;=$E$2),$K37,0))/Loss_ElectricEnergy
 *IF($C37="Residential",'Portfolio Inputs'!X$33,'Portfolio Inputs'!X$34)
+IF(AND(($AB37+$E$2)&gt;HL$5,HL$5&gt;=$E$2),$Q37,IF(AND(($AA37+$E$2)&gt;HL$5,HL$5&gt;=$E$2),$P37,0))/Loss_GasEnergy
 *IF($C37="Residential",'Portfolio Inputs'!X$35,'Portfolio Inputs'!X$36)</f>
        <v>0</v>
      </c>
      <c r="HM37" s="140">
        <f ca="1">IF(AND(($AB37+$E$2)&gt;HM$5,HM$5&gt;=$E$2),$L37,IF(AND(($AA37+$E$2)&gt;HM$5,HM$5&gt;=$E$2),$K37,0))/Loss_ElectricEnergy
 *IF($C37="Residential",'Portfolio Inputs'!Y$33,'Portfolio Inputs'!Y$34)
+IF(AND(($AB37+$E$2)&gt;HM$5,HM$5&gt;=$E$2),$Q37,IF(AND(($AA37+$E$2)&gt;HM$5,HM$5&gt;=$E$2),$P37,0))/Loss_GasEnergy
 *IF($C37="Residential",'Portfolio Inputs'!Y$35,'Portfolio Inputs'!Y$36)</f>
        <v>0</v>
      </c>
      <c r="HN37" s="140">
        <f ca="1">IF(AND(($AB37+$E$2)&gt;HN$5,HN$5&gt;=$E$2),$L37,IF(AND(($AA37+$E$2)&gt;HN$5,HN$5&gt;=$E$2),$K37,0))/Loss_ElectricEnergy
 *IF($C37="Residential",'Portfolio Inputs'!Z$33,'Portfolio Inputs'!Z$34)
+IF(AND(($AB37+$E$2)&gt;HN$5,HN$5&gt;=$E$2),$Q37,IF(AND(($AA37+$E$2)&gt;HN$5,HN$5&gt;=$E$2),$P37,0))/Loss_GasEnergy
 *IF($C37="Residential",'Portfolio Inputs'!Z$35,'Portfolio Inputs'!Z$36)</f>
        <v>0</v>
      </c>
      <c r="HO37" s="140">
        <f ca="1">IF(AND(($AB37+$E$2)&gt;HO$5,HO$5&gt;=$E$2),$L37,IF(AND(($AA37+$E$2)&gt;HO$5,HO$5&gt;=$E$2),$K37,0))/Loss_ElectricEnergy
 *IF($C37="Residential",'Portfolio Inputs'!AA$33,'Portfolio Inputs'!AA$34)
+IF(AND(($AB37+$E$2)&gt;HO$5,HO$5&gt;=$E$2),$Q37,IF(AND(($AA37+$E$2)&gt;HO$5,HO$5&gt;=$E$2),$P37,0))/Loss_GasEnergy
 *IF($C37="Residential",'Portfolio Inputs'!AA$35,'Portfolio Inputs'!AA$36)</f>
        <v>0</v>
      </c>
      <c r="HP37" s="140">
        <f ca="1">IF(AND(($AB37+$E$2)&gt;HP$5,HP$5&gt;=$E$2),$L37,IF(AND(($AA37+$E$2)&gt;HP$5,HP$5&gt;=$E$2),$K37,0))/Loss_ElectricEnergy
 *IF($C37="Residential",'Portfolio Inputs'!AB$33,'Portfolio Inputs'!AB$34)
+IF(AND(($AB37+$E$2)&gt;HP$5,HP$5&gt;=$E$2),$Q37,IF(AND(($AA37+$E$2)&gt;HP$5,HP$5&gt;=$E$2),$P37,0))/Loss_GasEnergy
 *IF($C37="Residential",'Portfolio Inputs'!AB$35,'Portfolio Inputs'!AB$36)</f>
        <v>0</v>
      </c>
      <c r="HQ37" s="140">
        <f ca="1">IF(AND(($AB37+$E$2)&gt;HQ$5,HQ$5&gt;=$E$2),$L37,IF(AND(($AA37+$E$2)&gt;HQ$5,HQ$5&gt;=$E$2),$K37,0))/Loss_ElectricEnergy
 *IF($C37="Residential",'Portfolio Inputs'!AC$33,'Portfolio Inputs'!AC$34)
+IF(AND(($AB37+$E$2)&gt;HQ$5,HQ$5&gt;=$E$2),$Q37,IF(AND(($AA37+$E$2)&gt;HQ$5,HQ$5&gt;=$E$2),$P37,0))/Loss_GasEnergy
 *IF($C37="Residential",'Portfolio Inputs'!AC$35,'Portfolio Inputs'!AC$36)</f>
        <v>0</v>
      </c>
      <c r="HR37" s="140">
        <f ca="1">IF(AND(($AB37+$E$2)&gt;HR$5,HR$5&gt;=$E$2),$L37,IF(AND(($AA37+$E$2)&gt;HR$5,HR$5&gt;=$E$2),$K37,0))/Loss_ElectricEnergy
 *IF($C37="Residential",'Portfolio Inputs'!AD$33,'Portfolio Inputs'!AD$34)
+IF(AND(($AB37+$E$2)&gt;HR$5,HR$5&gt;=$E$2),$Q37,IF(AND(($AA37+$E$2)&gt;HR$5,HR$5&gt;=$E$2),$P37,0))/Loss_GasEnergy
 *IF($C37="Residential",'Portfolio Inputs'!AD$35,'Portfolio Inputs'!AD$36)</f>
        <v>0</v>
      </c>
      <c r="HS37" s="140">
        <f ca="1">IF(AND(($AB37+$E$2)&gt;HS$5,HS$5&gt;=$E$2),$L37,IF(AND(($AA37+$E$2)&gt;HS$5,HS$5&gt;=$E$2),$K37,0))/Loss_ElectricEnergy
 *IF($C37="Residential",'Portfolio Inputs'!AE$33,'Portfolio Inputs'!AE$34)
+IF(AND(($AB37+$E$2)&gt;HS$5,HS$5&gt;=$E$2),$Q37,IF(AND(($AA37+$E$2)&gt;HS$5,HS$5&gt;=$E$2),$P37,0))/Loss_GasEnergy
 *IF($C37="Residential",'Portfolio Inputs'!AE$35,'Portfolio Inputs'!AE$36)</f>
        <v>0</v>
      </c>
      <c r="HT37" s="140">
        <f ca="1">IF(AND(($AB37+$E$2)&gt;HT$5,HT$5&gt;=$E$2),$L37,IF(AND(($AA37+$E$2)&gt;HT$5,HT$5&gt;=$E$2),$K37,0))/Loss_ElectricEnergy
 *IF($C37="Residential",'Portfolio Inputs'!AF$33,'Portfolio Inputs'!AF$34)
+IF(AND(($AB37+$E$2)&gt;HT$5,HT$5&gt;=$E$2),$Q37,IF(AND(($AA37+$E$2)&gt;HT$5,HT$5&gt;=$E$2),$P37,0))/Loss_GasEnergy
 *IF($C37="Residential",'Portfolio Inputs'!AF$35,'Portfolio Inputs'!AF$36)</f>
        <v>0</v>
      </c>
      <c r="HU37" s="140">
        <f ca="1">IF(AND(($AB37+$E$2)&gt;HU$5,HU$5&gt;=$E$2),$L37,IF(AND(($AA37+$E$2)&gt;HU$5,HU$5&gt;=$E$2),$K37,0))/Loss_ElectricEnergy
 *IF($C37="Residential",'Portfolio Inputs'!AG$33,'Portfolio Inputs'!AG$34)
+IF(AND(($AB37+$E$2)&gt;HU$5,HU$5&gt;=$E$2),$Q37,IF(AND(($AA37+$E$2)&gt;HU$5,HU$5&gt;=$E$2),$P37,0))/Loss_GasEnergy
 *IF($C37="Residential",'Portfolio Inputs'!AG$35,'Portfolio Inputs'!AG$36)</f>
        <v>0</v>
      </c>
      <c r="HV37" s="140">
        <f ca="1">IF(AND(($AB37+$E$2)&gt;HV$5,HV$5&gt;=$E$2),$L37,IF(AND(($AA37+$E$2)&gt;HV$5,HV$5&gt;=$E$2),$K37,0))/Loss_ElectricEnergy
 *IF($C37="Residential",'Portfolio Inputs'!AH$33,'Portfolio Inputs'!AH$34)
+IF(AND(($AB37+$E$2)&gt;HV$5,HV$5&gt;=$E$2),$Q37,IF(AND(($AA37+$E$2)&gt;HV$5,HV$5&gt;=$E$2),$P37,0))/Loss_GasEnergy
 *IF($C37="Residential",'Portfolio Inputs'!AH$35,'Portfolio Inputs'!AH$36)</f>
        <v>0</v>
      </c>
      <c r="HW37" s="140">
        <f ca="1">IF(AND(($AB37+$E$2)&gt;HW$5,HW$5&gt;=$E$2),$L37,IF(AND(($AA37+$E$2)&gt;HW$5,HW$5&gt;=$E$2),$K37,0))/Loss_ElectricEnergy
 *IF($C37="Residential",'Portfolio Inputs'!AI$33,'Portfolio Inputs'!AI$34)
+IF(AND(($AB37+$E$2)&gt;HW$5,HW$5&gt;=$E$2),$Q37,IF(AND(($AA37+$E$2)&gt;HW$5,HW$5&gt;=$E$2),$P37,0))/Loss_GasEnergy
 *IF($C37="Residential",'Portfolio Inputs'!AI$35,'Portfolio Inputs'!AI$36)</f>
        <v>0</v>
      </c>
      <c r="HX37" s="140">
        <f ca="1">IF(AND(($AB37+$E$2)&gt;HX$5,HX$5&gt;=$E$2),$L37,IF(AND(($AA37+$E$2)&gt;HX$5,HX$5&gt;=$E$2),$K37,0))/Loss_ElectricEnergy
 *IF($C37="Residential",'Portfolio Inputs'!AJ$33,'Portfolio Inputs'!AJ$34)
+IF(AND(($AB37+$E$2)&gt;HX$5,HX$5&gt;=$E$2),$Q37,IF(AND(($AA37+$E$2)&gt;HX$5,HX$5&gt;=$E$2),$P37,0))/Loss_GasEnergy
 *IF($C37="Residential",'Portfolio Inputs'!AJ$35,'Portfolio Inputs'!AJ$36)</f>
        <v>0</v>
      </c>
      <c r="HY37" s="140">
        <f ca="1">IF(AND(($AB37+$E$2)&gt;HY$5,HY$5&gt;=$E$2),$L37,IF(AND(($AA37+$E$2)&gt;HY$5,HY$5&gt;=$E$2),$K37,0))/Loss_ElectricEnergy
 *IF($C37="Residential",'Portfolio Inputs'!AK$33,'Portfolio Inputs'!AK$34)
+IF(AND(($AB37+$E$2)&gt;HY$5,HY$5&gt;=$E$2),$Q37,IF(AND(($AA37+$E$2)&gt;HY$5,HY$5&gt;=$E$2),$P37,0))/Loss_GasEnergy
 *IF($C37="Residential",'Portfolio Inputs'!AK$35,'Portfolio Inputs'!AK$36)</f>
        <v>0</v>
      </c>
      <c r="HZ37" s="140">
        <f ca="1">IF(AND(($AB37+$E$2)&gt;HZ$5,HZ$5&gt;=$E$2),$L37,IF(AND(($AA37+$E$2)&gt;HZ$5,HZ$5&gt;=$E$2),$K37,0))/Loss_ElectricEnergy
 *IF($C37="Residential",'Portfolio Inputs'!AL$33,'Portfolio Inputs'!AL$34)
+IF(AND(($AB37+$E$2)&gt;HZ$5,HZ$5&gt;=$E$2),$Q37,IF(AND(($AA37+$E$2)&gt;HZ$5,HZ$5&gt;=$E$2),$P37,0))/Loss_GasEnergy
 *IF($C37="Residential",'Portfolio Inputs'!AL$35,'Portfolio Inputs'!AL$36)</f>
        <v>0</v>
      </c>
      <c r="IA37" s="140">
        <f ca="1">IF(AND(($AB37+$E$2)&gt;IA$5,IA$5&gt;=$E$2),$L37,IF(AND(($AA37+$E$2)&gt;IA$5,IA$5&gt;=$E$2),$K37,0))/Loss_ElectricEnergy
 *IF($C37="Residential",'Portfolio Inputs'!AM$33,'Portfolio Inputs'!AM$34)
+IF(AND(($AB37+$E$2)&gt;IA$5,IA$5&gt;=$E$2),$Q37,IF(AND(($AA37+$E$2)&gt;IA$5,IA$5&gt;=$E$2),$P37,0))/Loss_GasEnergy
 *IF($C37="Residential",'Portfolio Inputs'!AM$35,'Portfolio Inputs'!AM$36)</f>
        <v>0</v>
      </c>
      <c r="IB37" s="139"/>
      <c r="IC37" s="140">
        <f t="shared" ca="1" si="450"/>
        <v>2655.12</v>
      </c>
      <c r="ID37" s="140">
        <f t="shared" ca="1" si="450"/>
        <v>0</v>
      </c>
      <c r="IE37" s="140">
        <f t="shared" ca="1" si="450"/>
        <v>0</v>
      </c>
      <c r="IF37" s="140">
        <f t="shared" ca="1" si="450"/>
        <v>0</v>
      </c>
      <c r="IG37" s="140">
        <f t="shared" ca="1" si="450"/>
        <v>0</v>
      </c>
      <c r="IH37" s="140">
        <f t="shared" ca="1" si="450"/>
        <v>0</v>
      </c>
      <c r="II37" s="140">
        <f t="shared" ca="1" si="450"/>
        <v>0</v>
      </c>
      <c r="IJ37" s="140">
        <f t="shared" ca="1" si="450"/>
        <v>0</v>
      </c>
      <c r="IK37" s="140">
        <f t="shared" ca="1" si="450"/>
        <v>0</v>
      </c>
      <c r="IL37" s="140">
        <f t="shared" ca="1" si="450"/>
        <v>0</v>
      </c>
      <c r="IM37" s="140">
        <f t="shared" ca="1" si="450"/>
        <v>0</v>
      </c>
      <c r="IN37" s="140">
        <f t="shared" ca="1" si="450"/>
        <v>0</v>
      </c>
      <c r="IO37" s="140">
        <f t="shared" ca="1" si="450"/>
        <v>0</v>
      </c>
      <c r="IP37" s="140">
        <f t="shared" ca="1" si="450"/>
        <v>0</v>
      </c>
      <c r="IQ37" s="140">
        <f t="shared" ca="1" si="450"/>
        <v>0</v>
      </c>
      <c r="IR37" s="140">
        <f t="shared" ca="1" si="450"/>
        <v>0</v>
      </c>
      <c r="IS37" s="140">
        <f t="shared" ca="1" si="451"/>
        <v>0</v>
      </c>
      <c r="IT37" s="140">
        <f t="shared" ca="1" si="451"/>
        <v>0</v>
      </c>
      <c r="IU37" s="140">
        <f t="shared" ca="1" si="451"/>
        <v>0</v>
      </c>
      <c r="IV37" s="140">
        <f t="shared" ca="1" si="451"/>
        <v>0</v>
      </c>
      <c r="IW37" s="140">
        <f t="shared" ca="1" si="452"/>
        <v>0</v>
      </c>
      <c r="IX37" s="140">
        <f t="shared" ca="1" si="452"/>
        <v>0</v>
      </c>
      <c r="IY37" s="140">
        <f t="shared" ca="1" si="452"/>
        <v>0</v>
      </c>
      <c r="IZ37" s="140">
        <f t="shared" ca="1" si="452"/>
        <v>0</v>
      </c>
      <c r="JA37" s="140">
        <f t="shared" ca="1" si="452"/>
        <v>0</v>
      </c>
      <c r="JB37" s="140">
        <f t="shared" ca="1" si="452"/>
        <v>0</v>
      </c>
      <c r="JC37" s="140">
        <f t="shared" ca="1" si="452"/>
        <v>0</v>
      </c>
      <c r="JD37" s="140">
        <f t="shared" ca="1" si="452"/>
        <v>0</v>
      </c>
      <c r="JE37" s="140">
        <f t="shared" ca="1" si="452"/>
        <v>0</v>
      </c>
      <c r="JF37" s="140">
        <f t="shared" ca="1" si="452"/>
        <v>0</v>
      </c>
      <c r="JG37" s="140">
        <f t="shared" ca="1" si="452"/>
        <v>0</v>
      </c>
      <c r="JH37" s="140">
        <f t="shared" ca="1" si="452"/>
        <v>0</v>
      </c>
      <c r="JI37" s="140">
        <f t="shared" ca="1" si="452"/>
        <v>0</v>
      </c>
      <c r="JJ37" s="140">
        <f t="shared" ca="1" si="452"/>
        <v>0</v>
      </c>
      <c r="JK37" s="139"/>
      <c r="JL37" s="140">
        <f ca="1">IF(AND(($AB37+$E$2)&gt;JL$5,JL$5&gt;=$E$2),'Portfolio Inputs'!F$30*$S37,IF(AND(($AA37+$E$2)&gt;JL$5,JL$5&gt;=$E$2),'Portfolio Inputs'!F$30*$R37,0))</f>
        <v>0</v>
      </c>
      <c r="JM37" s="140">
        <f ca="1">IF(AND(($AB37+$E$2)&gt;JM$5,JM$5&gt;=$E$2),'Portfolio Inputs'!G$30*$S37,IF(AND(($AA37+$E$2)&gt;JM$5,JM$5&gt;=$E$2),'Portfolio Inputs'!G$30*$R37,0))</f>
        <v>0</v>
      </c>
      <c r="JN37" s="140">
        <f ca="1">IF(AND(($AB37+$E$2)&gt;JN$5,JN$5&gt;=$E$2),'Portfolio Inputs'!H$30*$S37,IF(AND(($AA37+$E$2)&gt;JN$5,JN$5&gt;=$E$2),'Portfolio Inputs'!H$30*$R37,0))</f>
        <v>0</v>
      </c>
      <c r="JO37" s="140">
        <f ca="1">IF(AND(($AB37+$E$2)&gt;JO$5,JO$5&gt;=$E$2),'Portfolio Inputs'!I$30*$S37,IF(AND(($AA37+$E$2)&gt;JO$5,JO$5&gt;=$E$2),'Portfolio Inputs'!I$30*$R37,0))</f>
        <v>0</v>
      </c>
      <c r="JP37" s="140">
        <f ca="1">IF(AND(($AB37+$E$2)&gt;JP$5,JP$5&gt;=$E$2),'Portfolio Inputs'!J$30*$S37,IF(AND(($AA37+$E$2)&gt;JP$5,JP$5&gt;=$E$2),'Portfolio Inputs'!J$30*$R37,0))</f>
        <v>0</v>
      </c>
      <c r="JQ37" s="140">
        <f ca="1">IF(AND(($AB37+$E$2)&gt;JQ$5,JQ$5&gt;=$E$2),'Portfolio Inputs'!K$30*$S37,IF(AND(($AA37+$E$2)&gt;JQ$5,JQ$5&gt;=$E$2),'Portfolio Inputs'!K$30*$R37,0))</f>
        <v>0</v>
      </c>
      <c r="JR37" s="140">
        <f ca="1">IF(AND(($AB37+$E$2)&gt;JR$5,JR$5&gt;=$E$2),'Portfolio Inputs'!L$30*$S37,IF(AND(($AA37+$E$2)&gt;JR$5,JR$5&gt;=$E$2),'Portfolio Inputs'!L$30*$R37,0))</f>
        <v>0</v>
      </c>
      <c r="JS37" s="140">
        <f ca="1">IF(AND(($AB37+$E$2)&gt;JS$5,JS$5&gt;=$E$2),'Portfolio Inputs'!M$30*$S37,IF(AND(($AA37+$E$2)&gt;JS$5,JS$5&gt;=$E$2),'Portfolio Inputs'!M$30*$R37,0))</f>
        <v>0</v>
      </c>
      <c r="JT37" s="140">
        <f ca="1">IF(AND(($AB37+$E$2)&gt;JT$5,JT$5&gt;=$E$2),'Portfolio Inputs'!N$30*$S37,IF(AND(($AA37+$E$2)&gt;JT$5,JT$5&gt;=$E$2),'Portfolio Inputs'!N$30*$R37,0))</f>
        <v>0</v>
      </c>
      <c r="JU37" s="140">
        <f ca="1">IF(AND(($AB37+$E$2)&gt;JU$5,JU$5&gt;=$E$2),'Portfolio Inputs'!O$30*$S37,IF(AND(($AA37+$E$2)&gt;JU$5,JU$5&gt;=$E$2),'Portfolio Inputs'!O$30*$R37,0))</f>
        <v>0</v>
      </c>
      <c r="JV37" s="140">
        <f ca="1">IF(AND(($AB37+$E$2)&gt;JV$5,JV$5&gt;=$E$2),'Portfolio Inputs'!P$30*$S37,IF(AND(($AA37+$E$2)&gt;JV$5,JV$5&gt;=$E$2),'Portfolio Inputs'!P$30*$R37,0))</f>
        <v>0</v>
      </c>
      <c r="JW37" s="140">
        <f ca="1">IF(AND(($AB37+$E$2)&gt;JW$5,JW$5&gt;=$E$2),'Portfolio Inputs'!Q$30*$S37,IF(AND(($AA37+$E$2)&gt;JW$5,JW$5&gt;=$E$2),'Portfolio Inputs'!Q$30*$R37,0))</f>
        <v>0</v>
      </c>
      <c r="JX37" s="140">
        <f ca="1">IF(AND(($AB37+$E$2)&gt;JX$5,JX$5&gt;=$E$2),'Portfolio Inputs'!R$30*$S37,IF(AND(($AA37+$E$2)&gt;JX$5,JX$5&gt;=$E$2),'Portfolio Inputs'!R$30*$R37,0))</f>
        <v>0</v>
      </c>
      <c r="JY37" s="140">
        <f ca="1">IF(AND(($AB37+$E$2)&gt;JY$5,JY$5&gt;=$E$2),'Portfolio Inputs'!S$30*$S37,IF(AND(($AA37+$E$2)&gt;JY$5,JY$5&gt;=$E$2),'Portfolio Inputs'!S$30*$R37,0))</f>
        <v>0</v>
      </c>
      <c r="JZ37" s="140">
        <f ca="1">IF(AND(($AB37+$E$2)&gt;JZ$5,JZ$5&gt;=$E$2),'Portfolio Inputs'!T$30*$S37,IF(AND(($AA37+$E$2)&gt;JZ$5,JZ$5&gt;=$E$2),'Portfolio Inputs'!T$30*$R37,0))</f>
        <v>0</v>
      </c>
      <c r="KA37" s="140">
        <f ca="1">IF(AND(($AB37+$E$2)&gt;KA$5,KA$5&gt;=$E$2),'Portfolio Inputs'!U$30*$S37,IF(AND(($AA37+$E$2)&gt;KA$5,KA$5&gt;=$E$2),'Portfolio Inputs'!U$30*$R37,0))</f>
        <v>0</v>
      </c>
      <c r="KB37" s="140">
        <f ca="1">IF(AND(($AB37+$E$2)&gt;KB$5,KB$5&gt;=$E$2),'Portfolio Inputs'!V$30*$S37,IF(AND(($AA37+$E$2)&gt;KB$5,KB$5&gt;=$E$2),'Portfolio Inputs'!V$30*$R37,0))</f>
        <v>0</v>
      </c>
      <c r="KC37" s="140">
        <f ca="1">IF(AND(($AB37+$E$2)&gt;KC$5,KC$5&gt;=$E$2),'Portfolio Inputs'!W$30*$S37,IF(AND(($AA37+$E$2)&gt;KC$5,KC$5&gt;=$E$2),'Portfolio Inputs'!W$30*$R37,0))</f>
        <v>0</v>
      </c>
      <c r="KD37" s="140">
        <f ca="1">IF(AND(($AB37+$E$2)&gt;KD$5,KD$5&gt;=$E$2),'Portfolio Inputs'!X$30*$S37,IF(AND(($AA37+$E$2)&gt;KD$5,KD$5&gt;=$E$2),'Portfolio Inputs'!X$30*$R37,0))</f>
        <v>0</v>
      </c>
      <c r="KE37" s="140">
        <f ca="1">IF(AND(($AB37+$E$2)&gt;KE$5,KE$5&gt;=$E$2),'Portfolio Inputs'!Y$30*$S37,IF(AND(($AA37+$E$2)&gt;KE$5,KE$5&gt;=$E$2),'Portfolio Inputs'!Y$30*$R37,0))</f>
        <v>0</v>
      </c>
      <c r="KF37" s="140">
        <f ca="1">IF(AND(($AB37+$E$2)&gt;KF$5,KF$5&gt;=$E$2),'Portfolio Inputs'!Z$30*$S37,IF(AND(($AA37+$E$2)&gt;KF$5,KF$5&gt;=$E$2),'Portfolio Inputs'!Z$30*$R37,0))</f>
        <v>0</v>
      </c>
      <c r="KG37" s="140">
        <f ca="1">IF(AND(($AB37+$E$2)&gt;KG$5,KG$5&gt;=$E$2),'Portfolio Inputs'!AA$30*$S37,IF(AND(($AA37+$E$2)&gt;KG$5,KG$5&gt;=$E$2),'Portfolio Inputs'!AA$30*$R37,0))</f>
        <v>0</v>
      </c>
      <c r="KH37" s="140">
        <f ca="1">IF(AND(($AB37+$E$2)&gt;KH$5,KH$5&gt;=$E$2),'Portfolio Inputs'!AB$30*$S37,IF(AND(($AA37+$E$2)&gt;KH$5,KH$5&gt;=$E$2),'Portfolio Inputs'!AB$30*$R37,0))</f>
        <v>0</v>
      </c>
      <c r="KI37" s="140">
        <f ca="1">IF(AND(($AB37+$E$2)&gt;KI$5,KI$5&gt;=$E$2),'Portfolio Inputs'!AC$30*$S37,IF(AND(($AA37+$E$2)&gt;KI$5,KI$5&gt;=$E$2),'Portfolio Inputs'!AC$30*$R37,0))</f>
        <v>0</v>
      </c>
      <c r="KJ37" s="140">
        <f ca="1">IF(AND(($AB37+$E$2)&gt;KJ$5,KJ$5&gt;=$E$2),'Portfolio Inputs'!AD$30*$S37,IF(AND(($AA37+$E$2)&gt;KJ$5,KJ$5&gt;=$E$2),'Portfolio Inputs'!AD$30*$R37,0))</f>
        <v>0</v>
      </c>
      <c r="KK37" s="140">
        <f ca="1">IF(AND(($AB37+$E$2)&gt;KK$5,KK$5&gt;=$E$2),'Portfolio Inputs'!AE$30*$S37,IF(AND(($AA37+$E$2)&gt;KK$5,KK$5&gt;=$E$2),'Portfolio Inputs'!AE$30*$R37,0))</f>
        <v>0</v>
      </c>
      <c r="KL37" s="140">
        <f ca="1">IF(AND(($AB37+$E$2)&gt;KL$5,KL$5&gt;=$E$2),'Portfolio Inputs'!AF$30*$S37,IF(AND(($AA37+$E$2)&gt;KL$5,KL$5&gt;=$E$2),'Portfolio Inputs'!AF$30*$R37,0))</f>
        <v>0</v>
      </c>
      <c r="KM37" s="140">
        <f ca="1">IF(AND(($AB37+$E$2)&gt;KM$5,KM$5&gt;=$E$2),'Portfolio Inputs'!AG$30*$S37,IF(AND(($AA37+$E$2)&gt;KM$5,KM$5&gt;=$E$2),'Portfolio Inputs'!AG$30*$R37,0))</f>
        <v>0</v>
      </c>
      <c r="KN37" s="140">
        <f ca="1">IF(AND(($AB37+$E$2)&gt;KN$5,KN$5&gt;=$E$2),'Portfolio Inputs'!AH$30*$S37,IF(AND(($AA37+$E$2)&gt;KN$5,KN$5&gt;=$E$2),'Portfolio Inputs'!AH$30*$R37,0))</f>
        <v>0</v>
      </c>
      <c r="KO37" s="140">
        <f ca="1">IF(AND(($AB37+$E$2)&gt;KO$5,KO$5&gt;=$E$2),'Portfolio Inputs'!AI$30*$S37,IF(AND(($AA37+$E$2)&gt;KO$5,KO$5&gt;=$E$2),'Portfolio Inputs'!AI$30*$R37,0))</f>
        <v>0</v>
      </c>
      <c r="KP37" s="140">
        <f ca="1">IF(AND(($AB37+$E$2)&gt;KP$5,KP$5&gt;=$E$2),'Portfolio Inputs'!AJ$30*$S37,IF(AND(($AA37+$E$2)&gt;KP$5,KP$5&gt;=$E$2),'Portfolio Inputs'!AJ$30*$R37,0))</f>
        <v>0</v>
      </c>
      <c r="KQ37" s="140">
        <f ca="1">IF(AND(($AB37+$E$2)&gt;KQ$5,KQ$5&gt;=$E$2),'Portfolio Inputs'!AK$30*$S37,IF(AND(($AA37+$E$2)&gt;KQ$5,KQ$5&gt;=$E$2),'Portfolio Inputs'!AK$30*$R37,0))</f>
        <v>0</v>
      </c>
      <c r="KR37" s="140">
        <f ca="1">IF(AND(($AB37+$E$2)&gt;KR$5,KR$5&gt;=$E$2),'Portfolio Inputs'!AL$30*$S37,IF(AND(($AA37+$E$2)&gt;KR$5,KR$5&gt;=$E$2),'Portfolio Inputs'!AL$30*$R37,0))</f>
        <v>0</v>
      </c>
      <c r="KS37" s="140">
        <f ca="1">IF(AND(($AB37+$E$2)&gt;KS$5,KS$5&gt;=$E$2),'Portfolio Inputs'!AM$30*$S37,IF(AND(($AA37+$E$2)&gt;KS$5,KS$5&gt;=$E$2),'Portfolio Inputs'!AM$30*$R37,0))</f>
        <v>0</v>
      </c>
      <c r="KT37" s="139"/>
      <c r="KU37" s="140">
        <f ca="1">IF(AND(($AB37+$E$2)&gt;KU$5,KU$5&gt;=$E$2),$S37,IF(AND(($AA37+$E$2)&gt;KU$5,KU$5&gt;=$E$2),$R37,0))*IF($C37="Residential",'Portfolio Inputs'!F$37,'Portfolio Inputs'!F$38)</f>
        <v>0</v>
      </c>
      <c r="KV37" s="140">
        <f ca="1">IF(AND(($AB37+$E$2)&gt;KV$5,KV$5&gt;=$E$2),$S37,IF(AND(($AA37+$E$2)&gt;KV$5,KV$5&gt;=$E$2),$R37,0))*IF($C37="Residential",'Portfolio Inputs'!G$37,'Portfolio Inputs'!G$38)</f>
        <v>0</v>
      </c>
      <c r="KW37" s="140">
        <f ca="1">IF(AND(($AB37+$E$2)&gt;KW$5,KW$5&gt;=$E$2),$S37,IF(AND(($AA37+$E$2)&gt;KW$5,KW$5&gt;=$E$2),$R37,0))*IF($C37="Residential",'Portfolio Inputs'!H$37,'Portfolio Inputs'!H$38)</f>
        <v>0</v>
      </c>
      <c r="KX37" s="140">
        <f ca="1">IF(AND(($AB37+$E$2)&gt;KX$5,KX$5&gt;=$E$2),$S37,IF(AND(($AA37+$E$2)&gt;KX$5,KX$5&gt;=$E$2),$R37,0))*IF($C37="Residential",'Portfolio Inputs'!I$37,'Portfolio Inputs'!I$38)</f>
        <v>0</v>
      </c>
      <c r="KY37" s="140">
        <f ca="1">IF(AND(($AB37+$E$2)&gt;KY$5,KY$5&gt;=$E$2),$S37,IF(AND(($AA37+$E$2)&gt;KY$5,KY$5&gt;=$E$2),$R37,0))*IF($C37="Residential",'Portfolio Inputs'!J$37,'Portfolio Inputs'!J$38)</f>
        <v>0</v>
      </c>
      <c r="KZ37" s="140">
        <f ca="1">IF(AND(($AB37+$E$2)&gt;KZ$5,KZ$5&gt;=$E$2),$S37,IF(AND(($AA37+$E$2)&gt;KZ$5,KZ$5&gt;=$E$2),$R37,0))*IF($C37="Residential",'Portfolio Inputs'!K$37,'Portfolio Inputs'!K$38)</f>
        <v>0</v>
      </c>
      <c r="LA37" s="140">
        <f ca="1">IF(AND(($AB37+$E$2)&gt;LA$5,LA$5&gt;=$E$2),$S37,IF(AND(($AA37+$E$2)&gt;LA$5,LA$5&gt;=$E$2),$R37,0))*IF($C37="Residential",'Portfolio Inputs'!L$37,'Portfolio Inputs'!L$38)</f>
        <v>0</v>
      </c>
      <c r="LB37" s="140">
        <f ca="1">IF(AND(($AB37+$E$2)&gt;LB$5,LB$5&gt;=$E$2),$S37,IF(AND(($AA37+$E$2)&gt;LB$5,LB$5&gt;=$E$2),$R37,0))*IF($C37="Residential",'Portfolio Inputs'!M$37,'Portfolio Inputs'!M$38)</f>
        <v>0</v>
      </c>
      <c r="LC37" s="140">
        <f ca="1">IF(AND(($AB37+$E$2)&gt;LC$5,LC$5&gt;=$E$2),$S37,IF(AND(($AA37+$E$2)&gt;LC$5,LC$5&gt;=$E$2),$R37,0))*IF($C37="Residential",'Portfolio Inputs'!N$37,'Portfolio Inputs'!N$38)</f>
        <v>0</v>
      </c>
      <c r="LD37" s="140">
        <f ca="1">IF(AND(($AB37+$E$2)&gt;LD$5,LD$5&gt;=$E$2),$S37,IF(AND(($AA37+$E$2)&gt;LD$5,LD$5&gt;=$E$2),$R37,0))*IF($C37="Residential",'Portfolio Inputs'!O$37,'Portfolio Inputs'!O$38)</f>
        <v>0</v>
      </c>
      <c r="LE37" s="140">
        <f ca="1">IF(AND(($AB37+$E$2)&gt;LE$5,LE$5&gt;=$E$2),$S37,IF(AND(($AA37+$E$2)&gt;LE$5,LE$5&gt;=$E$2),$R37,0))*IF($C37="Residential",'Portfolio Inputs'!P$37,'Portfolio Inputs'!P$38)</f>
        <v>0</v>
      </c>
      <c r="LF37" s="140">
        <f ca="1">IF(AND(($AB37+$E$2)&gt;LF$5,LF$5&gt;=$E$2),$S37,IF(AND(($AA37+$E$2)&gt;LF$5,LF$5&gt;=$E$2),$R37,0))*IF($C37="Residential",'Portfolio Inputs'!Q$37,'Portfolio Inputs'!Q$38)</f>
        <v>0</v>
      </c>
      <c r="LG37" s="140">
        <f ca="1">IF(AND(($AB37+$E$2)&gt;LG$5,LG$5&gt;=$E$2),$S37,IF(AND(($AA37+$E$2)&gt;LG$5,LG$5&gt;=$E$2),$R37,0))*IF($C37="Residential",'Portfolio Inputs'!R$37,'Portfolio Inputs'!R$38)</f>
        <v>0</v>
      </c>
      <c r="LH37" s="140">
        <f ca="1">IF(AND(($AB37+$E$2)&gt;LH$5,LH$5&gt;=$E$2),$S37,IF(AND(($AA37+$E$2)&gt;LH$5,LH$5&gt;=$E$2),$R37,0))*IF($C37="Residential",'Portfolio Inputs'!S$37,'Portfolio Inputs'!S$38)</f>
        <v>0</v>
      </c>
      <c r="LI37" s="140">
        <f ca="1">IF(AND(($AB37+$E$2)&gt;LI$5,LI$5&gt;=$E$2),$S37,IF(AND(($AA37+$E$2)&gt;LI$5,LI$5&gt;=$E$2),$R37,0))*IF($C37="Residential",'Portfolio Inputs'!T$37,'Portfolio Inputs'!T$38)</f>
        <v>0</v>
      </c>
      <c r="LJ37" s="140">
        <f ca="1">IF(AND(($AB37+$E$2)&gt;LJ$5,LJ$5&gt;=$E$2),$S37,IF(AND(($AA37+$E$2)&gt;LJ$5,LJ$5&gt;=$E$2),$R37,0))*IF($C37="Residential",'Portfolio Inputs'!U$37,'Portfolio Inputs'!U$38)</f>
        <v>0</v>
      </c>
      <c r="LK37" s="140">
        <f ca="1">IF(AND(($AB37+$E$2)&gt;LK$5,LK$5&gt;=$E$2),$S37,IF(AND(($AA37+$E$2)&gt;LK$5,LK$5&gt;=$E$2),$R37,0))*IF($C37="Residential",'Portfolio Inputs'!V$37,'Portfolio Inputs'!V$38)</f>
        <v>0</v>
      </c>
      <c r="LL37" s="140">
        <f ca="1">IF(AND(($AB37+$E$2)&gt;LL$5,LL$5&gt;=$E$2),$S37,IF(AND(($AA37+$E$2)&gt;LL$5,LL$5&gt;=$E$2),$R37,0))*IF($C37="Residential",'Portfolio Inputs'!W$37,'Portfolio Inputs'!W$38)</f>
        <v>0</v>
      </c>
      <c r="LM37" s="140">
        <f ca="1">IF(AND(($AB37+$E$2)&gt;LM$5,LM$5&gt;=$E$2),$S37,IF(AND(($AA37+$E$2)&gt;LM$5,LM$5&gt;=$E$2),$R37,0))*IF($C37="Residential",'Portfolio Inputs'!X$37,'Portfolio Inputs'!X$38)</f>
        <v>0</v>
      </c>
      <c r="LN37" s="140">
        <f ca="1">IF(AND(($AB37+$E$2)&gt;LN$5,LN$5&gt;=$E$2),$S37,IF(AND(($AA37+$E$2)&gt;LN$5,LN$5&gt;=$E$2),$R37,0))*IF($C37="Residential",'Portfolio Inputs'!Y$37,'Portfolio Inputs'!Y$38)</f>
        <v>0</v>
      </c>
      <c r="LO37" s="140">
        <f ca="1">IF(AND(($AB37+$E$2)&gt;LO$5,LO$5&gt;=$E$2),$S37,IF(AND(($AA37+$E$2)&gt;LO$5,LO$5&gt;=$E$2),$R37,0))*IF($C37="Residential",'Portfolio Inputs'!Z$37,'Portfolio Inputs'!Z$38)</f>
        <v>0</v>
      </c>
      <c r="LP37" s="140">
        <f ca="1">IF(AND(($AB37+$E$2)&gt;LP$5,LP$5&gt;=$E$2),$S37,IF(AND(($AA37+$E$2)&gt;LP$5,LP$5&gt;=$E$2),$R37,0))*IF($C37="Residential",'Portfolio Inputs'!AA$37,'Portfolio Inputs'!AA$38)</f>
        <v>0</v>
      </c>
      <c r="LQ37" s="140">
        <f ca="1">IF(AND(($AB37+$E$2)&gt;LQ$5,LQ$5&gt;=$E$2),$S37,IF(AND(($AA37+$E$2)&gt;LQ$5,LQ$5&gt;=$E$2),$R37,0))*IF($C37="Residential",'Portfolio Inputs'!AB$37,'Portfolio Inputs'!AB$38)</f>
        <v>0</v>
      </c>
      <c r="LR37" s="140">
        <f ca="1">IF(AND(($AB37+$E$2)&gt;LR$5,LR$5&gt;=$E$2),$S37,IF(AND(($AA37+$E$2)&gt;LR$5,LR$5&gt;=$E$2),$R37,0))*IF($C37="Residential",'Portfolio Inputs'!AC$37,'Portfolio Inputs'!AC$38)</f>
        <v>0</v>
      </c>
      <c r="LS37" s="140">
        <f ca="1">IF(AND(($AB37+$E$2)&gt;LS$5,LS$5&gt;=$E$2),$S37,IF(AND(($AA37+$E$2)&gt;LS$5,LS$5&gt;=$E$2),$R37,0))*IF($C37="Residential",'Portfolio Inputs'!AD$37,'Portfolio Inputs'!AD$38)</f>
        <v>0</v>
      </c>
      <c r="LT37" s="140">
        <f ca="1">IF(AND(($AB37+$E$2)&gt;LT$5,LT$5&gt;=$E$2),$S37,IF(AND(($AA37+$E$2)&gt;LT$5,LT$5&gt;=$E$2),$R37,0))*IF($C37="Residential",'Portfolio Inputs'!AE$37,'Portfolio Inputs'!AE$38)</f>
        <v>0</v>
      </c>
      <c r="LU37" s="140">
        <f ca="1">IF(AND(($AB37+$E$2)&gt;LU$5,LU$5&gt;=$E$2),$S37,IF(AND(($AA37+$E$2)&gt;LU$5,LU$5&gt;=$E$2),$R37,0))*IF($C37="Residential",'Portfolio Inputs'!AF$37,'Portfolio Inputs'!AF$38)</f>
        <v>0</v>
      </c>
      <c r="LV37" s="140">
        <f ca="1">IF(AND(($AB37+$E$2)&gt;LV$5,LV$5&gt;=$E$2),$S37,IF(AND(($AA37+$E$2)&gt;LV$5,LV$5&gt;=$E$2),$R37,0))*IF($C37="Residential",'Portfolio Inputs'!AG$37,'Portfolio Inputs'!AG$38)</f>
        <v>0</v>
      </c>
      <c r="LW37" s="140">
        <f ca="1">IF(AND(($AB37+$E$2)&gt;LW$5,LW$5&gt;=$E$2),$S37,IF(AND(($AA37+$E$2)&gt;LW$5,LW$5&gt;=$E$2),$R37,0))*IF($C37="Residential",'Portfolio Inputs'!AH$37,'Portfolio Inputs'!AH$38)</f>
        <v>0</v>
      </c>
      <c r="LX37" s="140">
        <f ca="1">IF(AND(($AB37+$E$2)&gt;LX$5,LX$5&gt;=$E$2),$S37,IF(AND(($AA37+$E$2)&gt;LX$5,LX$5&gt;=$E$2),$R37,0))*IF($C37="Residential",'Portfolio Inputs'!AI$37,'Portfolio Inputs'!AI$38)</f>
        <v>0</v>
      </c>
      <c r="LY37" s="140">
        <f ca="1">IF(AND(($AB37+$E$2)&gt;LY$5,LY$5&gt;=$E$2),$S37,IF(AND(($AA37+$E$2)&gt;LY$5,LY$5&gt;=$E$2),$R37,0))*IF($C37="Residential",'Portfolio Inputs'!AJ$37,'Portfolio Inputs'!AJ$38)</f>
        <v>0</v>
      </c>
      <c r="LZ37" s="140">
        <f ca="1">IF(AND(($AB37+$E$2)&gt;LZ$5,LZ$5&gt;=$E$2),$S37,IF(AND(($AA37+$E$2)&gt;LZ$5,LZ$5&gt;=$E$2),$R37,0))*IF($C37="Residential",'Portfolio Inputs'!AK$37,'Portfolio Inputs'!AK$38)</f>
        <v>0</v>
      </c>
      <c r="MA37" s="140">
        <f ca="1">IF(AND(($AB37+$E$2)&gt;MA$5,MA$5&gt;=$E$2),$S37,IF(AND(($AA37+$E$2)&gt;MA$5,MA$5&gt;=$E$2),$R37,0))*IF($C37="Residential",'Portfolio Inputs'!AL$37,'Portfolio Inputs'!AL$38)</f>
        <v>0</v>
      </c>
      <c r="MB37" s="140">
        <f ca="1">IF(AND(($AB37+$E$2)&gt;MB$5,MB$5&gt;=$E$2),$S37,IF(AND(($AA37+$E$2)&gt;MB$5,MB$5&gt;=$E$2),$R37,0))*IF($C37="Residential",'Portfolio Inputs'!AM$37,'Portfolio Inputs'!AM$38)</f>
        <v>0</v>
      </c>
      <c r="MC37" s="139"/>
      <c r="MD37" s="164">
        <f t="shared" ca="1" si="238"/>
        <v>9184.5901009200043</v>
      </c>
      <c r="ME37" s="164">
        <f t="shared" ca="1" si="239"/>
        <v>9184.5901009200043</v>
      </c>
      <c r="MF37" s="164">
        <f t="shared" ca="1" si="240"/>
        <v>9184.5901009200043</v>
      </c>
      <c r="MG37" s="164">
        <f t="shared" ca="1" si="241"/>
        <v>9184.5901009200043</v>
      </c>
      <c r="MH37" s="164">
        <f t="shared" ca="1" si="242"/>
        <v>9184.5901009200043</v>
      </c>
      <c r="MI37" s="164">
        <f t="shared" ca="1" si="243"/>
        <v>9184.5901009200043</v>
      </c>
      <c r="MJ37" s="164">
        <f t="shared" ca="1" si="244"/>
        <v>9184.5901009200043</v>
      </c>
      <c r="MK37" s="164">
        <f t="shared" ca="1" si="245"/>
        <v>9184.5901009200043</v>
      </c>
      <c r="ML37" s="164">
        <f t="shared" ca="1" si="246"/>
        <v>9184.5901009200043</v>
      </c>
      <c r="MM37" s="164">
        <f t="shared" ca="1" si="247"/>
        <v>9184.5901009200043</v>
      </c>
      <c r="MN37" s="164">
        <f t="shared" ca="1" si="248"/>
        <v>9184.5901009200043</v>
      </c>
      <c r="MO37" s="164">
        <f t="shared" ca="1" si="249"/>
        <v>9184.5901009200043</v>
      </c>
      <c r="MP37" s="164">
        <f t="shared" ca="1" si="250"/>
        <v>9184.5901009200043</v>
      </c>
      <c r="MQ37" s="164">
        <f t="shared" ca="1" si="251"/>
        <v>9184.5901009200043</v>
      </c>
      <c r="MR37" s="164">
        <f t="shared" ca="1" si="252"/>
        <v>9184.5901009200043</v>
      </c>
      <c r="MS37" s="164">
        <f t="shared" ca="1" si="253"/>
        <v>0</v>
      </c>
      <c r="MT37" s="164">
        <f t="shared" ca="1" si="254"/>
        <v>0</v>
      </c>
      <c r="MU37" s="164">
        <f t="shared" ca="1" si="255"/>
        <v>0</v>
      </c>
      <c r="MV37" s="164">
        <f t="shared" ca="1" si="256"/>
        <v>0</v>
      </c>
      <c r="MW37" s="164">
        <f t="shared" ca="1" si="257"/>
        <v>0</v>
      </c>
      <c r="MX37" s="164">
        <f t="shared" ca="1" si="258"/>
        <v>0</v>
      </c>
      <c r="MY37" s="164">
        <f t="shared" ca="1" si="259"/>
        <v>0</v>
      </c>
      <c r="MZ37" s="164">
        <f t="shared" ca="1" si="260"/>
        <v>0</v>
      </c>
      <c r="NA37" s="164">
        <f t="shared" ca="1" si="261"/>
        <v>0</v>
      </c>
      <c r="NB37" s="164">
        <f t="shared" ca="1" si="262"/>
        <v>0</v>
      </c>
      <c r="NC37" s="164">
        <f t="shared" ca="1" si="263"/>
        <v>0</v>
      </c>
      <c r="ND37" s="164">
        <f t="shared" ca="1" si="264"/>
        <v>0</v>
      </c>
      <c r="NE37" s="164">
        <f t="shared" ca="1" si="265"/>
        <v>0</v>
      </c>
      <c r="NF37" s="164">
        <f t="shared" ca="1" si="266"/>
        <v>0</v>
      </c>
      <c r="NG37" s="164">
        <f t="shared" ca="1" si="267"/>
        <v>0</v>
      </c>
      <c r="NH37" s="164">
        <f t="shared" ca="1" si="268"/>
        <v>0</v>
      </c>
      <c r="NI37" s="164">
        <f t="shared" ca="1" si="269"/>
        <v>0</v>
      </c>
      <c r="NJ37" s="164">
        <f t="shared" ca="1" si="270"/>
        <v>0</v>
      </c>
      <c r="NK37" s="164">
        <f t="shared" ca="1" si="271"/>
        <v>0</v>
      </c>
      <c r="NL37" s="139"/>
      <c r="NM37" s="164">
        <f t="shared" ca="1" si="272"/>
        <v>1.0483715699999996</v>
      </c>
      <c r="NN37" s="164">
        <f t="shared" ca="1" si="273"/>
        <v>1.0483715699999996</v>
      </c>
      <c r="NO37" s="164">
        <f t="shared" ca="1" si="274"/>
        <v>1.0483715699999996</v>
      </c>
      <c r="NP37" s="164">
        <f t="shared" ca="1" si="275"/>
        <v>1.0483715699999996</v>
      </c>
      <c r="NQ37" s="164">
        <f t="shared" ca="1" si="276"/>
        <v>1.0483715699999996</v>
      </c>
      <c r="NR37" s="164">
        <f t="shared" ca="1" si="277"/>
        <v>1.0483715699999996</v>
      </c>
      <c r="NS37" s="164">
        <f t="shared" ca="1" si="278"/>
        <v>1.0483715699999996</v>
      </c>
      <c r="NT37" s="164">
        <f t="shared" ca="1" si="279"/>
        <v>1.0483715699999996</v>
      </c>
      <c r="NU37" s="164">
        <f t="shared" ca="1" si="280"/>
        <v>1.0483715699999996</v>
      </c>
      <c r="NV37" s="164">
        <f t="shared" ca="1" si="281"/>
        <v>1.0483715699999996</v>
      </c>
      <c r="NW37" s="164">
        <f t="shared" ca="1" si="282"/>
        <v>1.0483715699999996</v>
      </c>
      <c r="NX37" s="164">
        <f t="shared" ca="1" si="283"/>
        <v>1.0483715699999996</v>
      </c>
      <c r="NY37" s="164">
        <f t="shared" ca="1" si="284"/>
        <v>1.0483715699999996</v>
      </c>
      <c r="NZ37" s="164">
        <f t="shared" ca="1" si="285"/>
        <v>1.0483715699999996</v>
      </c>
      <c r="OA37" s="164">
        <f t="shared" ca="1" si="286"/>
        <v>1.0483715699999996</v>
      </c>
      <c r="OB37" s="164">
        <f t="shared" ca="1" si="287"/>
        <v>0</v>
      </c>
      <c r="OC37" s="164">
        <f t="shared" ca="1" si="288"/>
        <v>0</v>
      </c>
      <c r="OD37" s="164">
        <f t="shared" ca="1" si="289"/>
        <v>0</v>
      </c>
      <c r="OE37" s="164">
        <f t="shared" ca="1" si="290"/>
        <v>0</v>
      </c>
      <c r="OF37" s="164">
        <f t="shared" ca="1" si="291"/>
        <v>0</v>
      </c>
      <c r="OG37" s="164">
        <f t="shared" ca="1" si="292"/>
        <v>0</v>
      </c>
      <c r="OH37" s="164">
        <f t="shared" ca="1" si="293"/>
        <v>0</v>
      </c>
      <c r="OI37" s="164">
        <f t="shared" ca="1" si="294"/>
        <v>0</v>
      </c>
      <c r="OJ37" s="164">
        <f t="shared" ca="1" si="295"/>
        <v>0</v>
      </c>
      <c r="OK37" s="164">
        <f t="shared" ca="1" si="296"/>
        <v>0</v>
      </c>
      <c r="OL37" s="164">
        <f t="shared" ca="1" si="297"/>
        <v>0</v>
      </c>
      <c r="OM37" s="164">
        <f t="shared" ca="1" si="298"/>
        <v>0</v>
      </c>
      <c r="ON37" s="164">
        <f t="shared" ca="1" si="299"/>
        <v>0</v>
      </c>
      <c r="OO37" s="164">
        <f t="shared" ca="1" si="300"/>
        <v>0</v>
      </c>
      <c r="OP37" s="164">
        <f t="shared" ca="1" si="301"/>
        <v>0</v>
      </c>
      <c r="OQ37" s="164">
        <f t="shared" ca="1" si="302"/>
        <v>0</v>
      </c>
      <c r="OR37" s="164">
        <f t="shared" ca="1" si="303"/>
        <v>0</v>
      </c>
      <c r="OS37" s="164">
        <f t="shared" ca="1" si="304"/>
        <v>0</v>
      </c>
      <c r="OT37" s="164">
        <f t="shared" ca="1" si="305"/>
        <v>0</v>
      </c>
      <c r="OU37" s="139"/>
      <c r="OV37" s="164">
        <f t="shared" ca="1" si="306"/>
        <v>0</v>
      </c>
      <c r="OW37" s="164">
        <f t="shared" ca="1" si="307"/>
        <v>0</v>
      </c>
      <c r="OX37" s="164">
        <f t="shared" ca="1" si="308"/>
        <v>0</v>
      </c>
      <c r="OY37" s="164">
        <f t="shared" ca="1" si="309"/>
        <v>0</v>
      </c>
      <c r="OZ37" s="164">
        <f t="shared" ca="1" si="310"/>
        <v>0</v>
      </c>
      <c r="PA37" s="164">
        <f t="shared" ca="1" si="311"/>
        <v>0</v>
      </c>
      <c r="PB37" s="164">
        <f t="shared" ca="1" si="312"/>
        <v>0</v>
      </c>
      <c r="PC37" s="164">
        <f t="shared" ca="1" si="313"/>
        <v>0</v>
      </c>
      <c r="PD37" s="164">
        <f t="shared" ca="1" si="314"/>
        <v>0</v>
      </c>
      <c r="PE37" s="164">
        <f t="shared" ca="1" si="315"/>
        <v>0</v>
      </c>
      <c r="PF37" s="164">
        <f t="shared" ca="1" si="316"/>
        <v>0</v>
      </c>
      <c r="PG37" s="164">
        <f t="shared" ca="1" si="317"/>
        <v>0</v>
      </c>
      <c r="PH37" s="164">
        <f t="shared" ca="1" si="318"/>
        <v>0</v>
      </c>
      <c r="PI37" s="164">
        <f t="shared" ca="1" si="319"/>
        <v>0</v>
      </c>
      <c r="PJ37" s="164">
        <f t="shared" ca="1" si="320"/>
        <v>0</v>
      </c>
      <c r="PK37" s="164">
        <f t="shared" ca="1" si="321"/>
        <v>0</v>
      </c>
      <c r="PL37" s="164">
        <f t="shared" ca="1" si="322"/>
        <v>0</v>
      </c>
      <c r="PM37" s="164">
        <f t="shared" ca="1" si="323"/>
        <v>0</v>
      </c>
      <c r="PN37" s="164">
        <f t="shared" ca="1" si="324"/>
        <v>0</v>
      </c>
      <c r="PO37" s="164">
        <f t="shared" ca="1" si="325"/>
        <v>0</v>
      </c>
      <c r="PP37" s="164">
        <f t="shared" ca="1" si="326"/>
        <v>0</v>
      </c>
      <c r="PQ37" s="164">
        <f t="shared" ca="1" si="327"/>
        <v>0</v>
      </c>
      <c r="PR37" s="164">
        <f t="shared" ca="1" si="328"/>
        <v>0</v>
      </c>
      <c r="PS37" s="164">
        <f t="shared" ca="1" si="329"/>
        <v>0</v>
      </c>
      <c r="PT37" s="164">
        <f t="shared" ca="1" si="330"/>
        <v>0</v>
      </c>
      <c r="PU37" s="164">
        <f t="shared" ca="1" si="331"/>
        <v>0</v>
      </c>
      <c r="PV37" s="164">
        <f t="shared" ca="1" si="332"/>
        <v>0</v>
      </c>
      <c r="PW37" s="164">
        <f t="shared" ca="1" si="333"/>
        <v>0</v>
      </c>
      <c r="PX37" s="164">
        <f t="shared" ca="1" si="334"/>
        <v>0</v>
      </c>
      <c r="PY37" s="164">
        <f t="shared" ca="1" si="335"/>
        <v>0</v>
      </c>
      <c r="PZ37" s="164">
        <f t="shared" ca="1" si="336"/>
        <v>0</v>
      </c>
      <c r="QA37" s="164">
        <f t="shared" ca="1" si="337"/>
        <v>0</v>
      </c>
      <c r="QB37" s="164">
        <f t="shared" ca="1" si="338"/>
        <v>0</v>
      </c>
      <c r="QC37" s="164">
        <f t="shared" ca="1" si="339"/>
        <v>0</v>
      </c>
      <c r="QD37" s="131"/>
    </row>
    <row r="38" spans="1:446" s="120" customFormat="1" ht="14.4" customHeight="1">
      <c r="A38" s="157" t="b">
        <f t="shared" ca="1" si="230"/>
        <v>0</v>
      </c>
      <c r="B38" s="128" t="str">
        <f>'Measure Inputs'!B22</f>
        <v>Residential_Residential HVAC_DHW_Electric Water Heater EF 0.95_Actual</v>
      </c>
      <c r="C38" s="129" t="str">
        <f ca="1">INDEX(OFFSET('Measure Inputs'!$D$7,,,TotalMeasures),MATCH($B38,OFFSET('Measure Inputs'!$B$7,,,TotalMeasures),0))</f>
        <v>Residential</v>
      </c>
      <c r="D38" s="129" t="str">
        <f ca="1">INDEX(OFFSET('Measure Inputs'!$E$7,,,TotalMeasures),MATCH($B38,OFFSET('Measure Inputs'!$B$7,,,TotalMeasures),0))</f>
        <v>Residential HVAC</v>
      </c>
      <c r="E38" s="129" t="str">
        <f ca="1">INDEX(OFFSET('Measure Inputs'!$F$7,,,TotalMeasures),MATCH($B38,OFFSET('Measure Inputs'!$B$7,,,TotalMeasures),0))</f>
        <v>DHW</v>
      </c>
      <c r="F38" s="130" t="str">
        <f ca="1">INDEX(OFFSET('Measure Inputs'!$G$7,,,TotalMeasures),MATCH($B38,OFFSET('Measure Inputs'!$B$7,,,TotalMeasures),0))</f>
        <v>Electric Water Heater EF 0.95</v>
      </c>
      <c r="G38" s="130" t="str">
        <f ca="1">INDEX(OFFSET('Measure Inputs'!$H$7,,,TotalMeasures),MATCH($B38,OFFSET('Measure Inputs'!$B$7,,,TotalMeasures),0))</f>
        <v>Actual</v>
      </c>
      <c r="H38" s="131"/>
      <c r="I38" s="132">
        <f ca="1">INDEX(OFFSET('Measure Inputs'!$L$7,,,TotalMeasures),MATCH($B38,OFFSET('Measure Inputs'!$B$7,,,TotalMeasures),0))</f>
        <v>11</v>
      </c>
      <c r="J38" s="132">
        <f t="shared" ca="1" si="231"/>
        <v>1326.8003800000001</v>
      </c>
      <c r="K38" s="162">
        <f ca="1">INDEX(OFFSET('Measure Inputs'!$AH$7,,,TotalMeasures),MATCH($B38,OFFSET('Measure Inputs'!$B$7,,,TotalMeasures),0))*$I38</f>
        <v>1326.8003800000001</v>
      </c>
      <c r="L38" s="132">
        <f ca="1">INDEX(OFFSET('Measure Inputs'!$AI$7,,,TotalMeasures),MATCH($B38,OFFSET('Measure Inputs'!$B$7,,,TotalMeasures),0))*$I38</f>
        <v>0</v>
      </c>
      <c r="M38" s="132">
        <f t="shared" ca="1" si="232"/>
        <v>0.15146999999999999</v>
      </c>
      <c r="N38" s="135">
        <f ca="1">INDEX(OFFSET('Measure Inputs'!$AJ$7,,,TotalMeasures),MATCH($B38,OFFSET('Measure Inputs'!$B$7,,,TotalMeasures),0))*$I38</f>
        <v>0.15146999999999999</v>
      </c>
      <c r="O38" s="132">
        <f ca="1">INDEX(OFFSET('Measure Inputs'!$AK$7,,,TotalMeasures),MATCH($B38,OFFSET('Measure Inputs'!$B$7,,,TotalMeasures),0))*$I38</f>
        <v>0</v>
      </c>
      <c r="P38" s="135">
        <f ca="1">INDEX(OFFSET('Measure Inputs'!$AL$7,,,TotalMeasures),MATCH($B38,OFFSET('Measure Inputs'!$B$7,,,TotalMeasures),0))*$I38</f>
        <v>0</v>
      </c>
      <c r="Q38" s="132">
        <f ca="1">INDEX(OFFSET('Measure Inputs'!$AM$7,,,TotalMeasures),MATCH($B38,OFFSET('Measure Inputs'!$B$7,,,TotalMeasures),0))*$I38</f>
        <v>0</v>
      </c>
      <c r="R38" s="133">
        <v>0</v>
      </c>
      <c r="S38" s="133">
        <v>0</v>
      </c>
      <c r="T38" s="133">
        <v>0</v>
      </c>
      <c r="U38" s="133">
        <v>0</v>
      </c>
      <c r="V38" s="133">
        <v>0</v>
      </c>
      <c r="W38" s="133">
        <v>0</v>
      </c>
      <c r="X38" s="131"/>
      <c r="Y38" s="134">
        <f ca="1">INDEX(OFFSET('Measure Inputs'!$Q$7,,,TotalMeasures),MATCH($B38,OFFSET('Measure Inputs'!$B$7,,,TotalMeasures),0))*$I38</f>
        <v>561.66000000000008</v>
      </c>
      <c r="Z38" s="134">
        <f ca="1">INDEX(OFFSET('Measure Inputs'!$R$7,,,TotalMeasures),MATCH($B38,OFFSET('Measure Inputs'!$B$7,,,TotalMeasures),0))*$I38</f>
        <v>0</v>
      </c>
      <c r="AA38" s="163">
        <f ca="1">INDEX(OFFSET('Measure Inputs'!$N$7,,,TotalMeasures),MATCH($B38,OFFSET('Measure Inputs'!$B$7,,,TotalMeasures),0))</f>
        <v>15</v>
      </c>
      <c r="AB38" s="163">
        <f ca="1">INDEX(OFFSET('Measure Inputs'!$O$7,,,TotalMeasures),MATCH($B38,OFFSET('Measure Inputs'!$B$7,,,TotalMeasures),0))</f>
        <v>0</v>
      </c>
      <c r="AC38" s="134">
        <f ca="1">INDEX(OFFSET('Measure Inputs'!$P$7,,,TotalMeasures),MATCH($B38,OFFSET('Measure Inputs'!$B$7,,,TotalMeasures),0))*$I38</f>
        <v>530</v>
      </c>
      <c r="AD38" s="134">
        <v>0</v>
      </c>
      <c r="AE38" s="134"/>
      <c r="AF38" s="131"/>
      <c r="AG38" s="135">
        <f t="shared" ca="1" si="233"/>
        <v>1.0183606886453538</v>
      </c>
      <c r="AH38" s="135">
        <f t="shared" ca="1" si="234"/>
        <v>1.079193329027452</v>
      </c>
      <c r="AI38" s="135">
        <f t="shared" ca="1" si="235"/>
        <v>1.256872969097468</v>
      </c>
      <c r="AJ38" s="135">
        <f t="shared" ca="1" si="236"/>
        <v>3.9468264324355875</v>
      </c>
      <c r="AK38" s="135">
        <f t="shared" ca="1" si="237"/>
        <v>0.25802013493076847</v>
      </c>
      <c r="AL38" s="131"/>
      <c r="AM38" s="156"/>
      <c r="AN38" s="156"/>
      <c r="AO38" s="156"/>
      <c r="AP38" s="131"/>
      <c r="AQ38" s="138">
        <f t="shared" ca="1" si="111"/>
        <v>571.97246438454954</v>
      </c>
      <c r="AR38" s="138">
        <f t="shared" ca="1" si="112"/>
        <v>561.66000000000008</v>
      </c>
      <c r="AS38" s="131"/>
      <c r="AT38" s="138">
        <f t="shared" ca="1" si="113"/>
        <v>571.97246438454954</v>
      </c>
      <c r="AU38" s="138">
        <f t="shared" ca="1" si="114"/>
        <v>0</v>
      </c>
      <c r="AV38" s="131"/>
      <c r="AW38" s="138">
        <f t="shared" ca="1" si="115"/>
        <v>571.97246438454954</v>
      </c>
      <c r="AX38" s="138">
        <f t="shared" ca="1" si="116"/>
        <v>0</v>
      </c>
      <c r="AY38" s="138">
        <f t="shared" ca="1" si="117"/>
        <v>133.96280743873439</v>
      </c>
      <c r="AZ38" s="138">
        <f t="shared" ca="1" si="118"/>
        <v>0</v>
      </c>
      <c r="BA38" s="138">
        <f t="shared" ca="1" si="119"/>
        <v>561.66000000000008</v>
      </c>
      <c r="BB38" s="131"/>
      <c r="BC38" s="138">
        <f t="shared" ca="1" si="120"/>
        <v>1686.7745340417721</v>
      </c>
      <c r="BD38" s="138">
        <f t="shared" ca="1" si="121"/>
        <v>0</v>
      </c>
      <c r="BE38" s="138">
        <f t="shared" ca="1" si="122"/>
        <v>561.66000000000008</v>
      </c>
      <c r="BF38" s="131"/>
      <c r="BG38" s="138">
        <f t="shared" ca="1" si="123"/>
        <v>571.97246438454954</v>
      </c>
      <c r="BH38" s="138">
        <f t="shared" ca="1" si="124"/>
        <v>1686.7745340417721</v>
      </c>
      <c r="BI38" s="131"/>
      <c r="BJ38" s="140">
        <f ca="1">IF(AND(($AB38+$E$2)&gt;BJ$5,BJ$5&gt;=$E$2),'Portfolio Inputs'!F$24*$L38,IF(AND(($AA38+$E$2)&gt;BJ$5,BJ$5&gt;=$E$2),'Portfolio Inputs'!F$24*$K38,0))*Loss_ElectricEnergy+IF(AND(($AB38+$E$2)&gt;BJ$5,BJ$5&gt;=$E$2),'Portfolio Inputs'!F$25*$O38,IF(AND(($AA38+$E$2)&gt;BJ$5,BJ$5&gt;=$E$2),'Portfolio Inputs'!F$25*$N38,0))*Loss_ElectricDemand+IF(AND(($AB38+$E$2)&gt;BJ$5,BJ$5&gt;=$E$2),'Portfolio Inputs'!F$26*$Q38,IF(AND(($AA38+$E$2)&gt;BJ$5,BJ$5&gt;=$E$2),'Portfolio Inputs'!F$26*$P38,0))*Loss_GasEnergy</f>
        <v>59.423719586084793</v>
      </c>
      <c r="BK38" s="140">
        <f ca="1">IF(AND(($AB38+$E$2)&gt;BK$5,BK$5&gt;=$E$2),'Portfolio Inputs'!G$24*$L38,IF(AND(($AA38+$E$2)&gt;BK$5,BK$5&gt;=$E$2),'Portfolio Inputs'!G$24*$K38,0))*Loss_ElectricEnergy+IF(AND(($AB38+$E$2)&gt;BK$5,BK$5&gt;=$E$2),'Portfolio Inputs'!G$25*$O38,IF(AND(($AA38+$E$2)&gt;BK$5,BK$5&gt;=$E$2),'Portfolio Inputs'!G$25*$N38,0))*Loss_ElectricDemand+IF(AND(($AB38+$E$2)&gt;BK$5,BK$5&gt;=$E$2),'Portfolio Inputs'!G$26*$Q38,IF(AND(($AA38+$E$2)&gt;BK$5,BK$5&gt;=$E$2),'Portfolio Inputs'!G$26*$P38,0))*Loss_GasEnergy</f>
        <v>60.315075379876063</v>
      </c>
      <c r="BL38" s="140">
        <f ca="1">IF(AND(($AB38+$E$2)&gt;BL$5,BL$5&gt;=$E$2),'Portfolio Inputs'!H$24*$L38,IF(AND(($AA38+$E$2)&gt;BL$5,BL$5&gt;=$E$2),'Portfolio Inputs'!H$24*$K38,0))*Loss_ElectricEnergy+IF(AND(($AB38+$E$2)&gt;BL$5,BL$5&gt;=$E$2),'Portfolio Inputs'!H$25*$O38,IF(AND(($AA38+$E$2)&gt;BL$5,BL$5&gt;=$E$2),'Portfolio Inputs'!H$25*$N38,0))*Loss_ElectricDemand+IF(AND(($AB38+$E$2)&gt;BL$5,BL$5&gt;=$E$2),'Portfolio Inputs'!H$26*$Q38,IF(AND(($AA38+$E$2)&gt;BL$5,BL$5&gt;=$E$2),'Portfolio Inputs'!H$26*$P38,0))*Loss_GasEnergy</f>
        <v>61.219801510574193</v>
      </c>
      <c r="BM38" s="140">
        <f ca="1">IF(AND(($AB38+$E$2)&gt;BM$5,BM$5&gt;=$E$2),'Portfolio Inputs'!I$24*$L38,IF(AND(($AA38+$E$2)&gt;BM$5,BM$5&gt;=$E$2),'Portfolio Inputs'!I$24*$K38,0))*Loss_ElectricEnergy+IF(AND(($AB38+$E$2)&gt;BM$5,BM$5&gt;=$E$2),'Portfolio Inputs'!I$25*$O38,IF(AND(($AA38+$E$2)&gt;BM$5,BM$5&gt;=$E$2),'Portfolio Inputs'!I$25*$N38,0))*Loss_ElectricDemand+IF(AND(($AB38+$E$2)&gt;BM$5,BM$5&gt;=$E$2),'Portfolio Inputs'!I$26*$Q38,IF(AND(($AA38+$E$2)&gt;BM$5,BM$5&gt;=$E$2),'Portfolio Inputs'!I$26*$P38,0))*Loss_GasEnergy</f>
        <v>62.1380985332328</v>
      </c>
      <c r="BN38" s="140">
        <f ca="1">IF(AND(($AB38+$E$2)&gt;BN$5,BN$5&gt;=$E$2),'Portfolio Inputs'!J$24*$L38,IF(AND(($AA38+$E$2)&gt;BN$5,BN$5&gt;=$E$2),'Portfolio Inputs'!J$24*$K38,0))*Loss_ElectricEnergy+IF(AND(($AB38+$E$2)&gt;BN$5,BN$5&gt;=$E$2),'Portfolio Inputs'!J$25*$O38,IF(AND(($AA38+$E$2)&gt;BN$5,BN$5&gt;=$E$2),'Portfolio Inputs'!J$25*$N38,0))*Loss_ElectricDemand+IF(AND(($AB38+$E$2)&gt;BN$5,BN$5&gt;=$E$2),'Portfolio Inputs'!J$26*$Q38,IF(AND(($AA38+$E$2)&gt;BN$5,BN$5&gt;=$E$2),'Portfolio Inputs'!J$26*$P38,0))*Loss_GasEnergy</f>
        <v>63.070170011231284</v>
      </c>
      <c r="BO38" s="140">
        <f ca="1">IF(AND(($AB38+$E$2)&gt;BO$5,BO$5&gt;=$E$2),'Portfolio Inputs'!K$24*$L38,IF(AND(($AA38+$E$2)&gt;BO$5,BO$5&gt;=$E$2),'Portfolio Inputs'!K$24*$K38,0))*Loss_ElectricEnergy+IF(AND(($AB38+$E$2)&gt;BO$5,BO$5&gt;=$E$2),'Portfolio Inputs'!K$25*$O38,IF(AND(($AA38+$E$2)&gt;BO$5,BO$5&gt;=$E$2),'Portfolio Inputs'!K$25*$N38,0))*Loss_ElectricDemand+IF(AND(($AB38+$E$2)&gt;BO$5,BO$5&gt;=$E$2),'Portfolio Inputs'!K$26*$Q38,IF(AND(($AA38+$E$2)&gt;BO$5,BO$5&gt;=$E$2),'Portfolio Inputs'!K$26*$P38,0))*Loss_GasEnergy</f>
        <v>64.016222561399744</v>
      </c>
      <c r="BP38" s="140">
        <f ca="1">IF(AND(($AB38+$E$2)&gt;BP$5,BP$5&gt;=$E$2),'Portfolio Inputs'!L$24*$L38,IF(AND(($AA38+$E$2)&gt;BP$5,BP$5&gt;=$E$2),'Portfolio Inputs'!L$24*$K38,0))*Loss_ElectricEnergy+IF(AND(($AB38+$E$2)&gt;BP$5,BP$5&gt;=$E$2),'Portfolio Inputs'!L$25*$O38,IF(AND(($AA38+$E$2)&gt;BP$5,BP$5&gt;=$E$2),'Portfolio Inputs'!L$25*$N38,0))*Loss_ElectricDemand+IF(AND(($AB38+$E$2)&gt;BP$5,BP$5&gt;=$E$2),'Portfolio Inputs'!L$26*$Q38,IF(AND(($AA38+$E$2)&gt;BP$5,BP$5&gt;=$E$2),'Portfolio Inputs'!L$26*$P38,0))*Loss_GasEnergy</f>
        <v>64.976465899820738</v>
      </c>
      <c r="BQ38" s="140">
        <f ca="1">IF(AND(($AB38+$E$2)&gt;BQ$5,BQ$5&gt;=$E$2),'Portfolio Inputs'!M$24*$L38,IF(AND(($AA38+$E$2)&gt;BQ$5,BQ$5&gt;=$E$2),'Portfolio Inputs'!M$24*$K38,0))*Loss_ElectricEnergy+IF(AND(($AB38+$E$2)&gt;BQ$5,BQ$5&gt;=$E$2),'Portfolio Inputs'!M$25*$O38,IF(AND(($AA38+$E$2)&gt;BQ$5,BQ$5&gt;=$E$2),'Portfolio Inputs'!M$25*$N38,0))*Loss_ElectricDemand+IF(AND(($AB38+$E$2)&gt;BQ$5,BQ$5&gt;=$E$2),'Portfolio Inputs'!M$26*$Q38,IF(AND(($AA38+$E$2)&gt;BQ$5,BQ$5&gt;=$E$2),'Portfolio Inputs'!M$26*$P38,0))*Loss_GasEnergy</f>
        <v>65.951112888318036</v>
      </c>
      <c r="BR38" s="140">
        <f ca="1">IF(AND(($AB38+$E$2)&gt;BR$5,BR$5&gt;=$E$2),'Portfolio Inputs'!N$24*$L38,IF(AND(($AA38+$E$2)&gt;BR$5,BR$5&gt;=$E$2),'Portfolio Inputs'!N$24*$K38,0))*Loss_ElectricEnergy+IF(AND(($AB38+$E$2)&gt;BR$5,BR$5&gt;=$E$2),'Portfolio Inputs'!N$25*$O38,IF(AND(($AA38+$E$2)&gt;BR$5,BR$5&gt;=$E$2),'Portfolio Inputs'!N$25*$N38,0))*Loss_ElectricDemand+IF(AND(($AB38+$E$2)&gt;BR$5,BR$5&gt;=$E$2),'Portfolio Inputs'!N$26*$Q38,IF(AND(($AA38+$E$2)&gt;BR$5,BR$5&gt;=$E$2),'Portfolio Inputs'!N$26*$P38,0))*Loss_GasEnergy</f>
        <v>66.940379581642802</v>
      </c>
      <c r="BS38" s="140">
        <f ca="1">IF(AND(($AB38+$E$2)&gt;BS$5,BS$5&gt;=$E$2),'Portfolio Inputs'!O$24*$L38,IF(AND(($AA38+$E$2)&gt;BS$5,BS$5&gt;=$E$2),'Portfolio Inputs'!O$24*$K38,0))*Loss_ElectricEnergy+IF(AND(($AB38+$E$2)&gt;BS$5,BS$5&gt;=$E$2),'Portfolio Inputs'!O$25*$O38,IF(AND(($AA38+$E$2)&gt;BS$5,BS$5&gt;=$E$2),'Portfolio Inputs'!O$25*$N38,0))*Loss_ElectricDemand+IF(AND(($AB38+$E$2)&gt;BS$5,BS$5&gt;=$E$2),'Portfolio Inputs'!O$26*$Q38,IF(AND(($AA38+$E$2)&gt;BS$5,BS$5&gt;=$E$2),'Portfolio Inputs'!O$26*$P38,0))*Loss_GasEnergy</f>
        <v>67.944485275367427</v>
      </c>
      <c r="BT38" s="140">
        <f ca="1">IF(AND(($AB38+$E$2)&gt;BT$5,BT$5&gt;=$E$2),'Portfolio Inputs'!P$24*$L38,IF(AND(($AA38+$E$2)&gt;BT$5,BT$5&gt;=$E$2),'Portfolio Inputs'!P$24*$K38,0))*Loss_ElectricEnergy+IF(AND(($AB38+$E$2)&gt;BT$5,BT$5&gt;=$E$2),'Portfolio Inputs'!P$25*$O38,IF(AND(($AA38+$E$2)&gt;BT$5,BT$5&gt;=$E$2),'Portfolio Inputs'!P$25*$N38,0))*Loss_ElectricDemand+IF(AND(($AB38+$E$2)&gt;BT$5,BT$5&gt;=$E$2),'Portfolio Inputs'!P$26*$Q38,IF(AND(($AA38+$E$2)&gt;BT$5,BT$5&gt;=$E$2),'Portfolio Inputs'!P$26*$P38,0))*Loss_GasEnergy</f>
        <v>68.963652554497941</v>
      </c>
      <c r="BU38" s="140">
        <f ca="1">IF(AND(($AB38+$E$2)&gt;BU$5,BU$5&gt;=$E$2),'Portfolio Inputs'!Q$24*$L38,IF(AND(($AA38+$E$2)&gt;BU$5,BU$5&gt;=$E$2),'Portfolio Inputs'!Q$24*$K38,0))*Loss_ElectricEnergy+IF(AND(($AB38+$E$2)&gt;BU$5,BU$5&gt;=$E$2),'Portfolio Inputs'!Q$25*$O38,IF(AND(($AA38+$E$2)&gt;BU$5,BU$5&gt;=$E$2),'Portfolio Inputs'!Q$25*$N38,0))*Loss_ElectricDemand+IF(AND(($AB38+$E$2)&gt;BU$5,BU$5&gt;=$E$2),'Portfolio Inputs'!Q$26*$Q38,IF(AND(($AA38+$E$2)&gt;BU$5,BU$5&gt;=$E$2),'Portfolio Inputs'!Q$26*$P38,0))*Loss_GasEnergy</f>
        <v>69.998107342815402</v>
      </c>
      <c r="BV38" s="140">
        <f ca="1">IF(AND(($AB38+$E$2)&gt;BV$5,BV$5&gt;=$E$2),'Portfolio Inputs'!R$24*$L38,IF(AND(($AA38+$E$2)&gt;BV$5,BV$5&gt;=$E$2),'Portfolio Inputs'!R$24*$K38,0))*Loss_ElectricEnergy+IF(AND(($AB38+$E$2)&gt;BV$5,BV$5&gt;=$E$2),'Portfolio Inputs'!R$25*$O38,IF(AND(($AA38+$E$2)&gt;BV$5,BV$5&gt;=$E$2),'Portfolio Inputs'!R$25*$N38,0))*Loss_ElectricDemand+IF(AND(($AB38+$E$2)&gt;BV$5,BV$5&gt;=$E$2),'Portfolio Inputs'!R$26*$Q38,IF(AND(($AA38+$E$2)&gt;BV$5,BV$5&gt;=$E$2),'Portfolio Inputs'!R$26*$P38,0))*Loss_GasEnergy</f>
        <v>71.048078952957624</v>
      </c>
      <c r="BW38" s="140">
        <f ca="1">IF(AND(($AB38+$E$2)&gt;BW$5,BW$5&gt;=$E$2),'Portfolio Inputs'!S$24*$L38,IF(AND(($AA38+$E$2)&gt;BW$5,BW$5&gt;=$E$2),'Portfolio Inputs'!S$24*$K38,0))*Loss_ElectricEnergy+IF(AND(($AB38+$E$2)&gt;BW$5,BW$5&gt;=$E$2),'Portfolio Inputs'!S$25*$O38,IF(AND(($AA38+$E$2)&gt;BW$5,BW$5&gt;=$E$2),'Portfolio Inputs'!S$25*$N38,0))*Loss_ElectricDemand+IF(AND(($AB38+$E$2)&gt;BW$5,BW$5&gt;=$E$2),'Portfolio Inputs'!S$26*$Q38,IF(AND(($AA38+$E$2)&gt;BW$5,BW$5&gt;=$E$2),'Portfolio Inputs'!S$26*$P38,0))*Loss_GasEnergy</f>
        <v>72.113800137251985</v>
      </c>
      <c r="BX38" s="140">
        <f ca="1">IF(AND(($AB38+$E$2)&gt;BX$5,BX$5&gt;=$E$2),'Portfolio Inputs'!T$24*$L38,IF(AND(($AA38+$E$2)&gt;BX$5,BX$5&gt;=$E$2),'Portfolio Inputs'!T$24*$K38,0))*Loss_ElectricEnergy+IF(AND(($AB38+$E$2)&gt;BX$5,BX$5&gt;=$E$2),'Portfolio Inputs'!T$25*$O38,IF(AND(($AA38+$E$2)&gt;BX$5,BX$5&gt;=$E$2),'Portfolio Inputs'!T$25*$N38,0))*Loss_ElectricDemand+IF(AND(($AB38+$E$2)&gt;BX$5,BX$5&gt;=$E$2),'Portfolio Inputs'!T$26*$Q38,IF(AND(($AA38+$E$2)&gt;BX$5,BX$5&gt;=$E$2),'Portfolio Inputs'!T$26*$P38,0))*Loss_GasEnergy</f>
        <v>73.195507139310777</v>
      </c>
      <c r="BY38" s="140">
        <f ca="1">IF(AND(($AB38+$E$2)&gt;BY$5,BY$5&gt;=$E$2),'Portfolio Inputs'!U$24*$L38,IF(AND(($AA38+$E$2)&gt;BY$5,BY$5&gt;=$E$2),'Portfolio Inputs'!U$24*$K38,0))*Loss_ElectricEnergy+IF(AND(($AB38+$E$2)&gt;BY$5,BY$5&gt;=$E$2),'Portfolio Inputs'!U$25*$O38,IF(AND(($AA38+$E$2)&gt;BY$5,BY$5&gt;=$E$2),'Portfolio Inputs'!U$25*$N38,0))*Loss_ElectricDemand+IF(AND(($AB38+$E$2)&gt;BY$5,BY$5&gt;=$E$2),'Portfolio Inputs'!U$26*$Q38,IF(AND(($AA38+$E$2)&gt;BY$5,BY$5&gt;=$E$2),'Portfolio Inputs'!U$26*$P38,0))*Loss_GasEnergy</f>
        <v>0</v>
      </c>
      <c r="BZ38" s="140">
        <f ca="1">IF(AND(($AB38+$E$2)&gt;BZ$5,BZ$5&gt;=$E$2),'Portfolio Inputs'!V$24*$L38,IF(AND(($AA38+$E$2)&gt;BZ$5,BZ$5&gt;=$E$2),'Portfolio Inputs'!V$24*$K38,0))*Loss_ElectricEnergy+IF(AND(($AB38+$E$2)&gt;BZ$5,BZ$5&gt;=$E$2),'Portfolio Inputs'!V$25*$O38,IF(AND(($AA38+$E$2)&gt;BZ$5,BZ$5&gt;=$E$2),'Portfolio Inputs'!V$25*$N38,0))*Loss_ElectricDemand+IF(AND(($AB38+$E$2)&gt;BZ$5,BZ$5&gt;=$E$2),'Portfolio Inputs'!V$26*$Q38,IF(AND(($AA38+$E$2)&gt;BZ$5,BZ$5&gt;=$E$2),'Portfolio Inputs'!V$26*$P38,0))*Loss_GasEnergy</f>
        <v>0</v>
      </c>
      <c r="CA38" s="140">
        <f ca="1">IF(AND(($AB38+$E$2)&gt;CA$5,CA$5&gt;=$E$2),'Portfolio Inputs'!W$24*$L38,IF(AND(($AA38+$E$2)&gt;CA$5,CA$5&gt;=$E$2),'Portfolio Inputs'!W$24*$K38,0))*Loss_ElectricEnergy+IF(AND(($AB38+$E$2)&gt;CA$5,CA$5&gt;=$E$2),'Portfolio Inputs'!W$25*$O38,IF(AND(($AA38+$E$2)&gt;CA$5,CA$5&gt;=$E$2),'Portfolio Inputs'!W$25*$N38,0))*Loss_ElectricDemand+IF(AND(($AB38+$E$2)&gt;CA$5,CA$5&gt;=$E$2),'Portfolio Inputs'!W$26*$Q38,IF(AND(($AA38+$E$2)&gt;CA$5,CA$5&gt;=$E$2),'Portfolio Inputs'!W$26*$P38,0))*Loss_GasEnergy</f>
        <v>0</v>
      </c>
      <c r="CB38" s="140">
        <f ca="1">IF(AND(($AB38+$E$2)&gt;CB$5,CB$5&gt;=$E$2),'Portfolio Inputs'!X$24*$L38,IF(AND(($AA38+$E$2)&gt;CB$5,CB$5&gt;=$E$2),'Portfolio Inputs'!X$24*$K38,0))*Loss_ElectricEnergy+IF(AND(($AB38+$E$2)&gt;CB$5,CB$5&gt;=$E$2),'Portfolio Inputs'!X$25*$O38,IF(AND(($AA38+$E$2)&gt;CB$5,CB$5&gt;=$E$2),'Portfolio Inputs'!X$25*$N38,0))*Loss_ElectricDemand+IF(AND(($AB38+$E$2)&gt;CB$5,CB$5&gt;=$E$2),'Portfolio Inputs'!X$26*$Q38,IF(AND(($AA38+$E$2)&gt;CB$5,CB$5&gt;=$E$2),'Portfolio Inputs'!X$26*$P38,0))*Loss_GasEnergy</f>
        <v>0</v>
      </c>
      <c r="CC38" s="140">
        <f ca="1">IF(AND(($AB38+$E$2)&gt;CC$5,CC$5&gt;=$E$2),'Portfolio Inputs'!Y$24*$L38,IF(AND(($AA38+$E$2)&gt;CC$5,CC$5&gt;=$E$2),'Portfolio Inputs'!Y$24*$K38,0))*Loss_ElectricEnergy+IF(AND(($AB38+$E$2)&gt;CC$5,CC$5&gt;=$E$2),'Portfolio Inputs'!Y$25*$O38,IF(AND(($AA38+$E$2)&gt;CC$5,CC$5&gt;=$E$2),'Portfolio Inputs'!Y$25*$N38,0))*Loss_ElectricDemand+IF(AND(($AB38+$E$2)&gt;CC$5,CC$5&gt;=$E$2),'Portfolio Inputs'!Y$26*$Q38,IF(AND(($AA38+$E$2)&gt;CC$5,CC$5&gt;=$E$2),'Portfolio Inputs'!Y$26*$P38,0))*Loss_GasEnergy</f>
        <v>0</v>
      </c>
      <c r="CD38" s="140">
        <f ca="1">IF(AND(($AB38+$E$2)&gt;CD$5,CD$5&gt;=$E$2),'Portfolio Inputs'!Z$24*$L38,IF(AND(($AA38+$E$2)&gt;CD$5,CD$5&gt;=$E$2),'Portfolio Inputs'!Z$24*$K38,0))*Loss_ElectricEnergy+IF(AND(($AB38+$E$2)&gt;CD$5,CD$5&gt;=$E$2),'Portfolio Inputs'!Z$25*$O38,IF(AND(($AA38+$E$2)&gt;CD$5,CD$5&gt;=$E$2),'Portfolio Inputs'!Z$25*$N38,0))*Loss_ElectricDemand+IF(AND(($AB38+$E$2)&gt;CD$5,CD$5&gt;=$E$2),'Portfolio Inputs'!Z$26*$Q38,IF(AND(($AA38+$E$2)&gt;CD$5,CD$5&gt;=$E$2),'Portfolio Inputs'!Z$26*$P38,0))*Loss_GasEnergy</f>
        <v>0</v>
      </c>
      <c r="CE38" s="140">
        <f ca="1">IF(AND(($AB38+$E$2)&gt;CE$5,CE$5&gt;=$E$2),'Portfolio Inputs'!AA$24*$L38,IF(AND(($AA38+$E$2)&gt;CE$5,CE$5&gt;=$E$2),'Portfolio Inputs'!AA$24*$K38,0))*Loss_ElectricEnergy+IF(AND(($AB38+$E$2)&gt;CE$5,CE$5&gt;=$E$2),'Portfolio Inputs'!AA$25*$O38,IF(AND(($AA38+$E$2)&gt;CE$5,CE$5&gt;=$E$2),'Portfolio Inputs'!AA$25*$N38,0))*Loss_ElectricDemand+IF(AND(($AB38+$E$2)&gt;CE$5,CE$5&gt;=$E$2),'Portfolio Inputs'!AA$26*$Q38,IF(AND(($AA38+$E$2)&gt;CE$5,CE$5&gt;=$E$2),'Portfolio Inputs'!AA$26*$P38,0))*Loss_GasEnergy</f>
        <v>0</v>
      </c>
      <c r="CF38" s="140">
        <f ca="1">IF(AND(($AB38+$E$2)&gt;CF$5,CF$5&gt;=$E$2),'Portfolio Inputs'!AB$24*$L38,IF(AND(($AA38+$E$2)&gt;CF$5,CF$5&gt;=$E$2),'Portfolio Inputs'!AB$24*$K38,0))*Loss_ElectricEnergy+IF(AND(($AB38+$E$2)&gt;CF$5,CF$5&gt;=$E$2),'Portfolio Inputs'!AB$25*$O38,IF(AND(($AA38+$E$2)&gt;CF$5,CF$5&gt;=$E$2),'Portfolio Inputs'!AB$25*$N38,0))*Loss_ElectricDemand+IF(AND(($AB38+$E$2)&gt;CF$5,CF$5&gt;=$E$2),'Portfolio Inputs'!AB$26*$Q38,IF(AND(($AA38+$E$2)&gt;CF$5,CF$5&gt;=$E$2),'Portfolio Inputs'!AB$26*$P38,0))*Loss_GasEnergy</f>
        <v>0</v>
      </c>
      <c r="CG38" s="140">
        <f ca="1">IF(AND(($AB38+$E$2)&gt;CG$5,CG$5&gt;=$E$2),'Portfolio Inputs'!AC$24*$L38,IF(AND(($AA38+$E$2)&gt;CG$5,CG$5&gt;=$E$2),'Portfolio Inputs'!AC$24*$K38,0))*Loss_ElectricEnergy+IF(AND(($AB38+$E$2)&gt;CG$5,CG$5&gt;=$E$2),'Portfolio Inputs'!AC$25*$O38,IF(AND(($AA38+$E$2)&gt;CG$5,CG$5&gt;=$E$2),'Portfolio Inputs'!AC$25*$N38,0))*Loss_ElectricDemand+IF(AND(($AB38+$E$2)&gt;CG$5,CG$5&gt;=$E$2),'Portfolio Inputs'!AC$26*$Q38,IF(AND(($AA38+$E$2)&gt;CG$5,CG$5&gt;=$E$2),'Portfolio Inputs'!AC$26*$P38,0))*Loss_GasEnergy</f>
        <v>0</v>
      </c>
      <c r="CH38" s="140">
        <f ca="1">IF(AND(($AB38+$E$2)&gt;CH$5,CH$5&gt;=$E$2),'Portfolio Inputs'!AD$24*$L38,IF(AND(($AA38+$E$2)&gt;CH$5,CH$5&gt;=$E$2),'Portfolio Inputs'!AD$24*$K38,0))*Loss_ElectricEnergy+IF(AND(($AB38+$E$2)&gt;CH$5,CH$5&gt;=$E$2),'Portfolio Inputs'!AD$25*$O38,IF(AND(($AA38+$E$2)&gt;CH$5,CH$5&gt;=$E$2),'Portfolio Inputs'!AD$25*$N38,0))*Loss_ElectricDemand+IF(AND(($AB38+$E$2)&gt;CH$5,CH$5&gt;=$E$2),'Portfolio Inputs'!AD$26*$Q38,IF(AND(($AA38+$E$2)&gt;CH$5,CH$5&gt;=$E$2),'Portfolio Inputs'!AD$26*$P38,0))*Loss_GasEnergy</f>
        <v>0</v>
      </c>
      <c r="CI38" s="140">
        <f ca="1">IF(AND(($AB38+$E$2)&gt;CI$5,CI$5&gt;=$E$2),'Portfolio Inputs'!AE$24*$L38,IF(AND(($AA38+$E$2)&gt;CI$5,CI$5&gt;=$E$2),'Portfolio Inputs'!AE$24*$K38,0))*Loss_ElectricEnergy+IF(AND(($AB38+$E$2)&gt;CI$5,CI$5&gt;=$E$2),'Portfolio Inputs'!AE$25*$O38,IF(AND(($AA38+$E$2)&gt;CI$5,CI$5&gt;=$E$2),'Portfolio Inputs'!AE$25*$N38,0))*Loss_ElectricDemand+IF(AND(($AB38+$E$2)&gt;CI$5,CI$5&gt;=$E$2),'Portfolio Inputs'!AE$26*$Q38,IF(AND(($AA38+$E$2)&gt;CI$5,CI$5&gt;=$E$2),'Portfolio Inputs'!AE$26*$P38,0))*Loss_GasEnergy</f>
        <v>0</v>
      </c>
      <c r="CJ38" s="140">
        <f ca="1">IF(AND(($AB38+$E$2)&gt;CJ$5,CJ$5&gt;=$E$2),'Portfolio Inputs'!AF$24*$L38,IF(AND(($AA38+$E$2)&gt;CJ$5,CJ$5&gt;=$E$2),'Portfolio Inputs'!AF$24*$K38,0))*Loss_ElectricEnergy+IF(AND(($AB38+$E$2)&gt;CJ$5,CJ$5&gt;=$E$2),'Portfolio Inputs'!AF$25*$O38,IF(AND(($AA38+$E$2)&gt;CJ$5,CJ$5&gt;=$E$2),'Portfolio Inputs'!AF$25*$N38,0))*Loss_ElectricDemand+IF(AND(($AB38+$E$2)&gt;CJ$5,CJ$5&gt;=$E$2),'Portfolio Inputs'!AF$26*$Q38,IF(AND(($AA38+$E$2)&gt;CJ$5,CJ$5&gt;=$E$2),'Portfolio Inputs'!AF$26*$P38,0))*Loss_GasEnergy</f>
        <v>0</v>
      </c>
      <c r="CK38" s="140">
        <f ca="1">IF(AND(($AB38+$E$2)&gt;CK$5,CK$5&gt;=$E$2),'Portfolio Inputs'!AG$24*$L38,IF(AND(($AA38+$E$2)&gt;CK$5,CK$5&gt;=$E$2),'Portfolio Inputs'!AG$24*$K38,0))*Loss_ElectricEnergy+IF(AND(($AB38+$E$2)&gt;CK$5,CK$5&gt;=$E$2),'Portfolio Inputs'!AG$25*$O38,IF(AND(($AA38+$E$2)&gt;CK$5,CK$5&gt;=$E$2),'Portfolio Inputs'!AG$25*$N38,0))*Loss_ElectricDemand+IF(AND(($AB38+$E$2)&gt;CK$5,CK$5&gt;=$E$2),'Portfolio Inputs'!AG$26*$Q38,IF(AND(($AA38+$E$2)&gt;CK$5,CK$5&gt;=$E$2),'Portfolio Inputs'!AG$26*$P38,0))*Loss_GasEnergy</f>
        <v>0</v>
      </c>
      <c r="CL38" s="140">
        <f ca="1">IF(AND(($AB38+$E$2)&gt;CL$5,CL$5&gt;=$E$2),'Portfolio Inputs'!AH$24*$L38,IF(AND(($AA38+$E$2)&gt;CL$5,CL$5&gt;=$E$2),'Portfolio Inputs'!AH$24*$K38,0))*Loss_ElectricEnergy+IF(AND(($AB38+$E$2)&gt;CL$5,CL$5&gt;=$E$2),'Portfolio Inputs'!AH$25*$O38,IF(AND(($AA38+$E$2)&gt;CL$5,CL$5&gt;=$E$2),'Portfolio Inputs'!AH$25*$N38,0))*Loss_ElectricDemand+IF(AND(($AB38+$E$2)&gt;CL$5,CL$5&gt;=$E$2),'Portfolio Inputs'!AH$26*$Q38,IF(AND(($AA38+$E$2)&gt;CL$5,CL$5&gt;=$E$2),'Portfolio Inputs'!AH$26*$P38,0))*Loss_GasEnergy</f>
        <v>0</v>
      </c>
      <c r="CM38" s="140">
        <f ca="1">IF(AND(($AB38+$E$2)&gt;CM$5,CM$5&gt;=$E$2),'Portfolio Inputs'!AI$24*$L38,IF(AND(($AA38+$E$2)&gt;CM$5,CM$5&gt;=$E$2),'Portfolio Inputs'!AI$24*$K38,0))*Loss_ElectricEnergy+IF(AND(($AB38+$E$2)&gt;CM$5,CM$5&gt;=$E$2),'Portfolio Inputs'!AI$25*$O38,IF(AND(($AA38+$E$2)&gt;CM$5,CM$5&gt;=$E$2),'Portfolio Inputs'!AI$25*$N38,0))*Loss_ElectricDemand+IF(AND(($AB38+$E$2)&gt;CM$5,CM$5&gt;=$E$2),'Portfolio Inputs'!AI$26*$Q38,IF(AND(($AA38+$E$2)&gt;CM$5,CM$5&gt;=$E$2),'Portfolio Inputs'!AI$26*$P38,0))*Loss_GasEnergy</f>
        <v>0</v>
      </c>
      <c r="CN38" s="140">
        <f ca="1">IF(AND(($AB38+$E$2)&gt;CN$5,CN$5&gt;=$E$2),'Portfolio Inputs'!AJ$24*$L38,IF(AND(($AA38+$E$2)&gt;CN$5,CN$5&gt;=$E$2),'Portfolio Inputs'!AJ$24*$K38,0))*Loss_ElectricEnergy+IF(AND(($AB38+$E$2)&gt;CN$5,CN$5&gt;=$E$2),'Portfolio Inputs'!AJ$25*$O38,IF(AND(($AA38+$E$2)&gt;CN$5,CN$5&gt;=$E$2),'Portfolio Inputs'!AJ$25*$N38,0))*Loss_ElectricDemand+IF(AND(($AB38+$E$2)&gt;CN$5,CN$5&gt;=$E$2),'Portfolio Inputs'!AJ$26*$Q38,IF(AND(($AA38+$E$2)&gt;CN$5,CN$5&gt;=$E$2),'Portfolio Inputs'!AJ$26*$P38,0))*Loss_GasEnergy</f>
        <v>0</v>
      </c>
      <c r="CO38" s="140">
        <f ca="1">IF(AND(($AB38+$E$2)&gt;CO$5,CO$5&gt;=$E$2),'Portfolio Inputs'!AK$24*$L38,IF(AND(($AA38+$E$2)&gt;CO$5,CO$5&gt;=$E$2),'Portfolio Inputs'!AK$24*$K38,0))*Loss_ElectricEnergy+IF(AND(($AB38+$E$2)&gt;CO$5,CO$5&gt;=$E$2),'Portfolio Inputs'!AK$25*$O38,IF(AND(($AA38+$E$2)&gt;CO$5,CO$5&gt;=$E$2),'Portfolio Inputs'!AK$25*$N38,0))*Loss_ElectricDemand+IF(AND(($AB38+$E$2)&gt;CO$5,CO$5&gt;=$E$2),'Portfolio Inputs'!AK$26*$Q38,IF(AND(($AA38+$E$2)&gt;CO$5,CO$5&gt;=$E$2),'Portfolio Inputs'!AK$26*$P38,0))*Loss_GasEnergy</f>
        <v>0</v>
      </c>
      <c r="CP38" s="140">
        <f ca="1">IF(AND(($AB38+$E$2)&gt;CP$5,CP$5&gt;=$E$2),'Portfolio Inputs'!AL$24*$L38,IF(AND(($AA38+$E$2)&gt;CP$5,CP$5&gt;=$E$2),'Portfolio Inputs'!AL$24*$K38,0))*Loss_ElectricEnergy+IF(AND(($AB38+$E$2)&gt;CP$5,CP$5&gt;=$E$2),'Portfolio Inputs'!AL$25*$O38,IF(AND(($AA38+$E$2)&gt;CP$5,CP$5&gt;=$E$2),'Portfolio Inputs'!AL$25*$N38,0))*Loss_ElectricDemand+IF(AND(($AB38+$E$2)&gt;CP$5,CP$5&gt;=$E$2),'Portfolio Inputs'!AL$26*$Q38,IF(AND(($AA38+$E$2)&gt;CP$5,CP$5&gt;=$E$2),'Portfolio Inputs'!AL$26*$P38,0))*Loss_GasEnergy</f>
        <v>0</v>
      </c>
      <c r="CQ38" s="140">
        <f ca="1">IF(AND(($AB38+$E$2)&gt;CQ$5,CQ$5&gt;=$E$2),'Portfolio Inputs'!AM$24*$L38,IF(AND(($AA38+$E$2)&gt;CQ$5,CQ$5&gt;=$E$2),'Portfolio Inputs'!AM$24*$K38,0))*Loss_ElectricEnergy+IF(AND(($AB38+$E$2)&gt;CQ$5,CQ$5&gt;=$E$2),'Portfolio Inputs'!AM$25*$O38,IF(AND(($AA38+$E$2)&gt;CQ$5,CQ$5&gt;=$E$2),'Portfolio Inputs'!AM$25*$N38,0))*Loss_ElectricDemand+IF(AND(($AB38+$E$2)&gt;CQ$5,CQ$5&gt;=$E$2),'Portfolio Inputs'!AM$26*$Q38,IF(AND(($AA38+$E$2)&gt;CQ$5,CQ$5&gt;=$E$2),'Portfolio Inputs'!AM$26*$P38,0))*Loss_GasEnergy</f>
        <v>0</v>
      </c>
      <c r="CR38" s="131"/>
      <c r="CS38" s="140">
        <f ca="1">IF(AND(($AB38+$E$2)&gt;CS$5,CS$5&gt;=$E$2),'Portfolio Inputs'!F$29*$L38,IF(AND(($AA38+$E$2)&gt;CS$5,CS$5&gt;=$E$2),'Portfolio Inputs'!F$29*$K38,0))</f>
        <v>15.125524332000001</v>
      </c>
      <c r="CT38" s="140">
        <f ca="1">IF(AND(($AB38+$E$2)&gt;CT$5,CT$5&gt;=$E$2),'Portfolio Inputs'!G$29*$L38,IF(AND(($AA38+$E$2)&gt;CT$5,CT$5&gt;=$E$2),'Portfolio Inputs'!G$29*$K38,0))</f>
        <v>15.125524332000001</v>
      </c>
      <c r="CU38" s="140">
        <f ca="1">IF(AND(($AB38+$E$2)&gt;CU$5,CU$5&gt;=$E$2),'Portfolio Inputs'!H$29*$L38,IF(AND(($AA38+$E$2)&gt;CU$5,CU$5&gt;=$E$2),'Portfolio Inputs'!H$29*$K38,0))</f>
        <v>15.125524332000001</v>
      </c>
      <c r="CV38" s="140">
        <f ca="1">IF(AND(($AB38+$E$2)&gt;CV$5,CV$5&gt;=$E$2),'Portfolio Inputs'!I$29*$L38,IF(AND(($AA38+$E$2)&gt;CV$5,CV$5&gt;=$E$2),'Portfolio Inputs'!I$29*$K38,0))</f>
        <v>15.125524332000001</v>
      </c>
      <c r="CW38" s="140">
        <f ca="1">IF(AND(($AB38+$E$2)&gt;CW$5,CW$5&gt;=$E$2),'Portfolio Inputs'!J$29*$L38,IF(AND(($AA38+$E$2)&gt;CW$5,CW$5&gt;=$E$2),'Portfolio Inputs'!J$29*$K38,0))</f>
        <v>15.125524332000001</v>
      </c>
      <c r="CX38" s="140">
        <f ca="1">IF(AND(($AB38+$E$2)&gt;CX$5,CX$5&gt;=$E$2),'Portfolio Inputs'!K$29*$L38,IF(AND(($AA38+$E$2)&gt;CX$5,CX$5&gt;=$E$2),'Portfolio Inputs'!K$29*$K38,0))</f>
        <v>15.125524332000001</v>
      </c>
      <c r="CY38" s="140">
        <f ca="1">IF(AND(($AB38+$E$2)&gt;CY$5,CY$5&gt;=$E$2),'Portfolio Inputs'!L$29*$L38,IF(AND(($AA38+$E$2)&gt;CY$5,CY$5&gt;=$E$2),'Portfolio Inputs'!L$29*$K38,0))</f>
        <v>15.125524332000001</v>
      </c>
      <c r="CZ38" s="140">
        <f ca="1">IF(AND(($AB38+$E$2)&gt;CZ$5,CZ$5&gt;=$E$2),'Portfolio Inputs'!M$29*$L38,IF(AND(($AA38+$E$2)&gt;CZ$5,CZ$5&gt;=$E$2),'Portfolio Inputs'!M$29*$K38,0))</f>
        <v>15.125524332000001</v>
      </c>
      <c r="DA38" s="140">
        <f ca="1">IF(AND(($AB38+$E$2)&gt;DA$5,DA$5&gt;=$E$2),'Portfolio Inputs'!N$29*$L38,IF(AND(($AA38+$E$2)&gt;DA$5,DA$5&gt;=$E$2),'Portfolio Inputs'!N$29*$K38,0))</f>
        <v>15.125524332000001</v>
      </c>
      <c r="DB38" s="140">
        <f ca="1">IF(AND(($AB38+$E$2)&gt;DB$5,DB$5&gt;=$E$2),'Portfolio Inputs'!O$29*$L38,IF(AND(($AA38+$E$2)&gt;DB$5,DB$5&gt;=$E$2),'Portfolio Inputs'!O$29*$K38,0))</f>
        <v>15.125524332000001</v>
      </c>
      <c r="DC38" s="140">
        <f ca="1">IF(AND(($AB38+$E$2)&gt;DC$5,DC$5&gt;=$E$2),'Portfolio Inputs'!P$29*$L38,IF(AND(($AA38+$E$2)&gt;DC$5,DC$5&gt;=$E$2),'Portfolio Inputs'!P$29*$K38,0))</f>
        <v>15.125524332000001</v>
      </c>
      <c r="DD38" s="140">
        <f ca="1">IF(AND(($AB38+$E$2)&gt;DD$5,DD$5&gt;=$E$2),'Portfolio Inputs'!Q$29*$L38,IF(AND(($AA38+$E$2)&gt;DD$5,DD$5&gt;=$E$2),'Portfolio Inputs'!Q$29*$K38,0))</f>
        <v>15.125524332000001</v>
      </c>
      <c r="DE38" s="140">
        <f ca="1">IF(AND(($AB38+$E$2)&gt;DE$5,DE$5&gt;=$E$2),'Portfolio Inputs'!R$29*$L38,IF(AND(($AA38+$E$2)&gt;DE$5,DE$5&gt;=$E$2),'Portfolio Inputs'!R$29*$K38,0))</f>
        <v>15.125524332000001</v>
      </c>
      <c r="DF38" s="140">
        <f ca="1">IF(AND(($AB38+$E$2)&gt;DF$5,DF$5&gt;=$E$2),'Portfolio Inputs'!S$29*$L38,IF(AND(($AA38+$E$2)&gt;DF$5,DF$5&gt;=$E$2),'Portfolio Inputs'!S$29*$K38,0))</f>
        <v>15.125524332000001</v>
      </c>
      <c r="DG38" s="140">
        <f ca="1">IF(AND(($AB38+$E$2)&gt;DG$5,DG$5&gt;=$E$2),'Portfolio Inputs'!T$29*$L38,IF(AND(($AA38+$E$2)&gt;DG$5,DG$5&gt;=$E$2),'Portfolio Inputs'!T$29*$K38,0))</f>
        <v>15.125524332000001</v>
      </c>
      <c r="DH38" s="140">
        <f ca="1">IF(AND(($AB38+$E$2)&gt;DH$5,DH$5&gt;=$E$2),'Portfolio Inputs'!U$29*$L38,IF(AND(($AA38+$E$2)&gt;DH$5,DH$5&gt;=$E$2),'Portfolio Inputs'!U$29*$K38,0))</f>
        <v>0</v>
      </c>
      <c r="DI38" s="140">
        <f ca="1">IF(AND(($AB38+$E$2)&gt;DI$5,DI$5&gt;=$E$2),'Portfolio Inputs'!V$29*$L38,IF(AND(($AA38+$E$2)&gt;DI$5,DI$5&gt;=$E$2),'Portfolio Inputs'!V$29*$K38,0))</f>
        <v>0</v>
      </c>
      <c r="DJ38" s="140">
        <f ca="1">IF(AND(($AB38+$E$2)&gt;DJ$5,DJ$5&gt;=$E$2),'Portfolio Inputs'!W$29*$L38,IF(AND(($AA38+$E$2)&gt;DJ$5,DJ$5&gt;=$E$2),'Portfolio Inputs'!W$29*$K38,0))</f>
        <v>0</v>
      </c>
      <c r="DK38" s="140">
        <f ca="1">IF(AND(($AB38+$E$2)&gt;DK$5,DK$5&gt;=$E$2),'Portfolio Inputs'!X$29*$L38,IF(AND(($AA38+$E$2)&gt;DK$5,DK$5&gt;=$E$2),'Portfolio Inputs'!X$29*$K38,0))</f>
        <v>0</v>
      </c>
      <c r="DL38" s="140">
        <f ca="1">IF(AND(($AB38+$E$2)&gt;DL$5,DL$5&gt;=$E$2),'Portfolio Inputs'!Y$29*$L38,IF(AND(($AA38+$E$2)&gt;DL$5,DL$5&gt;=$E$2),'Portfolio Inputs'!Y$29*$K38,0))</f>
        <v>0</v>
      </c>
      <c r="DM38" s="140">
        <f ca="1">IF(AND(($AB38+$E$2)&gt;DM$5,DM$5&gt;=$E$2),'Portfolio Inputs'!Z$29*$L38,IF(AND(($AA38+$E$2)&gt;DM$5,DM$5&gt;=$E$2),'Portfolio Inputs'!Z$29*$K38,0))</f>
        <v>0</v>
      </c>
      <c r="DN38" s="140">
        <f ca="1">IF(AND(($AB38+$E$2)&gt;DN$5,DN$5&gt;=$E$2),'Portfolio Inputs'!AA$29*$L38,IF(AND(($AA38+$E$2)&gt;DN$5,DN$5&gt;=$E$2),'Portfolio Inputs'!AA$29*$K38,0))</f>
        <v>0</v>
      </c>
      <c r="DO38" s="140">
        <f ca="1">IF(AND(($AB38+$E$2)&gt;DO$5,DO$5&gt;=$E$2),'Portfolio Inputs'!AB$29*$L38,IF(AND(($AA38+$E$2)&gt;DO$5,DO$5&gt;=$E$2),'Portfolio Inputs'!AB$29*$K38,0))</f>
        <v>0</v>
      </c>
      <c r="DP38" s="140">
        <f ca="1">IF(AND(($AB38+$E$2)&gt;DP$5,DP$5&gt;=$E$2),'Portfolio Inputs'!AC$29*$L38,IF(AND(($AA38+$E$2)&gt;DP$5,DP$5&gt;=$E$2),'Portfolio Inputs'!AC$29*$K38,0))</f>
        <v>0</v>
      </c>
      <c r="DQ38" s="140">
        <f ca="1">IF(AND(($AB38+$E$2)&gt;DQ$5,DQ$5&gt;=$E$2),'Portfolio Inputs'!AD$29*$L38,IF(AND(($AA38+$E$2)&gt;DQ$5,DQ$5&gt;=$E$2),'Portfolio Inputs'!AD$29*$K38,0))</f>
        <v>0</v>
      </c>
      <c r="DR38" s="140">
        <f ca="1">IF(AND(($AB38+$E$2)&gt;DR$5,DR$5&gt;=$E$2),'Portfolio Inputs'!AE$29*$L38,IF(AND(($AA38+$E$2)&gt;DR$5,DR$5&gt;=$E$2),'Portfolio Inputs'!AE$29*$K38,0))</f>
        <v>0</v>
      </c>
      <c r="DS38" s="140">
        <f ca="1">IF(AND(($AB38+$E$2)&gt;DS$5,DS$5&gt;=$E$2),'Portfolio Inputs'!AF$29*$L38,IF(AND(($AA38+$E$2)&gt;DS$5,DS$5&gt;=$E$2),'Portfolio Inputs'!AF$29*$K38,0))</f>
        <v>0</v>
      </c>
      <c r="DT38" s="140">
        <f ca="1">IF(AND(($AB38+$E$2)&gt;DT$5,DT$5&gt;=$E$2),'Portfolio Inputs'!AG$29*$L38,IF(AND(($AA38+$E$2)&gt;DT$5,DT$5&gt;=$E$2),'Portfolio Inputs'!AG$29*$K38,0))</f>
        <v>0</v>
      </c>
      <c r="DU38" s="140">
        <f ca="1">IF(AND(($AB38+$E$2)&gt;DU$5,DU$5&gt;=$E$2),'Portfolio Inputs'!AH$29*$L38,IF(AND(($AA38+$E$2)&gt;DU$5,DU$5&gt;=$E$2),'Portfolio Inputs'!AH$29*$K38,0))</f>
        <v>0</v>
      </c>
      <c r="DV38" s="140">
        <f ca="1">IF(AND(($AB38+$E$2)&gt;DV$5,DV$5&gt;=$E$2),'Portfolio Inputs'!AI$29*$L38,IF(AND(($AA38+$E$2)&gt;DV$5,DV$5&gt;=$E$2),'Portfolio Inputs'!AI$29*$K38,0))</f>
        <v>0</v>
      </c>
      <c r="DW38" s="140">
        <f ca="1">IF(AND(($AB38+$E$2)&gt;DW$5,DW$5&gt;=$E$2),'Portfolio Inputs'!AJ$29*$L38,IF(AND(($AA38+$E$2)&gt;DW$5,DW$5&gt;=$E$2),'Portfolio Inputs'!AJ$29*$K38,0))</f>
        <v>0</v>
      </c>
      <c r="DX38" s="140">
        <f ca="1">IF(AND(($AB38+$E$2)&gt;DX$5,DX$5&gt;=$E$2),'Portfolio Inputs'!AK$29*$L38,IF(AND(($AA38+$E$2)&gt;DX$5,DX$5&gt;=$E$2),'Portfolio Inputs'!AK$29*$K38,0))</f>
        <v>0</v>
      </c>
      <c r="DY38" s="140">
        <f ca="1">IF(AND(($AB38+$E$2)&gt;DY$5,DY$5&gt;=$E$2),'Portfolio Inputs'!AL$29*$L38,IF(AND(($AA38+$E$2)&gt;DY$5,DY$5&gt;=$E$2),'Portfolio Inputs'!AL$29*$K38,0))</f>
        <v>0</v>
      </c>
      <c r="DZ38" s="140">
        <f ca="1">IF(AND(($AB38+$E$2)&gt;DZ$5,DZ$5&gt;=$E$2),'Portfolio Inputs'!AM$29*$L38,IF(AND(($AA38+$E$2)&gt;DZ$5,DZ$5&gt;=$E$2),'Portfolio Inputs'!AM$29*$K38,0))</f>
        <v>0</v>
      </c>
      <c r="EA38" s="139"/>
      <c r="EB38" s="140">
        <f ca="1">IF(AND(($AB38+$E$2)&gt;EB$5,EB$5&gt;=$E$2),'Portfolio Inputs'!F$27*$U38,IF(AND(($AA38+$E$2)&gt;EB$5,EB$5&gt;=$E$2),'Portfolio Inputs'!F$27*$T38,0))
+IF(AND(($AB38+$E$2)&gt;EB$5,EB$5&gt;=$E$2),'Portfolio Inputs'!F$28*$W38,IF(AND(($AA38+$E$2)&gt;EB$5,EB$5&gt;=$E$2),'Portfolio Inputs'!F$28*$V38,0))</f>
        <v>0</v>
      </c>
      <c r="EC38" s="140">
        <f ca="1">IF(AND(($AB38+$E$2)&gt;EC$5,EC$5&gt;=$E$2),'Portfolio Inputs'!G$27*$U38,IF(AND(($AA38+$E$2)&gt;EC$5,EC$5&gt;=$E$2),'Portfolio Inputs'!G$27*$T38,0))
+IF(AND(($AB38+$E$2)&gt;EC$5,EC$5&gt;=$E$2),'Portfolio Inputs'!G$28*$W38,IF(AND(($AA38+$E$2)&gt;EC$5,EC$5&gt;=$E$2),'Portfolio Inputs'!G$28*$V38,0))</f>
        <v>0</v>
      </c>
      <c r="ED38" s="140">
        <f ca="1">IF(AND(($AB38+$E$2)&gt;ED$5,ED$5&gt;=$E$2),'Portfolio Inputs'!H$27*$U38,IF(AND(($AA38+$E$2)&gt;ED$5,ED$5&gt;=$E$2),'Portfolio Inputs'!H$27*$T38,0))
+IF(AND(($AB38+$E$2)&gt;ED$5,ED$5&gt;=$E$2),'Portfolio Inputs'!H$28*$W38,IF(AND(($AA38+$E$2)&gt;ED$5,ED$5&gt;=$E$2),'Portfolio Inputs'!H$28*$V38,0))</f>
        <v>0</v>
      </c>
      <c r="EE38" s="140">
        <f ca="1">IF(AND(($AB38+$E$2)&gt;EE$5,EE$5&gt;=$E$2),'Portfolio Inputs'!I$27*$U38,IF(AND(($AA38+$E$2)&gt;EE$5,EE$5&gt;=$E$2),'Portfolio Inputs'!I$27*$T38,0))
+IF(AND(($AB38+$E$2)&gt;EE$5,EE$5&gt;=$E$2),'Portfolio Inputs'!I$28*$W38,IF(AND(($AA38+$E$2)&gt;EE$5,EE$5&gt;=$E$2),'Portfolio Inputs'!I$28*$V38,0))</f>
        <v>0</v>
      </c>
      <c r="EF38" s="140">
        <f ca="1">IF(AND(($AB38+$E$2)&gt;EF$5,EF$5&gt;=$E$2),'Portfolio Inputs'!J$27*$U38,IF(AND(($AA38+$E$2)&gt;EF$5,EF$5&gt;=$E$2),'Portfolio Inputs'!J$27*$T38,0))
+IF(AND(($AB38+$E$2)&gt;EF$5,EF$5&gt;=$E$2),'Portfolio Inputs'!J$28*$W38,IF(AND(($AA38+$E$2)&gt;EF$5,EF$5&gt;=$E$2),'Portfolio Inputs'!J$28*$V38,0))</f>
        <v>0</v>
      </c>
      <c r="EG38" s="140">
        <f ca="1">IF(AND(($AB38+$E$2)&gt;EG$5,EG$5&gt;=$E$2),'Portfolio Inputs'!K$27*$U38,IF(AND(($AA38+$E$2)&gt;EG$5,EG$5&gt;=$E$2),'Portfolio Inputs'!K$27*$T38,0))
+IF(AND(($AB38+$E$2)&gt;EG$5,EG$5&gt;=$E$2),'Portfolio Inputs'!K$28*$W38,IF(AND(($AA38+$E$2)&gt;EG$5,EG$5&gt;=$E$2),'Portfolio Inputs'!K$28*$V38,0))</f>
        <v>0</v>
      </c>
      <c r="EH38" s="140">
        <f ca="1">IF(AND(($AB38+$E$2)&gt;EH$5,EH$5&gt;=$E$2),'Portfolio Inputs'!L$27*$U38,IF(AND(($AA38+$E$2)&gt;EH$5,EH$5&gt;=$E$2),'Portfolio Inputs'!L$27*$T38,0))
+IF(AND(($AB38+$E$2)&gt;EH$5,EH$5&gt;=$E$2),'Portfolio Inputs'!L$28*$W38,IF(AND(($AA38+$E$2)&gt;EH$5,EH$5&gt;=$E$2),'Portfolio Inputs'!L$28*$V38,0))</f>
        <v>0</v>
      </c>
      <c r="EI38" s="140">
        <f ca="1">IF(AND(($AB38+$E$2)&gt;EI$5,EI$5&gt;=$E$2),'Portfolio Inputs'!M$27*$U38,IF(AND(($AA38+$E$2)&gt;EI$5,EI$5&gt;=$E$2),'Portfolio Inputs'!M$27*$T38,0))
+IF(AND(($AB38+$E$2)&gt;EI$5,EI$5&gt;=$E$2),'Portfolio Inputs'!M$28*$W38,IF(AND(($AA38+$E$2)&gt;EI$5,EI$5&gt;=$E$2),'Portfolio Inputs'!M$28*$V38,0))</f>
        <v>0</v>
      </c>
      <c r="EJ38" s="140">
        <f ca="1">IF(AND(($AB38+$E$2)&gt;EJ$5,EJ$5&gt;=$E$2),'Portfolio Inputs'!N$27*$U38,IF(AND(($AA38+$E$2)&gt;EJ$5,EJ$5&gt;=$E$2),'Portfolio Inputs'!N$27*$T38,0))
+IF(AND(($AB38+$E$2)&gt;EJ$5,EJ$5&gt;=$E$2),'Portfolio Inputs'!N$28*$W38,IF(AND(($AA38+$E$2)&gt;EJ$5,EJ$5&gt;=$E$2),'Portfolio Inputs'!N$28*$V38,0))</f>
        <v>0</v>
      </c>
      <c r="EK38" s="140">
        <f ca="1">IF(AND(($AB38+$E$2)&gt;EK$5,EK$5&gt;=$E$2),'Portfolio Inputs'!O$27*$U38,IF(AND(($AA38+$E$2)&gt;EK$5,EK$5&gt;=$E$2),'Portfolio Inputs'!O$27*$T38,0))
+IF(AND(($AB38+$E$2)&gt;EK$5,EK$5&gt;=$E$2),'Portfolio Inputs'!O$28*$W38,IF(AND(($AA38+$E$2)&gt;EK$5,EK$5&gt;=$E$2),'Portfolio Inputs'!O$28*$V38,0))</f>
        <v>0</v>
      </c>
      <c r="EL38" s="140">
        <f ca="1">IF(AND(($AB38+$E$2)&gt;EL$5,EL$5&gt;=$E$2),'Portfolio Inputs'!P$27*$U38,IF(AND(($AA38+$E$2)&gt;EL$5,EL$5&gt;=$E$2),'Portfolio Inputs'!P$27*$T38,0))
+IF(AND(($AB38+$E$2)&gt;EL$5,EL$5&gt;=$E$2),'Portfolio Inputs'!P$28*$W38,IF(AND(($AA38+$E$2)&gt;EL$5,EL$5&gt;=$E$2),'Portfolio Inputs'!P$28*$V38,0))</f>
        <v>0</v>
      </c>
      <c r="EM38" s="140">
        <f ca="1">IF(AND(($AB38+$E$2)&gt;EM$5,EM$5&gt;=$E$2),'Portfolio Inputs'!Q$27*$U38,IF(AND(($AA38+$E$2)&gt;EM$5,EM$5&gt;=$E$2),'Portfolio Inputs'!Q$27*$T38,0))
+IF(AND(($AB38+$E$2)&gt;EM$5,EM$5&gt;=$E$2),'Portfolio Inputs'!Q$28*$W38,IF(AND(($AA38+$E$2)&gt;EM$5,EM$5&gt;=$E$2),'Portfolio Inputs'!Q$28*$V38,0))</f>
        <v>0</v>
      </c>
      <c r="EN38" s="140">
        <f ca="1">IF(AND(($AB38+$E$2)&gt;EN$5,EN$5&gt;=$E$2),'Portfolio Inputs'!R$27*$U38,IF(AND(($AA38+$E$2)&gt;EN$5,EN$5&gt;=$E$2),'Portfolio Inputs'!R$27*$T38,0))
+IF(AND(($AB38+$E$2)&gt;EN$5,EN$5&gt;=$E$2),'Portfolio Inputs'!R$28*$W38,IF(AND(($AA38+$E$2)&gt;EN$5,EN$5&gt;=$E$2),'Portfolio Inputs'!R$28*$V38,0))</f>
        <v>0</v>
      </c>
      <c r="EO38" s="140">
        <f ca="1">IF(AND(($AB38+$E$2)&gt;EO$5,EO$5&gt;=$E$2),'Portfolio Inputs'!S$27*$U38,IF(AND(($AA38+$E$2)&gt;EO$5,EO$5&gt;=$E$2),'Portfolio Inputs'!S$27*$T38,0))
+IF(AND(($AB38+$E$2)&gt;EO$5,EO$5&gt;=$E$2),'Portfolio Inputs'!S$28*$W38,IF(AND(($AA38+$E$2)&gt;EO$5,EO$5&gt;=$E$2),'Portfolio Inputs'!S$28*$V38,0))</f>
        <v>0</v>
      </c>
      <c r="EP38" s="140">
        <f ca="1">IF(AND(($AB38+$E$2)&gt;EP$5,EP$5&gt;=$E$2),'Portfolio Inputs'!T$27*$U38,IF(AND(($AA38+$E$2)&gt;EP$5,EP$5&gt;=$E$2),'Portfolio Inputs'!T$27*$T38,0))
+IF(AND(($AB38+$E$2)&gt;EP$5,EP$5&gt;=$E$2),'Portfolio Inputs'!T$28*$W38,IF(AND(($AA38+$E$2)&gt;EP$5,EP$5&gt;=$E$2),'Portfolio Inputs'!T$28*$V38,0))</f>
        <v>0</v>
      </c>
      <c r="EQ38" s="140">
        <f ca="1">IF(AND(($AB38+$E$2)&gt;EQ$5,EQ$5&gt;=$E$2),'Portfolio Inputs'!U$27*$U38,IF(AND(($AA38+$E$2)&gt;EQ$5,EQ$5&gt;=$E$2),'Portfolio Inputs'!U$27*$T38,0))
+IF(AND(($AB38+$E$2)&gt;EQ$5,EQ$5&gt;=$E$2),'Portfolio Inputs'!U$28*$W38,IF(AND(($AA38+$E$2)&gt;EQ$5,EQ$5&gt;=$E$2),'Portfolio Inputs'!U$28*$V38,0))</f>
        <v>0</v>
      </c>
      <c r="ER38" s="140">
        <f ca="1">IF(AND(($AB38+$E$2)&gt;ER$5,ER$5&gt;=$E$2),'Portfolio Inputs'!V$27*$U38,IF(AND(($AA38+$E$2)&gt;ER$5,ER$5&gt;=$E$2),'Portfolio Inputs'!V$27*$T38,0))
+IF(AND(($AB38+$E$2)&gt;ER$5,ER$5&gt;=$E$2),'Portfolio Inputs'!V$28*$W38,IF(AND(($AA38+$E$2)&gt;ER$5,ER$5&gt;=$E$2),'Portfolio Inputs'!V$28*$V38,0))</f>
        <v>0</v>
      </c>
      <c r="ES38" s="140">
        <f ca="1">IF(AND(($AB38+$E$2)&gt;ES$5,ES$5&gt;=$E$2),'Portfolio Inputs'!W$27*$U38,IF(AND(($AA38+$E$2)&gt;ES$5,ES$5&gt;=$E$2),'Portfolio Inputs'!W$27*$T38,0))
+IF(AND(($AB38+$E$2)&gt;ES$5,ES$5&gt;=$E$2),'Portfolio Inputs'!W$28*$W38,IF(AND(($AA38+$E$2)&gt;ES$5,ES$5&gt;=$E$2),'Portfolio Inputs'!W$28*$V38,0))</f>
        <v>0</v>
      </c>
      <c r="ET38" s="140">
        <f ca="1">IF(AND(($AB38+$E$2)&gt;ET$5,ET$5&gt;=$E$2),'Portfolio Inputs'!X$27*$U38,IF(AND(($AA38+$E$2)&gt;ET$5,ET$5&gt;=$E$2),'Portfolio Inputs'!X$27*$T38,0))
+IF(AND(($AB38+$E$2)&gt;ET$5,ET$5&gt;=$E$2),'Portfolio Inputs'!X$28*$W38,IF(AND(($AA38+$E$2)&gt;ET$5,ET$5&gt;=$E$2),'Portfolio Inputs'!X$28*$V38,0))</f>
        <v>0</v>
      </c>
      <c r="EU38" s="140">
        <f ca="1">IF(AND(($AB38+$E$2)&gt;EU$5,EU$5&gt;=$E$2),'Portfolio Inputs'!Y$27*$U38,IF(AND(($AA38+$E$2)&gt;EU$5,EU$5&gt;=$E$2),'Portfolio Inputs'!Y$27*$T38,0))
+IF(AND(($AB38+$E$2)&gt;EU$5,EU$5&gt;=$E$2),'Portfolio Inputs'!Y$28*$W38,IF(AND(($AA38+$E$2)&gt;EU$5,EU$5&gt;=$E$2),'Portfolio Inputs'!Y$28*$V38,0))</f>
        <v>0</v>
      </c>
      <c r="EV38" s="140">
        <f ca="1">IF(AND(($AB38+$E$2)&gt;EV$5,EV$5&gt;=$E$2),'Portfolio Inputs'!Z$27*$U38,IF(AND(($AA38+$E$2)&gt;EV$5,EV$5&gt;=$E$2),'Portfolio Inputs'!Z$27*$T38,0))
+IF(AND(($AB38+$E$2)&gt;EV$5,EV$5&gt;=$E$2),'Portfolio Inputs'!Z$28*$W38,IF(AND(($AA38+$E$2)&gt;EV$5,EV$5&gt;=$E$2),'Portfolio Inputs'!Z$28*$V38,0))</f>
        <v>0</v>
      </c>
      <c r="EW38" s="140">
        <f ca="1">IF(AND(($AB38+$E$2)&gt;EW$5,EW$5&gt;=$E$2),'Portfolio Inputs'!AA$27*$U38,IF(AND(($AA38+$E$2)&gt;EW$5,EW$5&gt;=$E$2),'Portfolio Inputs'!AA$27*$T38,0))
+IF(AND(($AB38+$E$2)&gt;EW$5,EW$5&gt;=$E$2),'Portfolio Inputs'!AA$28*$W38,IF(AND(($AA38+$E$2)&gt;EW$5,EW$5&gt;=$E$2),'Portfolio Inputs'!AA$28*$V38,0))</f>
        <v>0</v>
      </c>
      <c r="EX38" s="140">
        <f ca="1">IF(AND(($AB38+$E$2)&gt;EX$5,EX$5&gt;=$E$2),'Portfolio Inputs'!AB$27*$U38,IF(AND(($AA38+$E$2)&gt;EX$5,EX$5&gt;=$E$2),'Portfolio Inputs'!AB$27*$T38,0))
+IF(AND(($AB38+$E$2)&gt;EX$5,EX$5&gt;=$E$2),'Portfolio Inputs'!AB$28*$W38,IF(AND(($AA38+$E$2)&gt;EX$5,EX$5&gt;=$E$2),'Portfolio Inputs'!AB$28*$V38,0))</f>
        <v>0</v>
      </c>
      <c r="EY38" s="140">
        <f ca="1">IF(AND(($AB38+$E$2)&gt;EY$5,EY$5&gt;=$E$2),'Portfolio Inputs'!AC$27*$U38,IF(AND(($AA38+$E$2)&gt;EY$5,EY$5&gt;=$E$2),'Portfolio Inputs'!AC$27*$T38,0))
+IF(AND(($AB38+$E$2)&gt;EY$5,EY$5&gt;=$E$2),'Portfolio Inputs'!AC$28*$W38,IF(AND(($AA38+$E$2)&gt;EY$5,EY$5&gt;=$E$2),'Portfolio Inputs'!AC$28*$V38,0))</f>
        <v>0</v>
      </c>
      <c r="EZ38" s="140">
        <f ca="1">IF(AND(($AB38+$E$2)&gt;EZ$5,EZ$5&gt;=$E$2),'Portfolio Inputs'!AD$27*$U38,IF(AND(($AA38+$E$2)&gt;EZ$5,EZ$5&gt;=$E$2),'Portfolio Inputs'!AD$27*$T38,0))
+IF(AND(($AB38+$E$2)&gt;EZ$5,EZ$5&gt;=$E$2),'Portfolio Inputs'!AD$28*$W38,IF(AND(($AA38+$E$2)&gt;EZ$5,EZ$5&gt;=$E$2),'Portfolio Inputs'!AD$28*$V38,0))</f>
        <v>0</v>
      </c>
      <c r="FA38" s="140">
        <f ca="1">IF(AND(($AB38+$E$2)&gt;FA$5,FA$5&gt;=$E$2),'Portfolio Inputs'!AE$27*$U38,IF(AND(($AA38+$E$2)&gt;FA$5,FA$5&gt;=$E$2),'Portfolio Inputs'!AE$27*$T38,0))
+IF(AND(($AB38+$E$2)&gt;FA$5,FA$5&gt;=$E$2),'Portfolio Inputs'!AE$28*$W38,IF(AND(($AA38+$E$2)&gt;FA$5,FA$5&gt;=$E$2),'Portfolio Inputs'!AE$28*$V38,0))</f>
        <v>0</v>
      </c>
      <c r="FB38" s="140">
        <f ca="1">IF(AND(($AB38+$E$2)&gt;FB$5,FB$5&gt;=$E$2),'Portfolio Inputs'!AF$27*$U38,IF(AND(($AA38+$E$2)&gt;FB$5,FB$5&gt;=$E$2),'Portfolio Inputs'!AF$27*$T38,0))
+IF(AND(($AB38+$E$2)&gt;FB$5,FB$5&gt;=$E$2),'Portfolio Inputs'!AF$28*$W38,IF(AND(($AA38+$E$2)&gt;FB$5,FB$5&gt;=$E$2),'Portfolio Inputs'!AF$28*$V38,0))</f>
        <v>0</v>
      </c>
      <c r="FC38" s="140">
        <f ca="1">IF(AND(($AB38+$E$2)&gt;FC$5,FC$5&gt;=$E$2),'Portfolio Inputs'!AG$27*$U38,IF(AND(($AA38+$E$2)&gt;FC$5,FC$5&gt;=$E$2),'Portfolio Inputs'!AG$27*$T38,0))
+IF(AND(($AB38+$E$2)&gt;FC$5,FC$5&gt;=$E$2),'Portfolio Inputs'!AG$28*$W38,IF(AND(($AA38+$E$2)&gt;FC$5,FC$5&gt;=$E$2),'Portfolio Inputs'!AG$28*$V38,0))</f>
        <v>0</v>
      </c>
      <c r="FD38" s="140">
        <f ca="1">IF(AND(($AB38+$E$2)&gt;FD$5,FD$5&gt;=$E$2),'Portfolio Inputs'!AH$27*$U38,IF(AND(($AA38+$E$2)&gt;FD$5,FD$5&gt;=$E$2),'Portfolio Inputs'!AH$27*$T38,0))
+IF(AND(($AB38+$E$2)&gt;FD$5,FD$5&gt;=$E$2),'Portfolio Inputs'!AH$28*$W38,IF(AND(($AA38+$E$2)&gt;FD$5,FD$5&gt;=$E$2),'Portfolio Inputs'!AH$28*$V38,0))</f>
        <v>0</v>
      </c>
      <c r="FE38" s="140">
        <f ca="1">IF(AND(($AB38+$E$2)&gt;FE$5,FE$5&gt;=$E$2),'Portfolio Inputs'!AI$27*$U38,IF(AND(($AA38+$E$2)&gt;FE$5,FE$5&gt;=$E$2),'Portfolio Inputs'!AI$27*$T38,0))
+IF(AND(($AB38+$E$2)&gt;FE$5,FE$5&gt;=$E$2),'Portfolio Inputs'!AI$28*$W38,IF(AND(($AA38+$E$2)&gt;FE$5,FE$5&gt;=$E$2),'Portfolio Inputs'!AI$28*$V38,0))</f>
        <v>0</v>
      </c>
      <c r="FF38" s="140">
        <f ca="1">IF(AND(($AB38+$E$2)&gt;FF$5,FF$5&gt;=$E$2),'Portfolio Inputs'!AJ$27*$U38,IF(AND(($AA38+$E$2)&gt;FF$5,FF$5&gt;=$E$2),'Portfolio Inputs'!AJ$27*$T38,0))
+IF(AND(($AB38+$E$2)&gt;FF$5,FF$5&gt;=$E$2),'Portfolio Inputs'!AJ$28*$W38,IF(AND(($AA38+$E$2)&gt;FF$5,FF$5&gt;=$E$2),'Portfolio Inputs'!AJ$28*$V38,0))</f>
        <v>0</v>
      </c>
      <c r="FG38" s="140">
        <f ca="1">IF(AND(($AB38+$E$2)&gt;FG$5,FG$5&gt;=$E$2),'Portfolio Inputs'!AK$27*$U38,IF(AND(($AA38+$E$2)&gt;FG$5,FG$5&gt;=$E$2),'Portfolio Inputs'!AK$27*$T38,0))
+IF(AND(($AB38+$E$2)&gt;FG$5,FG$5&gt;=$E$2),'Portfolio Inputs'!AK$28*$W38,IF(AND(($AA38+$E$2)&gt;FG$5,FG$5&gt;=$E$2),'Portfolio Inputs'!AK$28*$V38,0))</f>
        <v>0</v>
      </c>
      <c r="FH38" s="140">
        <f ca="1">IF(AND(($AB38+$E$2)&gt;FH$5,FH$5&gt;=$E$2),'Portfolio Inputs'!AL$27*$U38,IF(AND(($AA38+$E$2)&gt;FH$5,FH$5&gt;=$E$2),'Portfolio Inputs'!AL$27*$T38,0))
+IF(AND(($AB38+$E$2)&gt;FH$5,FH$5&gt;=$E$2),'Portfolio Inputs'!AL$28*$W38,IF(AND(($AA38+$E$2)&gt;FH$5,FH$5&gt;=$E$2),'Portfolio Inputs'!AL$28*$V38,0))</f>
        <v>0</v>
      </c>
      <c r="FI38" s="140">
        <f ca="1">IF(AND(($AB38+$E$2)&gt;FI$5,FI$5&gt;=$E$2),'Portfolio Inputs'!AM$27*$U38,IF(AND(($AA38+$E$2)&gt;FI$5,FI$5&gt;=$E$2),'Portfolio Inputs'!AM$27*$T38,0))
+IF(AND(($AB38+$E$2)&gt;FI$5,FI$5&gt;=$E$2),'Portfolio Inputs'!AM$28*$W38,IF(AND(($AA38+$E$2)&gt;FI$5,FI$5&gt;=$E$2),'Portfolio Inputs'!AM$28*$V38,0))</f>
        <v>0</v>
      </c>
      <c r="FJ38" s="139"/>
      <c r="FK38" s="140">
        <f ca="1">IF(AND(($AB38+$E$2)&gt;GT$5,GT$5&gt;=$E$2),$U38,IF(AND(($AA38+$E$2)&gt;GT$5,GT$5&gt;=$E$2),$T38,0))/Loss_Propane
 *IF($C38="Residential",'Portfolio Inputs'!F$39,'Portfolio Inputs'!F$40)
+IF(AND(($AB38+$E$2)&gt;GT$5,GT$5&gt;=$E$2),$W38,IF(AND(($AA38+$E$2)&gt;GT$5,GT$5&gt;=$E$2),$V38,0))/Loss_OilEnergy
 *IF($C38="Residential",'Portfolio Inputs'!F$41,'Portfolio Inputs'!F$42)</f>
        <v>0</v>
      </c>
      <c r="FL38" s="140">
        <f ca="1">IF(AND(($AB38+$E$2)&gt;GU$5,GU$5&gt;=$E$2),$U38,IF(AND(($AA38+$E$2)&gt;GU$5,GU$5&gt;=$E$2),$T38,0))/Loss_Propane
 *IF($C38="Residential",'Portfolio Inputs'!G$39,'Portfolio Inputs'!G$40)
+IF(AND(($AB38+$E$2)&gt;GU$5,GU$5&gt;=$E$2),$W38,IF(AND(($AA38+$E$2)&gt;GU$5,GU$5&gt;=$E$2),$V38,0))/Loss_OilEnergy
 *IF($C38="Residential",'Portfolio Inputs'!G$41,'Portfolio Inputs'!G$42)</f>
        <v>0</v>
      </c>
      <c r="FM38" s="140">
        <f ca="1">IF(AND(($AB38+$E$2)&gt;GV$5,GV$5&gt;=$E$2),$U38,IF(AND(($AA38+$E$2)&gt;GV$5,GV$5&gt;=$E$2),$T38,0))/Loss_Propane
 *IF($C38="Residential",'Portfolio Inputs'!H$39,'Portfolio Inputs'!H$40)
+IF(AND(($AB38+$E$2)&gt;GV$5,GV$5&gt;=$E$2),$W38,IF(AND(($AA38+$E$2)&gt;GV$5,GV$5&gt;=$E$2),$V38,0))/Loss_OilEnergy
 *IF($C38="Residential",'Portfolio Inputs'!H$41,'Portfolio Inputs'!H$42)</f>
        <v>0</v>
      </c>
      <c r="FN38" s="140">
        <f ca="1">IF(AND(($AB38+$E$2)&gt;GW$5,GW$5&gt;=$E$2),$U38,IF(AND(($AA38+$E$2)&gt;GW$5,GW$5&gt;=$E$2),$T38,0))/Loss_Propane
 *IF($C38="Residential",'Portfolio Inputs'!I$39,'Portfolio Inputs'!I$40)
+IF(AND(($AB38+$E$2)&gt;GW$5,GW$5&gt;=$E$2),$W38,IF(AND(($AA38+$E$2)&gt;GW$5,GW$5&gt;=$E$2),$V38,0))/Loss_OilEnergy
 *IF($C38="Residential",'Portfolio Inputs'!I$41,'Portfolio Inputs'!I$42)</f>
        <v>0</v>
      </c>
      <c r="FO38" s="140">
        <f ca="1">IF(AND(($AB38+$E$2)&gt;GX$5,GX$5&gt;=$E$2),$U38,IF(AND(($AA38+$E$2)&gt;GX$5,GX$5&gt;=$E$2),$T38,0))/Loss_Propane
 *IF($C38="Residential",'Portfolio Inputs'!J$39,'Portfolio Inputs'!J$40)
+IF(AND(($AB38+$E$2)&gt;GX$5,GX$5&gt;=$E$2),$W38,IF(AND(($AA38+$E$2)&gt;GX$5,GX$5&gt;=$E$2),$V38,0))/Loss_OilEnergy
 *IF($C38="Residential",'Portfolio Inputs'!J$41,'Portfolio Inputs'!J$42)</f>
        <v>0</v>
      </c>
      <c r="FP38" s="140">
        <f ca="1">IF(AND(($AB38+$E$2)&gt;GY$5,GY$5&gt;=$E$2),$U38,IF(AND(($AA38+$E$2)&gt;GY$5,GY$5&gt;=$E$2),$T38,0))/Loss_Propane
 *IF($C38="Residential",'Portfolio Inputs'!K$39,'Portfolio Inputs'!K$40)
+IF(AND(($AB38+$E$2)&gt;GY$5,GY$5&gt;=$E$2),$W38,IF(AND(($AA38+$E$2)&gt;GY$5,GY$5&gt;=$E$2),$V38,0))/Loss_OilEnergy
 *IF($C38="Residential",'Portfolio Inputs'!K$41,'Portfolio Inputs'!K$42)</f>
        <v>0</v>
      </c>
      <c r="FQ38" s="140">
        <f ca="1">IF(AND(($AB38+$E$2)&gt;GZ$5,GZ$5&gt;=$E$2),$U38,IF(AND(($AA38+$E$2)&gt;GZ$5,GZ$5&gt;=$E$2),$T38,0))/Loss_Propane
 *IF($C38="Residential",'Portfolio Inputs'!L$39,'Portfolio Inputs'!L$40)
+IF(AND(($AB38+$E$2)&gt;GZ$5,GZ$5&gt;=$E$2),$W38,IF(AND(($AA38+$E$2)&gt;GZ$5,GZ$5&gt;=$E$2),$V38,0))/Loss_OilEnergy
 *IF($C38="Residential",'Portfolio Inputs'!L$41,'Portfolio Inputs'!L$42)</f>
        <v>0</v>
      </c>
      <c r="FR38" s="140">
        <f ca="1">IF(AND(($AB38+$E$2)&gt;HA$5,HA$5&gt;=$E$2),$U38,IF(AND(($AA38+$E$2)&gt;HA$5,HA$5&gt;=$E$2),$T38,0))/Loss_Propane
 *IF($C38="Residential",'Portfolio Inputs'!M$39,'Portfolio Inputs'!M$40)
+IF(AND(($AB38+$E$2)&gt;HA$5,HA$5&gt;=$E$2),$W38,IF(AND(($AA38+$E$2)&gt;HA$5,HA$5&gt;=$E$2),$V38,0))/Loss_OilEnergy
 *IF($C38="Residential",'Portfolio Inputs'!M$41,'Portfolio Inputs'!M$42)</f>
        <v>0</v>
      </c>
      <c r="FS38" s="140">
        <f ca="1">IF(AND(($AB38+$E$2)&gt;HB$5,HB$5&gt;=$E$2),$U38,IF(AND(($AA38+$E$2)&gt;HB$5,HB$5&gt;=$E$2),$T38,0))/Loss_Propane
 *IF($C38="Residential",'Portfolio Inputs'!N$39,'Portfolio Inputs'!N$40)
+IF(AND(($AB38+$E$2)&gt;HB$5,HB$5&gt;=$E$2),$W38,IF(AND(($AA38+$E$2)&gt;HB$5,HB$5&gt;=$E$2),$V38,0))/Loss_OilEnergy
 *IF($C38="Residential",'Portfolio Inputs'!N$41,'Portfolio Inputs'!N$42)</f>
        <v>0</v>
      </c>
      <c r="FT38" s="140">
        <f ca="1">IF(AND(($AB38+$E$2)&gt;HC$5,HC$5&gt;=$E$2),$U38,IF(AND(($AA38+$E$2)&gt;HC$5,HC$5&gt;=$E$2),$T38,0))/Loss_Propane
 *IF($C38="Residential",'Portfolio Inputs'!O$39,'Portfolio Inputs'!O$40)
+IF(AND(($AB38+$E$2)&gt;HC$5,HC$5&gt;=$E$2),$W38,IF(AND(($AA38+$E$2)&gt;HC$5,HC$5&gt;=$E$2),$V38,0))/Loss_OilEnergy
 *IF($C38="Residential",'Portfolio Inputs'!O$41,'Portfolio Inputs'!O$42)</f>
        <v>0</v>
      </c>
      <c r="FU38" s="140">
        <f ca="1">IF(AND(($AB38+$E$2)&gt;HD$5,HD$5&gt;=$E$2),$U38,IF(AND(($AA38+$E$2)&gt;HD$5,HD$5&gt;=$E$2),$T38,0))/Loss_Propane
 *IF($C38="Residential",'Portfolio Inputs'!P$39,'Portfolio Inputs'!P$40)
+IF(AND(($AB38+$E$2)&gt;HD$5,HD$5&gt;=$E$2),$W38,IF(AND(($AA38+$E$2)&gt;HD$5,HD$5&gt;=$E$2),$V38,0))/Loss_OilEnergy
 *IF($C38="Residential",'Portfolio Inputs'!P$41,'Portfolio Inputs'!P$42)</f>
        <v>0</v>
      </c>
      <c r="FV38" s="140">
        <f ca="1">IF(AND(($AB38+$E$2)&gt;HE$5,HE$5&gt;=$E$2),$U38,IF(AND(($AA38+$E$2)&gt;HE$5,HE$5&gt;=$E$2),$T38,0))/Loss_Propane
 *IF($C38="Residential",'Portfolio Inputs'!Q$39,'Portfolio Inputs'!Q$40)
+IF(AND(($AB38+$E$2)&gt;HE$5,HE$5&gt;=$E$2),$W38,IF(AND(($AA38+$E$2)&gt;HE$5,HE$5&gt;=$E$2),$V38,0))/Loss_OilEnergy
 *IF($C38="Residential",'Portfolio Inputs'!Q$41,'Portfolio Inputs'!Q$42)</f>
        <v>0</v>
      </c>
      <c r="FW38" s="140">
        <f ca="1">IF(AND(($AB38+$E$2)&gt;HF$5,HF$5&gt;=$E$2),$U38,IF(AND(($AA38+$E$2)&gt;HF$5,HF$5&gt;=$E$2),$T38,0))/Loss_Propane
 *IF($C38="Residential",'Portfolio Inputs'!R$39,'Portfolio Inputs'!R$40)
+IF(AND(($AB38+$E$2)&gt;HF$5,HF$5&gt;=$E$2),$W38,IF(AND(($AA38+$E$2)&gt;HF$5,HF$5&gt;=$E$2),$V38,0))/Loss_OilEnergy
 *IF($C38="Residential",'Portfolio Inputs'!R$41,'Portfolio Inputs'!R$42)</f>
        <v>0</v>
      </c>
      <c r="FX38" s="140">
        <f ca="1">IF(AND(($AB38+$E$2)&gt;HG$5,HG$5&gt;=$E$2),$U38,IF(AND(($AA38+$E$2)&gt;HG$5,HG$5&gt;=$E$2),$T38,0))/Loss_Propane
 *IF($C38="Residential",'Portfolio Inputs'!S$39,'Portfolio Inputs'!S$40)
+IF(AND(($AB38+$E$2)&gt;HG$5,HG$5&gt;=$E$2),$W38,IF(AND(($AA38+$E$2)&gt;HG$5,HG$5&gt;=$E$2),$V38,0))/Loss_OilEnergy
 *IF($C38="Residential",'Portfolio Inputs'!S$41,'Portfolio Inputs'!S$42)</f>
        <v>0</v>
      </c>
      <c r="FY38" s="140">
        <f ca="1">IF(AND(($AB38+$E$2)&gt;HH$5,HH$5&gt;=$E$2),$U38,IF(AND(($AA38+$E$2)&gt;HH$5,HH$5&gt;=$E$2),$T38,0))/Loss_Propane
 *IF($C38="Residential",'Portfolio Inputs'!T$39,'Portfolio Inputs'!T$40)
+IF(AND(($AB38+$E$2)&gt;HH$5,HH$5&gt;=$E$2),$W38,IF(AND(($AA38+$E$2)&gt;HH$5,HH$5&gt;=$E$2),$V38,0))/Loss_OilEnergy
 *IF($C38="Residential",'Portfolio Inputs'!T$41,'Portfolio Inputs'!T$42)</f>
        <v>0</v>
      </c>
      <c r="FZ38" s="140">
        <f ca="1">IF(AND(($AB38+$E$2)&gt;HI$5,HI$5&gt;=$E$2),$U38,IF(AND(($AA38+$E$2)&gt;HI$5,HI$5&gt;=$E$2),$T38,0))/Loss_Propane
 *IF($C38="Residential",'Portfolio Inputs'!U$39,'Portfolio Inputs'!U$40)
+IF(AND(($AB38+$E$2)&gt;HI$5,HI$5&gt;=$E$2),$W38,IF(AND(($AA38+$E$2)&gt;HI$5,HI$5&gt;=$E$2),$V38,0))/Loss_OilEnergy
 *IF($C38="Residential",'Portfolio Inputs'!U$41,'Portfolio Inputs'!U$42)</f>
        <v>0</v>
      </c>
      <c r="GA38" s="140">
        <f ca="1">IF(AND(($AB38+$E$2)&gt;HJ$5,HJ$5&gt;=$E$2),$U38,IF(AND(($AA38+$E$2)&gt;HJ$5,HJ$5&gt;=$E$2),$T38,0))/Loss_Propane
 *IF($C38="Residential",'Portfolio Inputs'!V$39,'Portfolio Inputs'!V$40)
+IF(AND(($AB38+$E$2)&gt;HJ$5,HJ$5&gt;=$E$2),$W38,IF(AND(($AA38+$E$2)&gt;HJ$5,HJ$5&gt;=$E$2),$V38,0))/Loss_OilEnergy
 *IF($C38="Residential",'Portfolio Inputs'!V$41,'Portfolio Inputs'!V$42)</f>
        <v>0</v>
      </c>
      <c r="GB38" s="140">
        <f ca="1">IF(AND(($AB38+$E$2)&gt;HK$5,HK$5&gt;=$E$2),$U38,IF(AND(($AA38+$E$2)&gt;HK$5,HK$5&gt;=$E$2),$T38,0))/Loss_Propane
 *IF($C38="Residential",'Portfolio Inputs'!W$39,'Portfolio Inputs'!W$40)
+IF(AND(($AB38+$E$2)&gt;HK$5,HK$5&gt;=$E$2),$W38,IF(AND(($AA38+$E$2)&gt;HK$5,HK$5&gt;=$E$2),$V38,0))/Loss_OilEnergy
 *IF($C38="Residential",'Portfolio Inputs'!W$41,'Portfolio Inputs'!W$42)</f>
        <v>0</v>
      </c>
      <c r="GC38" s="140">
        <f ca="1">IF(AND(($AB38+$E$2)&gt;HL$5,HL$5&gt;=$E$2),$U38,IF(AND(($AA38+$E$2)&gt;HL$5,HL$5&gt;=$E$2),$T38,0))/Loss_Propane
 *IF($C38="Residential",'Portfolio Inputs'!X$39,'Portfolio Inputs'!X$40)
+IF(AND(($AB38+$E$2)&gt;HL$5,HL$5&gt;=$E$2),$W38,IF(AND(($AA38+$E$2)&gt;HL$5,HL$5&gt;=$E$2),$V38,0))/Loss_OilEnergy
 *IF($C38="Residential",'Portfolio Inputs'!X$41,'Portfolio Inputs'!X$42)</f>
        <v>0</v>
      </c>
      <c r="GD38" s="140">
        <f ca="1">IF(AND(($AB38+$E$2)&gt;HM$5,HM$5&gt;=$E$2),$U38,IF(AND(($AA38+$E$2)&gt;HM$5,HM$5&gt;=$E$2),$T38,0))/Loss_Propane
 *IF($C38="Residential",'Portfolio Inputs'!Y$39,'Portfolio Inputs'!Y$40)
+IF(AND(($AB38+$E$2)&gt;HM$5,HM$5&gt;=$E$2),$W38,IF(AND(($AA38+$E$2)&gt;HM$5,HM$5&gt;=$E$2),$V38,0))/Loss_OilEnergy
 *IF($C38="Residential",'Portfolio Inputs'!Y$41,'Portfolio Inputs'!Y$42)</f>
        <v>0</v>
      </c>
      <c r="GE38" s="140">
        <f ca="1">IF(AND(($AB38+$E$2)&gt;HN$5,HN$5&gt;=$E$2),$U38,IF(AND(($AA38+$E$2)&gt;HN$5,HN$5&gt;=$E$2),$T38,0))/Loss_Propane
 *IF($C38="Residential",'Portfolio Inputs'!Z$39,'Portfolio Inputs'!Z$40)
+IF(AND(($AB38+$E$2)&gt;HN$5,HN$5&gt;=$E$2),$W38,IF(AND(($AA38+$E$2)&gt;HN$5,HN$5&gt;=$E$2),$V38,0))/Loss_OilEnergy
 *IF($C38="Residential",'Portfolio Inputs'!Z$41,'Portfolio Inputs'!Z$42)</f>
        <v>0</v>
      </c>
      <c r="GF38" s="140">
        <f ca="1">IF(AND(($AB38+$E$2)&gt;HO$5,HO$5&gt;=$E$2),$U38,IF(AND(($AA38+$E$2)&gt;HO$5,HO$5&gt;=$E$2),$T38,0))/Loss_Propane
 *IF($C38="Residential",'Portfolio Inputs'!AA$39,'Portfolio Inputs'!AA$40)
+IF(AND(($AB38+$E$2)&gt;HO$5,HO$5&gt;=$E$2),$W38,IF(AND(($AA38+$E$2)&gt;HO$5,HO$5&gt;=$E$2),$V38,0))/Loss_OilEnergy
 *IF($C38="Residential",'Portfolio Inputs'!AA$41,'Portfolio Inputs'!AA$42)</f>
        <v>0</v>
      </c>
      <c r="GG38" s="140">
        <f ca="1">IF(AND(($AB38+$E$2)&gt;HP$5,HP$5&gt;=$E$2),$U38,IF(AND(($AA38+$E$2)&gt;HP$5,HP$5&gt;=$E$2),$T38,0))/Loss_Propane
 *IF($C38="Residential",'Portfolio Inputs'!AB$39,'Portfolio Inputs'!AB$40)
+IF(AND(($AB38+$E$2)&gt;HP$5,HP$5&gt;=$E$2),$W38,IF(AND(($AA38+$E$2)&gt;HP$5,HP$5&gt;=$E$2),$V38,0))/Loss_OilEnergy
 *IF($C38="Residential",'Portfolio Inputs'!AB$41,'Portfolio Inputs'!AB$42)</f>
        <v>0</v>
      </c>
      <c r="GH38" s="140">
        <f ca="1">IF(AND(($AB38+$E$2)&gt;HQ$5,HQ$5&gt;=$E$2),$U38,IF(AND(($AA38+$E$2)&gt;HQ$5,HQ$5&gt;=$E$2),$T38,0))/Loss_Propane
 *IF($C38="Residential",'Portfolio Inputs'!AC$39,'Portfolio Inputs'!AC$40)
+IF(AND(($AB38+$E$2)&gt;HQ$5,HQ$5&gt;=$E$2),$W38,IF(AND(($AA38+$E$2)&gt;HQ$5,HQ$5&gt;=$E$2),$V38,0))/Loss_OilEnergy
 *IF($C38="Residential",'Portfolio Inputs'!AC$41,'Portfolio Inputs'!AC$42)</f>
        <v>0</v>
      </c>
      <c r="GI38" s="140">
        <f ca="1">IF(AND(($AB38+$E$2)&gt;HR$5,HR$5&gt;=$E$2),$U38,IF(AND(($AA38+$E$2)&gt;HR$5,HR$5&gt;=$E$2),$T38,0))/Loss_Propane
 *IF($C38="Residential",'Portfolio Inputs'!AD$39,'Portfolio Inputs'!AD$40)
+IF(AND(($AB38+$E$2)&gt;HR$5,HR$5&gt;=$E$2),$W38,IF(AND(($AA38+$E$2)&gt;HR$5,HR$5&gt;=$E$2),$V38,0))/Loss_OilEnergy
 *IF($C38="Residential",'Portfolio Inputs'!AD$41,'Portfolio Inputs'!AD$42)</f>
        <v>0</v>
      </c>
      <c r="GJ38" s="140">
        <f ca="1">IF(AND(($AB38+$E$2)&gt;HS$5,HS$5&gt;=$E$2),$U38,IF(AND(($AA38+$E$2)&gt;HS$5,HS$5&gt;=$E$2),$T38,0))/Loss_Propane
 *IF($C38="Residential",'Portfolio Inputs'!AE$39,'Portfolio Inputs'!AE$40)
+IF(AND(($AB38+$E$2)&gt;HS$5,HS$5&gt;=$E$2),$W38,IF(AND(($AA38+$E$2)&gt;HS$5,HS$5&gt;=$E$2),$V38,0))/Loss_OilEnergy
 *IF($C38="Residential",'Portfolio Inputs'!AE$41,'Portfolio Inputs'!AE$42)</f>
        <v>0</v>
      </c>
      <c r="GK38" s="140">
        <f ca="1">IF(AND(($AB38+$E$2)&gt;HT$5,HT$5&gt;=$E$2),$U38,IF(AND(($AA38+$E$2)&gt;HT$5,HT$5&gt;=$E$2),$T38,0))/Loss_Propane
 *IF($C38="Residential",'Portfolio Inputs'!AF$39,'Portfolio Inputs'!AF$40)
+IF(AND(($AB38+$E$2)&gt;HT$5,HT$5&gt;=$E$2),$W38,IF(AND(($AA38+$E$2)&gt;HT$5,HT$5&gt;=$E$2),$V38,0))/Loss_OilEnergy
 *IF($C38="Residential",'Portfolio Inputs'!AF$41,'Portfolio Inputs'!AF$42)</f>
        <v>0</v>
      </c>
      <c r="GL38" s="140">
        <f ca="1">IF(AND(($AB38+$E$2)&gt;HU$5,HU$5&gt;=$E$2),$U38,IF(AND(($AA38+$E$2)&gt;HU$5,HU$5&gt;=$E$2),$T38,0))/Loss_Propane
 *IF($C38="Residential",'Portfolio Inputs'!AG$39,'Portfolio Inputs'!AG$40)
+IF(AND(($AB38+$E$2)&gt;HU$5,HU$5&gt;=$E$2),$W38,IF(AND(($AA38+$E$2)&gt;HU$5,HU$5&gt;=$E$2),$V38,0))/Loss_OilEnergy
 *IF($C38="Residential",'Portfolio Inputs'!AG$41,'Portfolio Inputs'!AG$42)</f>
        <v>0</v>
      </c>
      <c r="GM38" s="140">
        <f ca="1">IF(AND(($AB38+$E$2)&gt;HV$5,HV$5&gt;=$E$2),$U38,IF(AND(($AA38+$E$2)&gt;HV$5,HV$5&gt;=$E$2),$T38,0))/Loss_Propane
 *IF($C38="Residential",'Portfolio Inputs'!AH$39,'Portfolio Inputs'!AH$40)
+IF(AND(($AB38+$E$2)&gt;HV$5,HV$5&gt;=$E$2),$W38,IF(AND(($AA38+$E$2)&gt;HV$5,HV$5&gt;=$E$2),$V38,0))/Loss_OilEnergy
 *IF($C38="Residential",'Portfolio Inputs'!AH$41,'Portfolio Inputs'!AH$42)</f>
        <v>0</v>
      </c>
      <c r="GN38" s="140">
        <f ca="1">IF(AND(($AB38+$E$2)&gt;HW$5,HW$5&gt;=$E$2),$U38,IF(AND(($AA38+$E$2)&gt;HW$5,HW$5&gt;=$E$2),$T38,0))/Loss_Propane
 *IF($C38="Residential",'Portfolio Inputs'!AI$39,'Portfolio Inputs'!AI$40)
+IF(AND(($AB38+$E$2)&gt;HW$5,HW$5&gt;=$E$2),$W38,IF(AND(($AA38+$E$2)&gt;HW$5,HW$5&gt;=$E$2),$V38,0))/Loss_OilEnergy
 *IF($C38="Residential",'Portfolio Inputs'!AI$41,'Portfolio Inputs'!AI$42)</f>
        <v>0</v>
      </c>
      <c r="GO38" s="140">
        <f ca="1">IF(AND(($AB38+$E$2)&gt;HX$5,HX$5&gt;=$E$2),$U38,IF(AND(($AA38+$E$2)&gt;HX$5,HX$5&gt;=$E$2),$T38,0))/Loss_Propane
 *IF($C38="Residential",'Portfolio Inputs'!AJ$39,'Portfolio Inputs'!AJ$40)
+IF(AND(($AB38+$E$2)&gt;HX$5,HX$5&gt;=$E$2),$W38,IF(AND(($AA38+$E$2)&gt;HX$5,HX$5&gt;=$E$2),$V38,0))/Loss_OilEnergy
 *IF($C38="Residential",'Portfolio Inputs'!AJ$41,'Portfolio Inputs'!AJ$42)</f>
        <v>0</v>
      </c>
      <c r="GP38" s="140">
        <f ca="1">IF(AND(($AB38+$E$2)&gt;HY$5,HY$5&gt;=$E$2),$U38,IF(AND(($AA38+$E$2)&gt;HY$5,HY$5&gt;=$E$2),$T38,0))/Loss_Propane
 *IF($C38="Residential",'Portfolio Inputs'!AK$39,'Portfolio Inputs'!AK$40)
+IF(AND(($AB38+$E$2)&gt;HY$5,HY$5&gt;=$E$2),$W38,IF(AND(($AA38+$E$2)&gt;HY$5,HY$5&gt;=$E$2),$V38,0))/Loss_OilEnergy
 *IF($C38="Residential",'Portfolio Inputs'!AK$41,'Portfolio Inputs'!AK$42)</f>
        <v>0</v>
      </c>
      <c r="GQ38" s="140">
        <f ca="1">IF(AND(($AB38+$E$2)&gt;HZ$5,HZ$5&gt;=$E$2),$U38,IF(AND(($AA38+$E$2)&gt;HZ$5,HZ$5&gt;=$E$2),$T38,0))/Loss_Propane
 *IF($C38="Residential",'Portfolio Inputs'!AL$39,'Portfolio Inputs'!AL$40)
+IF(AND(($AB38+$E$2)&gt;HZ$5,HZ$5&gt;=$E$2),$W38,IF(AND(($AA38+$E$2)&gt;HZ$5,HZ$5&gt;=$E$2),$V38,0))/Loss_OilEnergy
 *IF($C38="Residential",'Portfolio Inputs'!AL$41,'Portfolio Inputs'!AL$42)</f>
        <v>0</v>
      </c>
      <c r="GR38" s="140">
        <f ca="1">IF(AND(($AB38+$E$2)&gt;IA$5,IA$5&gt;=$E$2),$U38,IF(AND(($AA38+$E$2)&gt;IA$5,IA$5&gt;=$E$2),$T38,0))/Loss_Propane
 *IF($C38="Residential",'Portfolio Inputs'!AM$39,'Portfolio Inputs'!AM$40)
+IF(AND(($AB38+$E$2)&gt;IA$5,IA$5&gt;=$E$2),$W38,IF(AND(($AA38+$E$2)&gt;IA$5,IA$5&gt;=$E$2),$V38,0))/Loss_OilEnergy
 *IF($C38="Residential",'Portfolio Inputs'!AM$41,'Portfolio Inputs'!AM$42)</f>
        <v>0</v>
      </c>
      <c r="GS38" s="139"/>
      <c r="GT38" s="140">
        <f ca="1">IF(AND(($AB38+$E$2)&gt;GT$5,GT$5&gt;=$E$2),$L38,IF(AND(($AA38+$E$2)&gt;GT$5,GT$5&gt;=$E$2),$K38,0))/Loss_ElectricEnergy
 *IF($C38="Residential",'Portfolio Inputs'!F$33,'Portfolio Inputs'!F$34)
+IF(AND(($AB38+$E$2)&gt;GT$5,GT$5&gt;=$E$2),$Q38,IF(AND(($AA38+$E$2)&gt;GT$5,GT$5&gt;=$E$2),$P38,0))/Loss_GasEnergy
 *IF($C38="Residential",'Portfolio Inputs'!F$35,'Portfolio Inputs'!F$36)</f>
        <v>175.2434306845536</v>
      </c>
      <c r="GU38" s="140">
        <f ca="1">IF(AND(($AB38+$E$2)&gt;GU$5,GU$5&gt;=$E$2),$L38,IF(AND(($AA38+$E$2)&gt;GU$5,GU$5&gt;=$E$2),$K38,0))/Loss_ElectricEnergy
 *IF($C38="Residential",'Portfolio Inputs'!G$33,'Portfolio Inputs'!G$34)
+IF(AND(($AB38+$E$2)&gt;GU$5,GU$5&gt;=$E$2),$Q38,IF(AND(($AA38+$E$2)&gt;GU$5,GU$5&gt;=$E$2),$P38,0))/Loss_GasEnergy
 *IF($C38="Residential",'Portfolio Inputs'!G$35,'Portfolio Inputs'!G$36)</f>
        <v>177.87208214482189</v>
      </c>
      <c r="GV38" s="140">
        <f ca="1">IF(AND(($AB38+$E$2)&gt;GV$5,GV$5&gt;=$E$2),$L38,IF(AND(($AA38+$E$2)&gt;GV$5,GV$5&gt;=$E$2),$K38,0))/Loss_ElectricEnergy
 *IF($C38="Residential",'Portfolio Inputs'!H$33,'Portfolio Inputs'!H$34)
+IF(AND(($AB38+$E$2)&gt;GV$5,GV$5&gt;=$E$2),$Q38,IF(AND(($AA38+$E$2)&gt;GV$5,GV$5&gt;=$E$2),$P38,0))/Loss_GasEnergy
 *IF($C38="Residential",'Portfolio Inputs'!H$35,'Portfolio Inputs'!H$36)</f>
        <v>180.5401633769942</v>
      </c>
      <c r="GW38" s="140">
        <f ca="1">IF(AND(($AB38+$E$2)&gt;GW$5,GW$5&gt;=$E$2),$L38,IF(AND(($AA38+$E$2)&gt;GW$5,GW$5&gt;=$E$2),$K38,0))/Loss_ElectricEnergy
 *IF($C38="Residential",'Portfolio Inputs'!I$33,'Portfolio Inputs'!I$34)
+IF(AND(($AB38+$E$2)&gt;GW$5,GW$5&gt;=$E$2),$Q38,IF(AND(($AA38+$E$2)&gt;GW$5,GW$5&gt;=$E$2),$P38,0))/Loss_GasEnergy
 *IF($C38="Residential",'Portfolio Inputs'!I$35,'Portfolio Inputs'!I$36)</f>
        <v>183.24826582764908</v>
      </c>
      <c r="GX38" s="140">
        <f ca="1">IF(AND(($AB38+$E$2)&gt;GX$5,GX$5&gt;=$E$2),$L38,IF(AND(($AA38+$E$2)&gt;GX$5,GX$5&gt;=$E$2),$K38,0))/Loss_ElectricEnergy
 *IF($C38="Residential",'Portfolio Inputs'!J$33,'Portfolio Inputs'!J$34)
+IF(AND(($AB38+$E$2)&gt;GX$5,GX$5&gt;=$E$2),$Q38,IF(AND(($AA38+$E$2)&gt;GX$5,GX$5&gt;=$E$2),$P38,0))/Loss_GasEnergy
 *IF($C38="Residential",'Portfolio Inputs'!J$35,'Portfolio Inputs'!J$36)</f>
        <v>185.99698981506378</v>
      </c>
      <c r="GY38" s="140">
        <f ca="1">IF(AND(($AB38+$E$2)&gt;GY$5,GY$5&gt;=$E$2),$L38,IF(AND(($AA38+$E$2)&gt;GY$5,GY$5&gt;=$E$2),$K38,0))/Loss_ElectricEnergy
 *IF($C38="Residential",'Portfolio Inputs'!K$33,'Portfolio Inputs'!K$34)
+IF(AND(($AB38+$E$2)&gt;GY$5,GY$5&gt;=$E$2),$Q38,IF(AND(($AA38+$E$2)&gt;GY$5,GY$5&gt;=$E$2),$P38,0))/Loss_GasEnergy
 *IF($C38="Residential",'Portfolio Inputs'!K$35,'Portfolio Inputs'!K$36)</f>
        <v>188.78694466228973</v>
      </c>
      <c r="GZ38" s="140">
        <f ca="1">IF(AND(($AB38+$E$2)&gt;GZ$5,GZ$5&gt;=$E$2),$L38,IF(AND(($AA38+$E$2)&gt;GZ$5,GZ$5&gt;=$E$2),$K38,0))/Loss_ElectricEnergy
 *IF($C38="Residential",'Portfolio Inputs'!L$33,'Portfolio Inputs'!L$34)
+IF(AND(($AB38+$E$2)&gt;GZ$5,GZ$5&gt;=$E$2),$Q38,IF(AND(($AA38+$E$2)&gt;GZ$5,GZ$5&gt;=$E$2),$P38,0))/Loss_GasEnergy
 *IF($C38="Residential",'Portfolio Inputs'!L$35,'Portfolio Inputs'!L$36)</f>
        <v>191.61874883222404</v>
      </c>
      <c r="HA38" s="140">
        <f ca="1">IF(AND(($AB38+$E$2)&gt;HA$5,HA$5&gt;=$E$2),$L38,IF(AND(($AA38+$E$2)&gt;HA$5,HA$5&gt;=$E$2),$K38,0))/Loss_ElectricEnergy
 *IF($C38="Residential",'Portfolio Inputs'!M$33,'Portfolio Inputs'!M$34)
+IF(AND(($AB38+$E$2)&gt;HA$5,HA$5&gt;=$E$2),$Q38,IF(AND(($AA38+$E$2)&gt;HA$5,HA$5&gt;=$E$2),$P38,0))/Loss_GasEnergy
 *IF($C38="Residential",'Portfolio Inputs'!M$35,'Portfolio Inputs'!M$36)</f>
        <v>194.49303006470737</v>
      </c>
      <c r="HB38" s="140">
        <f ca="1">IF(AND(($AB38+$E$2)&gt;HB$5,HB$5&gt;=$E$2),$L38,IF(AND(($AA38+$E$2)&gt;HB$5,HB$5&gt;=$E$2),$K38,0))/Loss_ElectricEnergy
 *IF($C38="Residential",'Portfolio Inputs'!N$33,'Portfolio Inputs'!N$34)
+IF(AND(($AB38+$E$2)&gt;HB$5,HB$5&gt;=$E$2),$Q38,IF(AND(($AA38+$E$2)&gt;HB$5,HB$5&gt;=$E$2),$P38,0))/Loss_GasEnergy
 *IF($C38="Residential",'Portfolio Inputs'!N$35,'Portfolio Inputs'!N$36)</f>
        <v>197.41042551567799</v>
      </c>
      <c r="HC38" s="140">
        <f ca="1">IF(AND(($AB38+$E$2)&gt;HC$5,HC$5&gt;=$E$2),$L38,IF(AND(($AA38+$E$2)&gt;HC$5,HC$5&gt;=$E$2),$K38,0))/Loss_ElectricEnergy
 *IF($C38="Residential",'Portfolio Inputs'!O$33,'Portfolio Inputs'!O$34)
+IF(AND(($AB38+$E$2)&gt;HC$5,HC$5&gt;=$E$2),$Q38,IF(AND(($AA38+$E$2)&gt;HC$5,HC$5&gt;=$E$2),$P38,0))/Loss_GasEnergy
 *IF($C38="Residential",'Portfolio Inputs'!O$35,'Portfolio Inputs'!O$36)</f>
        <v>200.37158189841313</v>
      </c>
      <c r="HD38" s="140">
        <f ca="1">IF(AND(($AB38+$E$2)&gt;HD$5,HD$5&gt;=$E$2),$L38,IF(AND(($AA38+$E$2)&gt;HD$5,HD$5&gt;=$E$2),$K38,0))/Loss_ElectricEnergy
 *IF($C38="Residential",'Portfolio Inputs'!P$33,'Portfolio Inputs'!P$34)
+IF(AND(($AB38+$E$2)&gt;HD$5,HD$5&gt;=$E$2),$Q38,IF(AND(($AA38+$E$2)&gt;HD$5,HD$5&gt;=$E$2),$P38,0))/Loss_GasEnergy
 *IF($C38="Residential",'Portfolio Inputs'!P$35,'Portfolio Inputs'!P$36)</f>
        <v>203.37715562688931</v>
      </c>
      <c r="HE38" s="140">
        <f ca="1">IF(AND(($AB38+$E$2)&gt;HE$5,HE$5&gt;=$E$2),$L38,IF(AND(($AA38+$E$2)&gt;HE$5,HE$5&gt;=$E$2),$K38,0))/Loss_ElectricEnergy
 *IF($C38="Residential",'Portfolio Inputs'!Q$33,'Portfolio Inputs'!Q$34)
+IF(AND(($AB38+$E$2)&gt;HE$5,HE$5&gt;=$E$2),$Q38,IF(AND(($AA38+$E$2)&gt;HE$5,HE$5&gt;=$E$2),$P38,0))/Loss_GasEnergy
 *IF($C38="Residential",'Portfolio Inputs'!Q$35,'Portfolio Inputs'!Q$36)</f>
        <v>206.4278129612926</v>
      </c>
      <c r="HF38" s="140">
        <f ca="1">IF(AND(($AB38+$E$2)&gt;HF$5,HF$5&gt;=$E$2),$L38,IF(AND(($AA38+$E$2)&gt;HF$5,HF$5&gt;=$E$2),$K38,0))/Loss_ElectricEnergy
 *IF($C38="Residential",'Portfolio Inputs'!R$33,'Portfolio Inputs'!R$34)
+IF(AND(($AB38+$E$2)&gt;HF$5,HF$5&gt;=$E$2),$Q38,IF(AND(($AA38+$E$2)&gt;HF$5,HF$5&gt;=$E$2),$P38,0))/Loss_GasEnergy
 *IF($C38="Residential",'Portfolio Inputs'!R$35,'Portfolio Inputs'!R$36)</f>
        <v>209.52423015571196</v>
      </c>
      <c r="HG38" s="140">
        <f ca="1">IF(AND(($AB38+$E$2)&gt;HG$5,HG$5&gt;=$E$2),$L38,IF(AND(($AA38+$E$2)&gt;HG$5,HG$5&gt;=$E$2),$K38,0))/Loss_ElectricEnergy
 *IF($C38="Residential",'Portfolio Inputs'!S$33,'Portfolio Inputs'!S$34)
+IF(AND(($AB38+$E$2)&gt;HG$5,HG$5&gt;=$E$2),$Q38,IF(AND(($AA38+$E$2)&gt;HG$5,HG$5&gt;=$E$2),$P38,0))/Loss_GasEnergy
 *IF($C38="Residential",'Portfolio Inputs'!S$35,'Portfolio Inputs'!S$36)</f>
        <v>212.66709360804765</v>
      </c>
      <c r="HH38" s="140">
        <f ca="1">IF(AND(($AB38+$E$2)&gt;HH$5,HH$5&gt;=$E$2),$L38,IF(AND(($AA38+$E$2)&gt;HH$5,HH$5&gt;=$E$2),$K38,0))/Loss_ElectricEnergy
 *IF($C38="Residential",'Portfolio Inputs'!T$33,'Portfolio Inputs'!T$34)
+IF(AND(($AB38+$E$2)&gt;HH$5,HH$5&gt;=$E$2),$Q38,IF(AND(($AA38+$E$2)&gt;HH$5,HH$5&gt;=$E$2),$P38,0))/Loss_GasEnergy
 *IF($C38="Residential",'Portfolio Inputs'!T$35,'Portfolio Inputs'!T$36)</f>
        <v>215.85710001216833</v>
      </c>
      <c r="HI38" s="140">
        <f ca="1">IF(AND(($AB38+$E$2)&gt;HI$5,HI$5&gt;=$E$2),$L38,IF(AND(($AA38+$E$2)&gt;HI$5,HI$5&gt;=$E$2),$K38,0))/Loss_ElectricEnergy
 *IF($C38="Residential",'Portfolio Inputs'!U$33,'Portfolio Inputs'!U$34)
+IF(AND(($AB38+$E$2)&gt;HI$5,HI$5&gt;=$E$2),$Q38,IF(AND(($AA38+$E$2)&gt;HI$5,HI$5&gt;=$E$2),$P38,0))/Loss_GasEnergy
 *IF($C38="Residential",'Portfolio Inputs'!U$35,'Portfolio Inputs'!U$36)</f>
        <v>0</v>
      </c>
      <c r="HJ38" s="140">
        <f ca="1">IF(AND(($AB38+$E$2)&gt;HJ$5,HJ$5&gt;=$E$2),$L38,IF(AND(($AA38+$E$2)&gt;HJ$5,HJ$5&gt;=$E$2),$K38,0))/Loss_ElectricEnergy
 *IF($C38="Residential",'Portfolio Inputs'!V$33,'Portfolio Inputs'!V$34)
+IF(AND(($AB38+$E$2)&gt;HJ$5,HJ$5&gt;=$E$2),$Q38,IF(AND(($AA38+$E$2)&gt;HJ$5,HJ$5&gt;=$E$2),$P38,0))/Loss_GasEnergy
 *IF($C38="Residential",'Portfolio Inputs'!V$35,'Portfolio Inputs'!V$36)</f>
        <v>0</v>
      </c>
      <c r="HK38" s="140">
        <f ca="1">IF(AND(($AB38+$E$2)&gt;HK$5,HK$5&gt;=$E$2),$L38,IF(AND(($AA38+$E$2)&gt;HK$5,HK$5&gt;=$E$2),$K38,0))/Loss_ElectricEnergy
 *IF($C38="Residential",'Portfolio Inputs'!W$33,'Portfolio Inputs'!W$34)
+IF(AND(($AB38+$E$2)&gt;HK$5,HK$5&gt;=$E$2),$Q38,IF(AND(($AA38+$E$2)&gt;HK$5,HK$5&gt;=$E$2),$P38,0))/Loss_GasEnergy
 *IF($C38="Residential",'Portfolio Inputs'!W$35,'Portfolio Inputs'!W$36)</f>
        <v>0</v>
      </c>
      <c r="HL38" s="140">
        <f ca="1">IF(AND(($AB38+$E$2)&gt;HL$5,HL$5&gt;=$E$2),$L38,IF(AND(($AA38+$E$2)&gt;HL$5,HL$5&gt;=$E$2),$K38,0))/Loss_ElectricEnergy
 *IF($C38="Residential",'Portfolio Inputs'!X$33,'Portfolio Inputs'!X$34)
+IF(AND(($AB38+$E$2)&gt;HL$5,HL$5&gt;=$E$2),$Q38,IF(AND(($AA38+$E$2)&gt;HL$5,HL$5&gt;=$E$2),$P38,0))/Loss_GasEnergy
 *IF($C38="Residential",'Portfolio Inputs'!X$35,'Portfolio Inputs'!X$36)</f>
        <v>0</v>
      </c>
      <c r="HM38" s="140">
        <f ca="1">IF(AND(($AB38+$E$2)&gt;HM$5,HM$5&gt;=$E$2),$L38,IF(AND(($AA38+$E$2)&gt;HM$5,HM$5&gt;=$E$2),$K38,0))/Loss_ElectricEnergy
 *IF($C38="Residential",'Portfolio Inputs'!Y$33,'Portfolio Inputs'!Y$34)
+IF(AND(($AB38+$E$2)&gt;HM$5,HM$5&gt;=$E$2),$Q38,IF(AND(($AA38+$E$2)&gt;HM$5,HM$5&gt;=$E$2),$P38,0))/Loss_GasEnergy
 *IF($C38="Residential",'Portfolio Inputs'!Y$35,'Portfolio Inputs'!Y$36)</f>
        <v>0</v>
      </c>
      <c r="HN38" s="140">
        <f ca="1">IF(AND(($AB38+$E$2)&gt;HN$5,HN$5&gt;=$E$2),$L38,IF(AND(($AA38+$E$2)&gt;HN$5,HN$5&gt;=$E$2),$K38,0))/Loss_ElectricEnergy
 *IF($C38="Residential",'Portfolio Inputs'!Z$33,'Portfolio Inputs'!Z$34)
+IF(AND(($AB38+$E$2)&gt;HN$5,HN$5&gt;=$E$2),$Q38,IF(AND(($AA38+$E$2)&gt;HN$5,HN$5&gt;=$E$2),$P38,0))/Loss_GasEnergy
 *IF($C38="Residential",'Portfolio Inputs'!Z$35,'Portfolio Inputs'!Z$36)</f>
        <v>0</v>
      </c>
      <c r="HO38" s="140">
        <f ca="1">IF(AND(($AB38+$E$2)&gt;HO$5,HO$5&gt;=$E$2),$L38,IF(AND(($AA38+$E$2)&gt;HO$5,HO$5&gt;=$E$2),$K38,0))/Loss_ElectricEnergy
 *IF($C38="Residential",'Portfolio Inputs'!AA$33,'Portfolio Inputs'!AA$34)
+IF(AND(($AB38+$E$2)&gt;HO$5,HO$5&gt;=$E$2),$Q38,IF(AND(($AA38+$E$2)&gt;HO$5,HO$5&gt;=$E$2),$P38,0))/Loss_GasEnergy
 *IF($C38="Residential",'Portfolio Inputs'!AA$35,'Portfolio Inputs'!AA$36)</f>
        <v>0</v>
      </c>
      <c r="HP38" s="140">
        <f ca="1">IF(AND(($AB38+$E$2)&gt;HP$5,HP$5&gt;=$E$2),$L38,IF(AND(($AA38+$E$2)&gt;HP$5,HP$5&gt;=$E$2),$K38,0))/Loss_ElectricEnergy
 *IF($C38="Residential",'Portfolio Inputs'!AB$33,'Portfolio Inputs'!AB$34)
+IF(AND(($AB38+$E$2)&gt;HP$5,HP$5&gt;=$E$2),$Q38,IF(AND(($AA38+$E$2)&gt;HP$5,HP$5&gt;=$E$2),$P38,0))/Loss_GasEnergy
 *IF($C38="Residential",'Portfolio Inputs'!AB$35,'Portfolio Inputs'!AB$36)</f>
        <v>0</v>
      </c>
      <c r="HQ38" s="140">
        <f ca="1">IF(AND(($AB38+$E$2)&gt;HQ$5,HQ$5&gt;=$E$2),$L38,IF(AND(($AA38+$E$2)&gt;HQ$5,HQ$5&gt;=$E$2),$K38,0))/Loss_ElectricEnergy
 *IF($C38="Residential",'Portfolio Inputs'!AC$33,'Portfolio Inputs'!AC$34)
+IF(AND(($AB38+$E$2)&gt;HQ$5,HQ$5&gt;=$E$2),$Q38,IF(AND(($AA38+$E$2)&gt;HQ$5,HQ$5&gt;=$E$2),$P38,0))/Loss_GasEnergy
 *IF($C38="Residential",'Portfolio Inputs'!AC$35,'Portfolio Inputs'!AC$36)</f>
        <v>0</v>
      </c>
      <c r="HR38" s="140">
        <f ca="1">IF(AND(($AB38+$E$2)&gt;HR$5,HR$5&gt;=$E$2),$L38,IF(AND(($AA38+$E$2)&gt;HR$5,HR$5&gt;=$E$2),$K38,0))/Loss_ElectricEnergy
 *IF($C38="Residential",'Portfolio Inputs'!AD$33,'Portfolio Inputs'!AD$34)
+IF(AND(($AB38+$E$2)&gt;HR$5,HR$5&gt;=$E$2),$Q38,IF(AND(($AA38+$E$2)&gt;HR$5,HR$5&gt;=$E$2),$P38,0))/Loss_GasEnergy
 *IF($C38="Residential",'Portfolio Inputs'!AD$35,'Portfolio Inputs'!AD$36)</f>
        <v>0</v>
      </c>
      <c r="HS38" s="140">
        <f ca="1">IF(AND(($AB38+$E$2)&gt;HS$5,HS$5&gt;=$E$2),$L38,IF(AND(($AA38+$E$2)&gt;HS$5,HS$5&gt;=$E$2),$K38,0))/Loss_ElectricEnergy
 *IF($C38="Residential",'Portfolio Inputs'!AE$33,'Portfolio Inputs'!AE$34)
+IF(AND(($AB38+$E$2)&gt;HS$5,HS$5&gt;=$E$2),$Q38,IF(AND(($AA38+$E$2)&gt;HS$5,HS$5&gt;=$E$2),$P38,0))/Loss_GasEnergy
 *IF($C38="Residential",'Portfolio Inputs'!AE$35,'Portfolio Inputs'!AE$36)</f>
        <v>0</v>
      </c>
      <c r="HT38" s="140">
        <f ca="1">IF(AND(($AB38+$E$2)&gt;HT$5,HT$5&gt;=$E$2),$L38,IF(AND(($AA38+$E$2)&gt;HT$5,HT$5&gt;=$E$2),$K38,0))/Loss_ElectricEnergy
 *IF($C38="Residential",'Portfolio Inputs'!AF$33,'Portfolio Inputs'!AF$34)
+IF(AND(($AB38+$E$2)&gt;HT$5,HT$5&gt;=$E$2),$Q38,IF(AND(($AA38+$E$2)&gt;HT$5,HT$5&gt;=$E$2),$P38,0))/Loss_GasEnergy
 *IF($C38="Residential",'Portfolio Inputs'!AF$35,'Portfolio Inputs'!AF$36)</f>
        <v>0</v>
      </c>
      <c r="HU38" s="140">
        <f ca="1">IF(AND(($AB38+$E$2)&gt;HU$5,HU$5&gt;=$E$2),$L38,IF(AND(($AA38+$E$2)&gt;HU$5,HU$5&gt;=$E$2),$K38,0))/Loss_ElectricEnergy
 *IF($C38="Residential",'Portfolio Inputs'!AG$33,'Portfolio Inputs'!AG$34)
+IF(AND(($AB38+$E$2)&gt;HU$5,HU$5&gt;=$E$2),$Q38,IF(AND(($AA38+$E$2)&gt;HU$5,HU$5&gt;=$E$2),$P38,0))/Loss_GasEnergy
 *IF($C38="Residential",'Portfolio Inputs'!AG$35,'Portfolio Inputs'!AG$36)</f>
        <v>0</v>
      </c>
      <c r="HV38" s="140">
        <f ca="1">IF(AND(($AB38+$E$2)&gt;HV$5,HV$5&gt;=$E$2),$L38,IF(AND(($AA38+$E$2)&gt;HV$5,HV$5&gt;=$E$2),$K38,0))/Loss_ElectricEnergy
 *IF($C38="Residential",'Portfolio Inputs'!AH$33,'Portfolio Inputs'!AH$34)
+IF(AND(($AB38+$E$2)&gt;HV$5,HV$5&gt;=$E$2),$Q38,IF(AND(($AA38+$E$2)&gt;HV$5,HV$5&gt;=$E$2),$P38,0))/Loss_GasEnergy
 *IF($C38="Residential",'Portfolio Inputs'!AH$35,'Portfolio Inputs'!AH$36)</f>
        <v>0</v>
      </c>
      <c r="HW38" s="140">
        <f ca="1">IF(AND(($AB38+$E$2)&gt;HW$5,HW$5&gt;=$E$2),$L38,IF(AND(($AA38+$E$2)&gt;HW$5,HW$5&gt;=$E$2),$K38,0))/Loss_ElectricEnergy
 *IF($C38="Residential",'Portfolio Inputs'!AI$33,'Portfolio Inputs'!AI$34)
+IF(AND(($AB38+$E$2)&gt;HW$5,HW$5&gt;=$E$2),$Q38,IF(AND(($AA38+$E$2)&gt;HW$5,HW$5&gt;=$E$2),$P38,0))/Loss_GasEnergy
 *IF($C38="Residential",'Portfolio Inputs'!AI$35,'Portfolio Inputs'!AI$36)</f>
        <v>0</v>
      </c>
      <c r="HX38" s="140">
        <f ca="1">IF(AND(($AB38+$E$2)&gt;HX$5,HX$5&gt;=$E$2),$L38,IF(AND(($AA38+$E$2)&gt;HX$5,HX$5&gt;=$E$2),$K38,0))/Loss_ElectricEnergy
 *IF($C38="Residential",'Portfolio Inputs'!AJ$33,'Portfolio Inputs'!AJ$34)
+IF(AND(($AB38+$E$2)&gt;HX$5,HX$5&gt;=$E$2),$Q38,IF(AND(($AA38+$E$2)&gt;HX$5,HX$5&gt;=$E$2),$P38,0))/Loss_GasEnergy
 *IF($C38="Residential",'Portfolio Inputs'!AJ$35,'Portfolio Inputs'!AJ$36)</f>
        <v>0</v>
      </c>
      <c r="HY38" s="140">
        <f ca="1">IF(AND(($AB38+$E$2)&gt;HY$5,HY$5&gt;=$E$2),$L38,IF(AND(($AA38+$E$2)&gt;HY$5,HY$5&gt;=$E$2),$K38,0))/Loss_ElectricEnergy
 *IF($C38="Residential",'Portfolio Inputs'!AK$33,'Portfolio Inputs'!AK$34)
+IF(AND(($AB38+$E$2)&gt;HY$5,HY$5&gt;=$E$2),$Q38,IF(AND(($AA38+$E$2)&gt;HY$5,HY$5&gt;=$E$2),$P38,0))/Loss_GasEnergy
 *IF($C38="Residential",'Portfolio Inputs'!AK$35,'Portfolio Inputs'!AK$36)</f>
        <v>0</v>
      </c>
      <c r="HZ38" s="140">
        <f ca="1">IF(AND(($AB38+$E$2)&gt;HZ$5,HZ$5&gt;=$E$2),$L38,IF(AND(($AA38+$E$2)&gt;HZ$5,HZ$5&gt;=$E$2),$K38,0))/Loss_ElectricEnergy
 *IF($C38="Residential",'Portfolio Inputs'!AL$33,'Portfolio Inputs'!AL$34)
+IF(AND(($AB38+$E$2)&gt;HZ$5,HZ$5&gt;=$E$2),$Q38,IF(AND(($AA38+$E$2)&gt;HZ$5,HZ$5&gt;=$E$2),$P38,0))/Loss_GasEnergy
 *IF($C38="Residential",'Portfolio Inputs'!AL$35,'Portfolio Inputs'!AL$36)</f>
        <v>0</v>
      </c>
      <c r="IA38" s="140">
        <f ca="1">IF(AND(($AB38+$E$2)&gt;IA$5,IA$5&gt;=$E$2),$L38,IF(AND(($AA38+$E$2)&gt;IA$5,IA$5&gt;=$E$2),$K38,0))/Loss_ElectricEnergy
 *IF($C38="Residential",'Portfolio Inputs'!AM$33,'Portfolio Inputs'!AM$34)
+IF(AND(($AB38+$E$2)&gt;IA$5,IA$5&gt;=$E$2),$Q38,IF(AND(($AA38+$E$2)&gt;IA$5,IA$5&gt;=$E$2),$P38,0))/Loss_GasEnergy
 *IF($C38="Residential",'Portfolio Inputs'!AM$35,'Portfolio Inputs'!AM$36)</f>
        <v>0</v>
      </c>
      <c r="IB38" s="139"/>
      <c r="IC38" s="140">
        <f t="shared" ca="1" si="450"/>
        <v>561.66000000000008</v>
      </c>
      <c r="ID38" s="140">
        <f t="shared" ca="1" si="450"/>
        <v>0</v>
      </c>
      <c r="IE38" s="140">
        <f t="shared" ca="1" si="450"/>
        <v>0</v>
      </c>
      <c r="IF38" s="140">
        <f t="shared" ca="1" si="450"/>
        <v>0</v>
      </c>
      <c r="IG38" s="140">
        <f t="shared" ca="1" si="450"/>
        <v>0</v>
      </c>
      <c r="IH38" s="140">
        <f t="shared" ca="1" si="450"/>
        <v>0</v>
      </c>
      <c r="II38" s="140">
        <f t="shared" ca="1" si="450"/>
        <v>0</v>
      </c>
      <c r="IJ38" s="140">
        <f t="shared" ca="1" si="450"/>
        <v>0</v>
      </c>
      <c r="IK38" s="140">
        <f t="shared" ca="1" si="450"/>
        <v>0</v>
      </c>
      <c r="IL38" s="140">
        <f t="shared" ca="1" si="450"/>
        <v>0</v>
      </c>
      <c r="IM38" s="140">
        <f t="shared" ca="1" si="450"/>
        <v>0</v>
      </c>
      <c r="IN38" s="140">
        <f t="shared" ca="1" si="450"/>
        <v>0</v>
      </c>
      <c r="IO38" s="140">
        <f t="shared" ca="1" si="450"/>
        <v>0</v>
      </c>
      <c r="IP38" s="140">
        <f t="shared" ca="1" si="450"/>
        <v>0</v>
      </c>
      <c r="IQ38" s="140">
        <f t="shared" ca="1" si="450"/>
        <v>0</v>
      </c>
      <c r="IR38" s="140">
        <f t="shared" ca="1" si="450"/>
        <v>0</v>
      </c>
      <c r="IS38" s="140">
        <f t="shared" ca="1" si="451"/>
        <v>0</v>
      </c>
      <c r="IT38" s="140">
        <f t="shared" ca="1" si="451"/>
        <v>0</v>
      </c>
      <c r="IU38" s="140">
        <f t="shared" ca="1" si="451"/>
        <v>0</v>
      </c>
      <c r="IV38" s="140">
        <f t="shared" ca="1" si="451"/>
        <v>0</v>
      </c>
      <c r="IW38" s="140">
        <f t="shared" ca="1" si="452"/>
        <v>0</v>
      </c>
      <c r="IX38" s="140">
        <f t="shared" ca="1" si="452"/>
        <v>0</v>
      </c>
      <c r="IY38" s="140">
        <f t="shared" ca="1" si="452"/>
        <v>0</v>
      </c>
      <c r="IZ38" s="140">
        <f t="shared" ca="1" si="452"/>
        <v>0</v>
      </c>
      <c r="JA38" s="140">
        <f t="shared" ca="1" si="452"/>
        <v>0</v>
      </c>
      <c r="JB38" s="140">
        <f t="shared" ca="1" si="452"/>
        <v>0</v>
      </c>
      <c r="JC38" s="140">
        <f t="shared" ca="1" si="452"/>
        <v>0</v>
      </c>
      <c r="JD38" s="140">
        <f t="shared" ca="1" si="452"/>
        <v>0</v>
      </c>
      <c r="JE38" s="140">
        <f t="shared" ca="1" si="452"/>
        <v>0</v>
      </c>
      <c r="JF38" s="140">
        <f t="shared" ca="1" si="452"/>
        <v>0</v>
      </c>
      <c r="JG38" s="140">
        <f t="shared" ca="1" si="452"/>
        <v>0</v>
      </c>
      <c r="JH38" s="140">
        <f t="shared" ca="1" si="452"/>
        <v>0</v>
      </c>
      <c r="JI38" s="140">
        <f t="shared" ca="1" si="452"/>
        <v>0</v>
      </c>
      <c r="JJ38" s="140">
        <f t="shared" ca="1" si="452"/>
        <v>0</v>
      </c>
      <c r="JK38" s="139"/>
      <c r="JL38" s="140">
        <f ca="1">IF(AND(($AB38+$E$2)&gt;JL$5,JL$5&gt;=$E$2),'Portfolio Inputs'!F$30*$S38,IF(AND(($AA38+$E$2)&gt;JL$5,JL$5&gt;=$E$2),'Portfolio Inputs'!F$30*$R38,0))</f>
        <v>0</v>
      </c>
      <c r="JM38" s="140">
        <f ca="1">IF(AND(($AB38+$E$2)&gt;JM$5,JM$5&gt;=$E$2),'Portfolio Inputs'!G$30*$S38,IF(AND(($AA38+$E$2)&gt;JM$5,JM$5&gt;=$E$2),'Portfolio Inputs'!G$30*$R38,0))</f>
        <v>0</v>
      </c>
      <c r="JN38" s="140">
        <f ca="1">IF(AND(($AB38+$E$2)&gt;JN$5,JN$5&gt;=$E$2),'Portfolio Inputs'!H$30*$S38,IF(AND(($AA38+$E$2)&gt;JN$5,JN$5&gt;=$E$2),'Portfolio Inputs'!H$30*$R38,0))</f>
        <v>0</v>
      </c>
      <c r="JO38" s="140">
        <f ca="1">IF(AND(($AB38+$E$2)&gt;JO$5,JO$5&gt;=$E$2),'Portfolio Inputs'!I$30*$S38,IF(AND(($AA38+$E$2)&gt;JO$5,JO$5&gt;=$E$2),'Portfolio Inputs'!I$30*$R38,0))</f>
        <v>0</v>
      </c>
      <c r="JP38" s="140">
        <f ca="1">IF(AND(($AB38+$E$2)&gt;JP$5,JP$5&gt;=$E$2),'Portfolio Inputs'!J$30*$S38,IF(AND(($AA38+$E$2)&gt;JP$5,JP$5&gt;=$E$2),'Portfolio Inputs'!J$30*$R38,0))</f>
        <v>0</v>
      </c>
      <c r="JQ38" s="140">
        <f ca="1">IF(AND(($AB38+$E$2)&gt;JQ$5,JQ$5&gt;=$E$2),'Portfolio Inputs'!K$30*$S38,IF(AND(($AA38+$E$2)&gt;JQ$5,JQ$5&gt;=$E$2),'Portfolio Inputs'!K$30*$R38,0))</f>
        <v>0</v>
      </c>
      <c r="JR38" s="140">
        <f ca="1">IF(AND(($AB38+$E$2)&gt;JR$5,JR$5&gt;=$E$2),'Portfolio Inputs'!L$30*$S38,IF(AND(($AA38+$E$2)&gt;JR$5,JR$5&gt;=$E$2),'Portfolio Inputs'!L$30*$R38,0))</f>
        <v>0</v>
      </c>
      <c r="JS38" s="140">
        <f ca="1">IF(AND(($AB38+$E$2)&gt;JS$5,JS$5&gt;=$E$2),'Portfolio Inputs'!M$30*$S38,IF(AND(($AA38+$E$2)&gt;JS$5,JS$5&gt;=$E$2),'Portfolio Inputs'!M$30*$R38,0))</f>
        <v>0</v>
      </c>
      <c r="JT38" s="140">
        <f ca="1">IF(AND(($AB38+$E$2)&gt;JT$5,JT$5&gt;=$E$2),'Portfolio Inputs'!N$30*$S38,IF(AND(($AA38+$E$2)&gt;JT$5,JT$5&gt;=$E$2),'Portfolio Inputs'!N$30*$R38,0))</f>
        <v>0</v>
      </c>
      <c r="JU38" s="140">
        <f ca="1">IF(AND(($AB38+$E$2)&gt;JU$5,JU$5&gt;=$E$2),'Portfolio Inputs'!O$30*$S38,IF(AND(($AA38+$E$2)&gt;JU$5,JU$5&gt;=$E$2),'Portfolio Inputs'!O$30*$R38,0))</f>
        <v>0</v>
      </c>
      <c r="JV38" s="140">
        <f ca="1">IF(AND(($AB38+$E$2)&gt;JV$5,JV$5&gt;=$E$2),'Portfolio Inputs'!P$30*$S38,IF(AND(($AA38+$E$2)&gt;JV$5,JV$5&gt;=$E$2),'Portfolio Inputs'!P$30*$R38,0))</f>
        <v>0</v>
      </c>
      <c r="JW38" s="140">
        <f ca="1">IF(AND(($AB38+$E$2)&gt;JW$5,JW$5&gt;=$E$2),'Portfolio Inputs'!Q$30*$S38,IF(AND(($AA38+$E$2)&gt;JW$5,JW$5&gt;=$E$2),'Portfolio Inputs'!Q$30*$R38,0))</f>
        <v>0</v>
      </c>
      <c r="JX38" s="140">
        <f ca="1">IF(AND(($AB38+$E$2)&gt;JX$5,JX$5&gt;=$E$2),'Portfolio Inputs'!R$30*$S38,IF(AND(($AA38+$E$2)&gt;JX$5,JX$5&gt;=$E$2),'Portfolio Inputs'!R$30*$R38,0))</f>
        <v>0</v>
      </c>
      <c r="JY38" s="140">
        <f ca="1">IF(AND(($AB38+$E$2)&gt;JY$5,JY$5&gt;=$E$2),'Portfolio Inputs'!S$30*$S38,IF(AND(($AA38+$E$2)&gt;JY$5,JY$5&gt;=$E$2),'Portfolio Inputs'!S$30*$R38,0))</f>
        <v>0</v>
      </c>
      <c r="JZ38" s="140">
        <f ca="1">IF(AND(($AB38+$E$2)&gt;JZ$5,JZ$5&gt;=$E$2),'Portfolio Inputs'!T$30*$S38,IF(AND(($AA38+$E$2)&gt;JZ$5,JZ$5&gt;=$E$2),'Portfolio Inputs'!T$30*$R38,0))</f>
        <v>0</v>
      </c>
      <c r="KA38" s="140">
        <f ca="1">IF(AND(($AB38+$E$2)&gt;KA$5,KA$5&gt;=$E$2),'Portfolio Inputs'!U$30*$S38,IF(AND(($AA38+$E$2)&gt;KA$5,KA$5&gt;=$E$2),'Portfolio Inputs'!U$30*$R38,0))</f>
        <v>0</v>
      </c>
      <c r="KB38" s="140">
        <f ca="1">IF(AND(($AB38+$E$2)&gt;KB$5,KB$5&gt;=$E$2),'Portfolio Inputs'!V$30*$S38,IF(AND(($AA38+$E$2)&gt;KB$5,KB$5&gt;=$E$2),'Portfolio Inputs'!V$30*$R38,0))</f>
        <v>0</v>
      </c>
      <c r="KC38" s="140">
        <f ca="1">IF(AND(($AB38+$E$2)&gt;KC$5,KC$5&gt;=$E$2),'Portfolio Inputs'!W$30*$S38,IF(AND(($AA38+$E$2)&gt;KC$5,KC$5&gt;=$E$2),'Portfolio Inputs'!W$30*$R38,0))</f>
        <v>0</v>
      </c>
      <c r="KD38" s="140">
        <f ca="1">IF(AND(($AB38+$E$2)&gt;KD$5,KD$5&gt;=$E$2),'Portfolio Inputs'!X$30*$S38,IF(AND(($AA38+$E$2)&gt;KD$5,KD$5&gt;=$E$2),'Portfolio Inputs'!X$30*$R38,0))</f>
        <v>0</v>
      </c>
      <c r="KE38" s="140">
        <f ca="1">IF(AND(($AB38+$E$2)&gt;KE$5,KE$5&gt;=$E$2),'Portfolio Inputs'!Y$30*$S38,IF(AND(($AA38+$E$2)&gt;KE$5,KE$5&gt;=$E$2),'Portfolio Inputs'!Y$30*$R38,0))</f>
        <v>0</v>
      </c>
      <c r="KF38" s="140">
        <f ca="1">IF(AND(($AB38+$E$2)&gt;KF$5,KF$5&gt;=$E$2),'Portfolio Inputs'!Z$30*$S38,IF(AND(($AA38+$E$2)&gt;KF$5,KF$5&gt;=$E$2),'Portfolio Inputs'!Z$30*$R38,0))</f>
        <v>0</v>
      </c>
      <c r="KG38" s="140">
        <f ca="1">IF(AND(($AB38+$E$2)&gt;KG$5,KG$5&gt;=$E$2),'Portfolio Inputs'!AA$30*$S38,IF(AND(($AA38+$E$2)&gt;KG$5,KG$5&gt;=$E$2),'Portfolio Inputs'!AA$30*$R38,0))</f>
        <v>0</v>
      </c>
      <c r="KH38" s="140">
        <f ca="1">IF(AND(($AB38+$E$2)&gt;KH$5,KH$5&gt;=$E$2),'Portfolio Inputs'!AB$30*$S38,IF(AND(($AA38+$E$2)&gt;KH$5,KH$5&gt;=$E$2),'Portfolio Inputs'!AB$30*$R38,0))</f>
        <v>0</v>
      </c>
      <c r="KI38" s="140">
        <f ca="1">IF(AND(($AB38+$E$2)&gt;KI$5,KI$5&gt;=$E$2),'Portfolio Inputs'!AC$30*$S38,IF(AND(($AA38+$E$2)&gt;KI$5,KI$5&gt;=$E$2),'Portfolio Inputs'!AC$30*$R38,0))</f>
        <v>0</v>
      </c>
      <c r="KJ38" s="140">
        <f ca="1">IF(AND(($AB38+$E$2)&gt;KJ$5,KJ$5&gt;=$E$2),'Portfolio Inputs'!AD$30*$S38,IF(AND(($AA38+$E$2)&gt;KJ$5,KJ$5&gt;=$E$2),'Portfolio Inputs'!AD$30*$R38,0))</f>
        <v>0</v>
      </c>
      <c r="KK38" s="140">
        <f ca="1">IF(AND(($AB38+$E$2)&gt;KK$5,KK$5&gt;=$E$2),'Portfolio Inputs'!AE$30*$S38,IF(AND(($AA38+$E$2)&gt;KK$5,KK$5&gt;=$E$2),'Portfolio Inputs'!AE$30*$R38,0))</f>
        <v>0</v>
      </c>
      <c r="KL38" s="140">
        <f ca="1">IF(AND(($AB38+$E$2)&gt;KL$5,KL$5&gt;=$E$2),'Portfolio Inputs'!AF$30*$S38,IF(AND(($AA38+$E$2)&gt;KL$5,KL$5&gt;=$E$2),'Portfolio Inputs'!AF$30*$R38,0))</f>
        <v>0</v>
      </c>
      <c r="KM38" s="140">
        <f ca="1">IF(AND(($AB38+$E$2)&gt;KM$5,KM$5&gt;=$E$2),'Portfolio Inputs'!AG$30*$S38,IF(AND(($AA38+$E$2)&gt;KM$5,KM$5&gt;=$E$2),'Portfolio Inputs'!AG$30*$R38,0))</f>
        <v>0</v>
      </c>
      <c r="KN38" s="140">
        <f ca="1">IF(AND(($AB38+$E$2)&gt;KN$5,KN$5&gt;=$E$2),'Portfolio Inputs'!AH$30*$S38,IF(AND(($AA38+$E$2)&gt;KN$5,KN$5&gt;=$E$2),'Portfolio Inputs'!AH$30*$R38,0))</f>
        <v>0</v>
      </c>
      <c r="KO38" s="140">
        <f ca="1">IF(AND(($AB38+$E$2)&gt;KO$5,KO$5&gt;=$E$2),'Portfolio Inputs'!AI$30*$S38,IF(AND(($AA38+$E$2)&gt;KO$5,KO$5&gt;=$E$2),'Portfolio Inputs'!AI$30*$R38,0))</f>
        <v>0</v>
      </c>
      <c r="KP38" s="140">
        <f ca="1">IF(AND(($AB38+$E$2)&gt;KP$5,KP$5&gt;=$E$2),'Portfolio Inputs'!AJ$30*$S38,IF(AND(($AA38+$E$2)&gt;KP$5,KP$5&gt;=$E$2),'Portfolio Inputs'!AJ$30*$R38,0))</f>
        <v>0</v>
      </c>
      <c r="KQ38" s="140">
        <f ca="1">IF(AND(($AB38+$E$2)&gt;KQ$5,KQ$5&gt;=$E$2),'Portfolio Inputs'!AK$30*$S38,IF(AND(($AA38+$E$2)&gt;KQ$5,KQ$5&gt;=$E$2),'Portfolio Inputs'!AK$30*$R38,0))</f>
        <v>0</v>
      </c>
      <c r="KR38" s="140">
        <f ca="1">IF(AND(($AB38+$E$2)&gt;KR$5,KR$5&gt;=$E$2),'Portfolio Inputs'!AL$30*$S38,IF(AND(($AA38+$E$2)&gt;KR$5,KR$5&gt;=$E$2),'Portfolio Inputs'!AL$30*$R38,0))</f>
        <v>0</v>
      </c>
      <c r="KS38" s="140">
        <f ca="1">IF(AND(($AB38+$E$2)&gt;KS$5,KS$5&gt;=$E$2),'Portfolio Inputs'!AM$30*$S38,IF(AND(($AA38+$E$2)&gt;KS$5,KS$5&gt;=$E$2),'Portfolio Inputs'!AM$30*$R38,0))</f>
        <v>0</v>
      </c>
      <c r="KT38" s="139"/>
      <c r="KU38" s="140">
        <f ca="1">IF(AND(($AB38+$E$2)&gt;KU$5,KU$5&gt;=$E$2),$S38,IF(AND(($AA38+$E$2)&gt;KU$5,KU$5&gt;=$E$2),$R38,0))*IF($C38="Residential",'Portfolio Inputs'!F$37,'Portfolio Inputs'!F$38)</f>
        <v>0</v>
      </c>
      <c r="KV38" s="140">
        <f ca="1">IF(AND(($AB38+$E$2)&gt;KV$5,KV$5&gt;=$E$2),$S38,IF(AND(($AA38+$E$2)&gt;KV$5,KV$5&gt;=$E$2),$R38,0))*IF($C38="Residential",'Portfolio Inputs'!G$37,'Portfolio Inputs'!G$38)</f>
        <v>0</v>
      </c>
      <c r="KW38" s="140">
        <f ca="1">IF(AND(($AB38+$E$2)&gt;KW$5,KW$5&gt;=$E$2),$S38,IF(AND(($AA38+$E$2)&gt;KW$5,KW$5&gt;=$E$2),$R38,0))*IF($C38="Residential",'Portfolio Inputs'!H$37,'Portfolio Inputs'!H$38)</f>
        <v>0</v>
      </c>
      <c r="KX38" s="140">
        <f ca="1">IF(AND(($AB38+$E$2)&gt;KX$5,KX$5&gt;=$E$2),$S38,IF(AND(($AA38+$E$2)&gt;KX$5,KX$5&gt;=$E$2),$R38,0))*IF($C38="Residential",'Portfolio Inputs'!I$37,'Portfolio Inputs'!I$38)</f>
        <v>0</v>
      </c>
      <c r="KY38" s="140">
        <f ca="1">IF(AND(($AB38+$E$2)&gt;KY$5,KY$5&gt;=$E$2),$S38,IF(AND(($AA38+$E$2)&gt;KY$5,KY$5&gt;=$E$2),$R38,0))*IF($C38="Residential",'Portfolio Inputs'!J$37,'Portfolio Inputs'!J$38)</f>
        <v>0</v>
      </c>
      <c r="KZ38" s="140">
        <f ca="1">IF(AND(($AB38+$E$2)&gt;KZ$5,KZ$5&gt;=$E$2),$S38,IF(AND(($AA38+$E$2)&gt;KZ$5,KZ$5&gt;=$E$2),$R38,0))*IF($C38="Residential",'Portfolio Inputs'!K$37,'Portfolio Inputs'!K$38)</f>
        <v>0</v>
      </c>
      <c r="LA38" s="140">
        <f ca="1">IF(AND(($AB38+$E$2)&gt;LA$5,LA$5&gt;=$E$2),$S38,IF(AND(($AA38+$E$2)&gt;LA$5,LA$5&gt;=$E$2),$R38,0))*IF($C38="Residential",'Portfolio Inputs'!L$37,'Portfolio Inputs'!L$38)</f>
        <v>0</v>
      </c>
      <c r="LB38" s="140">
        <f ca="1">IF(AND(($AB38+$E$2)&gt;LB$5,LB$5&gt;=$E$2),$S38,IF(AND(($AA38+$E$2)&gt;LB$5,LB$5&gt;=$E$2),$R38,0))*IF($C38="Residential",'Portfolio Inputs'!M$37,'Portfolio Inputs'!M$38)</f>
        <v>0</v>
      </c>
      <c r="LC38" s="140">
        <f ca="1">IF(AND(($AB38+$E$2)&gt;LC$5,LC$5&gt;=$E$2),$S38,IF(AND(($AA38+$E$2)&gt;LC$5,LC$5&gt;=$E$2),$R38,0))*IF($C38="Residential",'Portfolio Inputs'!N$37,'Portfolio Inputs'!N$38)</f>
        <v>0</v>
      </c>
      <c r="LD38" s="140">
        <f ca="1">IF(AND(($AB38+$E$2)&gt;LD$5,LD$5&gt;=$E$2),$S38,IF(AND(($AA38+$E$2)&gt;LD$5,LD$5&gt;=$E$2),$R38,0))*IF($C38="Residential",'Portfolio Inputs'!O$37,'Portfolio Inputs'!O$38)</f>
        <v>0</v>
      </c>
      <c r="LE38" s="140">
        <f ca="1">IF(AND(($AB38+$E$2)&gt;LE$5,LE$5&gt;=$E$2),$S38,IF(AND(($AA38+$E$2)&gt;LE$5,LE$5&gt;=$E$2),$R38,0))*IF($C38="Residential",'Portfolio Inputs'!P$37,'Portfolio Inputs'!P$38)</f>
        <v>0</v>
      </c>
      <c r="LF38" s="140">
        <f ca="1">IF(AND(($AB38+$E$2)&gt;LF$5,LF$5&gt;=$E$2),$S38,IF(AND(($AA38+$E$2)&gt;LF$5,LF$5&gt;=$E$2),$R38,0))*IF($C38="Residential",'Portfolio Inputs'!Q$37,'Portfolio Inputs'!Q$38)</f>
        <v>0</v>
      </c>
      <c r="LG38" s="140">
        <f ca="1">IF(AND(($AB38+$E$2)&gt;LG$5,LG$5&gt;=$E$2),$S38,IF(AND(($AA38+$E$2)&gt;LG$5,LG$5&gt;=$E$2),$R38,0))*IF($C38="Residential",'Portfolio Inputs'!R$37,'Portfolio Inputs'!R$38)</f>
        <v>0</v>
      </c>
      <c r="LH38" s="140">
        <f ca="1">IF(AND(($AB38+$E$2)&gt;LH$5,LH$5&gt;=$E$2),$S38,IF(AND(($AA38+$E$2)&gt;LH$5,LH$5&gt;=$E$2),$R38,0))*IF($C38="Residential",'Portfolio Inputs'!S$37,'Portfolio Inputs'!S$38)</f>
        <v>0</v>
      </c>
      <c r="LI38" s="140">
        <f ca="1">IF(AND(($AB38+$E$2)&gt;LI$5,LI$5&gt;=$E$2),$S38,IF(AND(($AA38+$E$2)&gt;LI$5,LI$5&gt;=$E$2),$R38,0))*IF($C38="Residential",'Portfolio Inputs'!T$37,'Portfolio Inputs'!T$38)</f>
        <v>0</v>
      </c>
      <c r="LJ38" s="140">
        <f ca="1">IF(AND(($AB38+$E$2)&gt;LJ$5,LJ$5&gt;=$E$2),$S38,IF(AND(($AA38+$E$2)&gt;LJ$5,LJ$5&gt;=$E$2),$R38,0))*IF($C38="Residential",'Portfolio Inputs'!U$37,'Portfolio Inputs'!U$38)</f>
        <v>0</v>
      </c>
      <c r="LK38" s="140">
        <f ca="1">IF(AND(($AB38+$E$2)&gt;LK$5,LK$5&gt;=$E$2),$S38,IF(AND(($AA38+$E$2)&gt;LK$5,LK$5&gt;=$E$2),$R38,0))*IF($C38="Residential",'Portfolio Inputs'!V$37,'Portfolio Inputs'!V$38)</f>
        <v>0</v>
      </c>
      <c r="LL38" s="140">
        <f ca="1">IF(AND(($AB38+$E$2)&gt;LL$5,LL$5&gt;=$E$2),$S38,IF(AND(($AA38+$E$2)&gt;LL$5,LL$5&gt;=$E$2),$R38,0))*IF($C38="Residential",'Portfolio Inputs'!W$37,'Portfolio Inputs'!W$38)</f>
        <v>0</v>
      </c>
      <c r="LM38" s="140">
        <f ca="1">IF(AND(($AB38+$E$2)&gt;LM$5,LM$5&gt;=$E$2),$S38,IF(AND(($AA38+$E$2)&gt;LM$5,LM$5&gt;=$E$2),$R38,0))*IF($C38="Residential",'Portfolio Inputs'!X$37,'Portfolio Inputs'!X$38)</f>
        <v>0</v>
      </c>
      <c r="LN38" s="140">
        <f ca="1">IF(AND(($AB38+$E$2)&gt;LN$5,LN$5&gt;=$E$2),$S38,IF(AND(($AA38+$E$2)&gt;LN$5,LN$5&gt;=$E$2),$R38,0))*IF($C38="Residential",'Portfolio Inputs'!Y$37,'Portfolio Inputs'!Y$38)</f>
        <v>0</v>
      </c>
      <c r="LO38" s="140">
        <f ca="1">IF(AND(($AB38+$E$2)&gt;LO$5,LO$5&gt;=$E$2),$S38,IF(AND(($AA38+$E$2)&gt;LO$5,LO$5&gt;=$E$2),$R38,0))*IF($C38="Residential",'Portfolio Inputs'!Z$37,'Portfolio Inputs'!Z$38)</f>
        <v>0</v>
      </c>
      <c r="LP38" s="140">
        <f ca="1">IF(AND(($AB38+$E$2)&gt;LP$5,LP$5&gt;=$E$2),$S38,IF(AND(($AA38+$E$2)&gt;LP$5,LP$5&gt;=$E$2),$R38,0))*IF($C38="Residential",'Portfolio Inputs'!AA$37,'Portfolio Inputs'!AA$38)</f>
        <v>0</v>
      </c>
      <c r="LQ38" s="140">
        <f ca="1">IF(AND(($AB38+$E$2)&gt;LQ$5,LQ$5&gt;=$E$2),$S38,IF(AND(($AA38+$E$2)&gt;LQ$5,LQ$5&gt;=$E$2),$R38,0))*IF($C38="Residential",'Portfolio Inputs'!AB$37,'Portfolio Inputs'!AB$38)</f>
        <v>0</v>
      </c>
      <c r="LR38" s="140">
        <f ca="1">IF(AND(($AB38+$E$2)&gt;LR$5,LR$5&gt;=$E$2),$S38,IF(AND(($AA38+$E$2)&gt;LR$5,LR$5&gt;=$E$2),$R38,0))*IF($C38="Residential",'Portfolio Inputs'!AC$37,'Portfolio Inputs'!AC$38)</f>
        <v>0</v>
      </c>
      <c r="LS38" s="140">
        <f ca="1">IF(AND(($AB38+$E$2)&gt;LS$5,LS$5&gt;=$E$2),$S38,IF(AND(($AA38+$E$2)&gt;LS$5,LS$5&gt;=$E$2),$R38,0))*IF($C38="Residential",'Portfolio Inputs'!AD$37,'Portfolio Inputs'!AD$38)</f>
        <v>0</v>
      </c>
      <c r="LT38" s="140">
        <f ca="1">IF(AND(($AB38+$E$2)&gt;LT$5,LT$5&gt;=$E$2),$S38,IF(AND(($AA38+$E$2)&gt;LT$5,LT$5&gt;=$E$2),$R38,0))*IF($C38="Residential",'Portfolio Inputs'!AE$37,'Portfolio Inputs'!AE$38)</f>
        <v>0</v>
      </c>
      <c r="LU38" s="140">
        <f ca="1">IF(AND(($AB38+$E$2)&gt;LU$5,LU$5&gt;=$E$2),$S38,IF(AND(($AA38+$E$2)&gt;LU$5,LU$5&gt;=$E$2),$R38,0))*IF($C38="Residential",'Portfolio Inputs'!AF$37,'Portfolio Inputs'!AF$38)</f>
        <v>0</v>
      </c>
      <c r="LV38" s="140">
        <f ca="1">IF(AND(($AB38+$E$2)&gt;LV$5,LV$5&gt;=$E$2),$S38,IF(AND(($AA38+$E$2)&gt;LV$5,LV$5&gt;=$E$2),$R38,0))*IF($C38="Residential",'Portfolio Inputs'!AG$37,'Portfolio Inputs'!AG$38)</f>
        <v>0</v>
      </c>
      <c r="LW38" s="140">
        <f ca="1">IF(AND(($AB38+$E$2)&gt;LW$5,LW$5&gt;=$E$2),$S38,IF(AND(($AA38+$E$2)&gt;LW$5,LW$5&gt;=$E$2),$R38,0))*IF($C38="Residential",'Portfolio Inputs'!AH$37,'Portfolio Inputs'!AH$38)</f>
        <v>0</v>
      </c>
      <c r="LX38" s="140">
        <f ca="1">IF(AND(($AB38+$E$2)&gt;LX$5,LX$5&gt;=$E$2),$S38,IF(AND(($AA38+$E$2)&gt;LX$5,LX$5&gt;=$E$2),$R38,0))*IF($C38="Residential",'Portfolio Inputs'!AI$37,'Portfolio Inputs'!AI$38)</f>
        <v>0</v>
      </c>
      <c r="LY38" s="140">
        <f ca="1">IF(AND(($AB38+$E$2)&gt;LY$5,LY$5&gt;=$E$2),$S38,IF(AND(($AA38+$E$2)&gt;LY$5,LY$5&gt;=$E$2),$R38,0))*IF($C38="Residential",'Portfolio Inputs'!AJ$37,'Portfolio Inputs'!AJ$38)</f>
        <v>0</v>
      </c>
      <c r="LZ38" s="140">
        <f ca="1">IF(AND(($AB38+$E$2)&gt;LZ$5,LZ$5&gt;=$E$2),$S38,IF(AND(($AA38+$E$2)&gt;LZ$5,LZ$5&gt;=$E$2),$R38,0))*IF($C38="Residential",'Portfolio Inputs'!AK$37,'Portfolio Inputs'!AK$38)</f>
        <v>0</v>
      </c>
      <c r="MA38" s="140">
        <f ca="1">IF(AND(($AB38+$E$2)&gt;MA$5,MA$5&gt;=$E$2),$S38,IF(AND(($AA38+$E$2)&gt;MA$5,MA$5&gt;=$E$2),$R38,0))*IF($C38="Residential",'Portfolio Inputs'!AL$37,'Portfolio Inputs'!AL$38)</f>
        <v>0</v>
      </c>
      <c r="MB38" s="140">
        <f ca="1">IF(AND(($AB38+$E$2)&gt;MB$5,MB$5&gt;=$E$2),$S38,IF(AND(($AA38+$E$2)&gt;MB$5,MB$5&gt;=$E$2),$R38,0))*IF($C38="Residential",'Portfolio Inputs'!AM$37,'Portfolio Inputs'!AM$38)</f>
        <v>0</v>
      </c>
      <c r="MC38" s="139"/>
      <c r="MD38" s="164">
        <f t="shared" ca="1" si="238"/>
        <v>1389.15999786</v>
      </c>
      <c r="ME38" s="164">
        <f t="shared" ca="1" si="239"/>
        <v>1389.15999786</v>
      </c>
      <c r="MF38" s="164">
        <f t="shared" ca="1" si="240"/>
        <v>1389.15999786</v>
      </c>
      <c r="MG38" s="164">
        <f t="shared" ca="1" si="241"/>
        <v>1389.15999786</v>
      </c>
      <c r="MH38" s="164">
        <f t="shared" ca="1" si="242"/>
        <v>1389.15999786</v>
      </c>
      <c r="MI38" s="164">
        <f t="shared" ca="1" si="243"/>
        <v>1389.15999786</v>
      </c>
      <c r="MJ38" s="164">
        <f t="shared" ca="1" si="244"/>
        <v>1389.15999786</v>
      </c>
      <c r="MK38" s="164">
        <f t="shared" ca="1" si="245"/>
        <v>1389.15999786</v>
      </c>
      <c r="ML38" s="164">
        <f t="shared" ca="1" si="246"/>
        <v>1389.15999786</v>
      </c>
      <c r="MM38" s="164">
        <f t="shared" ca="1" si="247"/>
        <v>1389.15999786</v>
      </c>
      <c r="MN38" s="164">
        <f t="shared" ca="1" si="248"/>
        <v>1389.15999786</v>
      </c>
      <c r="MO38" s="164">
        <f t="shared" ca="1" si="249"/>
        <v>1389.15999786</v>
      </c>
      <c r="MP38" s="164">
        <f t="shared" ca="1" si="250"/>
        <v>1389.15999786</v>
      </c>
      <c r="MQ38" s="164">
        <f t="shared" ca="1" si="251"/>
        <v>1389.15999786</v>
      </c>
      <c r="MR38" s="164">
        <f t="shared" ca="1" si="252"/>
        <v>1389.15999786</v>
      </c>
      <c r="MS38" s="164">
        <f t="shared" ca="1" si="253"/>
        <v>0</v>
      </c>
      <c r="MT38" s="164">
        <f t="shared" ca="1" si="254"/>
        <v>0</v>
      </c>
      <c r="MU38" s="164">
        <f t="shared" ca="1" si="255"/>
        <v>0</v>
      </c>
      <c r="MV38" s="164">
        <f t="shared" ca="1" si="256"/>
        <v>0</v>
      </c>
      <c r="MW38" s="164">
        <f t="shared" ca="1" si="257"/>
        <v>0</v>
      </c>
      <c r="MX38" s="164">
        <f t="shared" ca="1" si="258"/>
        <v>0</v>
      </c>
      <c r="MY38" s="164">
        <f t="shared" ca="1" si="259"/>
        <v>0</v>
      </c>
      <c r="MZ38" s="164">
        <f t="shared" ca="1" si="260"/>
        <v>0</v>
      </c>
      <c r="NA38" s="164">
        <f t="shared" ca="1" si="261"/>
        <v>0</v>
      </c>
      <c r="NB38" s="164">
        <f t="shared" ca="1" si="262"/>
        <v>0</v>
      </c>
      <c r="NC38" s="164">
        <f t="shared" ca="1" si="263"/>
        <v>0</v>
      </c>
      <c r="ND38" s="164">
        <f t="shared" ca="1" si="264"/>
        <v>0</v>
      </c>
      <c r="NE38" s="164">
        <f t="shared" ca="1" si="265"/>
        <v>0</v>
      </c>
      <c r="NF38" s="164">
        <f t="shared" ca="1" si="266"/>
        <v>0</v>
      </c>
      <c r="NG38" s="164">
        <f t="shared" ca="1" si="267"/>
        <v>0</v>
      </c>
      <c r="NH38" s="164">
        <f t="shared" ca="1" si="268"/>
        <v>0</v>
      </c>
      <c r="NI38" s="164">
        <f t="shared" ca="1" si="269"/>
        <v>0</v>
      </c>
      <c r="NJ38" s="164">
        <f t="shared" ca="1" si="270"/>
        <v>0</v>
      </c>
      <c r="NK38" s="164">
        <f t="shared" ca="1" si="271"/>
        <v>0</v>
      </c>
      <c r="NL38" s="139"/>
      <c r="NM38" s="164">
        <f t="shared" ca="1" si="272"/>
        <v>0.15858908999999999</v>
      </c>
      <c r="NN38" s="164">
        <f t="shared" ca="1" si="273"/>
        <v>0.15858908999999999</v>
      </c>
      <c r="NO38" s="164">
        <f t="shared" ca="1" si="274"/>
        <v>0.15858908999999999</v>
      </c>
      <c r="NP38" s="164">
        <f t="shared" ca="1" si="275"/>
        <v>0.15858908999999999</v>
      </c>
      <c r="NQ38" s="164">
        <f t="shared" ca="1" si="276"/>
        <v>0.15858908999999999</v>
      </c>
      <c r="NR38" s="164">
        <f t="shared" ca="1" si="277"/>
        <v>0.15858908999999999</v>
      </c>
      <c r="NS38" s="164">
        <f t="shared" ca="1" si="278"/>
        <v>0.15858908999999999</v>
      </c>
      <c r="NT38" s="164">
        <f t="shared" ca="1" si="279"/>
        <v>0.15858908999999999</v>
      </c>
      <c r="NU38" s="164">
        <f t="shared" ca="1" si="280"/>
        <v>0.15858908999999999</v>
      </c>
      <c r="NV38" s="164">
        <f t="shared" ca="1" si="281"/>
        <v>0.15858908999999999</v>
      </c>
      <c r="NW38" s="164">
        <f t="shared" ca="1" si="282"/>
        <v>0.15858908999999999</v>
      </c>
      <c r="NX38" s="164">
        <f t="shared" ca="1" si="283"/>
        <v>0.15858908999999999</v>
      </c>
      <c r="NY38" s="164">
        <f t="shared" ca="1" si="284"/>
        <v>0.15858908999999999</v>
      </c>
      <c r="NZ38" s="164">
        <f t="shared" ca="1" si="285"/>
        <v>0.15858908999999999</v>
      </c>
      <c r="OA38" s="164">
        <f t="shared" ca="1" si="286"/>
        <v>0.15858908999999999</v>
      </c>
      <c r="OB38" s="164">
        <f t="shared" ca="1" si="287"/>
        <v>0</v>
      </c>
      <c r="OC38" s="164">
        <f t="shared" ca="1" si="288"/>
        <v>0</v>
      </c>
      <c r="OD38" s="164">
        <f t="shared" ca="1" si="289"/>
        <v>0</v>
      </c>
      <c r="OE38" s="164">
        <f t="shared" ca="1" si="290"/>
        <v>0</v>
      </c>
      <c r="OF38" s="164">
        <f t="shared" ca="1" si="291"/>
        <v>0</v>
      </c>
      <c r="OG38" s="164">
        <f t="shared" ca="1" si="292"/>
        <v>0</v>
      </c>
      <c r="OH38" s="164">
        <f t="shared" ca="1" si="293"/>
        <v>0</v>
      </c>
      <c r="OI38" s="164">
        <f t="shared" ca="1" si="294"/>
        <v>0</v>
      </c>
      <c r="OJ38" s="164">
        <f t="shared" ca="1" si="295"/>
        <v>0</v>
      </c>
      <c r="OK38" s="164">
        <f t="shared" ca="1" si="296"/>
        <v>0</v>
      </c>
      <c r="OL38" s="164">
        <f t="shared" ca="1" si="297"/>
        <v>0</v>
      </c>
      <c r="OM38" s="164">
        <f t="shared" ca="1" si="298"/>
        <v>0</v>
      </c>
      <c r="ON38" s="164">
        <f t="shared" ca="1" si="299"/>
        <v>0</v>
      </c>
      <c r="OO38" s="164">
        <f t="shared" ca="1" si="300"/>
        <v>0</v>
      </c>
      <c r="OP38" s="164">
        <f t="shared" ca="1" si="301"/>
        <v>0</v>
      </c>
      <c r="OQ38" s="164">
        <f t="shared" ca="1" si="302"/>
        <v>0</v>
      </c>
      <c r="OR38" s="164">
        <f t="shared" ca="1" si="303"/>
        <v>0</v>
      </c>
      <c r="OS38" s="164">
        <f t="shared" ca="1" si="304"/>
        <v>0</v>
      </c>
      <c r="OT38" s="164">
        <f t="shared" ca="1" si="305"/>
        <v>0</v>
      </c>
      <c r="OU38" s="139"/>
      <c r="OV38" s="164">
        <f t="shared" ca="1" si="306"/>
        <v>0</v>
      </c>
      <c r="OW38" s="164">
        <f t="shared" ca="1" si="307"/>
        <v>0</v>
      </c>
      <c r="OX38" s="164">
        <f t="shared" ca="1" si="308"/>
        <v>0</v>
      </c>
      <c r="OY38" s="164">
        <f t="shared" ca="1" si="309"/>
        <v>0</v>
      </c>
      <c r="OZ38" s="164">
        <f t="shared" ca="1" si="310"/>
        <v>0</v>
      </c>
      <c r="PA38" s="164">
        <f t="shared" ca="1" si="311"/>
        <v>0</v>
      </c>
      <c r="PB38" s="164">
        <f t="shared" ca="1" si="312"/>
        <v>0</v>
      </c>
      <c r="PC38" s="164">
        <f t="shared" ca="1" si="313"/>
        <v>0</v>
      </c>
      <c r="PD38" s="164">
        <f t="shared" ca="1" si="314"/>
        <v>0</v>
      </c>
      <c r="PE38" s="164">
        <f t="shared" ca="1" si="315"/>
        <v>0</v>
      </c>
      <c r="PF38" s="164">
        <f t="shared" ca="1" si="316"/>
        <v>0</v>
      </c>
      <c r="PG38" s="164">
        <f t="shared" ca="1" si="317"/>
        <v>0</v>
      </c>
      <c r="PH38" s="164">
        <f t="shared" ca="1" si="318"/>
        <v>0</v>
      </c>
      <c r="PI38" s="164">
        <f t="shared" ca="1" si="319"/>
        <v>0</v>
      </c>
      <c r="PJ38" s="164">
        <f t="shared" ca="1" si="320"/>
        <v>0</v>
      </c>
      <c r="PK38" s="164">
        <f t="shared" ca="1" si="321"/>
        <v>0</v>
      </c>
      <c r="PL38" s="164">
        <f t="shared" ca="1" si="322"/>
        <v>0</v>
      </c>
      <c r="PM38" s="164">
        <f t="shared" ca="1" si="323"/>
        <v>0</v>
      </c>
      <c r="PN38" s="164">
        <f t="shared" ca="1" si="324"/>
        <v>0</v>
      </c>
      <c r="PO38" s="164">
        <f t="shared" ca="1" si="325"/>
        <v>0</v>
      </c>
      <c r="PP38" s="164">
        <f t="shared" ca="1" si="326"/>
        <v>0</v>
      </c>
      <c r="PQ38" s="164">
        <f t="shared" ca="1" si="327"/>
        <v>0</v>
      </c>
      <c r="PR38" s="164">
        <f t="shared" ca="1" si="328"/>
        <v>0</v>
      </c>
      <c r="PS38" s="164">
        <f t="shared" ca="1" si="329"/>
        <v>0</v>
      </c>
      <c r="PT38" s="164">
        <f t="shared" ca="1" si="330"/>
        <v>0</v>
      </c>
      <c r="PU38" s="164">
        <f t="shared" ca="1" si="331"/>
        <v>0</v>
      </c>
      <c r="PV38" s="164">
        <f t="shared" ca="1" si="332"/>
        <v>0</v>
      </c>
      <c r="PW38" s="164">
        <f t="shared" ca="1" si="333"/>
        <v>0</v>
      </c>
      <c r="PX38" s="164">
        <f t="shared" ca="1" si="334"/>
        <v>0</v>
      </c>
      <c r="PY38" s="164">
        <f t="shared" ca="1" si="335"/>
        <v>0</v>
      </c>
      <c r="PZ38" s="164">
        <f t="shared" ca="1" si="336"/>
        <v>0</v>
      </c>
      <c r="QA38" s="164">
        <f t="shared" ca="1" si="337"/>
        <v>0</v>
      </c>
      <c r="QB38" s="164">
        <f t="shared" ca="1" si="338"/>
        <v>0</v>
      </c>
      <c r="QC38" s="164">
        <f t="shared" ca="1" si="339"/>
        <v>0</v>
      </c>
      <c r="QD38" s="131"/>
    </row>
    <row r="39" spans="1:446" s="120" customFormat="1" ht="14.4" customHeight="1">
      <c r="A39" s="157" t="b">
        <f t="shared" ca="1" si="230"/>
        <v>0</v>
      </c>
      <c r="B39" s="128" t="str">
        <f>'Measure Inputs'!B23</f>
        <v>Residential_Whole House Efficiency_Various_Audit Measures_Actual</v>
      </c>
      <c r="C39" s="129" t="str">
        <f ca="1">INDEX(OFFSET('Measure Inputs'!$D$7,,,TotalMeasures),MATCH($B39,OFFSET('Measure Inputs'!$B$7,,,TotalMeasures),0))</f>
        <v>Residential</v>
      </c>
      <c r="D39" s="129" t="str">
        <f ca="1">INDEX(OFFSET('Measure Inputs'!$E$7,,,TotalMeasures),MATCH($B39,OFFSET('Measure Inputs'!$B$7,,,TotalMeasures),0))</f>
        <v>Whole House Efficiency</v>
      </c>
      <c r="E39" s="129" t="str">
        <f ca="1">INDEX(OFFSET('Measure Inputs'!$F$7,,,TotalMeasures),MATCH($B39,OFFSET('Measure Inputs'!$B$7,,,TotalMeasures),0))</f>
        <v>Various</v>
      </c>
      <c r="F39" s="130" t="str">
        <f ca="1">INDEX(OFFSET('Measure Inputs'!$G$7,,,TotalMeasures),MATCH($B39,OFFSET('Measure Inputs'!$B$7,,,TotalMeasures),0))</f>
        <v>Audit Measures</v>
      </c>
      <c r="G39" s="130" t="str">
        <f ca="1">INDEX(OFFSET('Measure Inputs'!$H$7,,,TotalMeasures),MATCH($B39,OFFSET('Measure Inputs'!$B$7,,,TotalMeasures),0))</f>
        <v>Actual</v>
      </c>
      <c r="H39" s="131"/>
      <c r="I39" s="132">
        <f ca="1">INDEX(OFFSET('Measure Inputs'!$L$7,,,TotalMeasures),MATCH($B39,OFFSET('Measure Inputs'!$B$7,,,TotalMeasures),0))</f>
        <v>17</v>
      </c>
      <c r="J39" s="132">
        <f t="shared" ca="1" si="231"/>
        <v>8636</v>
      </c>
      <c r="K39" s="162">
        <f ca="1">INDEX(OFFSET('Measure Inputs'!$AH$7,,,TotalMeasures),MATCH($B39,OFFSET('Measure Inputs'!$B$7,,,TotalMeasures),0))*$I39</f>
        <v>8636</v>
      </c>
      <c r="L39" s="132">
        <f ca="1">INDEX(OFFSET('Measure Inputs'!$AI$7,,,TotalMeasures),MATCH($B39,OFFSET('Measure Inputs'!$B$7,,,TotalMeasures),0))*$I39</f>
        <v>0</v>
      </c>
      <c r="M39" s="132">
        <f t="shared" ca="1" si="232"/>
        <v>3.2299999999999995</v>
      </c>
      <c r="N39" s="135">
        <f ca="1">INDEX(OFFSET('Measure Inputs'!$AJ$7,,,TotalMeasures),MATCH($B39,OFFSET('Measure Inputs'!$B$7,,,TotalMeasures),0))*$I39</f>
        <v>3.2299999999999995</v>
      </c>
      <c r="O39" s="132">
        <f ca="1">INDEX(OFFSET('Measure Inputs'!$AK$7,,,TotalMeasures),MATCH($B39,OFFSET('Measure Inputs'!$B$7,,,TotalMeasures),0))*$I39</f>
        <v>0</v>
      </c>
      <c r="P39" s="135">
        <f ca="1">INDEX(OFFSET('Measure Inputs'!$AL$7,,,TotalMeasures),MATCH($B39,OFFSET('Measure Inputs'!$B$7,,,TotalMeasures),0))*$I39</f>
        <v>0</v>
      </c>
      <c r="Q39" s="132">
        <f ca="1">INDEX(OFFSET('Measure Inputs'!$AM$7,,,TotalMeasures),MATCH($B39,OFFSET('Measure Inputs'!$B$7,,,TotalMeasures),0))*$I39</f>
        <v>0</v>
      </c>
      <c r="R39" s="133">
        <v>0</v>
      </c>
      <c r="S39" s="133">
        <v>0</v>
      </c>
      <c r="T39" s="133">
        <v>0</v>
      </c>
      <c r="U39" s="133">
        <v>0</v>
      </c>
      <c r="V39" s="133">
        <v>0</v>
      </c>
      <c r="W39" s="133">
        <v>0</v>
      </c>
      <c r="X39" s="131"/>
      <c r="Y39" s="134">
        <f ca="1">INDEX(OFFSET('Measure Inputs'!$Q$7,,,TotalMeasures),MATCH($B39,OFFSET('Measure Inputs'!$B$7,,,TotalMeasures),0))*$I39</f>
        <v>0</v>
      </c>
      <c r="Z39" s="134">
        <f ca="1">INDEX(OFFSET('Measure Inputs'!$R$7,,,TotalMeasures),MATCH($B39,OFFSET('Measure Inputs'!$B$7,,,TotalMeasures),0))*$I39</f>
        <v>0</v>
      </c>
      <c r="AA39" s="163">
        <f ca="1">INDEX(OFFSET('Measure Inputs'!$N$7,,,TotalMeasures),MATCH($B39,OFFSET('Measure Inputs'!$B$7,,,TotalMeasures),0))</f>
        <v>15</v>
      </c>
      <c r="AB39" s="163">
        <f ca="1">INDEX(OFFSET('Measure Inputs'!$O$7,,,TotalMeasures),MATCH($B39,OFFSET('Measure Inputs'!$B$7,,,TotalMeasures),0))</f>
        <v>0</v>
      </c>
      <c r="AC39" s="134">
        <f ca="1">INDEX(OFFSET('Measure Inputs'!$P$7,,,TotalMeasures),MATCH($B39,OFFSET('Measure Inputs'!$B$7,,,TotalMeasures),0))*$I39</f>
        <v>0</v>
      </c>
      <c r="AD39" s="134">
        <v>0</v>
      </c>
      <c r="AE39" s="134"/>
      <c r="AF39" s="131"/>
      <c r="AG39" s="135" t="str">
        <f t="shared" ca="1" si="233"/>
        <v>n/a</v>
      </c>
      <c r="AH39" s="135" t="str">
        <f t="shared" ca="1" si="234"/>
        <v>n/a</v>
      </c>
      <c r="AI39" s="135" t="str">
        <f t="shared" ca="1" si="235"/>
        <v>n/a</v>
      </c>
      <c r="AJ39" s="135" t="str">
        <f t="shared" ca="1" si="236"/>
        <v>n/a</v>
      </c>
      <c r="AK39" s="135">
        <f t="shared" ca="1" si="237"/>
        <v>0.37086927563669436</v>
      </c>
      <c r="AL39" s="131"/>
      <c r="AM39" s="156"/>
      <c r="AN39" s="156"/>
      <c r="AO39" s="156"/>
      <c r="AP39" s="131"/>
      <c r="AQ39" s="138">
        <f t="shared" ca="1" si="111"/>
        <v>4071.7859375101643</v>
      </c>
      <c r="AR39" s="138">
        <f t="shared" ca="1" si="112"/>
        <v>0</v>
      </c>
      <c r="AS39" s="131"/>
      <c r="AT39" s="138">
        <f t="shared" ca="1" si="113"/>
        <v>4071.7859375101643</v>
      </c>
      <c r="AU39" s="138">
        <f t="shared" ca="1" si="114"/>
        <v>0</v>
      </c>
      <c r="AV39" s="131"/>
      <c r="AW39" s="138">
        <f t="shared" ca="1" si="115"/>
        <v>4071.7859375101643</v>
      </c>
      <c r="AX39" s="138">
        <f t="shared" ca="1" si="116"/>
        <v>0</v>
      </c>
      <c r="AY39" s="138">
        <f t="shared" ca="1" si="117"/>
        <v>871.94940737122033</v>
      </c>
      <c r="AZ39" s="138">
        <f t="shared" ca="1" si="118"/>
        <v>0</v>
      </c>
      <c r="BA39" s="138">
        <f t="shared" ca="1" si="119"/>
        <v>0</v>
      </c>
      <c r="BB39" s="131"/>
      <c r="BC39" s="138">
        <f t="shared" ca="1" si="120"/>
        <v>10979.032788628489</v>
      </c>
      <c r="BD39" s="138">
        <f t="shared" ca="1" si="121"/>
        <v>0</v>
      </c>
      <c r="BE39" s="138">
        <f t="shared" ca="1" si="122"/>
        <v>0</v>
      </c>
      <c r="BF39" s="131"/>
      <c r="BG39" s="138">
        <f t="shared" ca="1" si="123"/>
        <v>4071.7859375101643</v>
      </c>
      <c r="BH39" s="138">
        <f t="shared" ca="1" si="124"/>
        <v>10979.032788628489</v>
      </c>
      <c r="BI39" s="131"/>
      <c r="BJ39" s="140">
        <f ca="1">IF(AND(($AB39+$E$2)&gt;BJ$5,BJ$5&gt;=$E$2),'Portfolio Inputs'!F$24*$L39,IF(AND(($AA39+$E$2)&gt;BJ$5,BJ$5&gt;=$E$2),'Portfolio Inputs'!F$24*$K39,0))*Loss_ElectricEnergy+IF(AND(($AB39+$E$2)&gt;BJ$5,BJ$5&gt;=$E$2),'Portfolio Inputs'!F$25*$O39,IF(AND(($AA39+$E$2)&gt;BJ$5,BJ$5&gt;=$E$2),'Portfolio Inputs'!F$25*$N39,0))*Loss_ElectricDemand+IF(AND(($AB39+$E$2)&gt;BJ$5,BJ$5&gt;=$E$2),'Portfolio Inputs'!F$26*$Q39,IF(AND(($AA39+$E$2)&gt;BJ$5,BJ$5&gt;=$E$2),'Portfolio Inputs'!F$26*$P39,0))*Loss_GasEnergy</f>
        <v>423.02852118155812</v>
      </c>
      <c r="BK39" s="140">
        <f ca="1">IF(AND(($AB39+$E$2)&gt;BK$5,BK$5&gt;=$E$2),'Portfolio Inputs'!G$24*$L39,IF(AND(($AA39+$E$2)&gt;BK$5,BK$5&gt;=$E$2),'Portfolio Inputs'!G$24*$K39,0))*Loss_ElectricEnergy+IF(AND(($AB39+$E$2)&gt;BK$5,BK$5&gt;=$E$2),'Portfolio Inputs'!G$25*$O39,IF(AND(($AA39+$E$2)&gt;BK$5,BK$5&gt;=$E$2),'Portfolio Inputs'!G$25*$N39,0))*Loss_ElectricDemand+IF(AND(($AB39+$E$2)&gt;BK$5,BK$5&gt;=$E$2),'Portfolio Inputs'!G$26*$Q39,IF(AND(($AA39+$E$2)&gt;BK$5,BK$5&gt;=$E$2),'Portfolio Inputs'!G$26*$P39,0))*Loss_GasEnergy</f>
        <v>429.37394899928148</v>
      </c>
      <c r="BL39" s="140">
        <f ca="1">IF(AND(($AB39+$E$2)&gt;BL$5,BL$5&gt;=$E$2),'Portfolio Inputs'!H$24*$L39,IF(AND(($AA39+$E$2)&gt;BL$5,BL$5&gt;=$E$2),'Portfolio Inputs'!H$24*$K39,0))*Loss_ElectricEnergy+IF(AND(($AB39+$E$2)&gt;BL$5,BL$5&gt;=$E$2),'Portfolio Inputs'!H$25*$O39,IF(AND(($AA39+$E$2)&gt;BL$5,BL$5&gt;=$E$2),'Portfolio Inputs'!H$25*$N39,0))*Loss_ElectricDemand+IF(AND(($AB39+$E$2)&gt;BL$5,BL$5&gt;=$E$2),'Portfolio Inputs'!H$26*$Q39,IF(AND(($AA39+$E$2)&gt;BL$5,BL$5&gt;=$E$2),'Portfolio Inputs'!H$26*$P39,0))*Loss_GasEnergy</f>
        <v>435.81455823427063</v>
      </c>
      <c r="BM39" s="140">
        <f ca="1">IF(AND(($AB39+$E$2)&gt;BM$5,BM$5&gt;=$E$2),'Portfolio Inputs'!I$24*$L39,IF(AND(($AA39+$E$2)&gt;BM$5,BM$5&gt;=$E$2),'Portfolio Inputs'!I$24*$K39,0))*Loss_ElectricEnergy+IF(AND(($AB39+$E$2)&gt;BM$5,BM$5&gt;=$E$2),'Portfolio Inputs'!I$25*$O39,IF(AND(($AA39+$E$2)&gt;BM$5,BM$5&gt;=$E$2),'Portfolio Inputs'!I$25*$N39,0))*Loss_ElectricDemand+IF(AND(($AB39+$E$2)&gt;BM$5,BM$5&gt;=$E$2),'Portfolio Inputs'!I$26*$Q39,IF(AND(($AA39+$E$2)&gt;BM$5,BM$5&gt;=$E$2),'Portfolio Inputs'!I$26*$P39,0))*Loss_GasEnergy</f>
        <v>442.35177660778464</v>
      </c>
      <c r="BN39" s="140">
        <f ca="1">IF(AND(($AB39+$E$2)&gt;BN$5,BN$5&gt;=$E$2),'Portfolio Inputs'!J$24*$L39,IF(AND(($AA39+$E$2)&gt;BN$5,BN$5&gt;=$E$2),'Portfolio Inputs'!J$24*$K39,0))*Loss_ElectricEnergy+IF(AND(($AB39+$E$2)&gt;BN$5,BN$5&gt;=$E$2),'Portfolio Inputs'!J$25*$O39,IF(AND(($AA39+$E$2)&gt;BN$5,BN$5&gt;=$E$2),'Portfolio Inputs'!J$25*$N39,0))*Loss_ElectricDemand+IF(AND(($AB39+$E$2)&gt;BN$5,BN$5&gt;=$E$2),'Portfolio Inputs'!J$26*$Q39,IF(AND(($AA39+$E$2)&gt;BN$5,BN$5&gt;=$E$2),'Portfolio Inputs'!J$26*$P39,0))*Loss_GasEnergy</f>
        <v>448.98705325690139</v>
      </c>
      <c r="BO39" s="140">
        <f ca="1">IF(AND(($AB39+$E$2)&gt;BO$5,BO$5&gt;=$E$2),'Portfolio Inputs'!K$24*$L39,IF(AND(($AA39+$E$2)&gt;BO$5,BO$5&gt;=$E$2),'Portfolio Inputs'!K$24*$K39,0))*Loss_ElectricEnergy+IF(AND(($AB39+$E$2)&gt;BO$5,BO$5&gt;=$E$2),'Portfolio Inputs'!K$25*$O39,IF(AND(($AA39+$E$2)&gt;BO$5,BO$5&gt;=$E$2),'Portfolio Inputs'!K$25*$N39,0))*Loss_ElectricDemand+IF(AND(($AB39+$E$2)&gt;BO$5,BO$5&gt;=$E$2),'Portfolio Inputs'!K$26*$Q39,IF(AND(($AA39+$E$2)&gt;BO$5,BO$5&gt;=$E$2),'Portfolio Inputs'!K$26*$P39,0))*Loss_GasEnergy</f>
        <v>455.72185905575486</v>
      </c>
      <c r="BP39" s="140">
        <f ca="1">IF(AND(($AB39+$E$2)&gt;BP$5,BP$5&gt;=$E$2),'Portfolio Inputs'!L$24*$L39,IF(AND(($AA39+$E$2)&gt;BP$5,BP$5&gt;=$E$2),'Portfolio Inputs'!L$24*$K39,0))*Loss_ElectricEnergy+IF(AND(($AB39+$E$2)&gt;BP$5,BP$5&gt;=$E$2),'Portfolio Inputs'!L$25*$O39,IF(AND(($AA39+$E$2)&gt;BP$5,BP$5&gt;=$E$2),'Portfolio Inputs'!L$25*$N39,0))*Loss_ElectricDemand+IF(AND(($AB39+$E$2)&gt;BP$5,BP$5&gt;=$E$2),'Portfolio Inputs'!L$26*$Q39,IF(AND(($AA39+$E$2)&gt;BP$5,BP$5&gt;=$E$2),'Portfolio Inputs'!L$26*$P39,0))*Loss_GasEnergy</f>
        <v>462.55768694159116</v>
      </c>
      <c r="BQ39" s="140">
        <f ca="1">IF(AND(($AB39+$E$2)&gt;BQ$5,BQ$5&gt;=$E$2),'Portfolio Inputs'!M$24*$L39,IF(AND(($AA39+$E$2)&gt;BQ$5,BQ$5&gt;=$E$2),'Portfolio Inputs'!M$24*$K39,0))*Loss_ElectricEnergy+IF(AND(($AB39+$E$2)&gt;BQ$5,BQ$5&gt;=$E$2),'Portfolio Inputs'!M$25*$O39,IF(AND(($AA39+$E$2)&gt;BQ$5,BQ$5&gt;=$E$2),'Portfolio Inputs'!M$25*$N39,0))*Loss_ElectricDemand+IF(AND(($AB39+$E$2)&gt;BQ$5,BQ$5&gt;=$E$2),'Portfolio Inputs'!M$26*$Q39,IF(AND(($AA39+$E$2)&gt;BQ$5,BQ$5&gt;=$E$2),'Portfolio Inputs'!M$26*$P39,0))*Loss_GasEnergy</f>
        <v>469.49605224571491</v>
      </c>
      <c r="BR39" s="140">
        <f ca="1">IF(AND(($AB39+$E$2)&gt;BR$5,BR$5&gt;=$E$2),'Portfolio Inputs'!N$24*$L39,IF(AND(($AA39+$E$2)&gt;BR$5,BR$5&gt;=$E$2),'Portfolio Inputs'!N$24*$K39,0))*Loss_ElectricEnergy+IF(AND(($AB39+$E$2)&gt;BR$5,BR$5&gt;=$E$2),'Portfolio Inputs'!N$25*$O39,IF(AND(($AA39+$E$2)&gt;BR$5,BR$5&gt;=$E$2),'Portfolio Inputs'!N$25*$N39,0))*Loss_ElectricDemand+IF(AND(($AB39+$E$2)&gt;BR$5,BR$5&gt;=$E$2),'Portfolio Inputs'!N$26*$Q39,IF(AND(($AA39+$E$2)&gt;BR$5,BR$5&gt;=$E$2),'Portfolio Inputs'!N$26*$P39,0))*Loss_GasEnergy</f>
        <v>476.53849302940063</v>
      </c>
      <c r="BS39" s="140">
        <f ca="1">IF(AND(($AB39+$E$2)&gt;BS$5,BS$5&gt;=$E$2),'Portfolio Inputs'!O$24*$L39,IF(AND(($AA39+$E$2)&gt;BS$5,BS$5&gt;=$E$2),'Portfolio Inputs'!O$24*$K39,0))*Loss_ElectricEnergy+IF(AND(($AB39+$E$2)&gt;BS$5,BS$5&gt;=$E$2),'Portfolio Inputs'!O$25*$O39,IF(AND(($AA39+$E$2)&gt;BS$5,BS$5&gt;=$E$2),'Portfolio Inputs'!O$25*$N39,0))*Loss_ElectricDemand+IF(AND(($AB39+$E$2)&gt;BS$5,BS$5&gt;=$E$2),'Portfolio Inputs'!O$26*$Q39,IF(AND(($AA39+$E$2)&gt;BS$5,BS$5&gt;=$E$2),'Portfolio Inputs'!O$26*$P39,0))*Loss_GasEnergy</f>
        <v>483.68657042484153</v>
      </c>
      <c r="BT39" s="140">
        <f ca="1">IF(AND(($AB39+$E$2)&gt;BT$5,BT$5&gt;=$E$2),'Portfolio Inputs'!P$24*$L39,IF(AND(($AA39+$E$2)&gt;BT$5,BT$5&gt;=$E$2),'Portfolio Inputs'!P$24*$K39,0))*Loss_ElectricEnergy+IF(AND(($AB39+$E$2)&gt;BT$5,BT$5&gt;=$E$2),'Portfolio Inputs'!P$25*$O39,IF(AND(($AA39+$E$2)&gt;BT$5,BT$5&gt;=$E$2),'Portfolio Inputs'!P$25*$N39,0))*Loss_ElectricDemand+IF(AND(($AB39+$E$2)&gt;BT$5,BT$5&gt;=$E$2),'Portfolio Inputs'!P$26*$Q39,IF(AND(($AA39+$E$2)&gt;BT$5,BT$5&gt;=$E$2),'Portfolio Inputs'!P$26*$P39,0))*Loss_GasEnergy</f>
        <v>490.94186898121416</v>
      </c>
      <c r="BU39" s="140">
        <f ca="1">IF(AND(($AB39+$E$2)&gt;BU$5,BU$5&gt;=$E$2),'Portfolio Inputs'!Q$24*$L39,IF(AND(($AA39+$E$2)&gt;BU$5,BU$5&gt;=$E$2),'Portfolio Inputs'!Q$24*$K39,0))*Loss_ElectricEnergy+IF(AND(($AB39+$E$2)&gt;BU$5,BU$5&gt;=$E$2),'Portfolio Inputs'!Q$25*$O39,IF(AND(($AA39+$E$2)&gt;BU$5,BU$5&gt;=$E$2),'Portfolio Inputs'!Q$25*$N39,0))*Loss_ElectricDemand+IF(AND(($AB39+$E$2)&gt;BU$5,BU$5&gt;=$E$2),'Portfolio Inputs'!Q$26*$Q39,IF(AND(($AA39+$E$2)&gt;BU$5,BU$5&gt;=$E$2),'Portfolio Inputs'!Q$26*$P39,0))*Loss_GasEnergy</f>
        <v>498.30599701593229</v>
      </c>
      <c r="BV39" s="140">
        <f ca="1">IF(AND(($AB39+$E$2)&gt;BV$5,BV$5&gt;=$E$2),'Portfolio Inputs'!R$24*$L39,IF(AND(($AA39+$E$2)&gt;BV$5,BV$5&gt;=$E$2),'Portfolio Inputs'!R$24*$K39,0))*Loss_ElectricEnergy+IF(AND(($AB39+$E$2)&gt;BV$5,BV$5&gt;=$E$2),'Portfolio Inputs'!R$25*$O39,IF(AND(($AA39+$E$2)&gt;BV$5,BV$5&gt;=$E$2),'Portfolio Inputs'!R$25*$N39,0))*Loss_ElectricDemand+IF(AND(($AB39+$E$2)&gt;BV$5,BV$5&gt;=$E$2),'Portfolio Inputs'!R$26*$Q39,IF(AND(($AA39+$E$2)&gt;BV$5,BV$5&gt;=$E$2),'Portfolio Inputs'!R$26*$P39,0))*Loss_GasEnergy</f>
        <v>505.78058697117126</v>
      </c>
      <c r="BW39" s="140">
        <f ca="1">IF(AND(($AB39+$E$2)&gt;BW$5,BW$5&gt;=$E$2),'Portfolio Inputs'!S$24*$L39,IF(AND(($AA39+$E$2)&gt;BW$5,BW$5&gt;=$E$2),'Portfolio Inputs'!S$24*$K39,0))*Loss_ElectricEnergy+IF(AND(($AB39+$E$2)&gt;BW$5,BW$5&gt;=$E$2),'Portfolio Inputs'!S$25*$O39,IF(AND(($AA39+$E$2)&gt;BW$5,BW$5&gt;=$E$2),'Portfolio Inputs'!S$25*$N39,0))*Loss_ElectricDemand+IF(AND(($AB39+$E$2)&gt;BW$5,BW$5&gt;=$E$2),'Portfolio Inputs'!S$26*$Q39,IF(AND(($AA39+$E$2)&gt;BW$5,BW$5&gt;=$E$2),'Portfolio Inputs'!S$26*$P39,0))*Loss_GasEnergy</f>
        <v>513.36729577573885</v>
      </c>
      <c r="BX39" s="140">
        <f ca="1">IF(AND(($AB39+$E$2)&gt;BX$5,BX$5&gt;=$E$2),'Portfolio Inputs'!T$24*$L39,IF(AND(($AA39+$E$2)&gt;BX$5,BX$5&gt;=$E$2),'Portfolio Inputs'!T$24*$K39,0))*Loss_ElectricEnergy+IF(AND(($AB39+$E$2)&gt;BX$5,BX$5&gt;=$E$2),'Portfolio Inputs'!T$25*$O39,IF(AND(($AA39+$E$2)&gt;BX$5,BX$5&gt;=$E$2),'Portfolio Inputs'!T$25*$N39,0))*Loss_ElectricDemand+IF(AND(($AB39+$E$2)&gt;BX$5,BX$5&gt;=$E$2),'Portfolio Inputs'!T$26*$Q39,IF(AND(($AA39+$E$2)&gt;BX$5,BX$5&gt;=$E$2),'Portfolio Inputs'!T$26*$P39,0))*Loss_GasEnergy</f>
        <v>521.06780521237488</v>
      </c>
      <c r="BY39" s="140">
        <f ca="1">IF(AND(($AB39+$E$2)&gt;BY$5,BY$5&gt;=$E$2),'Portfolio Inputs'!U$24*$L39,IF(AND(($AA39+$E$2)&gt;BY$5,BY$5&gt;=$E$2),'Portfolio Inputs'!U$24*$K39,0))*Loss_ElectricEnergy+IF(AND(($AB39+$E$2)&gt;BY$5,BY$5&gt;=$E$2),'Portfolio Inputs'!U$25*$O39,IF(AND(($AA39+$E$2)&gt;BY$5,BY$5&gt;=$E$2),'Portfolio Inputs'!U$25*$N39,0))*Loss_ElectricDemand+IF(AND(($AB39+$E$2)&gt;BY$5,BY$5&gt;=$E$2),'Portfolio Inputs'!U$26*$Q39,IF(AND(($AA39+$E$2)&gt;BY$5,BY$5&gt;=$E$2),'Portfolio Inputs'!U$26*$P39,0))*Loss_GasEnergy</f>
        <v>0</v>
      </c>
      <c r="BZ39" s="140">
        <f ca="1">IF(AND(($AB39+$E$2)&gt;BZ$5,BZ$5&gt;=$E$2),'Portfolio Inputs'!V$24*$L39,IF(AND(($AA39+$E$2)&gt;BZ$5,BZ$5&gt;=$E$2),'Portfolio Inputs'!V$24*$K39,0))*Loss_ElectricEnergy+IF(AND(($AB39+$E$2)&gt;BZ$5,BZ$5&gt;=$E$2),'Portfolio Inputs'!V$25*$O39,IF(AND(($AA39+$E$2)&gt;BZ$5,BZ$5&gt;=$E$2),'Portfolio Inputs'!V$25*$N39,0))*Loss_ElectricDemand+IF(AND(($AB39+$E$2)&gt;BZ$5,BZ$5&gt;=$E$2),'Portfolio Inputs'!V$26*$Q39,IF(AND(($AA39+$E$2)&gt;BZ$5,BZ$5&gt;=$E$2),'Portfolio Inputs'!V$26*$P39,0))*Loss_GasEnergy</f>
        <v>0</v>
      </c>
      <c r="CA39" s="140">
        <f ca="1">IF(AND(($AB39+$E$2)&gt;CA$5,CA$5&gt;=$E$2),'Portfolio Inputs'!W$24*$L39,IF(AND(($AA39+$E$2)&gt;CA$5,CA$5&gt;=$E$2),'Portfolio Inputs'!W$24*$K39,0))*Loss_ElectricEnergy+IF(AND(($AB39+$E$2)&gt;CA$5,CA$5&gt;=$E$2),'Portfolio Inputs'!W$25*$O39,IF(AND(($AA39+$E$2)&gt;CA$5,CA$5&gt;=$E$2),'Portfolio Inputs'!W$25*$N39,0))*Loss_ElectricDemand+IF(AND(($AB39+$E$2)&gt;CA$5,CA$5&gt;=$E$2),'Portfolio Inputs'!W$26*$Q39,IF(AND(($AA39+$E$2)&gt;CA$5,CA$5&gt;=$E$2),'Portfolio Inputs'!W$26*$P39,0))*Loss_GasEnergy</f>
        <v>0</v>
      </c>
      <c r="CB39" s="140">
        <f ca="1">IF(AND(($AB39+$E$2)&gt;CB$5,CB$5&gt;=$E$2),'Portfolio Inputs'!X$24*$L39,IF(AND(($AA39+$E$2)&gt;CB$5,CB$5&gt;=$E$2),'Portfolio Inputs'!X$24*$K39,0))*Loss_ElectricEnergy+IF(AND(($AB39+$E$2)&gt;CB$5,CB$5&gt;=$E$2),'Portfolio Inputs'!X$25*$O39,IF(AND(($AA39+$E$2)&gt;CB$5,CB$5&gt;=$E$2),'Portfolio Inputs'!X$25*$N39,0))*Loss_ElectricDemand+IF(AND(($AB39+$E$2)&gt;CB$5,CB$5&gt;=$E$2),'Portfolio Inputs'!X$26*$Q39,IF(AND(($AA39+$E$2)&gt;CB$5,CB$5&gt;=$E$2),'Portfolio Inputs'!X$26*$P39,0))*Loss_GasEnergy</f>
        <v>0</v>
      </c>
      <c r="CC39" s="140">
        <f ca="1">IF(AND(($AB39+$E$2)&gt;CC$5,CC$5&gt;=$E$2),'Portfolio Inputs'!Y$24*$L39,IF(AND(($AA39+$E$2)&gt;CC$5,CC$5&gt;=$E$2),'Portfolio Inputs'!Y$24*$K39,0))*Loss_ElectricEnergy+IF(AND(($AB39+$E$2)&gt;CC$5,CC$5&gt;=$E$2),'Portfolio Inputs'!Y$25*$O39,IF(AND(($AA39+$E$2)&gt;CC$5,CC$5&gt;=$E$2),'Portfolio Inputs'!Y$25*$N39,0))*Loss_ElectricDemand+IF(AND(($AB39+$E$2)&gt;CC$5,CC$5&gt;=$E$2),'Portfolio Inputs'!Y$26*$Q39,IF(AND(($AA39+$E$2)&gt;CC$5,CC$5&gt;=$E$2),'Portfolio Inputs'!Y$26*$P39,0))*Loss_GasEnergy</f>
        <v>0</v>
      </c>
      <c r="CD39" s="140">
        <f ca="1">IF(AND(($AB39+$E$2)&gt;CD$5,CD$5&gt;=$E$2),'Portfolio Inputs'!Z$24*$L39,IF(AND(($AA39+$E$2)&gt;CD$5,CD$5&gt;=$E$2),'Portfolio Inputs'!Z$24*$K39,0))*Loss_ElectricEnergy+IF(AND(($AB39+$E$2)&gt;CD$5,CD$5&gt;=$E$2),'Portfolio Inputs'!Z$25*$O39,IF(AND(($AA39+$E$2)&gt;CD$5,CD$5&gt;=$E$2),'Portfolio Inputs'!Z$25*$N39,0))*Loss_ElectricDemand+IF(AND(($AB39+$E$2)&gt;CD$5,CD$5&gt;=$E$2),'Portfolio Inputs'!Z$26*$Q39,IF(AND(($AA39+$E$2)&gt;CD$5,CD$5&gt;=$E$2),'Portfolio Inputs'!Z$26*$P39,0))*Loss_GasEnergy</f>
        <v>0</v>
      </c>
      <c r="CE39" s="140">
        <f ca="1">IF(AND(($AB39+$E$2)&gt;CE$5,CE$5&gt;=$E$2),'Portfolio Inputs'!AA$24*$L39,IF(AND(($AA39+$E$2)&gt;CE$5,CE$5&gt;=$E$2),'Portfolio Inputs'!AA$24*$K39,0))*Loss_ElectricEnergy+IF(AND(($AB39+$E$2)&gt;CE$5,CE$5&gt;=$E$2),'Portfolio Inputs'!AA$25*$O39,IF(AND(($AA39+$E$2)&gt;CE$5,CE$5&gt;=$E$2),'Portfolio Inputs'!AA$25*$N39,0))*Loss_ElectricDemand+IF(AND(($AB39+$E$2)&gt;CE$5,CE$5&gt;=$E$2),'Portfolio Inputs'!AA$26*$Q39,IF(AND(($AA39+$E$2)&gt;CE$5,CE$5&gt;=$E$2),'Portfolio Inputs'!AA$26*$P39,0))*Loss_GasEnergy</f>
        <v>0</v>
      </c>
      <c r="CF39" s="140">
        <f ca="1">IF(AND(($AB39+$E$2)&gt;CF$5,CF$5&gt;=$E$2),'Portfolio Inputs'!AB$24*$L39,IF(AND(($AA39+$E$2)&gt;CF$5,CF$5&gt;=$E$2),'Portfolio Inputs'!AB$24*$K39,0))*Loss_ElectricEnergy+IF(AND(($AB39+$E$2)&gt;CF$5,CF$5&gt;=$E$2),'Portfolio Inputs'!AB$25*$O39,IF(AND(($AA39+$E$2)&gt;CF$5,CF$5&gt;=$E$2),'Portfolio Inputs'!AB$25*$N39,0))*Loss_ElectricDemand+IF(AND(($AB39+$E$2)&gt;CF$5,CF$5&gt;=$E$2),'Portfolio Inputs'!AB$26*$Q39,IF(AND(($AA39+$E$2)&gt;CF$5,CF$5&gt;=$E$2),'Portfolio Inputs'!AB$26*$P39,0))*Loss_GasEnergy</f>
        <v>0</v>
      </c>
      <c r="CG39" s="140">
        <f ca="1">IF(AND(($AB39+$E$2)&gt;CG$5,CG$5&gt;=$E$2),'Portfolio Inputs'!AC$24*$L39,IF(AND(($AA39+$E$2)&gt;CG$5,CG$5&gt;=$E$2),'Portfolio Inputs'!AC$24*$K39,0))*Loss_ElectricEnergy+IF(AND(($AB39+$E$2)&gt;CG$5,CG$5&gt;=$E$2),'Portfolio Inputs'!AC$25*$O39,IF(AND(($AA39+$E$2)&gt;CG$5,CG$5&gt;=$E$2),'Portfolio Inputs'!AC$25*$N39,0))*Loss_ElectricDemand+IF(AND(($AB39+$E$2)&gt;CG$5,CG$5&gt;=$E$2),'Portfolio Inputs'!AC$26*$Q39,IF(AND(($AA39+$E$2)&gt;CG$5,CG$5&gt;=$E$2),'Portfolio Inputs'!AC$26*$P39,0))*Loss_GasEnergy</f>
        <v>0</v>
      </c>
      <c r="CH39" s="140">
        <f ca="1">IF(AND(($AB39+$E$2)&gt;CH$5,CH$5&gt;=$E$2),'Portfolio Inputs'!AD$24*$L39,IF(AND(($AA39+$E$2)&gt;CH$5,CH$5&gt;=$E$2),'Portfolio Inputs'!AD$24*$K39,0))*Loss_ElectricEnergy+IF(AND(($AB39+$E$2)&gt;CH$5,CH$5&gt;=$E$2),'Portfolio Inputs'!AD$25*$O39,IF(AND(($AA39+$E$2)&gt;CH$5,CH$5&gt;=$E$2),'Portfolio Inputs'!AD$25*$N39,0))*Loss_ElectricDemand+IF(AND(($AB39+$E$2)&gt;CH$5,CH$5&gt;=$E$2),'Portfolio Inputs'!AD$26*$Q39,IF(AND(($AA39+$E$2)&gt;CH$5,CH$5&gt;=$E$2),'Portfolio Inputs'!AD$26*$P39,0))*Loss_GasEnergy</f>
        <v>0</v>
      </c>
      <c r="CI39" s="140">
        <f ca="1">IF(AND(($AB39+$E$2)&gt;CI$5,CI$5&gt;=$E$2),'Portfolio Inputs'!AE$24*$L39,IF(AND(($AA39+$E$2)&gt;CI$5,CI$5&gt;=$E$2),'Portfolio Inputs'!AE$24*$K39,0))*Loss_ElectricEnergy+IF(AND(($AB39+$E$2)&gt;CI$5,CI$5&gt;=$E$2),'Portfolio Inputs'!AE$25*$O39,IF(AND(($AA39+$E$2)&gt;CI$5,CI$5&gt;=$E$2),'Portfolio Inputs'!AE$25*$N39,0))*Loss_ElectricDemand+IF(AND(($AB39+$E$2)&gt;CI$5,CI$5&gt;=$E$2),'Portfolio Inputs'!AE$26*$Q39,IF(AND(($AA39+$E$2)&gt;CI$5,CI$5&gt;=$E$2),'Portfolio Inputs'!AE$26*$P39,0))*Loss_GasEnergy</f>
        <v>0</v>
      </c>
      <c r="CJ39" s="140">
        <f ca="1">IF(AND(($AB39+$E$2)&gt;CJ$5,CJ$5&gt;=$E$2),'Portfolio Inputs'!AF$24*$L39,IF(AND(($AA39+$E$2)&gt;CJ$5,CJ$5&gt;=$E$2),'Portfolio Inputs'!AF$24*$K39,0))*Loss_ElectricEnergy+IF(AND(($AB39+$E$2)&gt;CJ$5,CJ$5&gt;=$E$2),'Portfolio Inputs'!AF$25*$O39,IF(AND(($AA39+$E$2)&gt;CJ$5,CJ$5&gt;=$E$2),'Portfolio Inputs'!AF$25*$N39,0))*Loss_ElectricDemand+IF(AND(($AB39+$E$2)&gt;CJ$5,CJ$5&gt;=$E$2),'Portfolio Inputs'!AF$26*$Q39,IF(AND(($AA39+$E$2)&gt;CJ$5,CJ$5&gt;=$E$2),'Portfolio Inputs'!AF$26*$P39,0))*Loss_GasEnergy</f>
        <v>0</v>
      </c>
      <c r="CK39" s="140">
        <f ca="1">IF(AND(($AB39+$E$2)&gt;CK$5,CK$5&gt;=$E$2),'Portfolio Inputs'!AG$24*$L39,IF(AND(($AA39+$E$2)&gt;CK$5,CK$5&gt;=$E$2),'Portfolio Inputs'!AG$24*$K39,0))*Loss_ElectricEnergy+IF(AND(($AB39+$E$2)&gt;CK$5,CK$5&gt;=$E$2),'Portfolio Inputs'!AG$25*$O39,IF(AND(($AA39+$E$2)&gt;CK$5,CK$5&gt;=$E$2),'Portfolio Inputs'!AG$25*$N39,0))*Loss_ElectricDemand+IF(AND(($AB39+$E$2)&gt;CK$5,CK$5&gt;=$E$2),'Portfolio Inputs'!AG$26*$Q39,IF(AND(($AA39+$E$2)&gt;CK$5,CK$5&gt;=$E$2),'Portfolio Inputs'!AG$26*$P39,0))*Loss_GasEnergy</f>
        <v>0</v>
      </c>
      <c r="CL39" s="140">
        <f ca="1">IF(AND(($AB39+$E$2)&gt;CL$5,CL$5&gt;=$E$2),'Portfolio Inputs'!AH$24*$L39,IF(AND(($AA39+$E$2)&gt;CL$5,CL$5&gt;=$E$2),'Portfolio Inputs'!AH$24*$K39,0))*Loss_ElectricEnergy+IF(AND(($AB39+$E$2)&gt;CL$5,CL$5&gt;=$E$2),'Portfolio Inputs'!AH$25*$O39,IF(AND(($AA39+$E$2)&gt;CL$5,CL$5&gt;=$E$2),'Portfolio Inputs'!AH$25*$N39,0))*Loss_ElectricDemand+IF(AND(($AB39+$E$2)&gt;CL$5,CL$5&gt;=$E$2),'Portfolio Inputs'!AH$26*$Q39,IF(AND(($AA39+$E$2)&gt;CL$5,CL$5&gt;=$E$2),'Portfolio Inputs'!AH$26*$P39,0))*Loss_GasEnergy</f>
        <v>0</v>
      </c>
      <c r="CM39" s="140">
        <f ca="1">IF(AND(($AB39+$E$2)&gt;CM$5,CM$5&gt;=$E$2),'Portfolio Inputs'!AI$24*$L39,IF(AND(($AA39+$E$2)&gt;CM$5,CM$5&gt;=$E$2),'Portfolio Inputs'!AI$24*$K39,0))*Loss_ElectricEnergy+IF(AND(($AB39+$E$2)&gt;CM$5,CM$5&gt;=$E$2),'Portfolio Inputs'!AI$25*$O39,IF(AND(($AA39+$E$2)&gt;CM$5,CM$5&gt;=$E$2),'Portfolio Inputs'!AI$25*$N39,0))*Loss_ElectricDemand+IF(AND(($AB39+$E$2)&gt;CM$5,CM$5&gt;=$E$2),'Portfolio Inputs'!AI$26*$Q39,IF(AND(($AA39+$E$2)&gt;CM$5,CM$5&gt;=$E$2),'Portfolio Inputs'!AI$26*$P39,0))*Loss_GasEnergy</f>
        <v>0</v>
      </c>
      <c r="CN39" s="140">
        <f ca="1">IF(AND(($AB39+$E$2)&gt;CN$5,CN$5&gt;=$E$2),'Portfolio Inputs'!AJ$24*$L39,IF(AND(($AA39+$E$2)&gt;CN$5,CN$5&gt;=$E$2),'Portfolio Inputs'!AJ$24*$K39,0))*Loss_ElectricEnergy+IF(AND(($AB39+$E$2)&gt;CN$5,CN$5&gt;=$E$2),'Portfolio Inputs'!AJ$25*$O39,IF(AND(($AA39+$E$2)&gt;CN$5,CN$5&gt;=$E$2),'Portfolio Inputs'!AJ$25*$N39,0))*Loss_ElectricDemand+IF(AND(($AB39+$E$2)&gt;CN$5,CN$5&gt;=$E$2),'Portfolio Inputs'!AJ$26*$Q39,IF(AND(($AA39+$E$2)&gt;CN$5,CN$5&gt;=$E$2),'Portfolio Inputs'!AJ$26*$P39,0))*Loss_GasEnergy</f>
        <v>0</v>
      </c>
      <c r="CO39" s="140">
        <f ca="1">IF(AND(($AB39+$E$2)&gt;CO$5,CO$5&gt;=$E$2),'Portfolio Inputs'!AK$24*$L39,IF(AND(($AA39+$E$2)&gt;CO$5,CO$5&gt;=$E$2),'Portfolio Inputs'!AK$24*$K39,0))*Loss_ElectricEnergy+IF(AND(($AB39+$E$2)&gt;CO$5,CO$5&gt;=$E$2),'Portfolio Inputs'!AK$25*$O39,IF(AND(($AA39+$E$2)&gt;CO$5,CO$5&gt;=$E$2),'Portfolio Inputs'!AK$25*$N39,0))*Loss_ElectricDemand+IF(AND(($AB39+$E$2)&gt;CO$5,CO$5&gt;=$E$2),'Portfolio Inputs'!AK$26*$Q39,IF(AND(($AA39+$E$2)&gt;CO$5,CO$5&gt;=$E$2),'Portfolio Inputs'!AK$26*$P39,0))*Loss_GasEnergy</f>
        <v>0</v>
      </c>
      <c r="CP39" s="140">
        <f ca="1">IF(AND(($AB39+$E$2)&gt;CP$5,CP$5&gt;=$E$2),'Portfolio Inputs'!AL$24*$L39,IF(AND(($AA39+$E$2)&gt;CP$5,CP$5&gt;=$E$2),'Portfolio Inputs'!AL$24*$K39,0))*Loss_ElectricEnergy+IF(AND(($AB39+$E$2)&gt;CP$5,CP$5&gt;=$E$2),'Portfolio Inputs'!AL$25*$O39,IF(AND(($AA39+$E$2)&gt;CP$5,CP$5&gt;=$E$2),'Portfolio Inputs'!AL$25*$N39,0))*Loss_ElectricDemand+IF(AND(($AB39+$E$2)&gt;CP$5,CP$5&gt;=$E$2),'Portfolio Inputs'!AL$26*$Q39,IF(AND(($AA39+$E$2)&gt;CP$5,CP$5&gt;=$E$2),'Portfolio Inputs'!AL$26*$P39,0))*Loss_GasEnergy</f>
        <v>0</v>
      </c>
      <c r="CQ39" s="140">
        <f ca="1">IF(AND(($AB39+$E$2)&gt;CQ$5,CQ$5&gt;=$E$2),'Portfolio Inputs'!AM$24*$L39,IF(AND(($AA39+$E$2)&gt;CQ$5,CQ$5&gt;=$E$2),'Portfolio Inputs'!AM$24*$K39,0))*Loss_ElectricEnergy+IF(AND(($AB39+$E$2)&gt;CQ$5,CQ$5&gt;=$E$2),'Portfolio Inputs'!AM$25*$O39,IF(AND(($AA39+$E$2)&gt;CQ$5,CQ$5&gt;=$E$2),'Portfolio Inputs'!AM$25*$N39,0))*Loss_ElectricDemand+IF(AND(($AB39+$E$2)&gt;CQ$5,CQ$5&gt;=$E$2),'Portfolio Inputs'!AM$26*$Q39,IF(AND(($AA39+$E$2)&gt;CQ$5,CQ$5&gt;=$E$2),'Portfolio Inputs'!AM$26*$P39,0))*Loss_GasEnergy</f>
        <v>0</v>
      </c>
      <c r="CR39" s="131"/>
      <c r="CS39" s="140">
        <f ca="1">IF(AND(($AB39+$E$2)&gt;CS$5,CS$5&gt;=$E$2),'Portfolio Inputs'!F$29*$L39,IF(AND(($AA39+$E$2)&gt;CS$5,CS$5&gt;=$E$2),'Portfolio Inputs'!F$29*$K39,0))</f>
        <v>98.450400000000002</v>
      </c>
      <c r="CT39" s="140">
        <f ca="1">IF(AND(($AB39+$E$2)&gt;CT$5,CT$5&gt;=$E$2),'Portfolio Inputs'!G$29*$L39,IF(AND(($AA39+$E$2)&gt;CT$5,CT$5&gt;=$E$2),'Portfolio Inputs'!G$29*$K39,0))</f>
        <v>98.450400000000002</v>
      </c>
      <c r="CU39" s="140">
        <f ca="1">IF(AND(($AB39+$E$2)&gt;CU$5,CU$5&gt;=$E$2),'Portfolio Inputs'!H$29*$L39,IF(AND(($AA39+$E$2)&gt;CU$5,CU$5&gt;=$E$2),'Portfolio Inputs'!H$29*$K39,0))</f>
        <v>98.450400000000002</v>
      </c>
      <c r="CV39" s="140">
        <f ca="1">IF(AND(($AB39+$E$2)&gt;CV$5,CV$5&gt;=$E$2),'Portfolio Inputs'!I$29*$L39,IF(AND(($AA39+$E$2)&gt;CV$5,CV$5&gt;=$E$2),'Portfolio Inputs'!I$29*$K39,0))</f>
        <v>98.450400000000002</v>
      </c>
      <c r="CW39" s="140">
        <f ca="1">IF(AND(($AB39+$E$2)&gt;CW$5,CW$5&gt;=$E$2),'Portfolio Inputs'!J$29*$L39,IF(AND(($AA39+$E$2)&gt;CW$5,CW$5&gt;=$E$2),'Portfolio Inputs'!J$29*$K39,0))</f>
        <v>98.450400000000002</v>
      </c>
      <c r="CX39" s="140">
        <f ca="1">IF(AND(($AB39+$E$2)&gt;CX$5,CX$5&gt;=$E$2),'Portfolio Inputs'!K$29*$L39,IF(AND(($AA39+$E$2)&gt;CX$5,CX$5&gt;=$E$2),'Portfolio Inputs'!K$29*$K39,0))</f>
        <v>98.450400000000002</v>
      </c>
      <c r="CY39" s="140">
        <f ca="1">IF(AND(($AB39+$E$2)&gt;CY$5,CY$5&gt;=$E$2),'Portfolio Inputs'!L$29*$L39,IF(AND(($AA39+$E$2)&gt;CY$5,CY$5&gt;=$E$2),'Portfolio Inputs'!L$29*$K39,0))</f>
        <v>98.450400000000002</v>
      </c>
      <c r="CZ39" s="140">
        <f ca="1">IF(AND(($AB39+$E$2)&gt;CZ$5,CZ$5&gt;=$E$2),'Portfolio Inputs'!M$29*$L39,IF(AND(($AA39+$E$2)&gt;CZ$5,CZ$5&gt;=$E$2),'Portfolio Inputs'!M$29*$K39,0))</f>
        <v>98.450400000000002</v>
      </c>
      <c r="DA39" s="140">
        <f ca="1">IF(AND(($AB39+$E$2)&gt;DA$5,DA$5&gt;=$E$2),'Portfolio Inputs'!N$29*$L39,IF(AND(($AA39+$E$2)&gt;DA$5,DA$5&gt;=$E$2),'Portfolio Inputs'!N$29*$K39,0))</f>
        <v>98.450400000000002</v>
      </c>
      <c r="DB39" s="140">
        <f ca="1">IF(AND(($AB39+$E$2)&gt;DB$5,DB$5&gt;=$E$2),'Portfolio Inputs'!O$29*$L39,IF(AND(($AA39+$E$2)&gt;DB$5,DB$5&gt;=$E$2),'Portfolio Inputs'!O$29*$K39,0))</f>
        <v>98.450400000000002</v>
      </c>
      <c r="DC39" s="140">
        <f ca="1">IF(AND(($AB39+$E$2)&gt;DC$5,DC$5&gt;=$E$2),'Portfolio Inputs'!P$29*$L39,IF(AND(($AA39+$E$2)&gt;DC$5,DC$5&gt;=$E$2),'Portfolio Inputs'!P$29*$K39,0))</f>
        <v>98.450400000000002</v>
      </c>
      <c r="DD39" s="140">
        <f ca="1">IF(AND(($AB39+$E$2)&gt;DD$5,DD$5&gt;=$E$2),'Portfolio Inputs'!Q$29*$L39,IF(AND(($AA39+$E$2)&gt;DD$5,DD$5&gt;=$E$2),'Portfolio Inputs'!Q$29*$K39,0))</f>
        <v>98.450400000000002</v>
      </c>
      <c r="DE39" s="140">
        <f ca="1">IF(AND(($AB39+$E$2)&gt;DE$5,DE$5&gt;=$E$2),'Portfolio Inputs'!R$29*$L39,IF(AND(($AA39+$E$2)&gt;DE$5,DE$5&gt;=$E$2),'Portfolio Inputs'!R$29*$K39,0))</f>
        <v>98.450400000000002</v>
      </c>
      <c r="DF39" s="140">
        <f ca="1">IF(AND(($AB39+$E$2)&gt;DF$5,DF$5&gt;=$E$2),'Portfolio Inputs'!S$29*$L39,IF(AND(($AA39+$E$2)&gt;DF$5,DF$5&gt;=$E$2),'Portfolio Inputs'!S$29*$K39,0))</f>
        <v>98.450400000000002</v>
      </c>
      <c r="DG39" s="140">
        <f ca="1">IF(AND(($AB39+$E$2)&gt;DG$5,DG$5&gt;=$E$2),'Portfolio Inputs'!T$29*$L39,IF(AND(($AA39+$E$2)&gt;DG$5,DG$5&gt;=$E$2),'Portfolio Inputs'!T$29*$K39,0))</f>
        <v>98.450400000000002</v>
      </c>
      <c r="DH39" s="140">
        <f ca="1">IF(AND(($AB39+$E$2)&gt;DH$5,DH$5&gt;=$E$2),'Portfolio Inputs'!U$29*$L39,IF(AND(($AA39+$E$2)&gt;DH$5,DH$5&gt;=$E$2),'Portfolio Inputs'!U$29*$K39,0))</f>
        <v>0</v>
      </c>
      <c r="DI39" s="140">
        <f ca="1">IF(AND(($AB39+$E$2)&gt;DI$5,DI$5&gt;=$E$2),'Portfolio Inputs'!V$29*$L39,IF(AND(($AA39+$E$2)&gt;DI$5,DI$5&gt;=$E$2),'Portfolio Inputs'!V$29*$K39,0))</f>
        <v>0</v>
      </c>
      <c r="DJ39" s="140">
        <f ca="1">IF(AND(($AB39+$E$2)&gt;DJ$5,DJ$5&gt;=$E$2),'Portfolio Inputs'!W$29*$L39,IF(AND(($AA39+$E$2)&gt;DJ$5,DJ$5&gt;=$E$2),'Portfolio Inputs'!W$29*$K39,0))</f>
        <v>0</v>
      </c>
      <c r="DK39" s="140">
        <f ca="1">IF(AND(($AB39+$E$2)&gt;DK$5,DK$5&gt;=$E$2),'Portfolio Inputs'!X$29*$L39,IF(AND(($AA39+$E$2)&gt;DK$5,DK$5&gt;=$E$2),'Portfolio Inputs'!X$29*$K39,0))</f>
        <v>0</v>
      </c>
      <c r="DL39" s="140">
        <f ca="1">IF(AND(($AB39+$E$2)&gt;DL$5,DL$5&gt;=$E$2),'Portfolio Inputs'!Y$29*$L39,IF(AND(($AA39+$E$2)&gt;DL$5,DL$5&gt;=$E$2),'Portfolio Inputs'!Y$29*$K39,0))</f>
        <v>0</v>
      </c>
      <c r="DM39" s="140">
        <f ca="1">IF(AND(($AB39+$E$2)&gt;DM$5,DM$5&gt;=$E$2),'Portfolio Inputs'!Z$29*$L39,IF(AND(($AA39+$E$2)&gt;DM$5,DM$5&gt;=$E$2),'Portfolio Inputs'!Z$29*$K39,0))</f>
        <v>0</v>
      </c>
      <c r="DN39" s="140">
        <f ca="1">IF(AND(($AB39+$E$2)&gt;DN$5,DN$5&gt;=$E$2),'Portfolio Inputs'!AA$29*$L39,IF(AND(($AA39+$E$2)&gt;DN$5,DN$5&gt;=$E$2),'Portfolio Inputs'!AA$29*$K39,0))</f>
        <v>0</v>
      </c>
      <c r="DO39" s="140">
        <f ca="1">IF(AND(($AB39+$E$2)&gt;DO$5,DO$5&gt;=$E$2),'Portfolio Inputs'!AB$29*$L39,IF(AND(($AA39+$E$2)&gt;DO$5,DO$5&gt;=$E$2),'Portfolio Inputs'!AB$29*$K39,0))</f>
        <v>0</v>
      </c>
      <c r="DP39" s="140">
        <f ca="1">IF(AND(($AB39+$E$2)&gt;DP$5,DP$5&gt;=$E$2),'Portfolio Inputs'!AC$29*$L39,IF(AND(($AA39+$E$2)&gt;DP$5,DP$5&gt;=$E$2),'Portfolio Inputs'!AC$29*$K39,0))</f>
        <v>0</v>
      </c>
      <c r="DQ39" s="140">
        <f ca="1">IF(AND(($AB39+$E$2)&gt;DQ$5,DQ$5&gt;=$E$2),'Portfolio Inputs'!AD$29*$L39,IF(AND(($AA39+$E$2)&gt;DQ$5,DQ$5&gt;=$E$2),'Portfolio Inputs'!AD$29*$K39,0))</f>
        <v>0</v>
      </c>
      <c r="DR39" s="140">
        <f ca="1">IF(AND(($AB39+$E$2)&gt;DR$5,DR$5&gt;=$E$2),'Portfolio Inputs'!AE$29*$L39,IF(AND(($AA39+$E$2)&gt;DR$5,DR$5&gt;=$E$2),'Portfolio Inputs'!AE$29*$K39,0))</f>
        <v>0</v>
      </c>
      <c r="DS39" s="140">
        <f ca="1">IF(AND(($AB39+$E$2)&gt;DS$5,DS$5&gt;=$E$2),'Portfolio Inputs'!AF$29*$L39,IF(AND(($AA39+$E$2)&gt;DS$5,DS$5&gt;=$E$2),'Portfolio Inputs'!AF$29*$K39,0))</f>
        <v>0</v>
      </c>
      <c r="DT39" s="140">
        <f ca="1">IF(AND(($AB39+$E$2)&gt;DT$5,DT$5&gt;=$E$2),'Portfolio Inputs'!AG$29*$L39,IF(AND(($AA39+$E$2)&gt;DT$5,DT$5&gt;=$E$2),'Portfolio Inputs'!AG$29*$K39,0))</f>
        <v>0</v>
      </c>
      <c r="DU39" s="140">
        <f ca="1">IF(AND(($AB39+$E$2)&gt;DU$5,DU$5&gt;=$E$2),'Portfolio Inputs'!AH$29*$L39,IF(AND(($AA39+$E$2)&gt;DU$5,DU$5&gt;=$E$2),'Portfolio Inputs'!AH$29*$K39,0))</f>
        <v>0</v>
      </c>
      <c r="DV39" s="140">
        <f ca="1">IF(AND(($AB39+$E$2)&gt;DV$5,DV$5&gt;=$E$2),'Portfolio Inputs'!AI$29*$L39,IF(AND(($AA39+$E$2)&gt;DV$5,DV$5&gt;=$E$2),'Portfolio Inputs'!AI$29*$K39,0))</f>
        <v>0</v>
      </c>
      <c r="DW39" s="140">
        <f ca="1">IF(AND(($AB39+$E$2)&gt;DW$5,DW$5&gt;=$E$2),'Portfolio Inputs'!AJ$29*$L39,IF(AND(($AA39+$E$2)&gt;DW$5,DW$5&gt;=$E$2),'Portfolio Inputs'!AJ$29*$K39,0))</f>
        <v>0</v>
      </c>
      <c r="DX39" s="140">
        <f ca="1">IF(AND(($AB39+$E$2)&gt;DX$5,DX$5&gt;=$E$2),'Portfolio Inputs'!AK$29*$L39,IF(AND(($AA39+$E$2)&gt;DX$5,DX$5&gt;=$E$2),'Portfolio Inputs'!AK$29*$K39,0))</f>
        <v>0</v>
      </c>
      <c r="DY39" s="140">
        <f ca="1">IF(AND(($AB39+$E$2)&gt;DY$5,DY$5&gt;=$E$2),'Portfolio Inputs'!AL$29*$L39,IF(AND(($AA39+$E$2)&gt;DY$5,DY$5&gt;=$E$2),'Portfolio Inputs'!AL$29*$K39,0))</f>
        <v>0</v>
      </c>
      <c r="DZ39" s="140">
        <f ca="1">IF(AND(($AB39+$E$2)&gt;DZ$5,DZ$5&gt;=$E$2),'Portfolio Inputs'!AM$29*$L39,IF(AND(($AA39+$E$2)&gt;DZ$5,DZ$5&gt;=$E$2),'Portfolio Inputs'!AM$29*$K39,0))</f>
        <v>0</v>
      </c>
      <c r="EA39" s="139"/>
      <c r="EB39" s="140">
        <f ca="1">IF(AND(($AB39+$E$2)&gt;EB$5,EB$5&gt;=$E$2),'Portfolio Inputs'!F$27*$U39,IF(AND(($AA39+$E$2)&gt;EB$5,EB$5&gt;=$E$2),'Portfolio Inputs'!F$27*$T39,0))
+IF(AND(($AB39+$E$2)&gt;EB$5,EB$5&gt;=$E$2),'Portfolio Inputs'!F$28*$W39,IF(AND(($AA39+$E$2)&gt;EB$5,EB$5&gt;=$E$2),'Portfolio Inputs'!F$28*$V39,0))</f>
        <v>0</v>
      </c>
      <c r="EC39" s="140">
        <f ca="1">IF(AND(($AB39+$E$2)&gt;EC$5,EC$5&gt;=$E$2),'Portfolio Inputs'!G$27*$U39,IF(AND(($AA39+$E$2)&gt;EC$5,EC$5&gt;=$E$2),'Portfolio Inputs'!G$27*$T39,0))
+IF(AND(($AB39+$E$2)&gt;EC$5,EC$5&gt;=$E$2),'Portfolio Inputs'!G$28*$W39,IF(AND(($AA39+$E$2)&gt;EC$5,EC$5&gt;=$E$2),'Portfolio Inputs'!G$28*$V39,0))</f>
        <v>0</v>
      </c>
      <c r="ED39" s="140">
        <f ca="1">IF(AND(($AB39+$E$2)&gt;ED$5,ED$5&gt;=$E$2),'Portfolio Inputs'!H$27*$U39,IF(AND(($AA39+$E$2)&gt;ED$5,ED$5&gt;=$E$2),'Portfolio Inputs'!H$27*$T39,0))
+IF(AND(($AB39+$E$2)&gt;ED$5,ED$5&gt;=$E$2),'Portfolio Inputs'!H$28*$W39,IF(AND(($AA39+$E$2)&gt;ED$5,ED$5&gt;=$E$2),'Portfolio Inputs'!H$28*$V39,0))</f>
        <v>0</v>
      </c>
      <c r="EE39" s="140">
        <f ca="1">IF(AND(($AB39+$E$2)&gt;EE$5,EE$5&gt;=$E$2),'Portfolio Inputs'!I$27*$U39,IF(AND(($AA39+$E$2)&gt;EE$5,EE$5&gt;=$E$2),'Portfolio Inputs'!I$27*$T39,0))
+IF(AND(($AB39+$E$2)&gt;EE$5,EE$5&gt;=$E$2),'Portfolio Inputs'!I$28*$W39,IF(AND(($AA39+$E$2)&gt;EE$5,EE$5&gt;=$E$2),'Portfolio Inputs'!I$28*$V39,0))</f>
        <v>0</v>
      </c>
      <c r="EF39" s="140">
        <f ca="1">IF(AND(($AB39+$E$2)&gt;EF$5,EF$5&gt;=$E$2),'Portfolio Inputs'!J$27*$U39,IF(AND(($AA39+$E$2)&gt;EF$5,EF$5&gt;=$E$2),'Portfolio Inputs'!J$27*$T39,0))
+IF(AND(($AB39+$E$2)&gt;EF$5,EF$5&gt;=$E$2),'Portfolio Inputs'!J$28*$W39,IF(AND(($AA39+$E$2)&gt;EF$5,EF$5&gt;=$E$2),'Portfolio Inputs'!J$28*$V39,0))</f>
        <v>0</v>
      </c>
      <c r="EG39" s="140">
        <f ca="1">IF(AND(($AB39+$E$2)&gt;EG$5,EG$5&gt;=$E$2),'Portfolio Inputs'!K$27*$U39,IF(AND(($AA39+$E$2)&gt;EG$5,EG$5&gt;=$E$2),'Portfolio Inputs'!K$27*$T39,0))
+IF(AND(($AB39+$E$2)&gt;EG$5,EG$5&gt;=$E$2),'Portfolio Inputs'!K$28*$W39,IF(AND(($AA39+$E$2)&gt;EG$5,EG$5&gt;=$E$2),'Portfolio Inputs'!K$28*$V39,0))</f>
        <v>0</v>
      </c>
      <c r="EH39" s="140">
        <f ca="1">IF(AND(($AB39+$E$2)&gt;EH$5,EH$5&gt;=$E$2),'Portfolio Inputs'!L$27*$U39,IF(AND(($AA39+$E$2)&gt;EH$5,EH$5&gt;=$E$2),'Portfolio Inputs'!L$27*$T39,0))
+IF(AND(($AB39+$E$2)&gt;EH$5,EH$5&gt;=$E$2),'Portfolio Inputs'!L$28*$W39,IF(AND(($AA39+$E$2)&gt;EH$5,EH$5&gt;=$E$2),'Portfolio Inputs'!L$28*$V39,0))</f>
        <v>0</v>
      </c>
      <c r="EI39" s="140">
        <f ca="1">IF(AND(($AB39+$E$2)&gt;EI$5,EI$5&gt;=$E$2),'Portfolio Inputs'!M$27*$U39,IF(AND(($AA39+$E$2)&gt;EI$5,EI$5&gt;=$E$2),'Portfolio Inputs'!M$27*$T39,0))
+IF(AND(($AB39+$E$2)&gt;EI$5,EI$5&gt;=$E$2),'Portfolio Inputs'!M$28*$W39,IF(AND(($AA39+$E$2)&gt;EI$5,EI$5&gt;=$E$2),'Portfolio Inputs'!M$28*$V39,0))</f>
        <v>0</v>
      </c>
      <c r="EJ39" s="140">
        <f ca="1">IF(AND(($AB39+$E$2)&gt;EJ$5,EJ$5&gt;=$E$2),'Portfolio Inputs'!N$27*$U39,IF(AND(($AA39+$E$2)&gt;EJ$5,EJ$5&gt;=$E$2),'Portfolio Inputs'!N$27*$T39,0))
+IF(AND(($AB39+$E$2)&gt;EJ$5,EJ$5&gt;=$E$2),'Portfolio Inputs'!N$28*$W39,IF(AND(($AA39+$E$2)&gt;EJ$5,EJ$5&gt;=$E$2),'Portfolio Inputs'!N$28*$V39,0))</f>
        <v>0</v>
      </c>
      <c r="EK39" s="140">
        <f ca="1">IF(AND(($AB39+$E$2)&gt;EK$5,EK$5&gt;=$E$2),'Portfolio Inputs'!O$27*$U39,IF(AND(($AA39+$E$2)&gt;EK$5,EK$5&gt;=$E$2),'Portfolio Inputs'!O$27*$T39,0))
+IF(AND(($AB39+$E$2)&gt;EK$5,EK$5&gt;=$E$2),'Portfolio Inputs'!O$28*$W39,IF(AND(($AA39+$E$2)&gt;EK$5,EK$5&gt;=$E$2),'Portfolio Inputs'!O$28*$V39,0))</f>
        <v>0</v>
      </c>
      <c r="EL39" s="140">
        <f ca="1">IF(AND(($AB39+$E$2)&gt;EL$5,EL$5&gt;=$E$2),'Portfolio Inputs'!P$27*$U39,IF(AND(($AA39+$E$2)&gt;EL$5,EL$5&gt;=$E$2),'Portfolio Inputs'!P$27*$T39,0))
+IF(AND(($AB39+$E$2)&gt;EL$5,EL$5&gt;=$E$2),'Portfolio Inputs'!P$28*$W39,IF(AND(($AA39+$E$2)&gt;EL$5,EL$5&gt;=$E$2),'Portfolio Inputs'!P$28*$V39,0))</f>
        <v>0</v>
      </c>
      <c r="EM39" s="140">
        <f ca="1">IF(AND(($AB39+$E$2)&gt;EM$5,EM$5&gt;=$E$2),'Portfolio Inputs'!Q$27*$U39,IF(AND(($AA39+$E$2)&gt;EM$5,EM$5&gt;=$E$2),'Portfolio Inputs'!Q$27*$T39,0))
+IF(AND(($AB39+$E$2)&gt;EM$5,EM$5&gt;=$E$2),'Portfolio Inputs'!Q$28*$W39,IF(AND(($AA39+$E$2)&gt;EM$5,EM$5&gt;=$E$2),'Portfolio Inputs'!Q$28*$V39,0))</f>
        <v>0</v>
      </c>
      <c r="EN39" s="140">
        <f ca="1">IF(AND(($AB39+$E$2)&gt;EN$5,EN$5&gt;=$E$2),'Portfolio Inputs'!R$27*$U39,IF(AND(($AA39+$E$2)&gt;EN$5,EN$5&gt;=$E$2),'Portfolio Inputs'!R$27*$T39,0))
+IF(AND(($AB39+$E$2)&gt;EN$5,EN$5&gt;=$E$2),'Portfolio Inputs'!R$28*$W39,IF(AND(($AA39+$E$2)&gt;EN$5,EN$5&gt;=$E$2),'Portfolio Inputs'!R$28*$V39,0))</f>
        <v>0</v>
      </c>
      <c r="EO39" s="140">
        <f ca="1">IF(AND(($AB39+$E$2)&gt;EO$5,EO$5&gt;=$E$2),'Portfolio Inputs'!S$27*$U39,IF(AND(($AA39+$E$2)&gt;EO$5,EO$5&gt;=$E$2),'Portfolio Inputs'!S$27*$T39,0))
+IF(AND(($AB39+$E$2)&gt;EO$5,EO$5&gt;=$E$2),'Portfolio Inputs'!S$28*$W39,IF(AND(($AA39+$E$2)&gt;EO$5,EO$5&gt;=$E$2),'Portfolio Inputs'!S$28*$V39,0))</f>
        <v>0</v>
      </c>
      <c r="EP39" s="140">
        <f ca="1">IF(AND(($AB39+$E$2)&gt;EP$5,EP$5&gt;=$E$2),'Portfolio Inputs'!T$27*$U39,IF(AND(($AA39+$E$2)&gt;EP$5,EP$5&gt;=$E$2),'Portfolio Inputs'!T$27*$T39,0))
+IF(AND(($AB39+$E$2)&gt;EP$5,EP$5&gt;=$E$2),'Portfolio Inputs'!T$28*$W39,IF(AND(($AA39+$E$2)&gt;EP$5,EP$5&gt;=$E$2),'Portfolio Inputs'!T$28*$V39,0))</f>
        <v>0</v>
      </c>
      <c r="EQ39" s="140">
        <f ca="1">IF(AND(($AB39+$E$2)&gt;EQ$5,EQ$5&gt;=$E$2),'Portfolio Inputs'!U$27*$U39,IF(AND(($AA39+$E$2)&gt;EQ$5,EQ$5&gt;=$E$2),'Portfolio Inputs'!U$27*$T39,0))
+IF(AND(($AB39+$E$2)&gt;EQ$5,EQ$5&gt;=$E$2),'Portfolio Inputs'!U$28*$W39,IF(AND(($AA39+$E$2)&gt;EQ$5,EQ$5&gt;=$E$2),'Portfolio Inputs'!U$28*$V39,0))</f>
        <v>0</v>
      </c>
      <c r="ER39" s="140">
        <f ca="1">IF(AND(($AB39+$E$2)&gt;ER$5,ER$5&gt;=$E$2),'Portfolio Inputs'!V$27*$U39,IF(AND(($AA39+$E$2)&gt;ER$5,ER$5&gt;=$E$2),'Portfolio Inputs'!V$27*$T39,0))
+IF(AND(($AB39+$E$2)&gt;ER$5,ER$5&gt;=$E$2),'Portfolio Inputs'!V$28*$W39,IF(AND(($AA39+$E$2)&gt;ER$5,ER$5&gt;=$E$2),'Portfolio Inputs'!V$28*$V39,0))</f>
        <v>0</v>
      </c>
      <c r="ES39" s="140">
        <f ca="1">IF(AND(($AB39+$E$2)&gt;ES$5,ES$5&gt;=$E$2),'Portfolio Inputs'!W$27*$U39,IF(AND(($AA39+$E$2)&gt;ES$5,ES$5&gt;=$E$2),'Portfolio Inputs'!W$27*$T39,0))
+IF(AND(($AB39+$E$2)&gt;ES$5,ES$5&gt;=$E$2),'Portfolio Inputs'!W$28*$W39,IF(AND(($AA39+$E$2)&gt;ES$5,ES$5&gt;=$E$2),'Portfolio Inputs'!W$28*$V39,0))</f>
        <v>0</v>
      </c>
      <c r="ET39" s="140">
        <f ca="1">IF(AND(($AB39+$E$2)&gt;ET$5,ET$5&gt;=$E$2),'Portfolio Inputs'!X$27*$U39,IF(AND(($AA39+$E$2)&gt;ET$5,ET$5&gt;=$E$2),'Portfolio Inputs'!X$27*$T39,0))
+IF(AND(($AB39+$E$2)&gt;ET$5,ET$5&gt;=$E$2),'Portfolio Inputs'!X$28*$W39,IF(AND(($AA39+$E$2)&gt;ET$5,ET$5&gt;=$E$2),'Portfolio Inputs'!X$28*$V39,0))</f>
        <v>0</v>
      </c>
      <c r="EU39" s="140">
        <f ca="1">IF(AND(($AB39+$E$2)&gt;EU$5,EU$5&gt;=$E$2),'Portfolio Inputs'!Y$27*$U39,IF(AND(($AA39+$E$2)&gt;EU$5,EU$5&gt;=$E$2),'Portfolio Inputs'!Y$27*$T39,0))
+IF(AND(($AB39+$E$2)&gt;EU$5,EU$5&gt;=$E$2),'Portfolio Inputs'!Y$28*$W39,IF(AND(($AA39+$E$2)&gt;EU$5,EU$5&gt;=$E$2),'Portfolio Inputs'!Y$28*$V39,0))</f>
        <v>0</v>
      </c>
      <c r="EV39" s="140">
        <f ca="1">IF(AND(($AB39+$E$2)&gt;EV$5,EV$5&gt;=$E$2),'Portfolio Inputs'!Z$27*$U39,IF(AND(($AA39+$E$2)&gt;EV$5,EV$5&gt;=$E$2),'Portfolio Inputs'!Z$27*$T39,0))
+IF(AND(($AB39+$E$2)&gt;EV$5,EV$5&gt;=$E$2),'Portfolio Inputs'!Z$28*$W39,IF(AND(($AA39+$E$2)&gt;EV$5,EV$5&gt;=$E$2),'Portfolio Inputs'!Z$28*$V39,0))</f>
        <v>0</v>
      </c>
      <c r="EW39" s="140">
        <f ca="1">IF(AND(($AB39+$E$2)&gt;EW$5,EW$5&gt;=$E$2),'Portfolio Inputs'!AA$27*$U39,IF(AND(($AA39+$E$2)&gt;EW$5,EW$5&gt;=$E$2),'Portfolio Inputs'!AA$27*$T39,0))
+IF(AND(($AB39+$E$2)&gt;EW$5,EW$5&gt;=$E$2),'Portfolio Inputs'!AA$28*$W39,IF(AND(($AA39+$E$2)&gt;EW$5,EW$5&gt;=$E$2),'Portfolio Inputs'!AA$28*$V39,0))</f>
        <v>0</v>
      </c>
      <c r="EX39" s="140">
        <f ca="1">IF(AND(($AB39+$E$2)&gt;EX$5,EX$5&gt;=$E$2),'Portfolio Inputs'!AB$27*$U39,IF(AND(($AA39+$E$2)&gt;EX$5,EX$5&gt;=$E$2),'Portfolio Inputs'!AB$27*$T39,0))
+IF(AND(($AB39+$E$2)&gt;EX$5,EX$5&gt;=$E$2),'Portfolio Inputs'!AB$28*$W39,IF(AND(($AA39+$E$2)&gt;EX$5,EX$5&gt;=$E$2),'Portfolio Inputs'!AB$28*$V39,0))</f>
        <v>0</v>
      </c>
      <c r="EY39" s="140">
        <f ca="1">IF(AND(($AB39+$E$2)&gt;EY$5,EY$5&gt;=$E$2),'Portfolio Inputs'!AC$27*$U39,IF(AND(($AA39+$E$2)&gt;EY$5,EY$5&gt;=$E$2),'Portfolio Inputs'!AC$27*$T39,0))
+IF(AND(($AB39+$E$2)&gt;EY$5,EY$5&gt;=$E$2),'Portfolio Inputs'!AC$28*$W39,IF(AND(($AA39+$E$2)&gt;EY$5,EY$5&gt;=$E$2),'Portfolio Inputs'!AC$28*$V39,0))</f>
        <v>0</v>
      </c>
      <c r="EZ39" s="140">
        <f ca="1">IF(AND(($AB39+$E$2)&gt;EZ$5,EZ$5&gt;=$E$2),'Portfolio Inputs'!AD$27*$U39,IF(AND(($AA39+$E$2)&gt;EZ$5,EZ$5&gt;=$E$2),'Portfolio Inputs'!AD$27*$T39,0))
+IF(AND(($AB39+$E$2)&gt;EZ$5,EZ$5&gt;=$E$2),'Portfolio Inputs'!AD$28*$W39,IF(AND(($AA39+$E$2)&gt;EZ$5,EZ$5&gt;=$E$2),'Portfolio Inputs'!AD$28*$V39,0))</f>
        <v>0</v>
      </c>
      <c r="FA39" s="140">
        <f ca="1">IF(AND(($AB39+$E$2)&gt;FA$5,FA$5&gt;=$E$2),'Portfolio Inputs'!AE$27*$U39,IF(AND(($AA39+$E$2)&gt;FA$5,FA$5&gt;=$E$2),'Portfolio Inputs'!AE$27*$T39,0))
+IF(AND(($AB39+$E$2)&gt;FA$5,FA$5&gt;=$E$2),'Portfolio Inputs'!AE$28*$W39,IF(AND(($AA39+$E$2)&gt;FA$5,FA$5&gt;=$E$2),'Portfolio Inputs'!AE$28*$V39,0))</f>
        <v>0</v>
      </c>
      <c r="FB39" s="140">
        <f ca="1">IF(AND(($AB39+$E$2)&gt;FB$5,FB$5&gt;=$E$2),'Portfolio Inputs'!AF$27*$U39,IF(AND(($AA39+$E$2)&gt;FB$5,FB$5&gt;=$E$2),'Portfolio Inputs'!AF$27*$T39,0))
+IF(AND(($AB39+$E$2)&gt;FB$5,FB$5&gt;=$E$2),'Portfolio Inputs'!AF$28*$W39,IF(AND(($AA39+$E$2)&gt;FB$5,FB$5&gt;=$E$2),'Portfolio Inputs'!AF$28*$V39,0))</f>
        <v>0</v>
      </c>
      <c r="FC39" s="140">
        <f ca="1">IF(AND(($AB39+$E$2)&gt;FC$5,FC$5&gt;=$E$2),'Portfolio Inputs'!AG$27*$U39,IF(AND(($AA39+$E$2)&gt;FC$5,FC$5&gt;=$E$2),'Portfolio Inputs'!AG$27*$T39,0))
+IF(AND(($AB39+$E$2)&gt;FC$5,FC$5&gt;=$E$2),'Portfolio Inputs'!AG$28*$W39,IF(AND(($AA39+$E$2)&gt;FC$5,FC$5&gt;=$E$2),'Portfolio Inputs'!AG$28*$V39,0))</f>
        <v>0</v>
      </c>
      <c r="FD39" s="140">
        <f ca="1">IF(AND(($AB39+$E$2)&gt;FD$5,FD$5&gt;=$E$2),'Portfolio Inputs'!AH$27*$U39,IF(AND(($AA39+$E$2)&gt;FD$5,FD$5&gt;=$E$2),'Portfolio Inputs'!AH$27*$T39,0))
+IF(AND(($AB39+$E$2)&gt;FD$5,FD$5&gt;=$E$2),'Portfolio Inputs'!AH$28*$W39,IF(AND(($AA39+$E$2)&gt;FD$5,FD$5&gt;=$E$2),'Portfolio Inputs'!AH$28*$V39,0))</f>
        <v>0</v>
      </c>
      <c r="FE39" s="140">
        <f ca="1">IF(AND(($AB39+$E$2)&gt;FE$5,FE$5&gt;=$E$2),'Portfolio Inputs'!AI$27*$U39,IF(AND(($AA39+$E$2)&gt;FE$5,FE$5&gt;=$E$2),'Portfolio Inputs'!AI$27*$T39,0))
+IF(AND(($AB39+$E$2)&gt;FE$5,FE$5&gt;=$E$2),'Portfolio Inputs'!AI$28*$W39,IF(AND(($AA39+$E$2)&gt;FE$5,FE$5&gt;=$E$2),'Portfolio Inputs'!AI$28*$V39,0))</f>
        <v>0</v>
      </c>
      <c r="FF39" s="140">
        <f ca="1">IF(AND(($AB39+$E$2)&gt;FF$5,FF$5&gt;=$E$2),'Portfolio Inputs'!AJ$27*$U39,IF(AND(($AA39+$E$2)&gt;FF$5,FF$5&gt;=$E$2),'Portfolio Inputs'!AJ$27*$T39,0))
+IF(AND(($AB39+$E$2)&gt;FF$5,FF$5&gt;=$E$2),'Portfolio Inputs'!AJ$28*$W39,IF(AND(($AA39+$E$2)&gt;FF$5,FF$5&gt;=$E$2),'Portfolio Inputs'!AJ$28*$V39,0))</f>
        <v>0</v>
      </c>
      <c r="FG39" s="140">
        <f ca="1">IF(AND(($AB39+$E$2)&gt;FG$5,FG$5&gt;=$E$2),'Portfolio Inputs'!AK$27*$U39,IF(AND(($AA39+$E$2)&gt;FG$5,FG$5&gt;=$E$2),'Portfolio Inputs'!AK$27*$T39,0))
+IF(AND(($AB39+$E$2)&gt;FG$5,FG$5&gt;=$E$2),'Portfolio Inputs'!AK$28*$W39,IF(AND(($AA39+$E$2)&gt;FG$5,FG$5&gt;=$E$2),'Portfolio Inputs'!AK$28*$V39,0))</f>
        <v>0</v>
      </c>
      <c r="FH39" s="140">
        <f ca="1">IF(AND(($AB39+$E$2)&gt;FH$5,FH$5&gt;=$E$2),'Portfolio Inputs'!AL$27*$U39,IF(AND(($AA39+$E$2)&gt;FH$5,FH$5&gt;=$E$2),'Portfolio Inputs'!AL$27*$T39,0))
+IF(AND(($AB39+$E$2)&gt;FH$5,FH$5&gt;=$E$2),'Portfolio Inputs'!AL$28*$W39,IF(AND(($AA39+$E$2)&gt;FH$5,FH$5&gt;=$E$2),'Portfolio Inputs'!AL$28*$V39,0))</f>
        <v>0</v>
      </c>
      <c r="FI39" s="140">
        <f ca="1">IF(AND(($AB39+$E$2)&gt;FI$5,FI$5&gt;=$E$2),'Portfolio Inputs'!AM$27*$U39,IF(AND(($AA39+$E$2)&gt;FI$5,FI$5&gt;=$E$2),'Portfolio Inputs'!AM$27*$T39,0))
+IF(AND(($AB39+$E$2)&gt;FI$5,FI$5&gt;=$E$2),'Portfolio Inputs'!AM$28*$W39,IF(AND(($AA39+$E$2)&gt;FI$5,FI$5&gt;=$E$2),'Portfolio Inputs'!AM$28*$V39,0))</f>
        <v>0</v>
      </c>
      <c r="FJ39" s="139"/>
      <c r="FK39" s="140">
        <f ca="1">IF(AND(($AB39+$E$2)&gt;GT$5,GT$5&gt;=$E$2),$U39,IF(AND(($AA39+$E$2)&gt;GT$5,GT$5&gt;=$E$2),$T39,0))/Loss_Propane
 *IF($C39="Residential",'Portfolio Inputs'!F$39,'Portfolio Inputs'!F$40)
+IF(AND(($AB39+$E$2)&gt;GT$5,GT$5&gt;=$E$2),$W39,IF(AND(($AA39+$E$2)&gt;GT$5,GT$5&gt;=$E$2),$V39,0))/Loss_OilEnergy
 *IF($C39="Residential",'Portfolio Inputs'!F$41,'Portfolio Inputs'!F$42)</f>
        <v>0</v>
      </c>
      <c r="FL39" s="140">
        <f ca="1">IF(AND(($AB39+$E$2)&gt;GU$5,GU$5&gt;=$E$2),$U39,IF(AND(($AA39+$E$2)&gt;GU$5,GU$5&gt;=$E$2),$T39,0))/Loss_Propane
 *IF($C39="Residential",'Portfolio Inputs'!G$39,'Portfolio Inputs'!G$40)
+IF(AND(($AB39+$E$2)&gt;GU$5,GU$5&gt;=$E$2),$W39,IF(AND(($AA39+$E$2)&gt;GU$5,GU$5&gt;=$E$2),$V39,0))/Loss_OilEnergy
 *IF($C39="Residential",'Portfolio Inputs'!G$41,'Portfolio Inputs'!G$42)</f>
        <v>0</v>
      </c>
      <c r="FM39" s="140">
        <f ca="1">IF(AND(($AB39+$E$2)&gt;GV$5,GV$5&gt;=$E$2),$U39,IF(AND(($AA39+$E$2)&gt;GV$5,GV$5&gt;=$E$2),$T39,0))/Loss_Propane
 *IF($C39="Residential",'Portfolio Inputs'!H$39,'Portfolio Inputs'!H$40)
+IF(AND(($AB39+$E$2)&gt;GV$5,GV$5&gt;=$E$2),$W39,IF(AND(($AA39+$E$2)&gt;GV$5,GV$5&gt;=$E$2),$V39,0))/Loss_OilEnergy
 *IF($C39="Residential",'Portfolio Inputs'!H$41,'Portfolio Inputs'!H$42)</f>
        <v>0</v>
      </c>
      <c r="FN39" s="140">
        <f ca="1">IF(AND(($AB39+$E$2)&gt;GW$5,GW$5&gt;=$E$2),$U39,IF(AND(($AA39+$E$2)&gt;GW$5,GW$5&gt;=$E$2),$T39,0))/Loss_Propane
 *IF($C39="Residential",'Portfolio Inputs'!I$39,'Portfolio Inputs'!I$40)
+IF(AND(($AB39+$E$2)&gt;GW$5,GW$5&gt;=$E$2),$W39,IF(AND(($AA39+$E$2)&gt;GW$5,GW$5&gt;=$E$2),$V39,0))/Loss_OilEnergy
 *IF($C39="Residential",'Portfolio Inputs'!I$41,'Portfolio Inputs'!I$42)</f>
        <v>0</v>
      </c>
      <c r="FO39" s="140">
        <f ca="1">IF(AND(($AB39+$E$2)&gt;GX$5,GX$5&gt;=$E$2),$U39,IF(AND(($AA39+$E$2)&gt;GX$5,GX$5&gt;=$E$2),$T39,0))/Loss_Propane
 *IF($C39="Residential",'Portfolio Inputs'!J$39,'Portfolio Inputs'!J$40)
+IF(AND(($AB39+$E$2)&gt;GX$5,GX$5&gt;=$E$2),$W39,IF(AND(($AA39+$E$2)&gt;GX$5,GX$5&gt;=$E$2),$V39,0))/Loss_OilEnergy
 *IF($C39="Residential",'Portfolio Inputs'!J$41,'Portfolio Inputs'!J$42)</f>
        <v>0</v>
      </c>
      <c r="FP39" s="140">
        <f ca="1">IF(AND(($AB39+$E$2)&gt;GY$5,GY$5&gt;=$E$2),$U39,IF(AND(($AA39+$E$2)&gt;GY$5,GY$5&gt;=$E$2),$T39,0))/Loss_Propane
 *IF($C39="Residential",'Portfolio Inputs'!K$39,'Portfolio Inputs'!K$40)
+IF(AND(($AB39+$E$2)&gt;GY$5,GY$5&gt;=$E$2),$W39,IF(AND(($AA39+$E$2)&gt;GY$5,GY$5&gt;=$E$2),$V39,0))/Loss_OilEnergy
 *IF($C39="Residential",'Portfolio Inputs'!K$41,'Portfolio Inputs'!K$42)</f>
        <v>0</v>
      </c>
      <c r="FQ39" s="140">
        <f ca="1">IF(AND(($AB39+$E$2)&gt;GZ$5,GZ$5&gt;=$E$2),$U39,IF(AND(($AA39+$E$2)&gt;GZ$5,GZ$5&gt;=$E$2),$T39,0))/Loss_Propane
 *IF($C39="Residential",'Portfolio Inputs'!L$39,'Portfolio Inputs'!L$40)
+IF(AND(($AB39+$E$2)&gt;GZ$5,GZ$5&gt;=$E$2),$W39,IF(AND(($AA39+$E$2)&gt;GZ$5,GZ$5&gt;=$E$2),$V39,0))/Loss_OilEnergy
 *IF($C39="Residential",'Portfolio Inputs'!L$41,'Portfolio Inputs'!L$42)</f>
        <v>0</v>
      </c>
      <c r="FR39" s="140">
        <f ca="1">IF(AND(($AB39+$E$2)&gt;HA$5,HA$5&gt;=$E$2),$U39,IF(AND(($AA39+$E$2)&gt;HA$5,HA$5&gt;=$E$2),$T39,0))/Loss_Propane
 *IF($C39="Residential",'Portfolio Inputs'!M$39,'Portfolio Inputs'!M$40)
+IF(AND(($AB39+$E$2)&gt;HA$5,HA$5&gt;=$E$2),$W39,IF(AND(($AA39+$E$2)&gt;HA$5,HA$5&gt;=$E$2),$V39,0))/Loss_OilEnergy
 *IF($C39="Residential",'Portfolio Inputs'!M$41,'Portfolio Inputs'!M$42)</f>
        <v>0</v>
      </c>
      <c r="FS39" s="140">
        <f ca="1">IF(AND(($AB39+$E$2)&gt;HB$5,HB$5&gt;=$E$2),$U39,IF(AND(($AA39+$E$2)&gt;HB$5,HB$5&gt;=$E$2),$T39,0))/Loss_Propane
 *IF($C39="Residential",'Portfolio Inputs'!N$39,'Portfolio Inputs'!N$40)
+IF(AND(($AB39+$E$2)&gt;HB$5,HB$5&gt;=$E$2),$W39,IF(AND(($AA39+$E$2)&gt;HB$5,HB$5&gt;=$E$2),$V39,0))/Loss_OilEnergy
 *IF($C39="Residential",'Portfolio Inputs'!N$41,'Portfolio Inputs'!N$42)</f>
        <v>0</v>
      </c>
      <c r="FT39" s="140">
        <f ca="1">IF(AND(($AB39+$E$2)&gt;HC$5,HC$5&gt;=$E$2),$U39,IF(AND(($AA39+$E$2)&gt;HC$5,HC$5&gt;=$E$2),$T39,0))/Loss_Propane
 *IF($C39="Residential",'Portfolio Inputs'!O$39,'Portfolio Inputs'!O$40)
+IF(AND(($AB39+$E$2)&gt;HC$5,HC$5&gt;=$E$2),$W39,IF(AND(($AA39+$E$2)&gt;HC$5,HC$5&gt;=$E$2),$V39,0))/Loss_OilEnergy
 *IF($C39="Residential",'Portfolio Inputs'!O$41,'Portfolio Inputs'!O$42)</f>
        <v>0</v>
      </c>
      <c r="FU39" s="140">
        <f ca="1">IF(AND(($AB39+$E$2)&gt;HD$5,HD$5&gt;=$E$2),$U39,IF(AND(($AA39+$E$2)&gt;HD$5,HD$5&gt;=$E$2),$T39,0))/Loss_Propane
 *IF($C39="Residential",'Portfolio Inputs'!P$39,'Portfolio Inputs'!P$40)
+IF(AND(($AB39+$E$2)&gt;HD$5,HD$5&gt;=$E$2),$W39,IF(AND(($AA39+$E$2)&gt;HD$5,HD$5&gt;=$E$2),$V39,0))/Loss_OilEnergy
 *IF($C39="Residential",'Portfolio Inputs'!P$41,'Portfolio Inputs'!P$42)</f>
        <v>0</v>
      </c>
      <c r="FV39" s="140">
        <f ca="1">IF(AND(($AB39+$E$2)&gt;HE$5,HE$5&gt;=$E$2),$U39,IF(AND(($AA39+$E$2)&gt;HE$5,HE$5&gt;=$E$2),$T39,0))/Loss_Propane
 *IF($C39="Residential",'Portfolio Inputs'!Q$39,'Portfolio Inputs'!Q$40)
+IF(AND(($AB39+$E$2)&gt;HE$5,HE$5&gt;=$E$2),$W39,IF(AND(($AA39+$E$2)&gt;HE$5,HE$5&gt;=$E$2),$V39,0))/Loss_OilEnergy
 *IF($C39="Residential",'Portfolio Inputs'!Q$41,'Portfolio Inputs'!Q$42)</f>
        <v>0</v>
      </c>
      <c r="FW39" s="140">
        <f ca="1">IF(AND(($AB39+$E$2)&gt;HF$5,HF$5&gt;=$E$2),$U39,IF(AND(($AA39+$E$2)&gt;HF$5,HF$5&gt;=$E$2),$T39,0))/Loss_Propane
 *IF($C39="Residential",'Portfolio Inputs'!R$39,'Portfolio Inputs'!R$40)
+IF(AND(($AB39+$E$2)&gt;HF$5,HF$5&gt;=$E$2),$W39,IF(AND(($AA39+$E$2)&gt;HF$5,HF$5&gt;=$E$2),$V39,0))/Loss_OilEnergy
 *IF($C39="Residential",'Portfolio Inputs'!R$41,'Portfolio Inputs'!R$42)</f>
        <v>0</v>
      </c>
      <c r="FX39" s="140">
        <f ca="1">IF(AND(($AB39+$E$2)&gt;HG$5,HG$5&gt;=$E$2),$U39,IF(AND(($AA39+$E$2)&gt;HG$5,HG$5&gt;=$E$2),$T39,0))/Loss_Propane
 *IF($C39="Residential",'Portfolio Inputs'!S$39,'Portfolio Inputs'!S$40)
+IF(AND(($AB39+$E$2)&gt;HG$5,HG$5&gt;=$E$2),$W39,IF(AND(($AA39+$E$2)&gt;HG$5,HG$5&gt;=$E$2),$V39,0))/Loss_OilEnergy
 *IF($C39="Residential",'Portfolio Inputs'!S$41,'Portfolio Inputs'!S$42)</f>
        <v>0</v>
      </c>
      <c r="FY39" s="140">
        <f ca="1">IF(AND(($AB39+$E$2)&gt;HH$5,HH$5&gt;=$E$2),$U39,IF(AND(($AA39+$E$2)&gt;HH$5,HH$5&gt;=$E$2),$T39,0))/Loss_Propane
 *IF($C39="Residential",'Portfolio Inputs'!T$39,'Portfolio Inputs'!T$40)
+IF(AND(($AB39+$E$2)&gt;HH$5,HH$5&gt;=$E$2),$W39,IF(AND(($AA39+$E$2)&gt;HH$5,HH$5&gt;=$E$2),$V39,0))/Loss_OilEnergy
 *IF($C39="Residential",'Portfolio Inputs'!T$41,'Portfolio Inputs'!T$42)</f>
        <v>0</v>
      </c>
      <c r="FZ39" s="140">
        <f ca="1">IF(AND(($AB39+$E$2)&gt;HI$5,HI$5&gt;=$E$2),$U39,IF(AND(($AA39+$E$2)&gt;HI$5,HI$5&gt;=$E$2),$T39,0))/Loss_Propane
 *IF($C39="Residential",'Portfolio Inputs'!U$39,'Portfolio Inputs'!U$40)
+IF(AND(($AB39+$E$2)&gt;HI$5,HI$5&gt;=$E$2),$W39,IF(AND(($AA39+$E$2)&gt;HI$5,HI$5&gt;=$E$2),$V39,0))/Loss_OilEnergy
 *IF($C39="Residential",'Portfolio Inputs'!U$41,'Portfolio Inputs'!U$42)</f>
        <v>0</v>
      </c>
      <c r="GA39" s="140">
        <f ca="1">IF(AND(($AB39+$E$2)&gt;HJ$5,HJ$5&gt;=$E$2),$U39,IF(AND(($AA39+$E$2)&gt;HJ$5,HJ$5&gt;=$E$2),$T39,0))/Loss_Propane
 *IF($C39="Residential",'Portfolio Inputs'!V$39,'Portfolio Inputs'!V$40)
+IF(AND(($AB39+$E$2)&gt;HJ$5,HJ$5&gt;=$E$2),$W39,IF(AND(($AA39+$E$2)&gt;HJ$5,HJ$5&gt;=$E$2),$V39,0))/Loss_OilEnergy
 *IF($C39="Residential",'Portfolio Inputs'!V$41,'Portfolio Inputs'!V$42)</f>
        <v>0</v>
      </c>
      <c r="GB39" s="140">
        <f ca="1">IF(AND(($AB39+$E$2)&gt;HK$5,HK$5&gt;=$E$2),$U39,IF(AND(($AA39+$E$2)&gt;HK$5,HK$5&gt;=$E$2),$T39,0))/Loss_Propane
 *IF($C39="Residential",'Portfolio Inputs'!W$39,'Portfolio Inputs'!W$40)
+IF(AND(($AB39+$E$2)&gt;HK$5,HK$5&gt;=$E$2),$W39,IF(AND(($AA39+$E$2)&gt;HK$5,HK$5&gt;=$E$2),$V39,0))/Loss_OilEnergy
 *IF($C39="Residential",'Portfolio Inputs'!W$41,'Portfolio Inputs'!W$42)</f>
        <v>0</v>
      </c>
      <c r="GC39" s="140">
        <f ca="1">IF(AND(($AB39+$E$2)&gt;HL$5,HL$5&gt;=$E$2),$U39,IF(AND(($AA39+$E$2)&gt;HL$5,HL$5&gt;=$E$2),$T39,0))/Loss_Propane
 *IF($C39="Residential",'Portfolio Inputs'!X$39,'Portfolio Inputs'!X$40)
+IF(AND(($AB39+$E$2)&gt;HL$5,HL$5&gt;=$E$2),$W39,IF(AND(($AA39+$E$2)&gt;HL$5,HL$5&gt;=$E$2),$V39,0))/Loss_OilEnergy
 *IF($C39="Residential",'Portfolio Inputs'!X$41,'Portfolio Inputs'!X$42)</f>
        <v>0</v>
      </c>
      <c r="GD39" s="140">
        <f ca="1">IF(AND(($AB39+$E$2)&gt;HM$5,HM$5&gt;=$E$2),$U39,IF(AND(($AA39+$E$2)&gt;HM$5,HM$5&gt;=$E$2),$T39,0))/Loss_Propane
 *IF($C39="Residential",'Portfolio Inputs'!Y$39,'Portfolio Inputs'!Y$40)
+IF(AND(($AB39+$E$2)&gt;HM$5,HM$5&gt;=$E$2),$W39,IF(AND(($AA39+$E$2)&gt;HM$5,HM$5&gt;=$E$2),$V39,0))/Loss_OilEnergy
 *IF($C39="Residential",'Portfolio Inputs'!Y$41,'Portfolio Inputs'!Y$42)</f>
        <v>0</v>
      </c>
      <c r="GE39" s="140">
        <f ca="1">IF(AND(($AB39+$E$2)&gt;HN$5,HN$5&gt;=$E$2),$U39,IF(AND(($AA39+$E$2)&gt;HN$5,HN$5&gt;=$E$2),$T39,0))/Loss_Propane
 *IF($C39="Residential",'Portfolio Inputs'!Z$39,'Portfolio Inputs'!Z$40)
+IF(AND(($AB39+$E$2)&gt;HN$5,HN$5&gt;=$E$2),$W39,IF(AND(($AA39+$E$2)&gt;HN$5,HN$5&gt;=$E$2),$V39,0))/Loss_OilEnergy
 *IF($C39="Residential",'Portfolio Inputs'!Z$41,'Portfolio Inputs'!Z$42)</f>
        <v>0</v>
      </c>
      <c r="GF39" s="140">
        <f ca="1">IF(AND(($AB39+$E$2)&gt;HO$5,HO$5&gt;=$E$2),$U39,IF(AND(($AA39+$E$2)&gt;HO$5,HO$5&gt;=$E$2),$T39,0))/Loss_Propane
 *IF($C39="Residential",'Portfolio Inputs'!AA$39,'Portfolio Inputs'!AA$40)
+IF(AND(($AB39+$E$2)&gt;HO$5,HO$5&gt;=$E$2),$W39,IF(AND(($AA39+$E$2)&gt;HO$5,HO$5&gt;=$E$2),$V39,0))/Loss_OilEnergy
 *IF($C39="Residential",'Portfolio Inputs'!AA$41,'Portfolio Inputs'!AA$42)</f>
        <v>0</v>
      </c>
      <c r="GG39" s="140">
        <f ca="1">IF(AND(($AB39+$E$2)&gt;HP$5,HP$5&gt;=$E$2),$U39,IF(AND(($AA39+$E$2)&gt;HP$5,HP$5&gt;=$E$2),$T39,0))/Loss_Propane
 *IF($C39="Residential",'Portfolio Inputs'!AB$39,'Portfolio Inputs'!AB$40)
+IF(AND(($AB39+$E$2)&gt;HP$5,HP$5&gt;=$E$2),$W39,IF(AND(($AA39+$E$2)&gt;HP$5,HP$5&gt;=$E$2),$V39,0))/Loss_OilEnergy
 *IF($C39="Residential",'Portfolio Inputs'!AB$41,'Portfolio Inputs'!AB$42)</f>
        <v>0</v>
      </c>
      <c r="GH39" s="140">
        <f ca="1">IF(AND(($AB39+$E$2)&gt;HQ$5,HQ$5&gt;=$E$2),$U39,IF(AND(($AA39+$E$2)&gt;HQ$5,HQ$5&gt;=$E$2),$T39,0))/Loss_Propane
 *IF($C39="Residential",'Portfolio Inputs'!AC$39,'Portfolio Inputs'!AC$40)
+IF(AND(($AB39+$E$2)&gt;HQ$5,HQ$5&gt;=$E$2),$W39,IF(AND(($AA39+$E$2)&gt;HQ$5,HQ$5&gt;=$E$2),$V39,0))/Loss_OilEnergy
 *IF($C39="Residential",'Portfolio Inputs'!AC$41,'Portfolio Inputs'!AC$42)</f>
        <v>0</v>
      </c>
      <c r="GI39" s="140">
        <f ca="1">IF(AND(($AB39+$E$2)&gt;HR$5,HR$5&gt;=$E$2),$U39,IF(AND(($AA39+$E$2)&gt;HR$5,HR$5&gt;=$E$2),$T39,0))/Loss_Propane
 *IF($C39="Residential",'Portfolio Inputs'!AD$39,'Portfolio Inputs'!AD$40)
+IF(AND(($AB39+$E$2)&gt;HR$5,HR$5&gt;=$E$2),$W39,IF(AND(($AA39+$E$2)&gt;HR$5,HR$5&gt;=$E$2),$V39,0))/Loss_OilEnergy
 *IF($C39="Residential",'Portfolio Inputs'!AD$41,'Portfolio Inputs'!AD$42)</f>
        <v>0</v>
      </c>
      <c r="GJ39" s="140">
        <f ca="1">IF(AND(($AB39+$E$2)&gt;HS$5,HS$5&gt;=$E$2),$U39,IF(AND(($AA39+$E$2)&gt;HS$5,HS$5&gt;=$E$2),$T39,0))/Loss_Propane
 *IF($C39="Residential",'Portfolio Inputs'!AE$39,'Portfolio Inputs'!AE$40)
+IF(AND(($AB39+$E$2)&gt;HS$5,HS$5&gt;=$E$2),$W39,IF(AND(($AA39+$E$2)&gt;HS$5,HS$5&gt;=$E$2),$V39,0))/Loss_OilEnergy
 *IF($C39="Residential",'Portfolio Inputs'!AE$41,'Portfolio Inputs'!AE$42)</f>
        <v>0</v>
      </c>
      <c r="GK39" s="140">
        <f ca="1">IF(AND(($AB39+$E$2)&gt;HT$5,HT$5&gt;=$E$2),$U39,IF(AND(($AA39+$E$2)&gt;HT$5,HT$5&gt;=$E$2),$T39,0))/Loss_Propane
 *IF($C39="Residential",'Portfolio Inputs'!AF$39,'Portfolio Inputs'!AF$40)
+IF(AND(($AB39+$E$2)&gt;HT$5,HT$5&gt;=$E$2),$W39,IF(AND(($AA39+$E$2)&gt;HT$5,HT$5&gt;=$E$2),$V39,0))/Loss_OilEnergy
 *IF($C39="Residential",'Portfolio Inputs'!AF$41,'Portfolio Inputs'!AF$42)</f>
        <v>0</v>
      </c>
      <c r="GL39" s="140">
        <f ca="1">IF(AND(($AB39+$E$2)&gt;HU$5,HU$5&gt;=$E$2),$U39,IF(AND(($AA39+$E$2)&gt;HU$5,HU$5&gt;=$E$2),$T39,0))/Loss_Propane
 *IF($C39="Residential",'Portfolio Inputs'!AG$39,'Portfolio Inputs'!AG$40)
+IF(AND(($AB39+$E$2)&gt;HU$5,HU$5&gt;=$E$2),$W39,IF(AND(($AA39+$E$2)&gt;HU$5,HU$5&gt;=$E$2),$V39,0))/Loss_OilEnergy
 *IF($C39="Residential",'Portfolio Inputs'!AG$41,'Portfolio Inputs'!AG$42)</f>
        <v>0</v>
      </c>
      <c r="GM39" s="140">
        <f ca="1">IF(AND(($AB39+$E$2)&gt;HV$5,HV$5&gt;=$E$2),$U39,IF(AND(($AA39+$E$2)&gt;HV$5,HV$5&gt;=$E$2),$T39,0))/Loss_Propane
 *IF($C39="Residential",'Portfolio Inputs'!AH$39,'Portfolio Inputs'!AH$40)
+IF(AND(($AB39+$E$2)&gt;HV$5,HV$5&gt;=$E$2),$W39,IF(AND(($AA39+$E$2)&gt;HV$5,HV$5&gt;=$E$2),$V39,0))/Loss_OilEnergy
 *IF($C39="Residential",'Portfolio Inputs'!AH$41,'Portfolio Inputs'!AH$42)</f>
        <v>0</v>
      </c>
      <c r="GN39" s="140">
        <f ca="1">IF(AND(($AB39+$E$2)&gt;HW$5,HW$5&gt;=$E$2),$U39,IF(AND(($AA39+$E$2)&gt;HW$5,HW$5&gt;=$E$2),$T39,0))/Loss_Propane
 *IF($C39="Residential",'Portfolio Inputs'!AI$39,'Portfolio Inputs'!AI$40)
+IF(AND(($AB39+$E$2)&gt;HW$5,HW$5&gt;=$E$2),$W39,IF(AND(($AA39+$E$2)&gt;HW$5,HW$5&gt;=$E$2),$V39,0))/Loss_OilEnergy
 *IF($C39="Residential",'Portfolio Inputs'!AI$41,'Portfolio Inputs'!AI$42)</f>
        <v>0</v>
      </c>
      <c r="GO39" s="140">
        <f ca="1">IF(AND(($AB39+$E$2)&gt;HX$5,HX$5&gt;=$E$2),$U39,IF(AND(($AA39+$E$2)&gt;HX$5,HX$5&gt;=$E$2),$T39,0))/Loss_Propane
 *IF($C39="Residential",'Portfolio Inputs'!AJ$39,'Portfolio Inputs'!AJ$40)
+IF(AND(($AB39+$E$2)&gt;HX$5,HX$5&gt;=$E$2),$W39,IF(AND(($AA39+$E$2)&gt;HX$5,HX$5&gt;=$E$2),$V39,0))/Loss_OilEnergy
 *IF($C39="Residential",'Portfolio Inputs'!AJ$41,'Portfolio Inputs'!AJ$42)</f>
        <v>0</v>
      </c>
      <c r="GP39" s="140">
        <f ca="1">IF(AND(($AB39+$E$2)&gt;HY$5,HY$5&gt;=$E$2),$U39,IF(AND(($AA39+$E$2)&gt;HY$5,HY$5&gt;=$E$2),$T39,0))/Loss_Propane
 *IF($C39="Residential",'Portfolio Inputs'!AK$39,'Portfolio Inputs'!AK$40)
+IF(AND(($AB39+$E$2)&gt;HY$5,HY$5&gt;=$E$2),$W39,IF(AND(($AA39+$E$2)&gt;HY$5,HY$5&gt;=$E$2),$V39,0))/Loss_OilEnergy
 *IF($C39="Residential",'Portfolio Inputs'!AK$41,'Portfolio Inputs'!AK$42)</f>
        <v>0</v>
      </c>
      <c r="GQ39" s="140">
        <f ca="1">IF(AND(($AB39+$E$2)&gt;HZ$5,HZ$5&gt;=$E$2),$U39,IF(AND(($AA39+$E$2)&gt;HZ$5,HZ$5&gt;=$E$2),$T39,0))/Loss_Propane
 *IF($C39="Residential",'Portfolio Inputs'!AL$39,'Portfolio Inputs'!AL$40)
+IF(AND(($AB39+$E$2)&gt;HZ$5,HZ$5&gt;=$E$2),$W39,IF(AND(($AA39+$E$2)&gt;HZ$5,HZ$5&gt;=$E$2),$V39,0))/Loss_OilEnergy
 *IF($C39="Residential",'Portfolio Inputs'!AL$41,'Portfolio Inputs'!AL$42)</f>
        <v>0</v>
      </c>
      <c r="GR39" s="140">
        <f ca="1">IF(AND(($AB39+$E$2)&gt;IA$5,IA$5&gt;=$E$2),$U39,IF(AND(($AA39+$E$2)&gt;IA$5,IA$5&gt;=$E$2),$T39,0))/Loss_Propane
 *IF($C39="Residential",'Portfolio Inputs'!AM$39,'Portfolio Inputs'!AM$40)
+IF(AND(($AB39+$E$2)&gt;IA$5,IA$5&gt;=$E$2),$W39,IF(AND(($AA39+$E$2)&gt;IA$5,IA$5&gt;=$E$2),$V39,0))/Loss_OilEnergy
 *IF($C39="Residential",'Portfolio Inputs'!AM$41,'Portfolio Inputs'!AM$42)</f>
        <v>0</v>
      </c>
      <c r="GS39" s="139"/>
      <c r="GT39" s="140">
        <f ca="1">IF(AND(($AB39+$E$2)&gt;GT$5,GT$5&gt;=$E$2),$L39,IF(AND(($AA39+$E$2)&gt;GT$5,GT$5&gt;=$E$2),$K39,0))/Loss_ElectricEnergy
 *IF($C39="Residential",'Portfolio Inputs'!F$33,'Portfolio Inputs'!F$34)
+IF(AND(($AB39+$E$2)&gt;GT$5,GT$5&gt;=$E$2),$Q39,IF(AND(($AA39+$E$2)&gt;GT$5,GT$5&gt;=$E$2),$P39,0))/Loss_GasEnergy
 *IF($C39="Residential",'Portfolio Inputs'!F$35,'Portfolio Inputs'!F$36)</f>
        <v>1140.640513979808</v>
      </c>
      <c r="GU39" s="140">
        <f ca="1">IF(AND(($AB39+$E$2)&gt;GU$5,GU$5&gt;=$E$2),$L39,IF(AND(($AA39+$E$2)&gt;GU$5,GU$5&gt;=$E$2),$K39,0))/Loss_ElectricEnergy
 *IF($C39="Residential",'Portfolio Inputs'!G$33,'Portfolio Inputs'!G$34)
+IF(AND(($AB39+$E$2)&gt;GU$5,GU$5&gt;=$E$2),$Q39,IF(AND(($AA39+$E$2)&gt;GU$5,GU$5&gt;=$E$2),$P39,0))/Loss_GasEnergy
 *IF($C39="Residential",'Portfolio Inputs'!G$35,'Portfolio Inputs'!G$36)</f>
        <v>1157.750121689505</v>
      </c>
      <c r="GV39" s="140">
        <f ca="1">IF(AND(($AB39+$E$2)&gt;GV$5,GV$5&gt;=$E$2),$L39,IF(AND(($AA39+$E$2)&gt;GV$5,GV$5&gt;=$E$2),$K39,0))/Loss_ElectricEnergy
 *IF($C39="Residential",'Portfolio Inputs'!H$33,'Portfolio Inputs'!H$34)
+IF(AND(($AB39+$E$2)&gt;GV$5,GV$5&gt;=$E$2),$Q39,IF(AND(($AA39+$E$2)&gt;GV$5,GV$5&gt;=$E$2),$P39,0))/Loss_GasEnergy
 *IF($C39="Residential",'Portfolio Inputs'!H$35,'Portfolio Inputs'!H$36)</f>
        <v>1175.1163735148475</v>
      </c>
      <c r="GW39" s="140">
        <f ca="1">IF(AND(($AB39+$E$2)&gt;GW$5,GW$5&gt;=$E$2),$L39,IF(AND(($AA39+$E$2)&gt;GW$5,GW$5&gt;=$E$2),$K39,0))/Loss_ElectricEnergy
 *IF($C39="Residential",'Portfolio Inputs'!I$33,'Portfolio Inputs'!I$34)
+IF(AND(($AB39+$E$2)&gt;GW$5,GW$5&gt;=$E$2),$Q39,IF(AND(($AA39+$E$2)&gt;GW$5,GW$5&gt;=$E$2),$P39,0))/Loss_GasEnergy
 *IF($C39="Residential",'Portfolio Inputs'!I$35,'Portfolio Inputs'!I$36)</f>
        <v>1192.7431191175701</v>
      </c>
      <c r="GX39" s="140">
        <f ca="1">IF(AND(($AB39+$E$2)&gt;GX$5,GX$5&gt;=$E$2),$L39,IF(AND(($AA39+$E$2)&gt;GX$5,GX$5&gt;=$E$2),$K39,0))/Loss_ElectricEnergy
 *IF($C39="Residential",'Portfolio Inputs'!J$33,'Portfolio Inputs'!J$34)
+IF(AND(($AB39+$E$2)&gt;GX$5,GX$5&gt;=$E$2),$Q39,IF(AND(($AA39+$E$2)&gt;GX$5,GX$5&gt;=$E$2),$P39,0))/Loss_GasEnergy
 *IF($C39="Residential",'Portfolio Inputs'!J$35,'Portfolio Inputs'!J$36)</f>
        <v>1210.6342659043335</v>
      </c>
      <c r="GY39" s="140">
        <f ca="1">IF(AND(($AB39+$E$2)&gt;GY$5,GY$5&gt;=$E$2),$L39,IF(AND(($AA39+$E$2)&gt;GY$5,GY$5&gt;=$E$2),$K39,0))/Loss_ElectricEnergy
 *IF($C39="Residential",'Portfolio Inputs'!K$33,'Portfolio Inputs'!K$34)
+IF(AND(($AB39+$E$2)&gt;GY$5,GY$5&gt;=$E$2),$Q39,IF(AND(($AA39+$E$2)&gt;GY$5,GY$5&gt;=$E$2),$P39,0))/Loss_GasEnergy
 *IF($C39="Residential",'Portfolio Inputs'!K$35,'Portfolio Inputs'!K$36)</f>
        <v>1228.7937798928983</v>
      </c>
      <c r="GZ39" s="140">
        <f ca="1">IF(AND(($AB39+$E$2)&gt;GZ$5,GZ$5&gt;=$E$2),$L39,IF(AND(($AA39+$E$2)&gt;GZ$5,GZ$5&gt;=$E$2),$K39,0))/Loss_ElectricEnergy
 *IF($C39="Residential",'Portfolio Inputs'!L$33,'Portfolio Inputs'!L$34)
+IF(AND(($AB39+$E$2)&gt;GZ$5,GZ$5&gt;=$E$2),$Q39,IF(AND(($AA39+$E$2)&gt;GZ$5,GZ$5&gt;=$E$2),$P39,0))/Loss_GasEnergy
 *IF($C39="Residential",'Portfolio Inputs'!L$35,'Portfolio Inputs'!L$36)</f>
        <v>1247.2256865912916</v>
      </c>
      <c r="HA39" s="140">
        <f ca="1">IF(AND(($AB39+$E$2)&gt;HA$5,HA$5&gt;=$E$2),$L39,IF(AND(($AA39+$E$2)&gt;HA$5,HA$5&gt;=$E$2),$K39,0))/Loss_ElectricEnergy
 *IF($C39="Residential",'Portfolio Inputs'!M$33,'Portfolio Inputs'!M$34)
+IF(AND(($AB39+$E$2)&gt;HA$5,HA$5&gt;=$E$2),$Q39,IF(AND(($AA39+$E$2)&gt;HA$5,HA$5&gt;=$E$2),$P39,0))/Loss_GasEnergy
 *IF($C39="Residential",'Portfolio Inputs'!M$35,'Portfolio Inputs'!M$36)</f>
        <v>1265.9340718901608</v>
      </c>
      <c r="HB39" s="140">
        <f ca="1">IF(AND(($AB39+$E$2)&gt;HB$5,HB$5&gt;=$E$2),$L39,IF(AND(($AA39+$E$2)&gt;HB$5,HB$5&gt;=$E$2),$K39,0))/Loss_ElectricEnergy
 *IF($C39="Residential",'Portfolio Inputs'!N$33,'Portfolio Inputs'!N$34)
+IF(AND(($AB39+$E$2)&gt;HB$5,HB$5&gt;=$E$2),$Q39,IF(AND(($AA39+$E$2)&gt;HB$5,HB$5&gt;=$E$2),$P39,0))/Loss_GasEnergy
 *IF($C39="Residential",'Portfolio Inputs'!N$35,'Portfolio Inputs'!N$36)</f>
        <v>1284.9230829685132</v>
      </c>
      <c r="HC39" s="140">
        <f ca="1">IF(AND(($AB39+$E$2)&gt;HC$5,HC$5&gt;=$E$2),$L39,IF(AND(($AA39+$E$2)&gt;HC$5,HC$5&gt;=$E$2),$K39,0))/Loss_ElectricEnergy
 *IF($C39="Residential",'Portfolio Inputs'!O$33,'Portfolio Inputs'!O$34)
+IF(AND(($AB39+$E$2)&gt;HC$5,HC$5&gt;=$E$2),$Q39,IF(AND(($AA39+$E$2)&gt;HC$5,HC$5&gt;=$E$2),$P39,0))/Loss_GasEnergy
 *IF($C39="Residential",'Portfolio Inputs'!O$35,'Portfolio Inputs'!O$36)</f>
        <v>1304.1969292130407</v>
      </c>
      <c r="HD39" s="140">
        <f ca="1">IF(AND(($AB39+$E$2)&gt;HD$5,HD$5&gt;=$E$2),$L39,IF(AND(($AA39+$E$2)&gt;HD$5,HD$5&gt;=$E$2),$K39,0))/Loss_ElectricEnergy
 *IF($C39="Residential",'Portfolio Inputs'!P$33,'Portfolio Inputs'!P$34)
+IF(AND(($AB39+$E$2)&gt;HD$5,HD$5&gt;=$E$2),$Q39,IF(AND(($AA39+$E$2)&gt;HD$5,HD$5&gt;=$E$2),$P39,0))/Loss_GasEnergy
 *IF($C39="Residential",'Portfolio Inputs'!P$35,'Portfolio Inputs'!P$36)</f>
        <v>1323.7598831512362</v>
      </c>
      <c r="HE39" s="140">
        <f ca="1">IF(AND(($AB39+$E$2)&gt;HE$5,HE$5&gt;=$E$2),$L39,IF(AND(($AA39+$E$2)&gt;HE$5,HE$5&gt;=$E$2),$K39,0))/Loss_ElectricEnergy
 *IF($C39="Residential",'Portfolio Inputs'!Q$33,'Portfolio Inputs'!Q$34)
+IF(AND(($AB39+$E$2)&gt;HE$5,HE$5&gt;=$E$2),$Q39,IF(AND(($AA39+$E$2)&gt;HE$5,HE$5&gt;=$E$2),$P39,0))/Loss_GasEnergy
 *IF($C39="Residential",'Portfolio Inputs'!Q$35,'Portfolio Inputs'!Q$36)</f>
        <v>1343.6162813985045</v>
      </c>
      <c r="HF39" s="140">
        <f ca="1">IF(AND(($AB39+$E$2)&gt;HF$5,HF$5&gt;=$E$2),$L39,IF(AND(($AA39+$E$2)&gt;HF$5,HF$5&gt;=$E$2),$K39,0))/Loss_ElectricEnergy
 *IF($C39="Residential",'Portfolio Inputs'!R$33,'Portfolio Inputs'!R$34)
+IF(AND(($AB39+$E$2)&gt;HF$5,HF$5&gt;=$E$2),$Q39,IF(AND(($AA39+$E$2)&gt;HF$5,HF$5&gt;=$E$2),$P39,0))/Loss_GasEnergy
 *IF($C39="Residential",'Portfolio Inputs'!R$35,'Portfolio Inputs'!R$36)</f>
        <v>1363.7705256194818</v>
      </c>
      <c r="HG39" s="140">
        <f ca="1">IF(AND(($AB39+$E$2)&gt;HG$5,HG$5&gt;=$E$2),$L39,IF(AND(($AA39+$E$2)&gt;HG$5,HG$5&gt;=$E$2),$K39,0))/Loss_ElectricEnergy
 *IF($C39="Residential",'Portfolio Inputs'!S$33,'Portfolio Inputs'!S$34)
+IF(AND(($AB39+$E$2)&gt;HG$5,HG$5&gt;=$E$2),$Q39,IF(AND(($AA39+$E$2)&gt;HG$5,HG$5&gt;=$E$2),$P39,0))/Loss_GasEnergy
 *IF($C39="Residential",'Portfolio Inputs'!S$35,'Portfolio Inputs'!S$36)</f>
        <v>1384.2270835037741</v>
      </c>
      <c r="HH39" s="140">
        <f ca="1">IF(AND(($AB39+$E$2)&gt;HH$5,HH$5&gt;=$E$2),$L39,IF(AND(($AA39+$E$2)&gt;HH$5,HH$5&gt;=$E$2),$K39,0))/Loss_ElectricEnergy
 *IF($C39="Residential",'Portfolio Inputs'!T$33,'Portfolio Inputs'!T$34)
+IF(AND(($AB39+$E$2)&gt;HH$5,HH$5&gt;=$E$2),$Q39,IF(AND(($AA39+$E$2)&gt;HH$5,HH$5&gt;=$E$2),$P39,0))/Loss_GasEnergy
 *IF($C39="Residential",'Portfolio Inputs'!T$35,'Portfolio Inputs'!T$36)</f>
        <v>1404.9904897563306</v>
      </c>
      <c r="HI39" s="140">
        <f ca="1">IF(AND(($AB39+$E$2)&gt;HI$5,HI$5&gt;=$E$2),$L39,IF(AND(($AA39+$E$2)&gt;HI$5,HI$5&gt;=$E$2),$K39,0))/Loss_ElectricEnergy
 *IF($C39="Residential",'Portfolio Inputs'!U$33,'Portfolio Inputs'!U$34)
+IF(AND(($AB39+$E$2)&gt;HI$5,HI$5&gt;=$E$2),$Q39,IF(AND(($AA39+$E$2)&gt;HI$5,HI$5&gt;=$E$2),$P39,0))/Loss_GasEnergy
 *IF($C39="Residential",'Portfolio Inputs'!U$35,'Portfolio Inputs'!U$36)</f>
        <v>0</v>
      </c>
      <c r="HJ39" s="140">
        <f ca="1">IF(AND(($AB39+$E$2)&gt;HJ$5,HJ$5&gt;=$E$2),$L39,IF(AND(($AA39+$E$2)&gt;HJ$5,HJ$5&gt;=$E$2),$K39,0))/Loss_ElectricEnergy
 *IF($C39="Residential",'Portfolio Inputs'!V$33,'Portfolio Inputs'!V$34)
+IF(AND(($AB39+$E$2)&gt;HJ$5,HJ$5&gt;=$E$2),$Q39,IF(AND(($AA39+$E$2)&gt;HJ$5,HJ$5&gt;=$E$2),$P39,0))/Loss_GasEnergy
 *IF($C39="Residential",'Portfolio Inputs'!V$35,'Portfolio Inputs'!V$36)</f>
        <v>0</v>
      </c>
      <c r="HK39" s="140">
        <f ca="1">IF(AND(($AB39+$E$2)&gt;HK$5,HK$5&gt;=$E$2),$L39,IF(AND(($AA39+$E$2)&gt;HK$5,HK$5&gt;=$E$2),$K39,0))/Loss_ElectricEnergy
 *IF($C39="Residential",'Portfolio Inputs'!W$33,'Portfolio Inputs'!W$34)
+IF(AND(($AB39+$E$2)&gt;HK$5,HK$5&gt;=$E$2),$Q39,IF(AND(($AA39+$E$2)&gt;HK$5,HK$5&gt;=$E$2),$P39,0))/Loss_GasEnergy
 *IF($C39="Residential",'Portfolio Inputs'!W$35,'Portfolio Inputs'!W$36)</f>
        <v>0</v>
      </c>
      <c r="HL39" s="140">
        <f ca="1">IF(AND(($AB39+$E$2)&gt;HL$5,HL$5&gt;=$E$2),$L39,IF(AND(($AA39+$E$2)&gt;HL$5,HL$5&gt;=$E$2),$K39,0))/Loss_ElectricEnergy
 *IF($C39="Residential",'Portfolio Inputs'!X$33,'Portfolio Inputs'!X$34)
+IF(AND(($AB39+$E$2)&gt;HL$5,HL$5&gt;=$E$2),$Q39,IF(AND(($AA39+$E$2)&gt;HL$5,HL$5&gt;=$E$2),$P39,0))/Loss_GasEnergy
 *IF($C39="Residential",'Portfolio Inputs'!X$35,'Portfolio Inputs'!X$36)</f>
        <v>0</v>
      </c>
      <c r="HM39" s="140">
        <f ca="1">IF(AND(($AB39+$E$2)&gt;HM$5,HM$5&gt;=$E$2),$L39,IF(AND(($AA39+$E$2)&gt;HM$5,HM$5&gt;=$E$2),$K39,0))/Loss_ElectricEnergy
 *IF($C39="Residential",'Portfolio Inputs'!Y$33,'Portfolio Inputs'!Y$34)
+IF(AND(($AB39+$E$2)&gt;HM$5,HM$5&gt;=$E$2),$Q39,IF(AND(($AA39+$E$2)&gt;HM$5,HM$5&gt;=$E$2),$P39,0))/Loss_GasEnergy
 *IF($C39="Residential",'Portfolio Inputs'!Y$35,'Portfolio Inputs'!Y$36)</f>
        <v>0</v>
      </c>
      <c r="HN39" s="140">
        <f ca="1">IF(AND(($AB39+$E$2)&gt;HN$5,HN$5&gt;=$E$2),$L39,IF(AND(($AA39+$E$2)&gt;HN$5,HN$5&gt;=$E$2),$K39,0))/Loss_ElectricEnergy
 *IF($C39="Residential",'Portfolio Inputs'!Z$33,'Portfolio Inputs'!Z$34)
+IF(AND(($AB39+$E$2)&gt;HN$5,HN$5&gt;=$E$2),$Q39,IF(AND(($AA39+$E$2)&gt;HN$5,HN$5&gt;=$E$2),$P39,0))/Loss_GasEnergy
 *IF($C39="Residential",'Portfolio Inputs'!Z$35,'Portfolio Inputs'!Z$36)</f>
        <v>0</v>
      </c>
      <c r="HO39" s="140">
        <f ca="1">IF(AND(($AB39+$E$2)&gt;HO$5,HO$5&gt;=$E$2),$L39,IF(AND(($AA39+$E$2)&gt;HO$5,HO$5&gt;=$E$2),$K39,0))/Loss_ElectricEnergy
 *IF($C39="Residential",'Portfolio Inputs'!AA$33,'Portfolio Inputs'!AA$34)
+IF(AND(($AB39+$E$2)&gt;HO$5,HO$5&gt;=$E$2),$Q39,IF(AND(($AA39+$E$2)&gt;HO$5,HO$5&gt;=$E$2),$P39,0))/Loss_GasEnergy
 *IF($C39="Residential",'Portfolio Inputs'!AA$35,'Portfolio Inputs'!AA$36)</f>
        <v>0</v>
      </c>
      <c r="HP39" s="140">
        <f ca="1">IF(AND(($AB39+$E$2)&gt;HP$5,HP$5&gt;=$E$2),$L39,IF(AND(($AA39+$E$2)&gt;HP$5,HP$5&gt;=$E$2),$K39,0))/Loss_ElectricEnergy
 *IF($C39="Residential",'Portfolio Inputs'!AB$33,'Portfolio Inputs'!AB$34)
+IF(AND(($AB39+$E$2)&gt;HP$5,HP$5&gt;=$E$2),$Q39,IF(AND(($AA39+$E$2)&gt;HP$5,HP$5&gt;=$E$2),$P39,0))/Loss_GasEnergy
 *IF($C39="Residential",'Portfolio Inputs'!AB$35,'Portfolio Inputs'!AB$36)</f>
        <v>0</v>
      </c>
      <c r="HQ39" s="140">
        <f ca="1">IF(AND(($AB39+$E$2)&gt;HQ$5,HQ$5&gt;=$E$2),$L39,IF(AND(($AA39+$E$2)&gt;HQ$5,HQ$5&gt;=$E$2),$K39,0))/Loss_ElectricEnergy
 *IF($C39="Residential",'Portfolio Inputs'!AC$33,'Portfolio Inputs'!AC$34)
+IF(AND(($AB39+$E$2)&gt;HQ$5,HQ$5&gt;=$E$2),$Q39,IF(AND(($AA39+$E$2)&gt;HQ$5,HQ$5&gt;=$E$2),$P39,0))/Loss_GasEnergy
 *IF($C39="Residential",'Portfolio Inputs'!AC$35,'Portfolio Inputs'!AC$36)</f>
        <v>0</v>
      </c>
      <c r="HR39" s="140">
        <f ca="1">IF(AND(($AB39+$E$2)&gt;HR$5,HR$5&gt;=$E$2),$L39,IF(AND(($AA39+$E$2)&gt;HR$5,HR$5&gt;=$E$2),$K39,0))/Loss_ElectricEnergy
 *IF($C39="Residential",'Portfolio Inputs'!AD$33,'Portfolio Inputs'!AD$34)
+IF(AND(($AB39+$E$2)&gt;HR$5,HR$5&gt;=$E$2),$Q39,IF(AND(($AA39+$E$2)&gt;HR$5,HR$5&gt;=$E$2),$P39,0))/Loss_GasEnergy
 *IF($C39="Residential",'Portfolio Inputs'!AD$35,'Portfolio Inputs'!AD$36)</f>
        <v>0</v>
      </c>
      <c r="HS39" s="140">
        <f ca="1">IF(AND(($AB39+$E$2)&gt;HS$5,HS$5&gt;=$E$2),$L39,IF(AND(($AA39+$E$2)&gt;HS$5,HS$5&gt;=$E$2),$K39,0))/Loss_ElectricEnergy
 *IF($C39="Residential",'Portfolio Inputs'!AE$33,'Portfolio Inputs'!AE$34)
+IF(AND(($AB39+$E$2)&gt;HS$5,HS$5&gt;=$E$2),$Q39,IF(AND(($AA39+$E$2)&gt;HS$5,HS$5&gt;=$E$2),$P39,0))/Loss_GasEnergy
 *IF($C39="Residential",'Portfolio Inputs'!AE$35,'Portfolio Inputs'!AE$36)</f>
        <v>0</v>
      </c>
      <c r="HT39" s="140">
        <f ca="1">IF(AND(($AB39+$E$2)&gt;HT$5,HT$5&gt;=$E$2),$L39,IF(AND(($AA39+$E$2)&gt;HT$5,HT$5&gt;=$E$2),$K39,0))/Loss_ElectricEnergy
 *IF($C39="Residential",'Portfolio Inputs'!AF$33,'Portfolio Inputs'!AF$34)
+IF(AND(($AB39+$E$2)&gt;HT$5,HT$5&gt;=$E$2),$Q39,IF(AND(($AA39+$E$2)&gt;HT$5,HT$5&gt;=$E$2),$P39,0))/Loss_GasEnergy
 *IF($C39="Residential",'Portfolio Inputs'!AF$35,'Portfolio Inputs'!AF$36)</f>
        <v>0</v>
      </c>
      <c r="HU39" s="140">
        <f ca="1">IF(AND(($AB39+$E$2)&gt;HU$5,HU$5&gt;=$E$2),$L39,IF(AND(($AA39+$E$2)&gt;HU$5,HU$5&gt;=$E$2),$K39,0))/Loss_ElectricEnergy
 *IF($C39="Residential",'Portfolio Inputs'!AG$33,'Portfolio Inputs'!AG$34)
+IF(AND(($AB39+$E$2)&gt;HU$5,HU$5&gt;=$E$2),$Q39,IF(AND(($AA39+$E$2)&gt;HU$5,HU$5&gt;=$E$2),$P39,0))/Loss_GasEnergy
 *IF($C39="Residential",'Portfolio Inputs'!AG$35,'Portfolio Inputs'!AG$36)</f>
        <v>0</v>
      </c>
      <c r="HV39" s="140">
        <f ca="1">IF(AND(($AB39+$E$2)&gt;HV$5,HV$5&gt;=$E$2),$L39,IF(AND(($AA39+$E$2)&gt;HV$5,HV$5&gt;=$E$2),$K39,0))/Loss_ElectricEnergy
 *IF($C39="Residential",'Portfolio Inputs'!AH$33,'Portfolio Inputs'!AH$34)
+IF(AND(($AB39+$E$2)&gt;HV$5,HV$5&gt;=$E$2),$Q39,IF(AND(($AA39+$E$2)&gt;HV$5,HV$5&gt;=$E$2),$P39,0))/Loss_GasEnergy
 *IF($C39="Residential",'Portfolio Inputs'!AH$35,'Portfolio Inputs'!AH$36)</f>
        <v>0</v>
      </c>
      <c r="HW39" s="140">
        <f ca="1">IF(AND(($AB39+$E$2)&gt;HW$5,HW$5&gt;=$E$2),$L39,IF(AND(($AA39+$E$2)&gt;HW$5,HW$5&gt;=$E$2),$K39,0))/Loss_ElectricEnergy
 *IF($C39="Residential",'Portfolio Inputs'!AI$33,'Portfolio Inputs'!AI$34)
+IF(AND(($AB39+$E$2)&gt;HW$5,HW$5&gt;=$E$2),$Q39,IF(AND(($AA39+$E$2)&gt;HW$5,HW$5&gt;=$E$2),$P39,0))/Loss_GasEnergy
 *IF($C39="Residential",'Portfolio Inputs'!AI$35,'Portfolio Inputs'!AI$36)</f>
        <v>0</v>
      </c>
      <c r="HX39" s="140">
        <f ca="1">IF(AND(($AB39+$E$2)&gt;HX$5,HX$5&gt;=$E$2),$L39,IF(AND(($AA39+$E$2)&gt;HX$5,HX$5&gt;=$E$2),$K39,0))/Loss_ElectricEnergy
 *IF($C39="Residential",'Portfolio Inputs'!AJ$33,'Portfolio Inputs'!AJ$34)
+IF(AND(($AB39+$E$2)&gt;HX$5,HX$5&gt;=$E$2),$Q39,IF(AND(($AA39+$E$2)&gt;HX$5,HX$5&gt;=$E$2),$P39,0))/Loss_GasEnergy
 *IF($C39="Residential",'Portfolio Inputs'!AJ$35,'Portfolio Inputs'!AJ$36)</f>
        <v>0</v>
      </c>
      <c r="HY39" s="140">
        <f ca="1">IF(AND(($AB39+$E$2)&gt;HY$5,HY$5&gt;=$E$2),$L39,IF(AND(($AA39+$E$2)&gt;HY$5,HY$5&gt;=$E$2),$K39,0))/Loss_ElectricEnergy
 *IF($C39="Residential",'Portfolio Inputs'!AK$33,'Portfolio Inputs'!AK$34)
+IF(AND(($AB39+$E$2)&gt;HY$5,HY$5&gt;=$E$2),$Q39,IF(AND(($AA39+$E$2)&gt;HY$5,HY$5&gt;=$E$2),$P39,0))/Loss_GasEnergy
 *IF($C39="Residential",'Portfolio Inputs'!AK$35,'Portfolio Inputs'!AK$36)</f>
        <v>0</v>
      </c>
      <c r="HZ39" s="140">
        <f ca="1">IF(AND(($AB39+$E$2)&gt;HZ$5,HZ$5&gt;=$E$2),$L39,IF(AND(($AA39+$E$2)&gt;HZ$5,HZ$5&gt;=$E$2),$K39,0))/Loss_ElectricEnergy
 *IF($C39="Residential",'Portfolio Inputs'!AL$33,'Portfolio Inputs'!AL$34)
+IF(AND(($AB39+$E$2)&gt;HZ$5,HZ$5&gt;=$E$2),$Q39,IF(AND(($AA39+$E$2)&gt;HZ$5,HZ$5&gt;=$E$2),$P39,0))/Loss_GasEnergy
 *IF($C39="Residential",'Portfolio Inputs'!AL$35,'Portfolio Inputs'!AL$36)</f>
        <v>0</v>
      </c>
      <c r="IA39" s="140">
        <f ca="1">IF(AND(($AB39+$E$2)&gt;IA$5,IA$5&gt;=$E$2),$L39,IF(AND(($AA39+$E$2)&gt;IA$5,IA$5&gt;=$E$2),$K39,0))/Loss_ElectricEnergy
 *IF($C39="Residential",'Portfolio Inputs'!AM$33,'Portfolio Inputs'!AM$34)
+IF(AND(($AB39+$E$2)&gt;IA$5,IA$5&gt;=$E$2),$Q39,IF(AND(($AA39+$E$2)&gt;IA$5,IA$5&gt;=$E$2),$P39,0))/Loss_GasEnergy
 *IF($C39="Residential",'Portfolio Inputs'!AM$35,'Portfolio Inputs'!AM$36)</f>
        <v>0</v>
      </c>
      <c r="IB39" s="139"/>
      <c r="IC39" s="140">
        <f t="shared" ca="1" si="450"/>
        <v>0</v>
      </c>
      <c r="ID39" s="140">
        <f t="shared" ca="1" si="450"/>
        <v>0</v>
      </c>
      <c r="IE39" s="140">
        <f t="shared" ca="1" si="450"/>
        <v>0</v>
      </c>
      <c r="IF39" s="140">
        <f t="shared" ca="1" si="450"/>
        <v>0</v>
      </c>
      <c r="IG39" s="140">
        <f t="shared" ca="1" si="450"/>
        <v>0</v>
      </c>
      <c r="IH39" s="140">
        <f t="shared" ca="1" si="450"/>
        <v>0</v>
      </c>
      <c r="II39" s="140">
        <f t="shared" ca="1" si="450"/>
        <v>0</v>
      </c>
      <c r="IJ39" s="140">
        <f t="shared" ca="1" si="450"/>
        <v>0</v>
      </c>
      <c r="IK39" s="140">
        <f t="shared" ca="1" si="450"/>
        <v>0</v>
      </c>
      <c r="IL39" s="140">
        <f t="shared" ca="1" si="450"/>
        <v>0</v>
      </c>
      <c r="IM39" s="140">
        <f t="shared" ca="1" si="450"/>
        <v>0</v>
      </c>
      <c r="IN39" s="140">
        <f t="shared" ca="1" si="450"/>
        <v>0</v>
      </c>
      <c r="IO39" s="140">
        <f t="shared" ca="1" si="450"/>
        <v>0</v>
      </c>
      <c r="IP39" s="140">
        <f t="shared" ca="1" si="450"/>
        <v>0</v>
      </c>
      <c r="IQ39" s="140">
        <f t="shared" ca="1" si="450"/>
        <v>0</v>
      </c>
      <c r="IR39" s="140">
        <f t="shared" ca="1" si="450"/>
        <v>0</v>
      </c>
      <c r="IS39" s="140">
        <f t="shared" ca="1" si="451"/>
        <v>0</v>
      </c>
      <c r="IT39" s="140">
        <f t="shared" ca="1" si="451"/>
        <v>0</v>
      </c>
      <c r="IU39" s="140">
        <f t="shared" ca="1" si="451"/>
        <v>0</v>
      </c>
      <c r="IV39" s="140">
        <f t="shared" ca="1" si="451"/>
        <v>0</v>
      </c>
      <c r="IW39" s="140">
        <f t="shared" ca="1" si="452"/>
        <v>0</v>
      </c>
      <c r="IX39" s="140">
        <f t="shared" ca="1" si="452"/>
        <v>0</v>
      </c>
      <c r="IY39" s="140">
        <f t="shared" ca="1" si="452"/>
        <v>0</v>
      </c>
      <c r="IZ39" s="140">
        <f t="shared" ca="1" si="452"/>
        <v>0</v>
      </c>
      <c r="JA39" s="140">
        <f t="shared" ca="1" si="452"/>
        <v>0</v>
      </c>
      <c r="JB39" s="140">
        <f t="shared" ca="1" si="452"/>
        <v>0</v>
      </c>
      <c r="JC39" s="140">
        <f t="shared" ca="1" si="452"/>
        <v>0</v>
      </c>
      <c r="JD39" s="140">
        <f t="shared" ca="1" si="452"/>
        <v>0</v>
      </c>
      <c r="JE39" s="140">
        <f t="shared" ca="1" si="452"/>
        <v>0</v>
      </c>
      <c r="JF39" s="140">
        <f t="shared" ca="1" si="452"/>
        <v>0</v>
      </c>
      <c r="JG39" s="140">
        <f t="shared" ca="1" si="452"/>
        <v>0</v>
      </c>
      <c r="JH39" s="140">
        <f t="shared" ca="1" si="452"/>
        <v>0</v>
      </c>
      <c r="JI39" s="140">
        <f t="shared" ca="1" si="452"/>
        <v>0</v>
      </c>
      <c r="JJ39" s="140">
        <f t="shared" ca="1" si="452"/>
        <v>0</v>
      </c>
      <c r="JK39" s="139"/>
      <c r="JL39" s="140">
        <f ca="1">IF(AND(($AB39+$E$2)&gt;JL$5,JL$5&gt;=$E$2),'Portfolio Inputs'!F$30*$S39,IF(AND(($AA39+$E$2)&gt;JL$5,JL$5&gt;=$E$2),'Portfolio Inputs'!F$30*$R39,0))</f>
        <v>0</v>
      </c>
      <c r="JM39" s="140">
        <f ca="1">IF(AND(($AB39+$E$2)&gt;JM$5,JM$5&gt;=$E$2),'Portfolio Inputs'!G$30*$S39,IF(AND(($AA39+$E$2)&gt;JM$5,JM$5&gt;=$E$2),'Portfolio Inputs'!G$30*$R39,0))</f>
        <v>0</v>
      </c>
      <c r="JN39" s="140">
        <f ca="1">IF(AND(($AB39+$E$2)&gt;JN$5,JN$5&gt;=$E$2),'Portfolio Inputs'!H$30*$S39,IF(AND(($AA39+$E$2)&gt;JN$5,JN$5&gt;=$E$2),'Portfolio Inputs'!H$30*$R39,0))</f>
        <v>0</v>
      </c>
      <c r="JO39" s="140">
        <f ca="1">IF(AND(($AB39+$E$2)&gt;JO$5,JO$5&gt;=$E$2),'Portfolio Inputs'!I$30*$S39,IF(AND(($AA39+$E$2)&gt;JO$5,JO$5&gt;=$E$2),'Portfolio Inputs'!I$30*$R39,0))</f>
        <v>0</v>
      </c>
      <c r="JP39" s="140">
        <f ca="1">IF(AND(($AB39+$E$2)&gt;JP$5,JP$5&gt;=$E$2),'Portfolio Inputs'!J$30*$S39,IF(AND(($AA39+$E$2)&gt;JP$5,JP$5&gt;=$E$2),'Portfolio Inputs'!J$30*$R39,0))</f>
        <v>0</v>
      </c>
      <c r="JQ39" s="140">
        <f ca="1">IF(AND(($AB39+$E$2)&gt;JQ$5,JQ$5&gt;=$E$2),'Portfolio Inputs'!K$30*$S39,IF(AND(($AA39+$E$2)&gt;JQ$5,JQ$5&gt;=$E$2),'Portfolio Inputs'!K$30*$R39,0))</f>
        <v>0</v>
      </c>
      <c r="JR39" s="140">
        <f ca="1">IF(AND(($AB39+$E$2)&gt;JR$5,JR$5&gt;=$E$2),'Portfolio Inputs'!L$30*$S39,IF(AND(($AA39+$E$2)&gt;JR$5,JR$5&gt;=$E$2),'Portfolio Inputs'!L$30*$R39,0))</f>
        <v>0</v>
      </c>
      <c r="JS39" s="140">
        <f ca="1">IF(AND(($AB39+$E$2)&gt;JS$5,JS$5&gt;=$E$2),'Portfolio Inputs'!M$30*$S39,IF(AND(($AA39+$E$2)&gt;JS$5,JS$5&gt;=$E$2),'Portfolio Inputs'!M$30*$R39,0))</f>
        <v>0</v>
      </c>
      <c r="JT39" s="140">
        <f ca="1">IF(AND(($AB39+$E$2)&gt;JT$5,JT$5&gt;=$E$2),'Portfolio Inputs'!N$30*$S39,IF(AND(($AA39+$E$2)&gt;JT$5,JT$5&gt;=$E$2),'Portfolio Inputs'!N$30*$R39,0))</f>
        <v>0</v>
      </c>
      <c r="JU39" s="140">
        <f ca="1">IF(AND(($AB39+$E$2)&gt;JU$5,JU$5&gt;=$E$2),'Portfolio Inputs'!O$30*$S39,IF(AND(($AA39+$E$2)&gt;JU$5,JU$5&gt;=$E$2),'Portfolio Inputs'!O$30*$R39,0))</f>
        <v>0</v>
      </c>
      <c r="JV39" s="140">
        <f ca="1">IF(AND(($AB39+$E$2)&gt;JV$5,JV$5&gt;=$E$2),'Portfolio Inputs'!P$30*$S39,IF(AND(($AA39+$E$2)&gt;JV$5,JV$5&gt;=$E$2),'Portfolio Inputs'!P$30*$R39,0))</f>
        <v>0</v>
      </c>
      <c r="JW39" s="140">
        <f ca="1">IF(AND(($AB39+$E$2)&gt;JW$5,JW$5&gt;=$E$2),'Portfolio Inputs'!Q$30*$S39,IF(AND(($AA39+$E$2)&gt;JW$5,JW$5&gt;=$E$2),'Portfolio Inputs'!Q$30*$R39,0))</f>
        <v>0</v>
      </c>
      <c r="JX39" s="140">
        <f ca="1">IF(AND(($AB39+$E$2)&gt;JX$5,JX$5&gt;=$E$2),'Portfolio Inputs'!R$30*$S39,IF(AND(($AA39+$E$2)&gt;JX$5,JX$5&gt;=$E$2),'Portfolio Inputs'!R$30*$R39,0))</f>
        <v>0</v>
      </c>
      <c r="JY39" s="140">
        <f ca="1">IF(AND(($AB39+$E$2)&gt;JY$5,JY$5&gt;=$E$2),'Portfolio Inputs'!S$30*$S39,IF(AND(($AA39+$E$2)&gt;JY$5,JY$5&gt;=$E$2),'Portfolio Inputs'!S$30*$R39,0))</f>
        <v>0</v>
      </c>
      <c r="JZ39" s="140">
        <f ca="1">IF(AND(($AB39+$E$2)&gt;JZ$5,JZ$5&gt;=$E$2),'Portfolio Inputs'!T$30*$S39,IF(AND(($AA39+$E$2)&gt;JZ$5,JZ$5&gt;=$E$2),'Portfolio Inputs'!T$30*$R39,0))</f>
        <v>0</v>
      </c>
      <c r="KA39" s="140">
        <f ca="1">IF(AND(($AB39+$E$2)&gt;KA$5,KA$5&gt;=$E$2),'Portfolio Inputs'!U$30*$S39,IF(AND(($AA39+$E$2)&gt;KA$5,KA$5&gt;=$E$2),'Portfolio Inputs'!U$30*$R39,0))</f>
        <v>0</v>
      </c>
      <c r="KB39" s="140">
        <f ca="1">IF(AND(($AB39+$E$2)&gt;KB$5,KB$5&gt;=$E$2),'Portfolio Inputs'!V$30*$S39,IF(AND(($AA39+$E$2)&gt;KB$5,KB$5&gt;=$E$2),'Portfolio Inputs'!V$30*$R39,0))</f>
        <v>0</v>
      </c>
      <c r="KC39" s="140">
        <f ca="1">IF(AND(($AB39+$E$2)&gt;KC$5,KC$5&gt;=$E$2),'Portfolio Inputs'!W$30*$S39,IF(AND(($AA39+$E$2)&gt;KC$5,KC$5&gt;=$E$2),'Portfolio Inputs'!W$30*$R39,0))</f>
        <v>0</v>
      </c>
      <c r="KD39" s="140">
        <f ca="1">IF(AND(($AB39+$E$2)&gt;KD$5,KD$5&gt;=$E$2),'Portfolio Inputs'!X$30*$S39,IF(AND(($AA39+$E$2)&gt;KD$5,KD$5&gt;=$E$2),'Portfolio Inputs'!X$30*$R39,0))</f>
        <v>0</v>
      </c>
      <c r="KE39" s="140">
        <f ca="1">IF(AND(($AB39+$E$2)&gt;KE$5,KE$5&gt;=$E$2),'Portfolio Inputs'!Y$30*$S39,IF(AND(($AA39+$E$2)&gt;KE$5,KE$5&gt;=$E$2),'Portfolio Inputs'!Y$30*$R39,0))</f>
        <v>0</v>
      </c>
      <c r="KF39" s="140">
        <f ca="1">IF(AND(($AB39+$E$2)&gt;KF$5,KF$5&gt;=$E$2),'Portfolio Inputs'!Z$30*$S39,IF(AND(($AA39+$E$2)&gt;KF$5,KF$5&gt;=$E$2),'Portfolio Inputs'!Z$30*$R39,0))</f>
        <v>0</v>
      </c>
      <c r="KG39" s="140">
        <f ca="1">IF(AND(($AB39+$E$2)&gt;KG$5,KG$5&gt;=$E$2),'Portfolio Inputs'!AA$30*$S39,IF(AND(($AA39+$E$2)&gt;KG$5,KG$5&gt;=$E$2),'Portfolio Inputs'!AA$30*$R39,0))</f>
        <v>0</v>
      </c>
      <c r="KH39" s="140">
        <f ca="1">IF(AND(($AB39+$E$2)&gt;KH$5,KH$5&gt;=$E$2),'Portfolio Inputs'!AB$30*$S39,IF(AND(($AA39+$E$2)&gt;KH$5,KH$5&gt;=$E$2),'Portfolio Inputs'!AB$30*$R39,0))</f>
        <v>0</v>
      </c>
      <c r="KI39" s="140">
        <f ca="1">IF(AND(($AB39+$E$2)&gt;KI$5,KI$5&gt;=$E$2),'Portfolio Inputs'!AC$30*$S39,IF(AND(($AA39+$E$2)&gt;KI$5,KI$5&gt;=$E$2),'Portfolio Inputs'!AC$30*$R39,0))</f>
        <v>0</v>
      </c>
      <c r="KJ39" s="140">
        <f ca="1">IF(AND(($AB39+$E$2)&gt;KJ$5,KJ$5&gt;=$E$2),'Portfolio Inputs'!AD$30*$S39,IF(AND(($AA39+$E$2)&gt;KJ$5,KJ$5&gt;=$E$2),'Portfolio Inputs'!AD$30*$R39,0))</f>
        <v>0</v>
      </c>
      <c r="KK39" s="140">
        <f ca="1">IF(AND(($AB39+$E$2)&gt;KK$5,KK$5&gt;=$E$2),'Portfolio Inputs'!AE$30*$S39,IF(AND(($AA39+$E$2)&gt;KK$5,KK$5&gt;=$E$2),'Portfolio Inputs'!AE$30*$R39,0))</f>
        <v>0</v>
      </c>
      <c r="KL39" s="140">
        <f ca="1">IF(AND(($AB39+$E$2)&gt;KL$5,KL$5&gt;=$E$2),'Portfolio Inputs'!AF$30*$S39,IF(AND(($AA39+$E$2)&gt;KL$5,KL$5&gt;=$E$2),'Portfolio Inputs'!AF$30*$R39,0))</f>
        <v>0</v>
      </c>
      <c r="KM39" s="140">
        <f ca="1">IF(AND(($AB39+$E$2)&gt;KM$5,KM$5&gt;=$E$2),'Portfolio Inputs'!AG$30*$S39,IF(AND(($AA39+$E$2)&gt;KM$5,KM$5&gt;=$E$2),'Portfolio Inputs'!AG$30*$R39,0))</f>
        <v>0</v>
      </c>
      <c r="KN39" s="140">
        <f ca="1">IF(AND(($AB39+$E$2)&gt;KN$5,KN$5&gt;=$E$2),'Portfolio Inputs'!AH$30*$S39,IF(AND(($AA39+$E$2)&gt;KN$5,KN$5&gt;=$E$2),'Portfolio Inputs'!AH$30*$R39,0))</f>
        <v>0</v>
      </c>
      <c r="KO39" s="140">
        <f ca="1">IF(AND(($AB39+$E$2)&gt;KO$5,KO$5&gt;=$E$2),'Portfolio Inputs'!AI$30*$S39,IF(AND(($AA39+$E$2)&gt;KO$5,KO$5&gt;=$E$2),'Portfolio Inputs'!AI$30*$R39,0))</f>
        <v>0</v>
      </c>
      <c r="KP39" s="140">
        <f ca="1">IF(AND(($AB39+$E$2)&gt;KP$5,KP$5&gt;=$E$2),'Portfolio Inputs'!AJ$30*$S39,IF(AND(($AA39+$E$2)&gt;KP$5,KP$5&gt;=$E$2),'Portfolio Inputs'!AJ$30*$R39,0))</f>
        <v>0</v>
      </c>
      <c r="KQ39" s="140">
        <f ca="1">IF(AND(($AB39+$E$2)&gt;KQ$5,KQ$5&gt;=$E$2),'Portfolio Inputs'!AK$30*$S39,IF(AND(($AA39+$E$2)&gt;KQ$5,KQ$5&gt;=$E$2),'Portfolio Inputs'!AK$30*$R39,0))</f>
        <v>0</v>
      </c>
      <c r="KR39" s="140">
        <f ca="1">IF(AND(($AB39+$E$2)&gt;KR$5,KR$5&gt;=$E$2),'Portfolio Inputs'!AL$30*$S39,IF(AND(($AA39+$E$2)&gt;KR$5,KR$5&gt;=$E$2),'Portfolio Inputs'!AL$30*$R39,0))</f>
        <v>0</v>
      </c>
      <c r="KS39" s="140">
        <f ca="1">IF(AND(($AB39+$E$2)&gt;KS$5,KS$5&gt;=$E$2),'Portfolio Inputs'!AM$30*$S39,IF(AND(($AA39+$E$2)&gt;KS$5,KS$5&gt;=$E$2),'Portfolio Inputs'!AM$30*$R39,0))</f>
        <v>0</v>
      </c>
      <c r="KT39" s="139"/>
      <c r="KU39" s="140">
        <f ca="1">IF(AND(($AB39+$E$2)&gt;KU$5,KU$5&gt;=$E$2),$S39,IF(AND(($AA39+$E$2)&gt;KU$5,KU$5&gt;=$E$2),$R39,0))*IF($C39="Residential",'Portfolio Inputs'!F$37,'Portfolio Inputs'!F$38)</f>
        <v>0</v>
      </c>
      <c r="KV39" s="140">
        <f ca="1">IF(AND(($AB39+$E$2)&gt;KV$5,KV$5&gt;=$E$2),$S39,IF(AND(($AA39+$E$2)&gt;KV$5,KV$5&gt;=$E$2),$R39,0))*IF($C39="Residential",'Portfolio Inputs'!G$37,'Portfolio Inputs'!G$38)</f>
        <v>0</v>
      </c>
      <c r="KW39" s="140">
        <f ca="1">IF(AND(($AB39+$E$2)&gt;KW$5,KW$5&gt;=$E$2),$S39,IF(AND(($AA39+$E$2)&gt;KW$5,KW$5&gt;=$E$2),$R39,0))*IF($C39="Residential",'Portfolio Inputs'!H$37,'Portfolio Inputs'!H$38)</f>
        <v>0</v>
      </c>
      <c r="KX39" s="140">
        <f ca="1">IF(AND(($AB39+$E$2)&gt;KX$5,KX$5&gt;=$E$2),$S39,IF(AND(($AA39+$E$2)&gt;KX$5,KX$5&gt;=$E$2),$R39,0))*IF($C39="Residential",'Portfolio Inputs'!I$37,'Portfolio Inputs'!I$38)</f>
        <v>0</v>
      </c>
      <c r="KY39" s="140">
        <f ca="1">IF(AND(($AB39+$E$2)&gt;KY$5,KY$5&gt;=$E$2),$S39,IF(AND(($AA39+$E$2)&gt;KY$5,KY$5&gt;=$E$2),$R39,0))*IF($C39="Residential",'Portfolio Inputs'!J$37,'Portfolio Inputs'!J$38)</f>
        <v>0</v>
      </c>
      <c r="KZ39" s="140">
        <f ca="1">IF(AND(($AB39+$E$2)&gt;KZ$5,KZ$5&gt;=$E$2),$S39,IF(AND(($AA39+$E$2)&gt;KZ$5,KZ$5&gt;=$E$2),$R39,0))*IF($C39="Residential",'Portfolio Inputs'!K$37,'Portfolio Inputs'!K$38)</f>
        <v>0</v>
      </c>
      <c r="LA39" s="140">
        <f ca="1">IF(AND(($AB39+$E$2)&gt;LA$5,LA$5&gt;=$E$2),$S39,IF(AND(($AA39+$E$2)&gt;LA$5,LA$5&gt;=$E$2),$R39,0))*IF($C39="Residential",'Portfolio Inputs'!L$37,'Portfolio Inputs'!L$38)</f>
        <v>0</v>
      </c>
      <c r="LB39" s="140">
        <f ca="1">IF(AND(($AB39+$E$2)&gt;LB$5,LB$5&gt;=$E$2),$S39,IF(AND(($AA39+$E$2)&gt;LB$5,LB$5&gt;=$E$2),$R39,0))*IF($C39="Residential",'Portfolio Inputs'!M$37,'Portfolio Inputs'!M$38)</f>
        <v>0</v>
      </c>
      <c r="LC39" s="140">
        <f ca="1">IF(AND(($AB39+$E$2)&gt;LC$5,LC$5&gt;=$E$2),$S39,IF(AND(($AA39+$E$2)&gt;LC$5,LC$5&gt;=$E$2),$R39,0))*IF($C39="Residential",'Portfolio Inputs'!N$37,'Portfolio Inputs'!N$38)</f>
        <v>0</v>
      </c>
      <c r="LD39" s="140">
        <f ca="1">IF(AND(($AB39+$E$2)&gt;LD$5,LD$5&gt;=$E$2),$S39,IF(AND(($AA39+$E$2)&gt;LD$5,LD$5&gt;=$E$2),$R39,0))*IF($C39="Residential",'Portfolio Inputs'!O$37,'Portfolio Inputs'!O$38)</f>
        <v>0</v>
      </c>
      <c r="LE39" s="140">
        <f ca="1">IF(AND(($AB39+$E$2)&gt;LE$5,LE$5&gt;=$E$2),$S39,IF(AND(($AA39+$E$2)&gt;LE$5,LE$5&gt;=$E$2),$R39,0))*IF($C39="Residential",'Portfolio Inputs'!P$37,'Portfolio Inputs'!P$38)</f>
        <v>0</v>
      </c>
      <c r="LF39" s="140">
        <f ca="1">IF(AND(($AB39+$E$2)&gt;LF$5,LF$5&gt;=$E$2),$S39,IF(AND(($AA39+$E$2)&gt;LF$5,LF$5&gt;=$E$2),$R39,0))*IF($C39="Residential",'Portfolio Inputs'!Q$37,'Portfolio Inputs'!Q$38)</f>
        <v>0</v>
      </c>
      <c r="LG39" s="140">
        <f ca="1">IF(AND(($AB39+$E$2)&gt;LG$5,LG$5&gt;=$E$2),$S39,IF(AND(($AA39+$E$2)&gt;LG$5,LG$5&gt;=$E$2),$R39,0))*IF($C39="Residential",'Portfolio Inputs'!R$37,'Portfolio Inputs'!R$38)</f>
        <v>0</v>
      </c>
      <c r="LH39" s="140">
        <f ca="1">IF(AND(($AB39+$E$2)&gt;LH$5,LH$5&gt;=$E$2),$S39,IF(AND(($AA39+$E$2)&gt;LH$5,LH$5&gt;=$E$2),$R39,0))*IF($C39="Residential",'Portfolio Inputs'!S$37,'Portfolio Inputs'!S$38)</f>
        <v>0</v>
      </c>
      <c r="LI39" s="140">
        <f ca="1">IF(AND(($AB39+$E$2)&gt;LI$5,LI$5&gt;=$E$2),$S39,IF(AND(($AA39+$E$2)&gt;LI$5,LI$5&gt;=$E$2),$R39,0))*IF($C39="Residential",'Portfolio Inputs'!T$37,'Portfolio Inputs'!T$38)</f>
        <v>0</v>
      </c>
      <c r="LJ39" s="140">
        <f ca="1">IF(AND(($AB39+$E$2)&gt;LJ$5,LJ$5&gt;=$E$2),$S39,IF(AND(($AA39+$E$2)&gt;LJ$5,LJ$5&gt;=$E$2),$R39,0))*IF($C39="Residential",'Portfolio Inputs'!U$37,'Portfolio Inputs'!U$38)</f>
        <v>0</v>
      </c>
      <c r="LK39" s="140">
        <f ca="1">IF(AND(($AB39+$E$2)&gt;LK$5,LK$5&gt;=$E$2),$S39,IF(AND(($AA39+$E$2)&gt;LK$5,LK$5&gt;=$E$2),$R39,0))*IF($C39="Residential",'Portfolio Inputs'!V$37,'Portfolio Inputs'!V$38)</f>
        <v>0</v>
      </c>
      <c r="LL39" s="140">
        <f ca="1">IF(AND(($AB39+$E$2)&gt;LL$5,LL$5&gt;=$E$2),$S39,IF(AND(($AA39+$E$2)&gt;LL$5,LL$5&gt;=$E$2),$R39,0))*IF($C39="Residential",'Portfolio Inputs'!W$37,'Portfolio Inputs'!W$38)</f>
        <v>0</v>
      </c>
      <c r="LM39" s="140">
        <f ca="1">IF(AND(($AB39+$E$2)&gt;LM$5,LM$5&gt;=$E$2),$S39,IF(AND(($AA39+$E$2)&gt;LM$5,LM$5&gt;=$E$2),$R39,0))*IF($C39="Residential",'Portfolio Inputs'!X$37,'Portfolio Inputs'!X$38)</f>
        <v>0</v>
      </c>
      <c r="LN39" s="140">
        <f ca="1">IF(AND(($AB39+$E$2)&gt;LN$5,LN$5&gt;=$E$2),$S39,IF(AND(($AA39+$E$2)&gt;LN$5,LN$5&gt;=$E$2),$R39,0))*IF($C39="Residential",'Portfolio Inputs'!Y$37,'Portfolio Inputs'!Y$38)</f>
        <v>0</v>
      </c>
      <c r="LO39" s="140">
        <f ca="1">IF(AND(($AB39+$E$2)&gt;LO$5,LO$5&gt;=$E$2),$S39,IF(AND(($AA39+$E$2)&gt;LO$5,LO$5&gt;=$E$2),$R39,0))*IF($C39="Residential",'Portfolio Inputs'!Z$37,'Portfolio Inputs'!Z$38)</f>
        <v>0</v>
      </c>
      <c r="LP39" s="140">
        <f ca="1">IF(AND(($AB39+$E$2)&gt;LP$5,LP$5&gt;=$E$2),$S39,IF(AND(($AA39+$E$2)&gt;LP$5,LP$5&gt;=$E$2),$R39,0))*IF($C39="Residential",'Portfolio Inputs'!AA$37,'Portfolio Inputs'!AA$38)</f>
        <v>0</v>
      </c>
      <c r="LQ39" s="140">
        <f ca="1">IF(AND(($AB39+$E$2)&gt;LQ$5,LQ$5&gt;=$E$2),$S39,IF(AND(($AA39+$E$2)&gt;LQ$5,LQ$5&gt;=$E$2),$R39,0))*IF($C39="Residential",'Portfolio Inputs'!AB$37,'Portfolio Inputs'!AB$38)</f>
        <v>0</v>
      </c>
      <c r="LR39" s="140">
        <f ca="1">IF(AND(($AB39+$E$2)&gt;LR$5,LR$5&gt;=$E$2),$S39,IF(AND(($AA39+$E$2)&gt;LR$5,LR$5&gt;=$E$2),$R39,0))*IF($C39="Residential",'Portfolio Inputs'!AC$37,'Portfolio Inputs'!AC$38)</f>
        <v>0</v>
      </c>
      <c r="LS39" s="140">
        <f ca="1">IF(AND(($AB39+$E$2)&gt;LS$5,LS$5&gt;=$E$2),$S39,IF(AND(($AA39+$E$2)&gt;LS$5,LS$5&gt;=$E$2),$R39,0))*IF($C39="Residential",'Portfolio Inputs'!AD$37,'Portfolio Inputs'!AD$38)</f>
        <v>0</v>
      </c>
      <c r="LT39" s="140">
        <f ca="1">IF(AND(($AB39+$E$2)&gt;LT$5,LT$5&gt;=$E$2),$S39,IF(AND(($AA39+$E$2)&gt;LT$5,LT$5&gt;=$E$2),$R39,0))*IF($C39="Residential",'Portfolio Inputs'!AE$37,'Portfolio Inputs'!AE$38)</f>
        <v>0</v>
      </c>
      <c r="LU39" s="140">
        <f ca="1">IF(AND(($AB39+$E$2)&gt;LU$5,LU$5&gt;=$E$2),$S39,IF(AND(($AA39+$E$2)&gt;LU$5,LU$5&gt;=$E$2),$R39,0))*IF($C39="Residential",'Portfolio Inputs'!AF$37,'Portfolio Inputs'!AF$38)</f>
        <v>0</v>
      </c>
      <c r="LV39" s="140">
        <f ca="1">IF(AND(($AB39+$E$2)&gt;LV$5,LV$5&gt;=$E$2),$S39,IF(AND(($AA39+$E$2)&gt;LV$5,LV$5&gt;=$E$2),$R39,0))*IF($C39="Residential",'Portfolio Inputs'!AG$37,'Portfolio Inputs'!AG$38)</f>
        <v>0</v>
      </c>
      <c r="LW39" s="140">
        <f ca="1">IF(AND(($AB39+$E$2)&gt;LW$5,LW$5&gt;=$E$2),$S39,IF(AND(($AA39+$E$2)&gt;LW$5,LW$5&gt;=$E$2),$R39,0))*IF($C39="Residential",'Portfolio Inputs'!AH$37,'Portfolio Inputs'!AH$38)</f>
        <v>0</v>
      </c>
      <c r="LX39" s="140">
        <f ca="1">IF(AND(($AB39+$E$2)&gt;LX$5,LX$5&gt;=$E$2),$S39,IF(AND(($AA39+$E$2)&gt;LX$5,LX$5&gt;=$E$2),$R39,0))*IF($C39="Residential",'Portfolio Inputs'!AI$37,'Portfolio Inputs'!AI$38)</f>
        <v>0</v>
      </c>
      <c r="LY39" s="140">
        <f ca="1">IF(AND(($AB39+$E$2)&gt;LY$5,LY$5&gt;=$E$2),$S39,IF(AND(($AA39+$E$2)&gt;LY$5,LY$5&gt;=$E$2),$R39,0))*IF($C39="Residential",'Portfolio Inputs'!AJ$37,'Portfolio Inputs'!AJ$38)</f>
        <v>0</v>
      </c>
      <c r="LZ39" s="140">
        <f ca="1">IF(AND(($AB39+$E$2)&gt;LZ$5,LZ$5&gt;=$E$2),$S39,IF(AND(($AA39+$E$2)&gt;LZ$5,LZ$5&gt;=$E$2),$R39,0))*IF($C39="Residential",'Portfolio Inputs'!AK$37,'Portfolio Inputs'!AK$38)</f>
        <v>0</v>
      </c>
      <c r="MA39" s="140">
        <f ca="1">IF(AND(($AB39+$E$2)&gt;MA$5,MA$5&gt;=$E$2),$S39,IF(AND(($AA39+$E$2)&gt;MA$5,MA$5&gt;=$E$2),$R39,0))*IF($C39="Residential",'Portfolio Inputs'!AL$37,'Portfolio Inputs'!AL$38)</f>
        <v>0</v>
      </c>
      <c r="MB39" s="140">
        <f ca="1">IF(AND(($AB39+$E$2)&gt;MB$5,MB$5&gt;=$E$2),$S39,IF(AND(($AA39+$E$2)&gt;MB$5,MB$5&gt;=$E$2),$R39,0))*IF($C39="Residential",'Portfolio Inputs'!AM$37,'Portfolio Inputs'!AM$38)</f>
        <v>0</v>
      </c>
      <c r="MC39" s="139"/>
      <c r="MD39" s="164">
        <f t="shared" ca="1" si="238"/>
        <v>9041.8919999999998</v>
      </c>
      <c r="ME39" s="164">
        <f t="shared" ca="1" si="239"/>
        <v>9041.8919999999998</v>
      </c>
      <c r="MF39" s="164">
        <f t="shared" ca="1" si="240"/>
        <v>9041.8919999999998</v>
      </c>
      <c r="MG39" s="164">
        <f t="shared" ca="1" si="241"/>
        <v>9041.8919999999998</v>
      </c>
      <c r="MH39" s="164">
        <f t="shared" ca="1" si="242"/>
        <v>9041.8919999999998</v>
      </c>
      <c r="MI39" s="164">
        <f t="shared" ca="1" si="243"/>
        <v>9041.8919999999998</v>
      </c>
      <c r="MJ39" s="164">
        <f t="shared" ca="1" si="244"/>
        <v>9041.8919999999998</v>
      </c>
      <c r="MK39" s="164">
        <f t="shared" ca="1" si="245"/>
        <v>9041.8919999999998</v>
      </c>
      <c r="ML39" s="164">
        <f t="shared" ca="1" si="246"/>
        <v>9041.8919999999998</v>
      </c>
      <c r="MM39" s="164">
        <f t="shared" ca="1" si="247"/>
        <v>9041.8919999999998</v>
      </c>
      <c r="MN39" s="164">
        <f t="shared" ca="1" si="248"/>
        <v>9041.8919999999998</v>
      </c>
      <c r="MO39" s="164">
        <f t="shared" ca="1" si="249"/>
        <v>9041.8919999999998</v>
      </c>
      <c r="MP39" s="164">
        <f t="shared" ca="1" si="250"/>
        <v>9041.8919999999998</v>
      </c>
      <c r="MQ39" s="164">
        <f t="shared" ca="1" si="251"/>
        <v>9041.8919999999998</v>
      </c>
      <c r="MR39" s="164">
        <f t="shared" ca="1" si="252"/>
        <v>9041.8919999999998</v>
      </c>
      <c r="MS39" s="164">
        <f t="shared" ca="1" si="253"/>
        <v>0</v>
      </c>
      <c r="MT39" s="164">
        <f t="shared" ca="1" si="254"/>
        <v>0</v>
      </c>
      <c r="MU39" s="164">
        <f t="shared" ca="1" si="255"/>
        <v>0</v>
      </c>
      <c r="MV39" s="164">
        <f t="shared" ca="1" si="256"/>
        <v>0</v>
      </c>
      <c r="MW39" s="164">
        <f t="shared" ca="1" si="257"/>
        <v>0</v>
      </c>
      <c r="MX39" s="164">
        <f t="shared" ca="1" si="258"/>
        <v>0</v>
      </c>
      <c r="MY39" s="164">
        <f t="shared" ca="1" si="259"/>
        <v>0</v>
      </c>
      <c r="MZ39" s="164">
        <f t="shared" ca="1" si="260"/>
        <v>0</v>
      </c>
      <c r="NA39" s="164">
        <f t="shared" ca="1" si="261"/>
        <v>0</v>
      </c>
      <c r="NB39" s="164">
        <f t="shared" ca="1" si="262"/>
        <v>0</v>
      </c>
      <c r="NC39" s="164">
        <f t="shared" ca="1" si="263"/>
        <v>0</v>
      </c>
      <c r="ND39" s="164">
        <f t="shared" ca="1" si="264"/>
        <v>0</v>
      </c>
      <c r="NE39" s="164">
        <f t="shared" ca="1" si="265"/>
        <v>0</v>
      </c>
      <c r="NF39" s="164">
        <f t="shared" ca="1" si="266"/>
        <v>0</v>
      </c>
      <c r="NG39" s="164">
        <f t="shared" ca="1" si="267"/>
        <v>0</v>
      </c>
      <c r="NH39" s="164">
        <f t="shared" ca="1" si="268"/>
        <v>0</v>
      </c>
      <c r="NI39" s="164">
        <f t="shared" ca="1" si="269"/>
        <v>0</v>
      </c>
      <c r="NJ39" s="164">
        <f t="shared" ca="1" si="270"/>
        <v>0</v>
      </c>
      <c r="NK39" s="164">
        <f t="shared" ca="1" si="271"/>
        <v>0</v>
      </c>
      <c r="NL39" s="139"/>
      <c r="NM39" s="164">
        <f t="shared" ca="1" si="272"/>
        <v>3.3818099999999993</v>
      </c>
      <c r="NN39" s="164">
        <f t="shared" ca="1" si="273"/>
        <v>3.3818099999999993</v>
      </c>
      <c r="NO39" s="164">
        <f t="shared" ca="1" si="274"/>
        <v>3.3818099999999993</v>
      </c>
      <c r="NP39" s="164">
        <f t="shared" ca="1" si="275"/>
        <v>3.3818099999999993</v>
      </c>
      <c r="NQ39" s="164">
        <f t="shared" ca="1" si="276"/>
        <v>3.3818099999999993</v>
      </c>
      <c r="NR39" s="164">
        <f t="shared" ca="1" si="277"/>
        <v>3.3818099999999993</v>
      </c>
      <c r="NS39" s="164">
        <f t="shared" ca="1" si="278"/>
        <v>3.3818099999999993</v>
      </c>
      <c r="NT39" s="164">
        <f t="shared" ca="1" si="279"/>
        <v>3.3818099999999993</v>
      </c>
      <c r="NU39" s="164">
        <f t="shared" ca="1" si="280"/>
        <v>3.3818099999999993</v>
      </c>
      <c r="NV39" s="164">
        <f t="shared" ca="1" si="281"/>
        <v>3.3818099999999993</v>
      </c>
      <c r="NW39" s="164">
        <f t="shared" ca="1" si="282"/>
        <v>3.3818099999999993</v>
      </c>
      <c r="NX39" s="164">
        <f t="shared" ca="1" si="283"/>
        <v>3.3818099999999993</v>
      </c>
      <c r="NY39" s="164">
        <f t="shared" ca="1" si="284"/>
        <v>3.3818099999999993</v>
      </c>
      <c r="NZ39" s="164">
        <f t="shared" ca="1" si="285"/>
        <v>3.3818099999999993</v>
      </c>
      <c r="OA39" s="164">
        <f t="shared" ca="1" si="286"/>
        <v>3.3818099999999993</v>
      </c>
      <c r="OB39" s="164">
        <f t="shared" ca="1" si="287"/>
        <v>0</v>
      </c>
      <c r="OC39" s="164">
        <f t="shared" ca="1" si="288"/>
        <v>0</v>
      </c>
      <c r="OD39" s="164">
        <f t="shared" ca="1" si="289"/>
        <v>0</v>
      </c>
      <c r="OE39" s="164">
        <f t="shared" ca="1" si="290"/>
        <v>0</v>
      </c>
      <c r="OF39" s="164">
        <f t="shared" ca="1" si="291"/>
        <v>0</v>
      </c>
      <c r="OG39" s="164">
        <f t="shared" ca="1" si="292"/>
        <v>0</v>
      </c>
      <c r="OH39" s="164">
        <f t="shared" ca="1" si="293"/>
        <v>0</v>
      </c>
      <c r="OI39" s="164">
        <f t="shared" ca="1" si="294"/>
        <v>0</v>
      </c>
      <c r="OJ39" s="164">
        <f t="shared" ca="1" si="295"/>
        <v>0</v>
      </c>
      <c r="OK39" s="164">
        <f t="shared" ca="1" si="296"/>
        <v>0</v>
      </c>
      <c r="OL39" s="164">
        <f t="shared" ca="1" si="297"/>
        <v>0</v>
      </c>
      <c r="OM39" s="164">
        <f t="shared" ca="1" si="298"/>
        <v>0</v>
      </c>
      <c r="ON39" s="164">
        <f t="shared" ca="1" si="299"/>
        <v>0</v>
      </c>
      <c r="OO39" s="164">
        <f t="shared" ca="1" si="300"/>
        <v>0</v>
      </c>
      <c r="OP39" s="164">
        <f t="shared" ca="1" si="301"/>
        <v>0</v>
      </c>
      <c r="OQ39" s="164">
        <f t="shared" ca="1" si="302"/>
        <v>0</v>
      </c>
      <c r="OR39" s="164">
        <f t="shared" ca="1" si="303"/>
        <v>0</v>
      </c>
      <c r="OS39" s="164">
        <f t="shared" ca="1" si="304"/>
        <v>0</v>
      </c>
      <c r="OT39" s="164">
        <f t="shared" ca="1" si="305"/>
        <v>0</v>
      </c>
      <c r="OU39" s="139"/>
      <c r="OV39" s="164">
        <f t="shared" ca="1" si="306"/>
        <v>0</v>
      </c>
      <c r="OW39" s="164">
        <f t="shared" ca="1" si="307"/>
        <v>0</v>
      </c>
      <c r="OX39" s="164">
        <f t="shared" ca="1" si="308"/>
        <v>0</v>
      </c>
      <c r="OY39" s="164">
        <f t="shared" ca="1" si="309"/>
        <v>0</v>
      </c>
      <c r="OZ39" s="164">
        <f t="shared" ca="1" si="310"/>
        <v>0</v>
      </c>
      <c r="PA39" s="164">
        <f t="shared" ca="1" si="311"/>
        <v>0</v>
      </c>
      <c r="PB39" s="164">
        <f t="shared" ca="1" si="312"/>
        <v>0</v>
      </c>
      <c r="PC39" s="164">
        <f t="shared" ca="1" si="313"/>
        <v>0</v>
      </c>
      <c r="PD39" s="164">
        <f t="shared" ca="1" si="314"/>
        <v>0</v>
      </c>
      <c r="PE39" s="164">
        <f t="shared" ca="1" si="315"/>
        <v>0</v>
      </c>
      <c r="PF39" s="164">
        <f t="shared" ca="1" si="316"/>
        <v>0</v>
      </c>
      <c r="PG39" s="164">
        <f t="shared" ca="1" si="317"/>
        <v>0</v>
      </c>
      <c r="PH39" s="164">
        <f t="shared" ca="1" si="318"/>
        <v>0</v>
      </c>
      <c r="PI39" s="164">
        <f t="shared" ca="1" si="319"/>
        <v>0</v>
      </c>
      <c r="PJ39" s="164">
        <f t="shared" ca="1" si="320"/>
        <v>0</v>
      </c>
      <c r="PK39" s="164">
        <f t="shared" ca="1" si="321"/>
        <v>0</v>
      </c>
      <c r="PL39" s="164">
        <f t="shared" ca="1" si="322"/>
        <v>0</v>
      </c>
      <c r="PM39" s="164">
        <f t="shared" ca="1" si="323"/>
        <v>0</v>
      </c>
      <c r="PN39" s="164">
        <f t="shared" ca="1" si="324"/>
        <v>0</v>
      </c>
      <c r="PO39" s="164">
        <f t="shared" ca="1" si="325"/>
        <v>0</v>
      </c>
      <c r="PP39" s="164">
        <f t="shared" ca="1" si="326"/>
        <v>0</v>
      </c>
      <c r="PQ39" s="164">
        <f t="shared" ca="1" si="327"/>
        <v>0</v>
      </c>
      <c r="PR39" s="164">
        <f t="shared" ca="1" si="328"/>
        <v>0</v>
      </c>
      <c r="PS39" s="164">
        <f t="shared" ca="1" si="329"/>
        <v>0</v>
      </c>
      <c r="PT39" s="164">
        <f t="shared" ca="1" si="330"/>
        <v>0</v>
      </c>
      <c r="PU39" s="164">
        <f t="shared" ca="1" si="331"/>
        <v>0</v>
      </c>
      <c r="PV39" s="164">
        <f t="shared" ca="1" si="332"/>
        <v>0</v>
      </c>
      <c r="PW39" s="164">
        <f t="shared" ca="1" si="333"/>
        <v>0</v>
      </c>
      <c r="PX39" s="164">
        <f t="shared" ca="1" si="334"/>
        <v>0</v>
      </c>
      <c r="PY39" s="164">
        <f t="shared" ca="1" si="335"/>
        <v>0</v>
      </c>
      <c r="PZ39" s="164">
        <f t="shared" ca="1" si="336"/>
        <v>0</v>
      </c>
      <c r="QA39" s="164">
        <f t="shared" ca="1" si="337"/>
        <v>0</v>
      </c>
      <c r="QB39" s="164">
        <f t="shared" ca="1" si="338"/>
        <v>0</v>
      </c>
      <c r="QC39" s="164">
        <f t="shared" ca="1" si="339"/>
        <v>0</v>
      </c>
      <c r="QD39" s="131"/>
    </row>
    <row r="40" spans="1:446" s="120" customFormat="1" ht="14.4" customHeight="1">
      <c r="A40" s="157" t="b">
        <f t="shared" ca="1" si="230"/>
        <v>0</v>
      </c>
      <c r="B40" s="128" t="str">
        <f>'Measure Inputs'!B24</f>
        <v>Residential_Whole House Efficiency_Various_EE Kit_Actual</v>
      </c>
      <c r="C40" s="129" t="str">
        <f ca="1">INDEX(OFFSET('Measure Inputs'!$D$7,,,TotalMeasures),MATCH($B40,OFFSET('Measure Inputs'!$B$7,,,TotalMeasures),0))</f>
        <v>Residential</v>
      </c>
      <c r="D40" s="129" t="str">
        <f ca="1">INDEX(OFFSET('Measure Inputs'!$E$7,,,TotalMeasures),MATCH($B40,OFFSET('Measure Inputs'!$B$7,,,TotalMeasures),0))</f>
        <v>Whole House Efficiency</v>
      </c>
      <c r="E40" s="129" t="str">
        <f ca="1">INDEX(OFFSET('Measure Inputs'!$F$7,,,TotalMeasures),MATCH($B40,OFFSET('Measure Inputs'!$B$7,,,TotalMeasures),0))</f>
        <v>Various</v>
      </c>
      <c r="F40" s="130" t="str">
        <f ca="1">INDEX(OFFSET('Measure Inputs'!$G$7,,,TotalMeasures),MATCH($B40,OFFSET('Measure Inputs'!$B$7,,,TotalMeasures),0))</f>
        <v>EE Kit</v>
      </c>
      <c r="G40" s="130" t="str">
        <f ca="1">INDEX(OFFSET('Measure Inputs'!$H$7,,,TotalMeasures),MATCH($B40,OFFSET('Measure Inputs'!$B$7,,,TotalMeasures),0))</f>
        <v>Actual</v>
      </c>
      <c r="H40" s="131"/>
      <c r="I40" s="132">
        <f ca="1">INDEX(OFFSET('Measure Inputs'!$L$7,,,TotalMeasures),MATCH($B40,OFFSET('Measure Inputs'!$B$7,,,TotalMeasures),0))</f>
        <v>17</v>
      </c>
      <c r="J40" s="132">
        <f t="shared" ca="1" si="231"/>
        <v>7089</v>
      </c>
      <c r="K40" s="162">
        <f ca="1">INDEX(OFFSET('Measure Inputs'!$AH$7,,,TotalMeasures),MATCH($B40,OFFSET('Measure Inputs'!$B$7,,,TotalMeasures),0))*$I40</f>
        <v>7089</v>
      </c>
      <c r="L40" s="132">
        <f ca="1">INDEX(OFFSET('Measure Inputs'!$AI$7,,,TotalMeasures),MATCH($B40,OFFSET('Measure Inputs'!$B$7,,,TotalMeasures),0))*$I40</f>
        <v>0</v>
      </c>
      <c r="M40" s="132">
        <f t="shared" ca="1" si="232"/>
        <v>0.74800000000000011</v>
      </c>
      <c r="N40" s="135">
        <f ca="1">INDEX(OFFSET('Measure Inputs'!$AJ$7,,,TotalMeasures),MATCH($B40,OFFSET('Measure Inputs'!$B$7,,,TotalMeasures),0))*$I40</f>
        <v>0.74800000000000011</v>
      </c>
      <c r="O40" s="132">
        <f ca="1">INDEX(OFFSET('Measure Inputs'!$AK$7,,,TotalMeasures),MATCH($B40,OFFSET('Measure Inputs'!$B$7,,,TotalMeasures),0))*$I40</f>
        <v>0</v>
      </c>
      <c r="P40" s="135">
        <f ca="1">INDEX(OFFSET('Measure Inputs'!$AL$7,,,TotalMeasures),MATCH($B40,OFFSET('Measure Inputs'!$B$7,,,TotalMeasures),0))*$I40</f>
        <v>0</v>
      </c>
      <c r="Q40" s="132">
        <f ca="1">INDEX(OFFSET('Measure Inputs'!$AM$7,,,TotalMeasures),MATCH($B40,OFFSET('Measure Inputs'!$B$7,,,TotalMeasures),0))*$I40</f>
        <v>0</v>
      </c>
      <c r="R40" s="133">
        <v>0</v>
      </c>
      <c r="S40" s="133">
        <v>0</v>
      </c>
      <c r="T40" s="133">
        <v>0</v>
      </c>
      <c r="U40" s="133">
        <v>0</v>
      </c>
      <c r="V40" s="133">
        <v>0</v>
      </c>
      <c r="W40" s="133">
        <v>0</v>
      </c>
      <c r="X40" s="131"/>
      <c r="Y40" s="134">
        <f ca="1">INDEX(OFFSET('Measure Inputs'!$Q$7,,,TotalMeasures),MATCH($B40,OFFSET('Measure Inputs'!$B$7,,,TotalMeasures),0))*$I40</f>
        <v>0</v>
      </c>
      <c r="Z40" s="134">
        <f ca="1">INDEX(OFFSET('Measure Inputs'!$R$7,,,TotalMeasures),MATCH($B40,OFFSET('Measure Inputs'!$B$7,,,TotalMeasures),0))*$I40</f>
        <v>0</v>
      </c>
      <c r="AA40" s="163">
        <f ca="1">INDEX(OFFSET('Measure Inputs'!$N$7,,,TotalMeasures),MATCH($B40,OFFSET('Measure Inputs'!$B$7,,,TotalMeasures),0))</f>
        <v>10</v>
      </c>
      <c r="AB40" s="163">
        <f ca="1">INDEX(OFFSET('Measure Inputs'!$O$7,,,TotalMeasures),MATCH($B40,OFFSET('Measure Inputs'!$B$7,,,TotalMeasures),0))</f>
        <v>0</v>
      </c>
      <c r="AC40" s="134">
        <f ca="1">INDEX(OFFSET('Measure Inputs'!$P$7,,,TotalMeasures),MATCH($B40,OFFSET('Measure Inputs'!$B$7,,,TotalMeasures),0))*$I40</f>
        <v>0</v>
      </c>
      <c r="AD40" s="134">
        <v>0</v>
      </c>
      <c r="AE40" s="134"/>
      <c r="AF40" s="131"/>
      <c r="AG40" s="135" t="str">
        <f t="shared" ca="1" si="233"/>
        <v>n/a</v>
      </c>
      <c r="AH40" s="135" t="str">
        <f t="shared" ca="1" si="234"/>
        <v>n/a</v>
      </c>
      <c r="AI40" s="135" t="str">
        <f t="shared" ca="1" si="235"/>
        <v>n/a</v>
      </c>
      <c r="AJ40" s="135" t="str">
        <f t="shared" ca="1" si="236"/>
        <v>n/a</v>
      </c>
      <c r="AK40" s="135">
        <f t="shared" ca="1" si="237"/>
        <v>0.33803509322632674</v>
      </c>
      <c r="AL40" s="131"/>
      <c r="AM40" s="156"/>
      <c r="AN40" s="156"/>
      <c r="AO40" s="156"/>
      <c r="AP40" s="131"/>
      <c r="AQ40" s="138">
        <f t="shared" ca="1" si="111"/>
        <v>2358.464143844963</v>
      </c>
      <c r="AR40" s="138">
        <f t="shared" ca="1" si="112"/>
        <v>0</v>
      </c>
      <c r="AS40" s="131"/>
      <c r="AT40" s="138">
        <f t="shared" ca="1" si="113"/>
        <v>2358.464143844963</v>
      </c>
      <c r="AU40" s="138">
        <f t="shared" ca="1" si="114"/>
        <v>0</v>
      </c>
      <c r="AV40" s="131"/>
      <c r="AW40" s="138">
        <f t="shared" ca="1" si="115"/>
        <v>2358.464143844963</v>
      </c>
      <c r="AX40" s="138">
        <f t="shared" ca="1" si="116"/>
        <v>0</v>
      </c>
      <c r="AY40" s="138">
        <f t="shared" ca="1" si="117"/>
        <v>568.4855679399983</v>
      </c>
      <c r="AZ40" s="138">
        <f t="shared" ca="1" si="118"/>
        <v>0</v>
      </c>
      <c r="BA40" s="138">
        <f t="shared" ca="1" si="119"/>
        <v>0</v>
      </c>
      <c r="BB40" s="131"/>
      <c r="BC40" s="138">
        <f t="shared" ca="1" si="120"/>
        <v>6976.9801748538748</v>
      </c>
      <c r="BD40" s="138">
        <f t="shared" ca="1" si="121"/>
        <v>0</v>
      </c>
      <c r="BE40" s="138">
        <f t="shared" ca="1" si="122"/>
        <v>0</v>
      </c>
      <c r="BF40" s="131"/>
      <c r="BG40" s="138">
        <f t="shared" ca="1" si="123"/>
        <v>2358.464143844963</v>
      </c>
      <c r="BH40" s="138">
        <f t="shared" ca="1" si="124"/>
        <v>6976.9801748538748</v>
      </c>
      <c r="BI40" s="131"/>
      <c r="BJ40" s="140">
        <f ca="1">IF(AND(($AB40+$E$2)&gt;BJ$5,BJ$5&gt;=$E$2),'Portfolio Inputs'!F$24*$L40,IF(AND(($AA40+$E$2)&gt;BJ$5,BJ$5&gt;=$E$2),'Portfolio Inputs'!F$24*$K40,0))*Loss_ElectricEnergy+IF(AND(($AB40+$E$2)&gt;BJ$5,BJ$5&gt;=$E$2),'Portfolio Inputs'!F$25*$O40,IF(AND(($AA40+$E$2)&gt;BJ$5,BJ$5&gt;=$E$2),'Portfolio Inputs'!F$25*$N40,0))*Loss_ElectricDemand+IF(AND(($AB40+$E$2)&gt;BJ$5,BJ$5&gt;=$E$2),'Portfolio Inputs'!F$26*$Q40,IF(AND(($AA40+$E$2)&gt;BJ$5,BJ$5&gt;=$E$2),'Portfolio Inputs'!F$26*$P40,0))*Loss_GasEnergy</f>
        <v>316.50671235143892</v>
      </c>
      <c r="BK40" s="140">
        <f ca="1">IF(AND(($AB40+$E$2)&gt;BK$5,BK$5&gt;=$E$2),'Portfolio Inputs'!G$24*$L40,IF(AND(($AA40+$E$2)&gt;BK$5,BK$5&gt;=$E$2),'Portfolio Inputs'!G$24*$K40,0))*Loss_ElectricEnergy+IF(AND(($AB40+$E$2)&gt;BK$5,BK$5&gt;=$E$2),'Portfolio Inputs'!G$25*$O40,IF(AND(($AA40+$E$2)&gt;BK$5,BK$5&gt;=$E$2),'Portfolio Inputs'!G$25*$N40,0))*Loss_ElectricDemand+IF(AND(($AB40+$E$2)&gt;BK$5,BK$5&gt;=$E$2),'Portfolio Inputs'!G$26*$Q40,IF(AND(($AA40+$E$2)&gt;BK$5,BK$5&gt;=$E$2),'Portfolio Inputs'!G$26*$P40,0))*Loss_GasEnergy</f>
        <v>321.25431303671053</v>
      </c>
      <c r="BL40" s="140">
        <f ca="1">IF(AND(($AB40+$E$2)&gt;BL$5,BL$5&gt;=$E$2),'Portfolio Inputs'!H$24*$L40,IF(AND(($AA40+$E$2)&gt;BL$5,BL$5&gt;=$E$2),'Portfolio Inputs'!H$24*$K40,0))*Loss_ElectricEnergy+IF(AND(($AB40+$E$2)&gt;BL$5,BL$5&gt;=$E$2),'Portfolio Inputs'!H$25*$O40,IF(AND(($AA40+$E$2)&gt;BL$5,BL$5&gt;=$E$2),'Portfolio Inputs'!H$25*$N40,0))*Loss_ElectricDemand+IF(AND(($AB40+$E$2)&gt;BL$5,BL$5&gt;=$E$2),'Portfolio Inputs'!H$26*$Q40,IF(AND(($AA40+$E$2)&gt;BL$5,BL$5&gt;=$E$2),'Portfolio Inputs'!H$26*$P40,0))*Loss_GasEnergy</f>
        <v>326.07312773226118</v>
      </c>
      <c r="BM40" s="140">
        <f ca="1">IF(AND(($AB40+$E$2)&gt;BM$5,BM$5&gt;=$E$2),'Portfolio Inputs'!I$24*$L40,IF(AND(($AA40+$E$2)&gt;BM$5,BM$5&gt;=$E$2),'Portfolio Inputs'!I$24*$K40,0))*Loss_ElectricEnergy+IF(AND(($AB40+$E$2)&gt;BM$5,BM$5&gt;=$E$2),'Portfolio Inputs'!I$25*$O40,IF(AND(($AA40+$E$2)&gt;BM$5,BM$5&gt;=$E$2),'Portfolio Inputs'!I$25*$N40,0))*Loss_ElectricDemand+IF(AND(($AB40+$E$2)&gt;BM$5,BM$5&gt;=$E$2),'Portfolio Inputs'!I$26*$Q40,IF(AND(($AA40+$E$2)&gt;BM$5,BM$5&gt;=$E$2),'Portfolio Inputs'!I$26*$P40,0))*Loss_GasEnergy</f>
        <v>330.96422464824497</v>
      </c>
      <c r="BN40" s="140">
        <f ca="1">IF(AND(($AB40+$E$2)&gt;BN$5,BN$5&gt;=$E$2),'Portfolio Inputs'!J$24*$L40,IF(AND(($AA40+$E$2)&gt;BN$5,BN$5&gt;=$E$2),'Portfolio Inputs'!J$24*$K40,0))*Loss_ElectricEnergy+IF(AND(($AB40+$E$2)&gt;BN$5,BN$5&gt;=$E$2),'Portfolio Inputs'!J$25*$O40,IF(AND(($AA40+$E$2)&gt;BN$5,BN$5&gt;=$E$2),'Portfolio Inputs'!J$25*$N40,0))*Loss_ElectricDemand+IF(AND(($AB40+$E$2)&gt;BN$5,BN$5&gt;=$E$2),'Portfolio Inputs'!J$26*$Q40,IF(AND(($AA40+$E$2)&gt;BN$5,BN$5&gt;=$E$2),'Portfolio Inputs'!J$26*$P40,0))*Loss_GasEnergy</f>
        <v>335.92868801796862</v>
      </c>
      <c r="BO40" s="140">
        <f ca="1">IF(AND(($AB40+$E$2)&gt;BO$5,BO$5&gt;=$E$2),'Portfolio Inputs'!K$24*$L40,IF(AND(($AA40+$E$2)&gt;BO$5,BO$5&gt;=$E$2),'Portfolio Inputs'!K$24*$K40,0))*Loss_ElectricEnergy+IF(AND(($AB40+$E$2)&gt;BO$5,BO$5&gt;=$E$2),'Portfolio Inputs'!K$25*$O40,IF(AND(($AA40+$E$2)&gt;BO$5,BO$5&gt;=$E$2),'Portfolio Inputs'!K$25*$N40,0))*Loss_ElectricDemand+IF(AND(($AB40+$E$2)&gt;BO$5,BO$5&gt;=$E$2),'Portfolio Inputs'!K$26*$Q40,IF(AND(($AA40+$E$2)&gt;BO$5,BO$5&gt;=$E$2),'Portfolio Inputs'!K$26*$P40,0))*Loss_GasEnergy</f>
        <v>340.96761833823808</v>
      </c>
      <c r="BP40" s="140">
        <f ca="1">IF(AND(($AB40+$E$2)&gt;BP$5,BP$5&gt;=$E$2),'Portfolio Inputs'!L$24*$L40,IF(AND(($AA40+$E$2)&gt;BP$5,BP$5&gt;=$E$2),'Portfolio Inputs'!L$24*$K40,0))*Loss_ElectricEnergy+IF(AND(($AB40+$E$2)&gt;BP$5,BP$5&gt;=$E$2),'Portfolio Inputs'!L$25*$O40,IF(AND(($AA40+$E$2)&gt;BP$5,BP$5&gt;=$E$2),'Portfolio Inputs'!L$25*$N40,0))*Loss_ElectricDemand+IF(AND(($AB40+$E$2)&gt;BP$5,BP$5&gt;=$E$2),'Portfolio Inputs'!L$26*$Q40,IF(AND(($AA40+$E$2)&gt;BP$5,BP$5&gt;=$E$2),'Portfolio Inputs'!L$26*$P40,0))*Loss_GasEnergy</f>
        <v>346.08213261331167</v>
      </c>
      <c r="BQ40" s="140">
        <f ca="1">IF(AND(($AB40+$E$2)&gt;BQ$5,BQ$5&gt;=$E$2),'Portfolio Inputs'!M$24*$L40,IF(AND(($AA40+$E$2)&gt;BQ$5,BQ$5&gt;=$E$2),'Portfolio Inputs'!M$24*$K40,0))*Loss_ElectricEnergy+IF(AND(($AB40+$E$2)&gt;BQ$5,BQ$5&gt;=$E$2),'Portfolio Inputs'!M$25*$O40,IF(AND(($AA40+$E$2)&gt;BQ$5,BQ$5&gt;=$E$2),'Portfolio Inputs'!M$25*$N40,0))*Loss_ElectricDemand+IF(AND(($AB40+$E$2)&gt;BQ$5,BQ$5&gt;=$E$2),'Portfolio Inputs'!M$26*$Q40,IF(AND(($AA40+$E$2)&gt;BQ$5,BQ$5&gt;=$E$2),'Portfolio Inputs'!M$26*$P40,0))*Loss_GasEnergy</f>
        <v>351.27336460251126</v>
      </c>
      <c r="BR40" s="140">
        <f ca="1">IF(AND(($AB40+$E$2)&gt;BR$5,BR$5&gt;=$E$2),'Portfolio Inputs'!N$24*$L40,IF(AND(($AA40+$E$2)&gt;BR$5,BR$5&gt;=$E$2),'Portfolio Inputs'!N$24*$K40,0))*Loss_ElectricEnergy+IF(AND(($AB40+$E$2)&gt;BR$5,BR$5&gt;=$E$2),'Portfolio Inputs'!N$25*$O40,IF(AND(($AA40+$E$2)&gt;BR$5,BR$5&gt;=$E$2),'Portfolio Inputs'!N$25*$N40,0))*Loss_ElectricDemand+IF(AND(($AB40+$E$2)&gt;BR$5,BR$5&gt;=$E$2),'Portfolio Inputs'!N$26*$Q40,IF(AND(($AA40+$E$2)&gt;BR$5,BR$5&gt;=$E$2),'Portfolio Inputs'!N$26*$P40,0))*Loss_GasEnergy</f>
        <v>356.54246507154892</v>
      </c>
      <c r="BS40" s="140">
        <f ca="1">IF(AND(($AB40+$E$2)&gt;BS$5,BS$5&gt;=$E$2),'Portfolio Inputs'!O$24*$L40,IF(AND(($AA40+$E$2)&gt;BS$5,BS$5&gt;=$E$2),'Portfolio Inputs'!O$24*$K40,0))*Loss_ElectricEnergy+IF(AND(($AB40+$E$2)&gt;BS$5,BS$5&gt;=$E$2),'Portfolio Inputs'!O$25*$O40,IF(AND(($AA40+$E$2)&gt;BS$5,BS$5&gt;=$E$2),'Portfolio Inputs'!O$25*$N40,0))*Loss_ElectricDemand+IF(AND(($AB40+$E$2)&gt;BS$5,BS$5&gt;=$E$2),'Portfolio Inputs'!O$26*$Q40,IF(AND(($AA40+$E$2)&gt;BS$5,BS$5&gt;=$E$2),'Portfolio Inputs'!O$26*$P40,0))*Loss_GasEnergy</f>
        <v>361.89060204762211</v>
      </c>
      <c r="BT40" s="140">
        <f ca="1">IF(AND(($AB40+$E$2)&gt;BT$5,BT$5&gt;=$E$2),'Portfolio Inputs'!P$24*$L40,IF(AND(($AA40+$E$2)&gt;BT$5,BT$5&gt;=$E$2),'Portfolio Inputs'!P$24*$K40,0))*Loss_ElectricEnergy+IF(AND(($AB40+$E$2)&gt;BT$5,BT$5&gt;=$E$2),'Portfolio Inputs'!P$25*$O40,IF(AND(($AA40+$E$2)&gt;BT$5,BT$5&gt;=$E$2),'Portfolio Inputs'!P$25*$N40,0))*Loss_ElectricDemand+IF(AND(($AB40+$E$2)&gt;BT$5,BT$5&gt;=$E$2),'Portfolio Inputs'!P$26*$Q40,IF(AND(($AA40+$E$2)&gt;BT$5,BT$5&gt;=$E$2),'Portfolio Inputs'!P$26*$P40,0))*Loss_GasEnergy</f>
        <v>0</v>
      </c>
      <c r="BU40" s="140">
        <f ca="1">IF(AND(($AB40+$E$2)&gt;BU$5,BU$5&gt;=$E$2),'Portfolio Inputs'!Q$24*$L40,IF(AND(($AA40+$E$2)&gt;BU$5,BU$5&gt;=$E$2),'Portfolio Inputs'!Q$24*$K40,0))*Loss_ElectricEnergy+IF(AND(($AB40+$E$2)&gt;BU$5,BU$5&gt;=$E$2),'Portfolio Inputs'!Q$25*$O40,IF(AND(($AA40+$E$2)&gt;BU$5,BU$5&gt;=$E$2),'Portfolio Inputs'!Q$25*$N40,0))*Loss_ElectricDemand+IF(AND(($AB40+$E$2)&gt;BU$5,BU$5&gt;=$E$2),'Portfolio Inputs'!Q$26*$Q40,IF(AND(($AA40+$E$2)&gt;BU$5,BU$5&gt;=$E$2),'Portfolio Inputs'!Q$26*$P40,0))*Loss_GasEnergy</f>
        <v>0</v>
      </c>
      <c r="BV40" s="140">
        <f ca="1">IF(AND(($AB40+$E$2)&gt;BV$5,BV$5&gt;=$E$2),'Portfolio Inputs'!R$24*$L40,IF(AND(($AA40+$E$2)&gt;BV$5,BV$5&gt;=$E$2),'Portfolio Inputs'!R$24*$K40,0))*Loss_ElectricEnergy+IF(AND(($AB40+$E$2)&gt;BV$5,BV$5&gt;=$E$2),'Portfolio Inputs'!R$25*$O40,IF(AND(($AA40+$E$2)&gt;BV$5,BV$5&gt;=$E$2),'Portfolio Inputs'!R$25*$N40,0))*Loss_ElectricDemand+IF(AND(($AB40+$E$2)&gt;BV$5,BV$5&gt;=$E$2),'Portfolio Inputs'!R$26*$Q40,IF(AND(($AA40+$E$2)&gt;BV$5,BV$5&gt;=$E$2),'Portfolio Inputs'!R$26*$P40,0))*Loss_GasEnergy</f>
        <v>0</v>
      </c>
      <c r="BW40" s="140">
        <f ca="1">IF(AND(($AB40+$E$2)&gt;BW$5,BW$5&gt;=$E$2),'Portfolio Inputs'!S$24*$L40,IF(AND(($AA40+$E$2)&gt;BW$5,BW$5&gt;=$E$2),'Portfolio Inputs'!S$24*$K40,0))*Loss_ElectricEnergy+IF(AND(($AB40+$E$2)&gt;BW$5,BW$5&gt;=$E$2),'Portfolio Inputs'!S$25*$O40,IF(AND(($AA40+$E$2)&gt;BW$5,BW$5&gt;=$E$2),'Portfolio Inputs'!S$25*$N40,0))*Loss_ElectricDemand+IF(AND(($AB40+$E$2)&gt;BW$5,BW$5&gt;=$E$2),'Portfolio Inputs'!S$26*$Q40,IF(AND(($AA40+$E$2)&gt;BW$5,BW$5&gt;=$E$2),'Portfolio Inputs'!S$26*$P40,0))*Loss_GasEnergy</f>
        <v>0</v>
      </c>
      <c r="BX40" s="140">
        <f ca="1">IF(AND(($AB40+$E$2)&gt;BX$5,BX$5&gt;=$E$2),'Portfolio Inputs'!T$24*$L40,IF(AND(($AA40+$E$2)&gt;BX$5,BX$5&gt;=$E$2),'Portfolio Inputs'!T$24*$K40,0))*Loss_ElectricEnergy+IF(AND(($AB40+$E$2)&gt;BX$5,BX$5&gt;=$E$2),'Portfolio Inputs'!T$25*$O40,IF(AND(($AA40+$E$2)&gt;BX$5,BX$5&gt;=$E$2),'Portfolio Inputs'!T$25*$N40,0))*Loss_ElectricDemand+IF(AND(($AB40+$E$2)&gt;BX$5,BX$5&gt;=$E$2),'Portfolio Inputs'!T$26*$Q40,IF(AND(($AA40+$E$2)&gt;BX$5,BX$5&gt;=$E$2),'Portfolio Inputs'!T$26*$P40,0))*Loss_GasEnergy</f>
        <v>0</v>
      </c>
      <c r="BY40" s="140">
        <f ca="1">IF(AND(($AB40+$E$2)&gt;BY$5,BY$5&gt;=$E$2),'Portfolio Inputs'!U$24*$L40,IF(AND(($AA40+$E$2)&gt;BY$5,BY$5&gt;=$E$2),'Portfolio Inputs'!U$24*$K40,0))*Loss_ElectricEnergy+IF(AND(($AB40+$E$2)&gt;BY$5,BY$5&gt;=$E$2),'Portfolio Inputs'!U$25*$O40,IF(AND(($AA40+$E$2)&gt;BY$5,BY$5&gt;=$E$2),'Portfolio Inputs'!U$25*$N40,0))*Loss_ElectricDemand+IF(AND(($AB40+$E$2)&gt;BY$5,BY$5&gt;=$E$2),'Portfolio Inputs'!U$26*$Q40,IF(AND(($AA40+$E$2)&gt;BY$5,BY$5&gt;=$E$2),'Portfolio Inputs'!U$26*$P40,0))*Loss_GasEnergy</f>
        <v>0</v>
      </c>
      <c r="BZ40" s="140">
        <f ca="1">IF(AND(($AB40+$E$2)&gt;BZ$5,BZ$5&gt;=$E$2),'Portfolio Inputs'!V$24*$L40,IF(AND(($AA40+$E$2)&gt;BZ$5,BZ$5&gt;=$E$2),'Portfolio Inputs'!V$24*$K40,0))*Loss_ElectricEnergy+IF(AND(($AB40+$E$2)&gt;BZ$5,BZ$5&gt;=$E$2),'Portfolio Inputs'!V$25*$O40,IF(AND(($AA40+$E$2)&gt;BZ$5,BZ$5&gt;=$E$2),'Portfolio Inputs'!V$25*$N40,0))*Loss_ElectricDemand+IF(AND(($AB40+$E$2)&gt;BZ$5,BZ$5&gt;=$E$2),'Portfolio Inputs'!V$26*$Q40,IF(AND(($AA40+$E$2)&gt;BZ$5,BZ$5&gt;=$E$2),'Portfolio Inputs'!V$26*$P40,0))*Loss_GasEnergy</f>
        <v>0</v>
      </c>
      <c r="CA40" s="140">
        <f ca="1">IF(AND(($AB40+$E$2)&gt;CA$5,CA$5&gt;=$E$2),'Portfolio Inputs'!W$24*$L40,IF(AND(($AA40+$E$2)&gt;CA$5,CA$5&gt;=$E$2),'Portfolio Inputs'!W$24*$K40,0))*Loss_ElectricEnergy+IF(AND(($AB40+$E$2)&gt;CA$5,CA$5&gt;=$E$2),'Portfolio Inputs'!W$25*$O40,IF(AND(($AA40+$E$2)&gt;CA$5,CA$5&gt;=$E$2),'Portfolio Inputs'!W$25*$N40,0))*Loss_ElectricDemand+IF(AND(($AB40+$E$2)&gt;CA$5,CA$5&gt;=$E$2),'Portfolio Inputs'!W$26*$Q40,IF(AND(($AA40+$E$2)&gt;CA$5,CA$5&gt;=$E$2),'Portfolio Inputs'!W$26*$P40,0))*Loss_GasEnergy</f>
        <v>0</v>
      </c>
      <c r="CB40" s="140">
        <f ca="1">IF(AND(($AB40+$E$2)&gt;CB$5,CB$5&gt;=$E$2),'Portfolio Inputs'!X$24*$L40,IF(AND(($AA40+$E$2)&gt;CB$5,CB$5&gt;=$E$2),'Portfolio Inputs'!X$24*$K40,0))*Loss_ElectricEnergy+IF(AND(($AB40+$E$2)&gt;CB$5,CB$5&gt;=$E$2),'Portfolio Inputs'!X$25*$O40,IF(AND(($AA40+$E$2)&gt;CB$5,CB$5&gt;=$E$2),'Portfolio Inputs'!X$25*$N40,0))*Loss_ElectricDemand+IF(AND(($AB40+$E$2)&gt;CB$5,CB$5&gt;=$E$2),'Portfolio Inputs'!X$26*$Q40,IF(AND(($AA40+$E$2)&gt;CB$5,CB$5&gt;=$E$2),'Portfolio Inputs'!X$26*$P40,0))*Loss_GasEnergy</f>
        <v>0</v>
      </c>
      <c r="CC40" s="140">
        <f ca="1">IF(AND(($AB40+$E$2)&gt;CC$5,CC$5&gt;=$E$2),'Portfolio Inputs'!Y$24*$L40,IF(AND(($AA40+$E$2)&gt;CC$5,CC$5&gt;=$E$2),'Portfolio Inputs'!Y$24*$K40,0))*Loss_ElectricEnergy+IF(AND(($AB40+$E$2)&gt;CC$5,CC$5&gt;=$E$2),'Portfolio Inputs'!Y$25*$O40,IF(AND(($AA40+$E$2)&gt;CC$5,CC$5&gt;=$E$2),'Portfolio Inputs'!Y$25*$N40,0))*Loss_ElectricDemand+IF(AND(($AB40+$E$2)&gt;CC$5,CC$5&gt;=$E$2),'Portfolio Inputs'!Y$26*$Q40,IF(AND(($AA40+$E$2)&gt;CC$5,CC$5&gt;=$E$2),'Portfolio Inputs'!Y$26*$P40,0))*Loss_GasEnergy</f>
        <v>0</v>
      </c>
      <c r="CD40" s="140">
        <f ca="1">IF(AND(($AB40+$E$2)&gt;CD$5,CD$5&gt;=$E$2),'Portfolio Inputs'!Z$24*$L40,IF(AND(($AA40+$E$2)&gt;CD$5,CD$5&gt;=$E$2),'Portfolio Inputs'!Z$24*$K40,0))*Loss_ElectricEnergy+IF(AND(($AB40+$E$2)&gt;CD$5,CD$5&gt;=$E$2),'Portfolio Inputs'!Z$25*$O40,IF(AND(($AA40+$E$2)&gt;CD$5,CD$5&gt;=$E$2),'Portfolio Inputs'!Z$25*$N40,0))*Loss_ElectricDemand+IF(AND(($AB40+$E$2)&gt;CD$5,CD$5&gt;=$E$2),'Portfolio Inputs'!Z$26*$Q40,IF(AND(($AA40+$E$2)&gt;CD$5,CD$5&gt;=$E$2),'Portfolio Inputs'!Z$26*$P40,0))*Loss_GasEnergy</f>
        <v>0</v>
      </c>
      <c r="CE40" s="140">
        <f ca="1">IF(AND(($AB40+$E$2)&gt;CE$5,CE$5&gt;=$E$2),'Portfolio Inputs'!AA$24*$L40,IF(AND(($AA40+$E$2)&gt;CE$5,CE$5&gt;=$E$2),'Portfolio Inputs'!AA$24*$K40,0))*Loss_ElectricEnergy+IF(AND(($AB40+$E$2)&gt;CE$5,CE$5&gt;=$E$2),'Portfolio Inputs'!AA$25*$O40,IF(AND(($AA40+$E$2)&gt;CE$5,CE$5&gt;=$E$2),'Portfolio Inputs'!AA$25*$N40,0))*Loss_ElectricDemand+IF(AND(($AB40+$E$2)&gt;CE$5,CE$5&gt;=$E$2),'Portfolio Inputs'!AA$26*$Q40,IF(AND(($AA40+$E$2)&gt;CE$5,CE$5&gt;=$E$2),'Portfolio Inputs'!AA$26*$P40,0))*Loss_GasEnergy</f>
        <v>0</v>
      </c>
      <c r="CF40" s="140">
        <f ca="1">IF(AND(($AB40+$E$2)&gt;CF$5,CF$5&gt;=$E$2),'Portfolio Inputs'!AB$24*$L40,IF(AND(($AA40+$E$2)&gt;CF$5,CF$5&gt;=$E$2),'Portfolio Inputs'!AB$24*$K40,0))*Loss_ElectricEnergy+IF(AND(($AB40+$E$2)&gt;CF$5,CF$5&gt;=$E$2),'Portfolio Inputs'!AB$25*$O40,IF(AND(($AA40+$E$2)&gt;CF$5,CF$5&gt;=$E$2),'Portfolio Inputs'!AB$25*$N40,0))*Loss_ElectricDemand+IF(AND(($AB40+$E$2)&gt;CF$5,CF$5&gt;=$E$2),'Portfolio Inputs'!AB$26*$Q40,IF(AND(($AA40+$E$2)&gt;CF$5,CF$5&gt;=$E$2),'Portfolio Inputs'!AB$26*$P40,0))*Loss_GasEnergy</f>
        <v>0</v>
      </c>
      <c r="CG40" s="140">
        <f ca="1">IF(AND(($AB40+$E$2)&gt;CG$5,CG$5&gt;=$E$2),'Portfolio Inputs'!AC$24*$L40,IF(AND(($AA40+$E$2)&gt;CG$5,CG$5&gt;=$E$2),'Portfolio Inputs'!AC$24*$K40,0))*Loss_ElectricEnergy+IF(AND(($AB40+$E$2)&gt;CG$5,CG$5&gt;=$E$2),'Portfolio Inputs'!AC$25*$O40,IF(AND(($AA40+$E$2)&gt;CG$5,CG$5&gt;=$E$2),'Portfolio Inputs'!AC$25*$N40,0))*Loss_ElectricDemand+IF(AND(($AB40+$E$2)&gt;CG$5,CG$5&gt;=$E$2),'Portfolio Inputs'!AC$26*$Q40,IF(AND(($AA40+$E$2)&gt;CG$5,CG$5&gt;=$E$2),'Portfolio Inputs'!AC$26*$P40,0))*Loss_GasEnergy</f>
        <v>0</v>
      </c>
      <c r="CH40" s="140">
        <f ca="1">IF(AND(($AB40+$E$2)&gt;CH$5,CH$5&gt;=$E$2),'Portfolio Inputs'!AD$24*$L40,IF(AND(($AA40+$E$2)&gt;CH$5,CH$5&gt;=$E$2),'Portfolio Inputs'!AD$24*$K40,0))*Loss_ElectricEnergy+IF(AND(($AB40+$E$2)&gt;CH$5,CH$5&gt;=$E$2),'Portfolio Inputs'!AD$25*$O40,IF(AND(($AA40+$E$2)&gt;CH$5,CH$5&gt;=$E$2),'Portfolio Inputs'!AD$25*$N40,0))*Loss_ElectricDemand+IF(AND(($AB40+$E$2)&gt;CH$5,CH$5&gt;=$E$2),'Portfolio Inputs'!AD$26*$Q40,IF(AND(($AA40+$E$2)&gt;CH$5,CH$5&gt;=$E$2),'Portfolio Inputs'!AD$26*$P40,0))*Loss_GasEnergy</f>
        <v>0</v>
      </c>
      <c r="CI40" s="140">
        <f ca="1">IF(AND(($AB40+$E$2)&gt;CI$5,CI$5&gt;=$E$2),'Portfolio Inputs'!AE$24*$L40,IF(AND(($AA40+$E$2)&gt;CI$5,CI$5&gt;=$E$2),'Portfolio Inputs'!AE$24*$K40,0))*Loss_ElectricEnergy+IF(AND(($AB40+$E$2)&gt;CI$5,CI$5&gt;=$E$2),'Portfolio Inputs'!AE$25*$O40,IF(AND(($AA40+$E$2)&gt;CI$5,CI$5&gt;=$E$2),'Portfolio Inputs'!AE$25*$N40,0))*Loss_ElectricDemand+IF(AND(($AB40+$E$2)&gt;CI$5,CI$5&gt;=$E$2),'Portfolio Inputs'!AE$26*$Q40,IF(AND(($AA40+$E$2)&gt;CI$5,CI$5&gt;=$E$2),'Portfolio Inputs'!AE$26*$P40,0))*Loss_GasEnergy</f>
        <v>0</v>
      </c>
      <c r="CJ40" s="140">
        <f ca="1">IF(AND(($AB40+$E$2)&gt;CJ$5,CJ$5&gt;=$E$2),'Portfolio Inputs'!AF$24*$L40,IF(AND(($AA40+$E$2)&gt;CJ$5,CJ$5&gt;=$E$2),'Portfolio Inputs'!AF$24*$K40,0))*Loss_ElectricEnergy+IF(AND(($AB40+$E$2)&gt;CJ$5,CJ$5&gt;=$E$2),'Portfolio Inputs'!AF$25*$O40,IF(AND(($AA40+$E$2)&gt;CJ$5,CJ$5&gt;=$E$2),'Portfolio Inputs'!AF$25*$N40,0))*Loss_ElectricDemand+IF(AND(($AB40+$E$2)&gt;CJ$5,CJ$5&gt;=$E$2),'Portfolio Inputs'!AF$26*$Q40,IF(AND(($AA40+$E$2)&gt;CJ$5,CJ$5&gt;=$E$2),'Portfolio Inputs'!AF$26*$P40,0))*Loss_GasEnergy</f>
        <v>0</v>
      </c>
      <c r="CK40" s="140">
        <f ca="1">IF(AND(($AB40+$E$2)&gt;CK$5,CK$5&gt;=$E$2),'Portfolio Inputs'!AG$24*$L40,IF(AND(($AA40+$E$2)&gt;CK$5,CK$5&gt;=$E$2),'Portfolio Inputs'!AG$24*$K40,0))*Loss_ElectricEnergy+IF(AND(($AB40+$E$2)&gt;CK$5,CK$5&gt;=$E$2),'Portfolio Inputs'!AG$25*$O40,IF(AND(($AA40+$E$2)&gt;CK$5,CK$5&gt;=$E$2),'Portfolio Inputs'!AG$25*$N40,0))*Loss_ElectricDemand+IF(AND(($AB40+$E$2)&gt;CK$5,CK$5&gt;=$E$2),'Portfolio Inputs'!AG$26*$Q40,IF(AND(($AA40+$E$2)&gt;CK$5,CK$5&gt;=$E$2),'Portfolio Inputs'!AG$26*$P40,0))*Loss_GasEnergy</f>
        <v>0</v>
      </c>
      <c r="CL40" s="140">
        <f ca="1">IF(AND(($AB40+$E$2)&gt;CL$5,CL$5&gt;=$E$2),'Portfolio Inputs'!AH$24*$L40,IF(AND(($AA40+$E$2)&gt;CL$5,CL$5&gt;=$E$2),'Portfolio Inputs'!AH$24*$K40,0))*Loss_ElectricEnergy+IF(AND(($AB40+$E$2)&gt;CL$5,CL$5&gt;=$E$2),'Portfolio Inputs'!AH$25*$O40,IF(AND(($AA40+$E$2)&gt;CL$5,CL$5&gt;=$E$2),'Portfolio Inputs'!AH$25*$N40,0))*Loss_ElectricDemand+IF(AND(($AB40+$E$2)&gt;CL$5,CL$5&gt;=$E$2),'Portfolio Inputs'!AH$26*$Q40,IF(AND(($AA40+$E$2)&gt;CL$5,CL$5&gt;=$E$2),'Portfolio Inputs'!AH$26*$P40,0))*Loss_GasEnergy</f>
        <v>0</v>
      </c>
      <c r="CM40" s="140">
        <f ca="1">IF(AND(($AB40+$E$2)&gt;CM$5,CM$5&gt;=$E$2),'Portfolio Inputs'!AI$24*$L40,IF(AND(($AA40+$E$2)&gt;CM$5,CM$5&gt;=$E$2),'Portfolio Inputs'!AI$24*$K40,0))*Loss_ElectricEnergy+IF(AND(($AB40+$E$2)&gt;CM$5,CM$5&gt;=$E$2),'Portfolio Inputs'!AI$25*$O40,IF(AND(($AA40+$E$2)&gt;CM$5,CM$5&gt;=$E$2),'Portfolio Inputs'!AI$25*$N40,0))*Loss_ElectricDemand+IF(AND(($AB40+$E$2)&gt;CM$5,CM$5&gt;=$E$2),'Portfolio Inputs'!AI$26*$Q40,IF(AND(($AA40+$E$2)&gt;CM$5,CM$5&gt;=$E$2),'Portfolio Inputs'!AI$26*$P40,0))*Loss_GasEnergy</f>
        <v>0</v>
      </c>
      <c r="CN40" s="140">
        <f ca="1">IF(AND(($AB40+$E$2)&gt;CN$5,CN$5&gt;=$E$2),'Portfolio Inputs'!AJ$24*$L40,IF(AND(($AA40+$E$2)&gt;CN$5,CN$5&gt;=$E$2),'Portfolio Inputs'!AJ$24*$K40,0))*Loss_ElectricEnergy+IF(AND(($AB40+$E$2)&gt;CN$5,CN$5&gt;=$E$2),'Portfolio Inputs'!AJ$25*$O40,IF(AND(($AA40+$E$2)&gt;CN$5,CN$5&gt;=$E$2),'Portfolio Inputs'!AJ$25*$N40,0))*Loss_ElectricDemand+IF(AND(($AB40+$E$2)&gt;CN$5,CN$5&gt;=$E$2),'Portfolio Inputs'!AJ$26*$Q40,IF(AND(($AA40+$E$2)&gt;CN$5,CN$5&gt;=$E$2),'Portfolio Inputs'!AJ$26*$P40,0))*Loss_GasEnergy</f>
        <v>0</v>
      </c>
      <c r="CO40" s="140">
        <f ca="1">IF(AND(($AB40+$E$2)&gt;CO$5,CO$5&gt;=$E$2),'Portfolio Inputs'!AK$24*$L40,IF(AND(($AA40+$E$2)&gt;CO$5,CO$5&gt;=$E$2),'Portfolio Inputs'!AK$24*$K40,0))*Loss_ElectricEnergy+IF(AND(($AB40+$E$2)&gt;CO$5,CO$5&gt;=$E$2),'Portfolio Inputs'!AK$25*$O40,IF(AND(($AA40+$E$2)&gt;CO$5,CO$5&gt;=$E$2),'Portfolio Inputs'!AK$25*$N40,0))*Loss_ElectricDemand+IF(AND(($AB40+$E$2)&gt;CO$5,CO$5&gt;=$E$2),'Portfolio Inputs'!AK$26*$Q40,IF(AND(($AA40+$E$2)&gt;CO$5,CO$5&gt;=$E$2),'Portfolio Inputs'!AK$26*$P40,0))*Loss_GasEnergy</f>
        <v>0</v>
      </c>
      <c r="CP40" s="140">
        <f ca="1">IF(AND(($AB40+$E$2)&gt;CP$5,CP$5&gt;=$E$2),'Portfolio Inputs'!AL$24*$L40,IF(AND(($AA40+$E$2)&gt;CP$5,CP$5&gt;=$E$2),'Portfolio Inputs'!AL$24*$K40,0))*Loss_ElectricEnergy+IF(AND(($AB40+$E$2)&gt;CP$5,CP$5&gt;=$E$2),'Portfolio Inputs'!AL$25*$O40,IF(AND(($AA40+$E$2)&gt;CP$5,CP$5&gt;=$E$2),'Portfolio Inputs'!AL$25*$N40,0))*Loss_ElectricDemand+IF(AND(($AB40+$E$2)&gt;CP$5,CP$5&gt;=$E$2),'Portfolio Inputs'!AL$26*$Q40,IF(AND(($AA40+$E$2)&gt;CP$5,CP$5&gt;=$E$2),'Portfolio Inputs'!AL$26*$P40,0))*Loss_GasEnergy</f>
        <v>0</v>
      </c>
      <c r="CQ40" s="140">
        <f ca="1">IF(AND(($AB40+$E$2)&gt;CQ$5,CQ$5&gt;=$E$2),'Portfolio Inputs'!AM$24*$L40,IF(AND(($AA40+$E$2)&gt;CQ$5,CQ$5&gt;=$E$2),'Portfolio Inputs'!AM$24*$K40,0))*Loss_ElectricEnergy+IF(AND(($AB40+$E$2)&gt;CQ$5,CQ$5&gt;=$E$2),'Portfolio Inputs'!AM$25*$O40,IF(AND(($AA40+$E$2)&gt;CQ$5,CQ$5&gt;=$E$2),'Portfolio Inputs'!AM$25*$N40,0))*Loss_ElectricDemand+IF(AND(($AB40+$E$2)&gt;CQ$5,CQ$5&gt;=$E$2),'Portfolio Inputs'!AM$26*$Q40,IF(AND(($AA40+$E$2)&gt;CQ$5,CQ$5&gt;=$E$2),'Portfolio Inputs'!AM$26*$P40,0))*Loss_GasEnergy</f>
        <v>0</v>
      </c>
      <c r="CR40" s="131"/>
      <c r="CS40" s="140">
        <f ca="1">IF(AND(($AB40+$E$2)&gt;CS$5,CS$5&gt;=$E$2),'Portfolio Inputs'!F$29*$L40,IF(AND(($AA40+$E$2)&gt;CS$5,CS$5&gt;=$E$2),'Portfolio Inputs'!F$29*$K40,0))</f>
        <v>80.814599999999999</v>
      </c>
      <c r="CT40" s="140">
        <f ca="1">IF(AND(($AB40+$E$2)&gt;CT$5,CT$5&gt;=$E$2),'Portfolio Inputs'!G$29*$L40,IF(AND(($AA40+$E$2)&gt;CT$5,CT$5&gt;=$E$2),'Portfolio Inputs'!G$29*$K40,0))</f>
        <v>80.814599999999999</v>
      </c>
      <c r="CU40" s="140">
        <f ca="1">IF(AND(($AB40+$E$2)&gt;CU$5,CU$5&gt;=$E$2),'Portfolio Inputs'!H$29*$L40,IF(AND(($AA40+$E$2)&gt;CU$5,CU$5&gt;=$E$2),'Portfolio Inputs'!H$29*$K40,0))</f>
        <v>80.814599999999999</v>
      </c>
      <c r="CV40" s="140">
        <f ca="1">IF(AND(($AB40+$E$2)&gt;CV$5,CV$5&gt;=$E$2),'Portfolio Inputs'!I$29*$L40,IF(AND(($AA40+$E$2)&gt;CV$5,CV$5&gt;=$E$2),'Portfolio Inputs'!I$29*$K40,0))</f>
        <v>80.814599999999999</v>
      </c>
      <c r="CW40" s="140">
        <f ca="1">IF(AND(($AB40+$E$2)&gt;CW$5,CW$5&gt;=$E$2),'Portfolio Inputs'!J$29*$L40,IF(AND(($AA40+$E$2)&gt;CW$5,CW$5&gt;=$E$2),'Portfolio Inputs'!J$29*$K40,0))</f>
        <v>80.814599999999999</v>
      </c>
      <c r="CX40" s="140">
        <f ca="1">IF(AND(($AB40+$E$2)&gt;CX$5,CX$5&gt;=$E$2),'Portfolio Inputs'!K$29*$L40,IF(AND(($AA40+$E$2)&gt;CX$5,CX$5&gt;=$E$2),'Portfolio Inputs'!K$29*$K40,0))</f>
        <v>80.814599999999999</v>
      </c>
      <c r="CY40" s="140">
        <f ca="1">IF(AND(($AB40+$E$2)&gt;CY$5,CY$5&gt;=$E$2),'Portfolio Inputs'!L$29*$L40,IF(AND(($AA40+$E$2)&gt;CY$5,CY$5&gt;=$E$2),'Portfolio Inputs'!L$29*$K40,0))</f>
        <v>80.814599999999999</v>
      </c>
      <c r="CZ40" s="140">
        <f ca="1">IF(AND(($AB40+$E$2)&gt;CZ$5,CZ$5&gt;=$E$2),'Portfolio Inputs'!M$29*$L40,IF(AND(($AA40+$E$2)&gt;CZ$5,CZ$5&gt;=$E$2),'Portfolio Inputs'!M$29*$K40,0))</f>
        <v>80.814599999999999</v>
      </c>
      <c r="DA40" s="140">
        <f ca="1">IF(AND(($AB40+$E$2)&gt;DA$5,DA$5&gt;=$E$2),'Portfolio Inputs'!N$29*$L40,IF(AND(($AA40+$E$2)&gt;DA$5,DA$5&gt;=$E$2),'Portfolio Inputs'!N$29*$K40,0))</f>
        <v>80.814599999999999</v>
      </c>
      <c r="DB40" s="140">
        <f ca="1">IF(AND(($AB40+$E$2)&gt;DB$5,DB$5&gt;=$E$2),'Portfolio Inputs'!O$29*$L40,IF(AND(($AA40+$E$2)&gt;DB$5,DB$5&gt;=$E$2),'Portfolio Inputs'!O$29*$K40,0))</f>
        <v>80.814599999999999</v>
      </c>
      <c r="DC40" s="140">
        <f ca="1">IF(AND(($AB40+$E$2)&gt;DC$5,DC$5&gt;=$E$2),'Portfolio Inputs'!P$29*$L40,IF(AND(($AA40+$E$2)&gt;DC$5,DC$5&gt;=$E$2),'Portfolio Inputs'!P$29*$K40,0))</f>
        <v>0</v>
      </c>
      <c r="DD40" s="140">
        <f ca="1">IF(AND(($AB40+$E$2)&gt;DD$5,DD$5&gt;=$E$2),'Portfolio Inputs'!Q$29*$L40,IF(AND(($AA40+$E$2)&gt;DD$5,DD$5&gt;=$E$2),'Portfolio Inputs'!Q$29*$K40,0))</f>
        <v>0</v>
      </c>
      <c r="DE40" s="140">
        <f ca="1">IF(AND(($AB40+$E$2)&gt;DE$5,DE$5&gt;=$E$2),'Portfolio Inputs'!R$29*$L40,IF(AND(($AA40+$E$2)&gt;DE$5,DE$5&gt;=$E$2),'Portfolio Inputs'!R$29*$K40,0))</f>
        <v>0</v>
      </c>
      <c r="DF40" s="140">
        <f ca="1">IF(AND(($AB40+$E$2)&gt;DF$5,DF$5&gt;=$E$2),'Portfolio Inputs'!S$29*$L40,IF(AND(($AA40+$E$2)&gt;DF$5,DF$5&gt;=$E$2),'Portfolio Inputs'!S$29*$K40,0))</f>
        <v>0</v>
      </c>
      <c r="DG40" s="140">
        <f ca="1">IF(AND(($AB40+$E$2)&gt;DG$5,DG$5&gt;=$E$2),'Portfolio Inputs'!T$29*$L40,IF(AND(($AA40+$E$2)&gt;DG$5,DG$5&gt;=$E$2),'Portfolio Inputs'!T$29*$K40,0))</f>
        <v>0</v>
      </c>
      <c r="DH40" s="140">
        <f ca="1">IF(AND(($AB40+$E$2)&gt;DH$5,DH$5&gt;=$E$2),'Portfolio Inputs'!U$29*$L40,IF(AND(($AA40+$E$2)&gt;DH$5,DH$5&gt;=$E$2),'Portfolio Inputs'!U$29*$K40,0))</f>
        <v>0</v>
      </c>
      <c r="DI40" s="140">
        <f ca="1">IF(AND(($AB40+$E$2)&gt;DI$5,DI$5&gt;=$E$2),'Portfolio Inputs'!V$29*$L40,IF(AND(($AA40+$E$2)&gt;DI$5,DI$5&gt;=$E$2),'Portfolio Inputs'!V$29*$K40,0))</f>
        <v>0</v>
      </c>
      <c r="DJ40" s="140">
        <f ca="1">IF(AND(($AB40+$E$2)&gt;DJ$5,DJ$5&gt;=$E$2),'Portfolio Inputs'!W$29*$L40,IF(AND(($AA40+$E$2)&gt;DJ$5,DJ$5&gt;=$E$2),'Portfolio Inputs'!W$29*$K40,0))</f>
        <v>0</v>
      </c>
      <c r="DK40" s="140">
        <f ca="1">IF(AND(($AB40+$E$2)&gt;DK$5,DK$5&gt;=$E$2),'Portfolio Inputs'!X$29*$L40,IF(AND(($AA40+$E$2)&gt;DK$5,DK$5&gt;=$E$2),'Portfolio Inputs'!X$29*$K40,0))</f>
        <v>0</v>
      </c>
      <c r="DL40" s="140">
        <f ca="1">IF(AND(($AB40+$E$2)&gt;DL$5,DL$5&gt;=$E$2),'Portfolio Inputs'!Y$29*$L40,IF(AND(($AA40+$E$2)&gt;DL$5,DL$5&gt;=$E$2),'Portfolio Inputs'!Y$29*$K40,0))</f>
        <v>0</v>
      </c>
      <c r="DM40" s="140">
        <f ca="1">IF(AND(($AB40+$E$2)&gt;DM$5,DM$5&gt;=$E$2),'Portfolio Inputs'!Z$29*$L40,IF(AND(($AA40+$E$2)&gt;DM$5,DM$5&gt;=$E$2),'Portfolio Inputs'!Z$29*$K40,0))</f>
        <v>0</v>
      </c>
      <c r="DN40" s="140">
        <f ca="1">IF(AND(($AB40+$E$2)&gt;DN$5,DN$5&gt;=$E$2),'Portfolio Inputs'!AA$29*$L40,IF(AND(($AA40+$E$2)&gt;DN$5,DN$5&gt;=$E$2),'Portfolio Inputs'!AA$29*$K40,0))</f>
        <v>0</v>
      </c>
      <c r="DO40" s="140">
        <f ca="1">IF(AND(($AB40+$E$2)&gt;DO$5,DO$5&gt;=$E$2),'Portfolio Inputs'!AB$29*$L40,IF(AND(($AA40+$E$2)&gt;DO$5,DO$5&gt;=$E$2),'Portfolio Inputs'!AB$29*$K40,0))</f>
        <v>0</v>
      </c>
      <c r="DP40" s="140">
        <f ca="1">IF(AND(($AB40+$E$2)&gt;DP$5,DP$5&gt;=$E$2),'Portfolio Inputs'!AC$29*$L40,IF(AND(($AA40+$E$2)&gt;DP$5,DP$5&gt;=$E$2),'Portfolio Inputs'!AC$29*$K40,0))</f>
        <v>0</v>
      </c>
      <c r="DQ40" s="140">
        <f ca="1">IF(AND(($AB40+$E$2)&gt;DQ$5,DQ$5&gt;=$E$2),'Portfolio Inputs'!AD$29*$L40,IF(AND(($AA40+$E$2)&gt;DQ$5,DQ$5&gt;=$E$2),'Portfolio Inputs'!AD$29*$K40,0))</f>
        <v>0</v>
      </c>
      <c r="DR40" s="140">
        <f ca="1">IF(AND(($AB40+$E$2)&gt;DR$5,DR$5&gt;=$E$2),'Portfolio Inputs'!AE$29*$L40,IF(AND(($AA40+$E$2)&gt;DR$5,DR$5&gt;=$E$2),'Portfolio Inputs'!AE$29*$K40,0))</f>
        <v>0</v>
      </c>
      <c r="DS40" s="140">
        <f ca="1">IF(AND(($AB40+$E$2)&gt;DS$5,DS$5&gt;=$E$2),'Portfolio Inputs'!AF$29*$L40,IF(AND(($AA40+$E$2)&gt;DS$5,DS$5&gt;=$E$2),'Portfolio Inputs'!AF$29*$K40,0))</f>
        <v>0</v>
      </c>
      <c r="DT40" s="140">
        <f ca="1">IF(AND(($AB40+$E$2)&gt;DT$5,DT$5&gt;=$E$2),'Portfolio Inputs'!AG$29*$L40,IF(AND(($AA40+$E$2)&gt;DT$5,DT$5&gt;=$E$2),'Portfolio Inputs'!AG$29*$K40,0))</f>
        <v>0</v>
      </c>
      <c r="DU40" s="140">
        <f ca="1">IF(AND(($AB40+$E$2)&gt;DU$5,DU$5&gt;=$E$2),'Portfolio Inputs'!AH$29*$L40,IF(AND(($AA40+$E$2)&gt;DU$5,DU$5&gt;=$E$2),'Portfolio Inputs'!AH$29*$K40,0))</f>
        <v>0</v>
      </c>
      <c r="DV40" s="140">
        <f ca="1">IF(AND(($AB40+$E$2)&gt;DV$5,DV$5&gt;=$E$2),'Portfolio Inputs'!AI$29*$L40,IF(AND(($AA40+$E$2)&gt;DV$5,DV$5&gt;=$E$2),'Portfolio Inputs'!AI$29*$K40,0))</f>
        <v>0</v>
      </c>
      <c r="DW40" s="140">
        <f ca="1">IF(AND(($AB40+$E$2)&gt;DW$5,DW$5&gt;=$E$2),'Portfolio Inputs'!AJ$29*$L40,IF(AND(($AA40+$E$2)&gt;DW$5,DW$5&gt;=$E$2),'Portfolio Inputs'!AJ$29*$K40,0))</f>
        <v>0</v>
      </c>
      <c r="DX40" s="140">
        <f ca="1">IF(AND(($AB40+$E$2)&gt;DX$5,DX$5&gt;=$E$2),'Portfolio Inputs'!AK$29*$L40,IF(AND(($AA40+$E$2)&gt;DX$5,DX$5&gt;=$E$2),'Portfolio Inputs'!AK$29*$K40,0))</f>
        <v>0</v>
      </c>
      <c r="DY40" s="140">
        <f ca="1">IF(AND(($AB40+$E$2)&gt;DY$5,DY$5&gt;=$E$2),'Portfolio Inputs'!AL$29*$L40,IF(AND(($AA40+$E$2)&gt;DY$5,DY$5&gt;=$E$2),'Portfolio Inputs'!AL$29*$K40,0))</f>
        <v>0</v>
      </c>
      <c r="DZ40" s="140">
        <f ca="1">IF(AND(($AB40+$E$2)&gt;DZ$5,DZ$5&gt;=$E$2),'Portfolio Inputs'!AM$29*$L40,IF(AND(($AA40+$E$2)&gt;DZ$5,DZ$5&gt;=$E$2),'Portfolio Inputs'!AM$29*$K40,0))</f>
        <v>0</v>
      </c>
      <c r="EA40" s="139"/>
      <c r="EB40" s="140">
        <f ca="1">IF(AND(($AB40+$E$2)&gt;EB$5,EB$5&gt;=$E$2),'Portfolio Inputs'!F$27*$U40,IF(AND(($AA40+$E$2)&gt;EB$5,EB$5&gt;=$E$2),'Portfolio Inputs'!F$27*$T40,0))
+IF(AND(($AB40+$E$2)&gt;EB$5,EB$5&gt;=$E$2),'Portfolio Inputs'!F$28*$W40,IF(AND(($AA40+$E$2)&gt;EB$5,EB$5&gt;=$E$2),'Portfolio Inputs'!F$28*$V40,0))</f>
        <v>0</v>
      </c>
      <c r="EC40" s="140">
        <f ca="1">IF(AND(($AB40+$E$2)&gt;EC$5,EC$5&gt;=$E$2),'Portfolio Inputs'!G$27*$U40,IF(AND(($AA40+$E$2)&gt;EC$5,EC$5&gt;=$E$2),'Portfolio Inputs'!G$27*$T40,0))
+IF(AND(($AB40+$E$2)&gt;EC$5,EC$5&gt;=$E$2),'Portfolio Inputs'!G$28*$W40,IF(AND(($AA40+$E$2)&gt;EC$5,EC$5&gt;=$E$2),'Portfolio Inputs'!G$28*$V40,0))</f>
        <v>0</v>
      </c>
      <c r="ED40" s="140">
        <f ca="1">IF(AND(($AB40+$E$2)&gt;ED$5,ED$5&gt;=$E$2),'Portfolio Inputs'!H$27*$U40,IF(AND(($AA40+$E$2)&gt;ED$5,ED$5&gt;=$E$2),'Portfolio Inputs'!H$27*$T40,0))
+IF(AND(($AB40+$E$2)&gt;ED$5,ED$5&gt;=$E$2),'Portfolio Inputs'!H$28*$W40,IF(AND(($AA40+$E$2)&gt;ED$5,ED$5&gt;=$E$2),'Portfolio Inputs'!H$28*$V40,0))</f>
        <v>0</v>
      </c>
      <c r="EE40" s="140">
        <f ca="1">IF(AND(($AB40+$E$2)&gt;EE$5,EE$5&gt;=$E$2),'Portfolio Inputs'!I$27*$U40,IF(AND(($AA40+$E$2)&gt;EE$5,EE$5&gt;=$E$2),'Portfolio Inputs'!I$27*$T40,0))
+IF(AND(($AB40+$E$2)&gt;EE$5,EE$5&gt;=$E$2),'Portfolio Inputs'!I$28*$W40,IF(AND(($AA40+$E$2)&gt;EE$5,EE$5&gt;=$E$2),'Portfolio Inputs'!I$28*$V40,0))</f>
        <v>0</v>
      </c>
      <c r="EF40" s="140">
        <f ca="1">IF(AND(($AB40+$E$2)&gt;EF$5,EF$5&gt;=$E$2),'Portfolio Inputs'!J$27*$U40,IF(AND(($AA40+$E$2)&gt;EF$5,EF$5&gt;=$E$2),'Portfolio Inputs'!J$27*$T40,0))
+IF(AND(($AB40+$E$2)&gt;EF$5,EF$5&gt;=$E$2),'Portfolio Inputs'!J$28*$W40,IF(AND(($AA40+$E$2)&gt;EF$5,EF$5&gt;=$E$2),'Portfolio Inputs'!J$28*$V40,0))</f>
        <v>0</v>
      </c>
      <c r="EG40" s="140">
        <f ca="1">IF(AND(($AB40+$E$2)&gt;EG$5,EG$5&gt;=$E$2),'Portfolio Inputs'!K$27*$U40,IF(AND(($AA40+$E$2)&gt;EG$5,EG$5&gt;=$E$2),'Portfolio Inputs'!K$27*$T40,0))
+IF(AND(($AB40+$E$2)&gt;EG$5,EG$5&gt;=$E$2),'Portfolio Inputs'!K$28*$W40,IF(AND(($AA40+$E$2)&gt;EG$5,EG$5&gt;=$E$2),'Portfolio Inputs'!K$28*$V40,0))</f>
        <v>0</v>
      </c>
      <c r="EH40" s="140">
        <f ca="1">IF(AND(($AB40+$E$2)&gt;EH$5,EH$5&gt;=$E$2),'Portfolio Inputs'!L$27*$U40,IF(AND(($AA40+$E$2)&gt;EH$5,EH$5&gt;=$E$2),'Portfolio Inputs'!L$27*$T40,0))
+IF(AND(($AB40+$E$2)&gt;EH$5,EH$5&gt;=$E$2),'Portfolio Inputs'!L$28*$W40,IF(AND(($AA40+$E$2)&gt;EH$5,EH$5&gt;=$E$2),'Portfolio Inputs'!L$28*$V40,0))</f>
        <v>0</v>
      </c>
      <c r="EI40" s="140">
        <f ca="1">IF(AND(($AB40+$E$2)&gt;EI$5,EI$5&gt;=$E$2),'Portfolio Inputs'!M$27*$U40,IF(AND(($AA40+$E$2)&gt;EI$5,EI$5&gt;=$E$2),'Portfolio Inputs'!M$27*$T40,0))
+IF(AND(($AB40+$E$2)&gt;EI$5,EI$5&gt;=$E$2),'Portfolio Inputs'!M$28*$W40,IF(AND(($AA40+$E$2)&gt;EI$5,EI$5&gt;=$E$2),'Portfolio Inputs'!M$28*$V40,0))</f>
        <v>0</v>
      </c>
      <c r="EJ40" s="140">
        <f ca="1">IF(AND(($AB40+$E$2)&gt;EJ$5,EJ$5&gt;=$E$2),'Portfolio Inputs'!N$27*$U40,IF(AND(($AA40+$E$2)&gt;EJ$5,EJ$5&gt;=$E$2),'Portfolio Inputs'!N$27*$T40,0))
+IF(AND(($AB40+$E$2)&gt;EJ$5,EJ$5&gt;=$E$2),'Portfolio Inputs'!N$28*$W40,IF(AND(($AA40+$E$2)&gt;EJ$5,EJ$5&gt;=$E$2),'Portfolio Inputs'!N$28*$V40,0))</f>
        <v>0</v>
      </c>
      <c r="EK40" s="140">
        <f ca="1">IF(AND(($AB40+$E$2)&gt;EK$5,EK$5&gt;=$E$2),'Portfolio Inputs'!O$27*$U40,IF(AND(($AA40+$E$2)&gt;EK$5,EK$5&gt;=$E$2),'Portfolio Inputs'!O$27*$T40,0))
+IF(AND(($AB40+$E$2)&gt;EK$5,EK$5&gt;=$E$2),'Portfolio Inputs'!O$28*$W40,IF(AND(($AA40+$E$2)&gt;EK$5,EK$5&gt;=$E$2),'Portfolio Inputs'!O$28*$V40,0))</f>
        <v>0</v>
      </c>
      <c r="EL40" s="140">
        <f ca="1">IF(AND(($AB40+$E$2)&gt;EL$5,EL$5&gt;=$E$2),'Portfolio Inputs'!P$27*$U40,IF(AND(($AA40+$E$2)&gt;EL$5,EL$5&gt;=$E$2),'Portfolio Inputs'!P$27*$T40,0))
+IF(AND(($AB40+$E$2)&gt;EL$5,EL$5&gt;=$E$2),'Portfolio Inputs'!P$28*$W40,IF(AND(($AA40+$E$2)&gt;EL$5,EL$5&gt;=$E$2),'Portfolio Inputs'!P$28*$V40,0))</f>
        <v>0</v>
      </c>
      <c r="EM40" s="140">
        <f ca="1">IF(AND(($AB40+$E$2)&gt;EM$5,EM$5&gt;=$E$2),'Portfolio Inputs'!Q$27*$U40,IF(AND(($AA40+$E$2)&gt;EM$5,EM$5&gt;=$E$2),'Portfolio Inputs'!Q$27*$T40,0))
+IF(AND(($AB40+$E$2)&gt;EM$5,EM$5&gt;=$E$2),'Portfolio Inputs'!Q$28*$W40,IF(AND(($AA40+$E$2)&gt;EM$5,EM$5&gt;=$E$2),'Portfolio Inputs'!Q$28*$V40,0))</f>
        <v>0</v>
      </c>
      <c r="EN40" s="140">
        <f ca="1">IF(AND(($AB40+$E$2)&gt;EN$5,EN$5&gt;=$E$2),'Portfolio Inputs'!R$27*$U40,IF(AND(($AA40+$E$2)&gt;EN$5,EN$5&gt;=$E$2),'Portfolio Inputs'!R$27*$T40,0))
+IF(AND(($AB40+$E$2)&gt;EN$5,EN$5&gt;=$E$2),'Portfolio Inputs'!R$28*$W40,IF(AND(($AA40+$E$2)&gt;EN$5,EN$5&gt;=$E$2),'Portfolio Inputs'!R$28*$V40,0))</f>
        <v>0</v>
      </c>
      <c r="EO40" s="140">
        <f ca="1">IF(AND(($AB40+$E$2)&gt;EO$5,EO$5&gt;=$E$2),'Portfolio Inputs'!S$27*$U40,IF(AND(($AA40+$E$2)&gt;EO$5,EO$5&gt;=$E$2),'Portfolio Inputs'!S$27*$T40,0))
+IF(AND(($AB40+$E$2)&gt;EO$5,EO$5&gt;=$E$2),'Portfolio Inputs'!S$28*$W40,IF(AND(($AA40+$E$2)&gt;EO$5,EO$5&gt;=$E$2),'Portfolio Inputs'!S$28*$V40,0))</f>
        <v>0</v>
      </c>
      <c r="EP40" s="140">
        <f ca="1">IF(AND(($AB40+$E$2)&gt;EP$5,EP$5&gt;=$E$2),'Portfolio Inputs'!T$27*$U40,IF(AND(($AA40+$E$2)&gt;EP$5,EP$5&gt;=$E$2),'Portfolio Inputs'!T$27*$T40,0))
+IF(AND(($AB40+$E$2)&gt;EP$5,EP$5&gt;=$E$2),'Portfolio Inputs'!T$28*$W40,IF(AND(($AA40+$E$2)&gt;EP$5,EP$5&gt;=$E$2),'Portfolio Inputs'!T$28*$V40,0))</f>
        <v>0</v>
      </c>
      <c r="EQ40" s="140">
        <f ca="1">IF(AND(($AB40+$E$2)&gt;EQ$5,EQ$5&gt;=$E$2),'Portfolio Inputs'!U$27*$U40,IF(AND(($AA40+$E$2)&gt;EQ$5,EQ$5&gt;=$E$2),'Portfolio Inputs'!U$27*$T40,0))
+IF(AND(($AB40+$E$2)&gt;EQ$5,EQ$5&gt;=$E$2),'Portfolio Inputs'!U$28*$W40,IF(AND(($AA40+$E$2)&gt;EQ$5,EQ$5&gt;=$E$2),'Portfolio Inputs'!U$28*$V40,0))</f>
        <v>0</v>
      </c>
      <c r="ER40" s="140">
        <f ca="1">IF(AND(($AB40+$E$2)&gt;ER$5,ER$5&gt;=$E$2),'Portfolio Inputs'!V$27*$U40,IF(AND(($AA40+$E$2)&gt;ER$5,ER$5&gt;=$E$2),'Portfolio Inputs'!V$27*$T40,0))
+IF(AND(($AB40+$E$2)&gt;ER$5,ER$5&gt;=$E$2),'Portfolio Inputs'!V$28*$W40,IF(AND(($AA40+$E$2)&gt;ER$5,ER$5&gt;=$E$2),'Portfolio Inputs'!V$28*$V40,0))</f>
        <v>0</v>
      </c>
      <c r="ES40" s="140">
        <f ca="1">IF(AND(($AB40+$E$2)&gt;ES$5,ES$5&gt;=$E$2),'Portfolio Inputs'!W$27*$U40,IF(AND(($AA40+$E$2)&gt;ES$5,ES$5&gt;=$E$2),'Portfolio Inputs'!W$27*$T40,0))
+IF(AND(($AB40+$E$2)&gt;ES$5,ES$5&gt;=$E$2),'Portfolio Inputs'!W$28*$W40,IF(AND(($AA40+$E$2)&gt;ES$5,ES$5&gt;=$E$2),'Portfolio Inputs'!W$28*$V40,0))</f>
        <v>0</v>
      </c>
      <c r="ET40" s="140">
        <f ca="1">IF(AND(($AB40+$E$2)&gt;ET$5,ET$5&gt;=$E$2),'Portfolio Inputs'!X$27*$U40,IF(AND(($AA40+$E$2)&gt;ET$5,ET$5&gt;=$E$2),'Portfolio Inputs'!X$27*$T40,0))
+IF(AND(($AB40+$E$2)&gt;ET$5,ET$5&gt;=$E$2),'Portfolio Inputs'!X$28*$W40,IF(AND(($AA40+$E$2)&gt;ET$5,ET$5&gt;=$E$2),'Portfolio Inputs'!X$28*$V40,0))</f>
        <v>0</v>
      </c>
      <c r="EU40" s="140">
        <f ca="1">IF(AND(($AB40+$E$2)&gt;EU$5,EU$5&gt;=$E$2),'Portfolio Inputs'!Y$27*$U40,IF(AND(($AA40+$E$2)&gt;EU$5,EU$5&gt;=$E$2),'Portfolio Inputs'!Y$27*$T40,0))
+IF(AND(($AB40+$E$2)&gt;EU$5,EU$5&gt;=$E$2),'Portfolio Inputs'!Y$28*$W40,IF(AND(($AA40+$E$2)&gt;EU$5,EU$5&gt;=$E$2),'Portfolio Inputs'!Y$28*$V40,0))</f>
        <v>0</v>
      </c>
      <c r="EV40" s="140">
        <f ca="1">IF(AND(($AB40+$E$2)&gt;EV$5,EV$5&gt;=$E$2),'Portfolio Inputs'!Z$27*$U40,IF(AND(($AA40+$E$2)&gt;EV$5,EV$5&gt;=$E$2),'Portfolio Inputs'!Z$27*$T40,0))
+IF(AND(($AB40+$E$2)&gt;EV$5,EV$5&gt;=$E$2),'Portfolio Inputs'!Z$28*$W40,IF(AND(($AA40+$E$2)&gt;EV$5,EV$5&gt;=$E$2),'Portfolio Inputs'!Z$28*$V40,0))</f>
        <v>0</v>
      </c>
      <c r="EW40" s="140">
        <f ca="1">IF(AND(($AB40+$E$2)&gt;EW$5,EW$5&gt;=$E$2),'Portfolio Inputs'!AA$27*$U40,IF(AND(($AA40+$E$2)&gt;EW$5,EW$5&gt;=$E$2),'Portfolio Inputs'!AA$27*$T40,0))
+IF(AND(($AB40+$E$2)&gt;EW$5,EW$5&gt;=$E$2),'Portfolio Inputs'!AA$28*$W40,IF(AND(($AA40+$E$2)&gt;EW$5,EW$5&gt;=$E$2),'Portfolio Inputs'!AA$28*$V40,0))</f>
        <v>0</v>
      </c>
      <c r="EX40" s="140">
        <f ca="1">IF(AND(($AB40+$E$2)&gt;EX$5,EX$5&gt;=$E$2),'Portfolio Inputs'!AB$27*$U40,IF(AND(($AA40+$E$2)&gt;EX$5,EX$5&gt;=$E$2),'Portfolio Inputs'!AB$27*$T40,0))
+IF(AND(($AB40+$E$2)&gt;EX$5,EX$5&gt;=$E$2),'Portfolio Inputs'!AB$28*$W40,IF(AND(($AA40+$E$2)&gt;EX$5,EX$5&gt;=$E$2),'Portfolio Inputs'!AB$28*$V40,0))</f>
        <v>0</v>
      </c>
      <c r="EY40" s="140">
        <f ca="1">IF(AND(($AB40+$E$2)&gt;EY$5,EY$5&gt;=$E$2),'Portfolio Inputs'!AC$27*$U40,IF(AND(($AA40+$E$2)&gt;EY$5,EY$5&gt;=$E$2),'Portfolio Inputs'!AC$27*$T40,0))
+IF(AND(($AB40+$E$2)&gt;EY$5,EY$5&gt;=$E$2),'Portfolio Inputs'!AC$28*$W40,IF(AND(($AA40+$E$2)&gt;EY$5,EY$5&gt;=$E$2),'Portfolio Inputs'!AC$28*$V40,0))</f>
        <v>0</v>
      </c>
      <c r="EZ40" s="140">
        <f ca="1">IF(AND(($AB40+$E$2)&gt;EZ$5,EZ$5&gt;=$E$2),'Portfolio Inputs'!AD$27*$U40,IF(AND(($AA40+$E$2)&gt;EZ$5,EZ$5&gt;=$E$2),'Portfolio Inputs'!AD$27*$T40,0))
+IF(AND(($AB40+$E$2)&gt;EZ$5,EZ$5&gt;=$E$2),'Portfolio Inputs'!AD$28*$W40,IF(AND(($AA40+$E$2)&gt;EZ$5,EZ$5&gt;=$E$2),'Portfolio Inputs'!AD$28*$V40,0))</f>
        <v>0</v>
      </c>
      <c r="FA40" s="140">
        <f ca="1">IF(AND(($AB40+$E$2)&gt;FA$5,FA$5&gt;=$E$2),'Portfolio Inputs'!AE$27*$U40,IF(AND(($AA40+$E$2)&gt;FA$5,FA$5&gt;=$E$2),'Portfolio Inputs'!AE$27*$T40,0))
+IF(AND(($AB40+$E$2)&gt;FA$5,FA$5&gt;=$E$2),'Portfolio Inputs'!AE$28*$W40,IF(AND(($AA40+$E$2)&gt;FA$5,FA$5&gt;=$E$2),'Portfolio Inputs'!AE$28*$V40,0))</f>
        <v>0</v>
      </c>
      <c r="FB40" s="140">
        <f ca="1">IF(AND(($AB40+$E$2)&gt;FB$5,FB$5&gt;=$E$2),'Portfolio Inputs'!AF$27*$U40,IF(AND(($AA40+$E$2)&gt;FB$5,FB$5&gt;=$E$2),'Portfolio Inputs'!AF$27*$T40,0))
+IF(AND(($AB40+$E$2)&gt;FB$5,FB$5&gt;=$E$2),'Portfolio Inputs'!AF$28*$W40,IF(AND(($AA40+$E$2)&gt;FB$5,FB$5&gt;=$E$2),'Portfolio Inputs'!AF$28*$V40,0))</f>
        <v>0</v>
      </c>
      <c r="FC40" s="140">
        <f ca="1">IF(AND(($AB40+$E$2)&gt;FC$5,FC$5&gt;=$E$2),'Portfolio Inputs'!AG$27*$U40,IF(AND(($AA40+$E$2)&gt;FC$5,FC$5&gt;=$E$2),'Portfolio Inputs'!AG$27*$T40,0))
+IF(AND(($AB40+$E$2)&gt;FC$5,FC$5&gt;=$E$2),'Portfolio Inputs'!AG$28*$W40,IF(AND(($AA40+$E$2)&gt;FC$5,FC$5&gt;=$E$2),'Portfolio Inputs'!AG$28*$V40,0))</f>
        <v>0</v>
      </c>
      <c r="FD40" s="140">
        <f ca="1">IF(AND(($AB40+$E$2)&gt;FD$5,FD$5&gt;=$E$2),'Portfolio Inputs'!AH$27*$U40,IF(AND(($AA40+$E$2)&gt;FD$5,FD$5&gt;=$E$2),'Portfolio Inputs'!AH$27*$T40,0))
+IF(AND(($AB40+$E$2)&gt;FD$5,FD$5&gt;=$E$2),'Portfolio Inputs'!AH$28*$W40,IF(AND(($AA40+$E$2)&gt;FD$5,FD$5&gt;=$E$2),'Portfolio Inputs'!AH$28*$V40,0))</f>
        <v>0</v>
      </c>
      <c r="FE40" s="140">
        <f ca="1">IF(AND(($AB40+$E$2)&gt;FE$5,FE$5&gt;=$E$2),'Portfolio Inputs'!AI$27*$U40,IF(AND(($AA40+$E$2)&gt;FE$5,FE$5&gt;=$E$2),'Portfolio Inputs'!AI$27*$T40,0))
+IF(AND(($AB40+$E$2)&gt;FE$5,FE$5&gt;=$E$2),'Portfolio Inputs'!AI$28*$W40,IF(AND(($AA40+$E$2)&gt;FE$5,FE$5&gt;=$E$2),'Portfolio Inputs'!AI$28*$V40,0))</f>
        <v>0</v>
      </c>
      <c r="FF40" s="140">
        <f ca="1">IF(AND(($AB40+$E$2)&gt;FF$5,FF$5&gt;=$E$2),'Portfolio Inputs'!AJ$27*$U40,IF(AND(($AA40+$E$2)&gt;FF$5,FF$5&gt;=$E$2),'Portfolio Inputs'!AJ$27*$T40,0))
+IF(AND(($AB40+$E$2)&gt;FF$5,FF$5&gt;=$E$2),'Portfolio Inputs'!AJ$28*$W40,IF(AND(($AA40+$E$2)&gt;FF$5,FF$5&gt;=$E$2),'Portfolio Inputs'!AJ$28*$V40,0))</f>
        <v>0</v>
      </c>
      <c r="FG40" s="140">
        <f ca="1">IF(AND(($AB40+$E$2)&gt;FG$5,FG$5&gt;=$E$2),'Portfolio Inputs'!AK$27*$U40,IF(AND(($AA40+$E$2)&gt;FG$5,FG$5&gt;=$E$2),'Portfolio Inputs'!AK$27*$T40,0))
+IF(AND(($AB40+$E$2)&gt;FG$5,FG$5&gt;=$E$2),'Portfolio Inputs'!AK$28*$W40,IF(AND(($AA40+$E$2)&gt;FG$5,FG$5&gt;=$E$2),'Portfolio Inputs'!AK$28*$V40,0))</f>
        <v>0</v>
      </c>
      <c r="FH40" s="140">
        <f ca="1">IF(AND(($AB40+$E$2)&gt;FH$5,FH$5&gt;=$E$2),'Portfolio Inputs'!AL$27*$U40,IF(AND(($AA40+$E$2)&gt;FH$5,FH$5&gt;=$E$2),'Portfolio Inputs'!AL$27*$T40,0))
+IF(AND(($AB40+$E$2)&gt;FH$5,FH$5&gt;=$E$2),'Portfolio Inputs'!AL$28*$W40,IF(AND(($AA40+$E$2)&gt;FH$5,FH$5&gt;=$E$2),'Portfolio Inputs'!AL$28*$V40,0))</f>
        <v>0</v>
      </c>
      <c r="FI40" s="140">
        <f ca="1">IF(AND(($AB40+$E$2)&gt;FI$5,FI$5&gt;=$E$2),'Portfolio Inputs'!AM$27*$U40,IF(AND(($AA40+$E$2)&gt;FI$5,FI$5&gt;=$E$2),'Portfolio Inputs'!AM$27*$T40,0))
+IF(AND(($AB40+$E$2)&gt;FI$5,FI$5&gt;=$E$2),'Portfolio Inputs'!AM$28*$W40,IF(AND(($AA40+$E$2)&gt;FI$5,FI$5&gt;=$E$2),'Portfolio Inputs'!AM$28*$V40,0))</f>
        <v>0</v>
      </c>
      <c r="FJ40" s="139"/>
      <c r="FK40" s="140">
        <f ca="1">IF(AND(($AB40+$E$2)&gt;GT$5,GT$5&gt;=$E$2),$U40,IF(AND(($AA40+$E$2)&gt;GT$5,GT$5&gt;=$E$2),$T40,0))/Loss_Propane
 *IF($C40="Residential",'Portfolio Inputs'!F$39,'Portfolio Inputs'!F$40)
+IF(AND(($AB40+$E$2)&gt;GT$5,GT$5&gt;=$E$2),$W40,IF(AND(($AA40+$E$2)&gt;GT$5,GT$5&gt;=$E$2),$V40,0))/Loss_OilEnergy
 *IF($C40="Residential",'Portfolio Inputs'!F$41,'Portfolio Inputs'!F$42)</f>
        <v>0</v>
      </c>
      <c r="FL40" s="140">
        <f ca="1">IF(AND(($AB40+$E$2)&gt;GU$5,GU$5&gt;=$E$2),$U40,IF(AND(($AA40+$E$2)&gt;GU$5,GU$5&gt;=$E$2),$T40,0))/Loss_Propane
 *IF($C40="Residential",'Portfolio Inputs'!G$39,'Portfolio Inputs'!G$40)
+IF(AND(($AB40+$E$2)&gt;GU$5,GU$5&gt;=$E$2),$W40,IF(AND(($AA40+$E$2)&gt;GU$5,GU$5&gt;=$E$2),$V40,0))/Loss_OilEnergy
 *IF($C40="Residential",'Portfolio Inputs'!G$41,'Portfolio Inputs'!G$42)</f>
        <v>0</v>
      </c>
      <c r="FM40" s="140">
        <f ca="1">IF(AND(($AB40+$E$2)&gt;GV$5,GV$5&gt;=$E$2),$U40,IF(AND(($AA40+$E$2)&gt;GV$5,GV$5&gt;=$E$2),$T40,0))/Loss_Propane
 *IF($C40="Residential",'Portfolio Inputs'!H$39,'Portfolio Inputs'!H$40)
+IF(AND(($AB40+$E$2)&gt;GV$5,GV$5&gt;=$E$2),$W40,IF(AND(($AA40+$E$2)&gt;GV$5,GV$5&gt;=$E$2),$V40,0))/Loss_OilEnergy
 *IF($C40="Residential",'Portfolio Inputs'!H$41,'Portfolio Inputs'!H$42)</f>
        <v>0</v>
      </c>
      <c r="FN40" s="140">
        <f ca="1">IF(AND(($AB40+$E$2)&gt;GW$5,GW$5&gt;=$E$2),$U40,IF(AND(($AA40+$E$2)&gt;GW$5,GW$5&gt;=$E$2),$T40,0))/Loss_Propane
 *IF($C40="Residential",'Portfolio Inputs'!I$39,'Portfolio Inputs'!I$40)
+IF(AND(($AB40+$E$2)&gt;GW$5,GW$5&gt;=$E$2),$W40,IF(AND(($AA40+$E$2)&gt;GW$5,GW$5&gt;=$E$2),$V40,0))/Loss_OilEnergy
 *IF($C40="Residential",'Portfolio Inputs'!I$41,'Portfolio Inputs'!I$42)</f>
        <v>0</v>
      </c>
      <c r="FO40" s="140">
        <f ca="1">IF(AND(($AB40+$E$2)&gt;GX$5,GX$5&gt;=$E$2),$U40,IF(AND(($AA40+$E$2)&gt;GX$5,GX$5&gt;=$E$2),$T40,0))/Loss_Propane
 *IF($C40="Residential",'Portfolio Inputs'!J$39,'Portfolio Inputs'!J$40)
+IF(AND(($AB40+$E$2)&gt;GX$5,GX$5&gt;=$E$2),$W40,IF(AND(($AA40+$E$2)&gt;GX$5,GX$5&gt;=$E$2),$V40,0))/Loss_OilEnergy
 *IF($C40="Residential",'Portfolio Inputs'!J$41,'Portfolio Inputs'!J$42)</f>
        <v>0</v>
      </c>
      <c r="FP40" s="140">
        <f ca="1">IF(AND(($AB40+$E$2)&gt;GY$5,GY$5&gt;=$E$2),$U40,IF(AND(($AA40+$E$2)&gt;GY$5,GY$5&gt;=$E$2),$T40,0))/Loss_Propane
 *IF($C40="Residential",'Portfolio Inputs'!K$39,'Portfolio Inputs'!K$40)
+IF(AND(($AB40+$E$2)&gt;GY$5,GY$5&gt;=$E$2),$W40,IF(AND(($AA40+$E$2)&gt;GY$5,GY$5&gt;=$E$2),$V40,0))/Loss_OilEnergy
 *IF($C40="Residential",'Portfolio Inputs'!K$41,'Portfolio Inputs'!K$42)</f>
        <v>0</v>
      </c>
      <c r="FQ40" s="140">
        <f ca="1">IF(AND(($AB40+$E$2)&gt;GZ$5,GZ$5&gt;=$E$2),$U40,IF(AND(($AA40+$E$2)&gt;GZ$5,GZ$5&gt;=$E$2),$T40,0))/Loss_Propane
 *IF($C40="Residential",'Portfolio Inputs'!L$39,'Portfolio Inputs'!L$40)
+IF(AND(($AB40+$E$2)&gt;GZ$5,GZ$5&gt;=$E$2),$W40,IF(AND(($AA40+$E$2)&gt;GZ$5,GZ$5&gt;=$E$2),$V40,0))/Loss_OilEnergy
 *IF($C40="Residential",'Portfolio Inputs'!L$41,'Portfolio Inputs'!L$42)</f>
        <v>0</v>
      </c>
      <c r="FR40" s="140">
        <f ca="1">IF(AND(($AB40+$E$2)&gt;HA$5,HA$5&gt;=$E$2),$U40,IF(AND(($AA40+$E$2)&gt;HA$5,HA$5&gt;=$E$2),$T40,0))/Loss_Propane
 *IF($C40="Residential",'Portfolio Inputs'!M$39,'Portfolio Inputs'!M$40)
+IF(AND(($AB40+$E$2)&gt;HA$5,HA$5&gt;=$E$2),$W40,IF(AND(($AA40+$E$2)&gt;HA$5,HA$5&gt;=$E$2),$V40,0))/Loss_OilEnergy
 *IF($C40="Residential",'Portfolio Inputs'!M$41,'Portfolio Inputs'!M$42)</f>
        <v>0</v>
      </c>
      <c r="FS40" s="140">
        <f ca="1">IF(AND(($AB40+$E$2)&gt;HB$5,HB$5&gt;=$E$2),$U40,IF(AND(($AA40+$E$2)&gt;HB$5,HB$5&gt;=$E$2),$T40,0))/Loss_Propane
 *IF($C40="Residential",'Portfolio Inputs'!N$39,'Portfolio Inputs'!N$40)
+IF(AND(($AB40+$E$2)&gt;HB$5,HB$5&gt;=$E$2),$W40,IF(AND(($AA40+$E$2)&gt;HB$5,HB$5&gt;=$E$2),$V40,0))/Loss_OilEnergy
 *IF($C40="Residential",'Portfolio Inputs'!N$41,'Portfolio Inputs'!N$42)</f>
        <v>0</v>
      </c>
      <c r="FT40" s="140">
        <f ca="1">IF(AND(($AB40+$E$2)&gt;HC$5,HC$5&gt;=$E$2),$U40,IF(AND(($AA40+$E$2)&gt;HC$5,HC$5&gt;=$E$2),$T40,0))/Loss_Propane
 *IF($C40="Residential",'Portfolio Inputs'!O$39,'Portfolio Inputs'!O$40)
+IF(AND(($AB40+$E$2)&gt;HC$5,HC$5&gt;=$E$2),$W40,IF(AND(($AA40+$E$2)&gt;HC$5,HC$5&gt;=$E$2),$V40,0))/Loss_OilEnergy
 *IF($C40="Residential",'Portfolio Inputs'!O$41,'Portfolio Inputs'!O$42)</f>
        <v>0</v>
      </c>
      <c r="FU40" s="140">
        <f ca="1">IF(AND(($AB40+$E$2)&gt;HD$5,HD$5&gt;=$E$2),$U40,IF(AND(($AA40+$E$2)&gt;HD$5,HD$5&gt;=$E$2),$T40,0))/Loss_Propane
 *IF($C40="Residential",'Portfolio Inputs'!P$39,'Portfolio Inputs'!P$40)
+IF(AND(($AB40+$E$2)&gt;HD$5,HD$5&gt;=$E$2),$W40,IF(AND(($AA40+$E$2)&gt;HD$5,HD$5&gt;=$E$2),$V40,0))/Loss_OilEnergy
 *IF($C40="Residential",'Portfolio Inputs'!P$41,'Portfolio Inputs'!P$42)</f>
        <v>0</v>
      </c>
      <c r="FV40" s="140">
        <f ca="1">IF(AND(($AB40+$E$2)&gt;HE$5,HE$5&gt;=$E$2),$U40,IF(AND(($AA40+$E$2)&gt;HE$5,HE$5&gt;=$E$2),$T40,0))/Loss_Propane
 *IF($C40="Residential",'Portfolio Inputs'!Q$39,'Portfolio Inputs'!Q$40)
+IF(AND(($AB40+$E$2)&gt;HE$5,HE$5&gt;=$E$2),$W40,IF(AND(($AA40+$E$2)&gt;HE$5,HE$5&gt;=$E$2),$V40,0))/Loss_OilEnergy
 *IF($C40="Residential",'Portfolio Inputs'!Q$41,'Portfolio Inputs'!Q$42)</f>
        <v>0</v>
      </c>
      <c r="FW40" s="140">
        <f ca="1">IF(AND(($AB40+$E$2)&gt;HF$5,HF$5&gt;=$E$2),$U40,IF(AND(($AA40+$E$2)&gt;HF$5,HF$5&gt;=$E$2),$T40,0))/Loss_Propane
 *IF($C40="Residential",'Portfolio Inputs'!R$39,'Portfolio Inputs'!R$40)
+IF(AND(($AB40+$E$2)&gt;HF$5,HF$5&gt;=$E$2),$W40,IF(AND(($AA40+$E$2)&gt;HF$5,HF$5&gt;=$E$2),$V40,0))/Loss_OilEnergy
 *IF($C40="Residential",'Portfolio Inputs'!R$41,'Portfolio Inputs'!R$42)</f>
        <v>0</v>
      </c>
      <c r="FX40" s="140">
        <f ca="1">IF(AND(($AB40+$E$2)&gt;HG$5,HG$5&gt;=$E$2),$U40,IF(AND(($AA40+$E$2)&gt;HG$5,HG$5&gt;=$E$2),$T40,0))/Loss_Propane
 *IF($C40="Residential",'Portfolio Inputs'!S$39,'Portfolio Inputs'!S$40)
+IF(AND(($AB40+$E$2)&gt;HG$5,HG$5&gt;=$E$2),$W40,IF(AND(($AA40+$E$2)&gt;HG$5,HG$5&gt;=$E$2),$V40,0))/Loss_OilEnergy
 *IF($C40="Residential",'Portfolio Inputs'!S$41,'Portfolio Inputs'!S$42)</f>
        <v>0</v>
      </c>
      <c r="FY40" s="140">
        <f ca="1">IF(AND(($AB40+$E$2)&gt;HH$5,HH$5&gt;=$E$2),$U40,IF(AND(($AA40+$E$2)&gt;HH$5,HH$5&gt;=$E$2),$T40,0))/Loss_Propane
 *IF($C40="Residential",'Portfolio Inputs'!T$39,'Portfolio Inputs'!T$40)
+IF(AND(($AB40+$E$2)&gt;HH$5,HH$5&gt;=$E$2),$W40,IF(AND(($AA40+$E$2)&gt;HH$5,HH$5&gt;=$E$2),$V40,0))/Loss_OilEnergy
 *IF($C40="Residential",'Portfolio Inputs'!T$41,'Portfolio Inputs'!T$42)</f>
        <v>0</v>
      </c>
      <c r="FZ40" s="140">
        <f ca="1">IF(AND(($AB40+$E$2)&gt;HI$5,HI$5&gt;=$E$2),$U40,IF(AND(($AA40+$E$2)&gt;HI$5,HI$5&gt;=$E$2),$T40,0))/Loss_Propane
 *IF($C40="Residential",'Portfolio Inputs'!U$39,'Portfolio Inputs'!U$40)
+IF(AND(($AB40+$E$2)&gt;HI$5,HI$5&gt;=$E$2),$W40,IF(AND(($AA40+$E$2)&gt;HI$5,HI$5&gt;=$E$2),$V40,0))/Loss_OilEnergy
 *IF($C40="Residential",'Portfolio Inputs'!U$41,'Portfolio Inputs'!U$42)</f>
        <v>0</v>
      </c>
      <c r="GA40" s="140">
        <f ca="1">IF(AND(($AB40+$E$2)&gt;HJ$5,HJ$5&gt;=$E$2),$U40,IF(AND(($AA40+$E$2)&gt;HJ$5,HJ$5&gt;=$E$2),$T40,0))/Loss_Propane
 *IF($C40="Residential",'Portfolio Inputs'!V$39,'Portfolio Inputs'!V$40)
+IF(AND(($AB40+$E$2)&gt;HJ$5,HJ$5&gt;=$E$2),$W40,IF(AND(($AA40+$E$2)&gt;HJ$5,HJ$5&gt;=$E$2),$V40,0))/Loss_OilEnergy
 *IF($C40="Residential",'Portfolio Inputs'!V$41,'Portfolio Inputs'!V$42)</f>
        <v>0</v>
      </c>
      <c r="GB40" s="140">
        <f ca="1">IF(AND(($AB40+$E$2)&gt;HK$5,HK$5&gt;=$E$2),$U40,IF(AND(($AA40+$E$2)&gt;HK$5,HK$5&gt;=$E$2),$T40,0))/Loss_Propane
 *IF($C40="Residential",'Portfolio Inputs'!W$39,'Portfolio Inputs'!W$40)
+IF(AND(($AB40+$E$2)&gt;HK$5,HK$5&gt;=$E$2),$W40,IF(AND(($AA40+$E$2)&gt;HK$5,HK$5&gt;=$E$2),$V40,0))/Loss_OilEnergy
 *IF($C40="Residential",'Portfolio Inputs'!W$41,'Portfolio Inputs'!W$42)</f>
        <v>0</v>
      </c>
      <c r="GC40" s="140">
        <f ca="1">IF(AND(($AB40+$E$2)&gt;HL$5,HL$5&gt;=$E$2),$U40,IF(AND(($AA40+$E$2)&gt;HL$5,HL$5&gt;=$E$2),$T40,0))/Loss_Propane
 *IF($C40="Residential",'Portfolio Inputs'!X$39,'Portfolio Inputs'!X$40)
+IF(AND(($AB40+$E$2)&gt;HL$5,HL$5&gt;=$E$2),$W40,IF(AND(($AA40+$E$2)&gt;HL$5,HL$5&gt;=$E$2),$V40,0))/Loss_OilEnergy
 *IF($C40="Residential",'Portfolio Inputs'!X$41,'Portfolio Inputs'!X$42)</f>
        <v>0</v>
      </c>
      <c r="GD40" s="140">
        <f ca="1">IF(AND(($AB40+$E$2)&gt;HM$5,HM$5&gt;=$E$2),$U40,IF(AND(($AA40+$E$2)&gt;HM$5,HM$5&gt;=$E$2),$T40,0))/Loss_Propane
 *IF($C40="Residential",'Portfolio Inputs'!Y$39,'Portfolio Inputs'!Y$40)
+IF(AND(($AB40+$E$2)&gt;HM$5,HM$5&gt;=$E$2),$W40,IF(AND(($AA40+$E$2)&gt;HM$5,HM$5&gt;=$E$2),$V40,0))/Loss_OilEnergy
 *IF($C40="Residential",'Portfolio Inputs'!Y$41,'Portfolio Inputs'!Y$42)</f>
        <v>0</v>
      </c>
      <c r="GE40" s="140">
        <f ca="1">IF(AND(($AB40+$E$2)&gt;HN$5,HN$5&gt;=$E$2),$U40,IF(AND(($AA40+$E$2)&gt;HN$5,HN$5&gt;=$E$2),$T40,0))/Loss_Propane
 *IF($C40="Residential",'Portfolio Inputs'!Z$39,'Portfolio Inputs'!Z$40)
+IF(AND(($AB40+$E$2)&gt;HN$5,HN$5&gt;=$E$2),$W40,IF(AND(($AA40+$E$2)&gt;HN$5,HN$5&gt;=$E$2),$V40,0))/Loss_OilEnergy
 *IF($C40="Residential",'Portfolio Inputs'!Z$41,'Portfolio Inputs'!Z$42)</f>
        <v>0</v>
      </c>
      <c r="GF40" s="140">
        <f ca="1">IF(AND(($AB40+$E$2)&gt;HO$5,HO$5&gt;=$E$2),$U40,IF(AND(($AA40+$E$2)&gt;HO$5,HO$5&gt;=$E$2),$T40,0))/Loss_Propane
 *IF($C40="Residential",'Portfolio Inputs'!AA$39,'Portfolio Inputs'!AA$40)
+IF(AND(($AB40+$E$2)&gt;HO$5,HO$5&gt;=$E$2),$W40,IF(AND(($AA40+$E$2)&gt;HO$5,HO$5&gt;=$E$2),$V40,0))/Loss_OilEnergy
 *IF($C40="Residential",'Portfolio Inputs'!AA$41,'Portfolio Inputs'!AA$42)</f>
        <v>0</v>
      </c>
      <c r="GG40" s="140">
        <f ca="1">IF(AND(($AB40+$E$2)&gt;HP$5,HP$5&gt;=$E$2),$U40,IF(AND(($AA40+$E$2)&gt;HP$5,HP$5&gt;=$E$2),$T40,0))/Loss_Propane
 *IF($C40="Residential",'Portfolio Inputs'!AB$39,'Portfolio Inputs'!AB$40)
+IF(AND(($AB40+$E$2)&gt;HP$5,HP$5&gt;=$E$2),$W40,IF(AND(($AA40+$E$2)&gt;HP$5,HP$5&gt;=$E$2),$V40,0))/Loss_OilEnergy
 *IF($C40="Residential",'Portfolio Inputs'!AB$41,'Portfolio Inputs'!AB$42)</f>
        <v>0</v>
      </c>
      <c r="GH40" s="140">
        <f ca="1">IF(AND(($AB40+$E$2)&gt;HQ$5,HQ$5&gt;=$E$2),$U40,IF(AND(($AA40+$E$2)&gt;HQ$5,HQ$5&gt;=$E$2),$T40,0))/Loss_Propane
 *IF($C40="Residential",'Portfolio Inputs'!AC$39,'Portfolio Inputs'!AC$40)
+IF(AND(($AB40+$E$2)&gt;HQ$5,HQ$5&gt;=$E$2),$W40,IF(AND(($AA40+$E$2)&gt;HQ$5,HQ$5&gt;=$E$2),$V40,0))/Loss_OilEnergy
 *IF($C40="Residential",'Portfolio Inputs'!AC$41,'Portfolio Inputs'!AC$42)</f>
        <v>0</v>
      </c>
      <c r="GI40" s="140">
        <f ca="1">IF(AND(($AB40+$E$2)&gt;HR$5,HR$5&gt;=$E$2),$U40,IF(AND(($AA40+$E$2)&gt;HR$5,HR$5&gt;=$E$2),$T40,0))/Loss_Propane
 *IF($C40="Residential",'Portfolio Inputs'!AD$39,'Portfolio Inputs'!AD$40)
+IF(AND(($AB40+$E$2)&gt;HR$5,HR$5&gt;=$E$2),$W40,IF(AND(($AA40+$E$2)&gt;HR$5,HR$5&gt;=$E$2),$V40,0))/Loss_OilEnergy
 *IF($C40="Residential",'Portfolio Inputs'!AD$41,'Portfolio Inputs'!AD$42)</f>
        <v>0</v>
      </c>
      <c r="GJ40" s="140">
        <f ca="1">IF(AND(($AB40+$E$2)&gt;HS$5,HS$5&gt;=$E$2),$U40,IF(AND(($AA40+$E$2)&gt;HS$5,HS$5&gt;=$E$2),$T40,0))/Loss_Propane
 *IF($C40="Residential",'Portfolio Inputs'!AE$39,'Portfolio Inputs'!AE$40)
+IF(AND(($AB40+$E$2)&gt;HS$5,HS$5&gt;=$E$2),$W40,IF(AND(($AA40+$E$2)&gt;HS$5,HS$5&gt;=$E$2),$V40,0))/Loss_OilEnergy
 *IF($C40="Residential",'Portfolio Inputs'!AE$41,'Portfolio Inputs'!AE$42)</f>
        <v>0</v>
      </c>
      <c r="GK40" s="140">
        <f ca="1">IF(AND(($AB40+$E$2)&gt;HT$5,HT$5&gt;=$E$2),$U40,IF(AND(($AA40+$E$2)&gt;HT$5,HT$5&gt;=$E$2),$T40,0))/Loss_Propane
 *IF($C40="Residential",'Portfolio Inputs'!AF$39,'Portfolio Inputs'!AF$40)
+IF(AND(($AB40+$E$2)&gt;HT$5,HT$5&gt;=$E$2),$W40,IF(AND(($AA40+$E$2)&gt;HT$5,HT$5&gt;=$E$2),$V40,0))/Loss_OilEnergy
 *IF($C40="Residential",'Portfolio Inputs'!AF$41,'Portfolio Inputs'!AF$42)</f>
        <v>0</v>
      </c>
      <c r="GL40" s="140">
        <f ca="1">IF(AND(($AB40+$E$2)&gt;HU$5,HU$5&gt;=$E$2),$U40,IF(AND(($AA40+$E$2)&gt;HU$5,HU$5&gt;=$E$2),$T40,0))/Loss_Propane
 *IF($C40="Residential",'Portfolio Inputs'!AG$39,'Portfolio Inputs'!AG$40)
+IF(AND(($AB40+$E$2)&gt;HU$5,HU$5&gt;=$E$2),$W40,IF(AND(($AA40+$E$2)&gt;HU$5,HU$5&gt;=$E$2),$V40,0))/Loss_OilEnergy
 *IF($C40="Residential",'Portfolio Inputs'!AG$41,'Portfolio Inputs'!AG$42)</f>
        <v>0</v>
      </c>
      <c r="GM40" s="140">
        <f ca="1">IF(AND(($AB40+$E$2)&gt;HV$5,HV$5&gt;=$E$2),$U40,IF(AND(($AA40+$E$2)&gt;HV$5,HV$5&gt;=$E$2),$T40,0))/Loss_Propane
 *IF($C40="Residential",'Portfolio Inputs'!AH$39,'Portfolio Inputs'!AH$40)
+IF(AND(($AB40+$E$2)&gt;HV$5,HV$5&gt;=$E$2),$W40,IF(AND(($AA40+$E$2)&gt;HV$5,HV$5&gt;=$E$2),$V40,0))/Loss_OilEnergy
 *IF($C40="Residential",'Portfolio Inputs'!AH$41,'Portfolio Inputs'!AH$42)</f>
        <v>0</v>
      </c>
      <c r="GN40" s="140">
        <f ca="1">IF(AND(($AB40+$E$2)&gt;HW$5,HW$5&gt;=$E$2),$U40,IF(AND(($AA40+$E$2)&gt;HW$5,HW$5&gt;=$E$2),$T40,0))/Loss_Propane
 *IF($C40="Residential",'Portfolio Inputs'!AI$39,'Portfolio Inputs'!AI$40)
+IF(AND(($AB40+$E$2)&gt;HW$5,HW$5&gt;=$E$2),$W40,IF(AND(($AA40+$E$2)&gt;HW$5,HW$5&gt;=$E$2),$V40,0))/Loss_OilEnergy
 *IF($C40="Residential",'Portfolio Inputs'!AI$41,'Portfolio Inputs'!AI$42)</f>
        <v>0</v>
      </c>
      <c r="GO40" s="140">
        <f ca="1">IF(AND(($AB40+$E$2)&gt;HX$5,HX$5&gt;=$E$2),$U40,IF(AND(($AA40+$E$2)&gt;HX$5,HX$5&gt;=$E$2),$T40,0))/Loss_Propane
 *IF($C40="Residential",'Portfolio Inputs'!AJ$39,'Portfolio Inputs'!AJ$40)
+IF(AND(($AB40+$E$2)&gt;HX$5,HX$5&gt;=$E$2),$W40,IF(AND(($AA40+$E$2)&gt;HX$5,HX$5&gt;=$E$2),$V40,0))/Loss_OilEnergy
 *IF($C40="Residential",'Portfolio Inputs'!AJ$41,'Portfolio Inputs'!AJ$42)</f>
        <v>0</v>
      </c>
      <c r="GP40" s="140">
        <f ca="1">IF(AND(($AB40+$E$2)&gt;HY$5,HY$5&gt;=$E$2),$U40,IF(AND(($AA40+$E$2)&gt;HY$5,HY$5&gt;=$E$2),$T40,0))/Loss_Propane
 *IF($C40="Residential",'Portfolio Inputs'!AK$39,'Portfolio Inputs'!AK$40)
+IF(AND(($AB40+$E$2)&gt;HY$5,HY$5&gt;=$E$2),$W40,IF(AND(($AA40+$E$2)&gt;HY$5,HY$5&gt;=$E$2),$V40,0))/Loss_OilEnergy
 *IF($C40="Residential",'Portfolio Inputs'!AK$41,'Portfolio Inputs'!AK$42)</f>
        <v>0</v>
      </c>
      <c r="GQ40" s="140">
        <f ca="1">IF(AND(($AB40+$E$2)&gt;HZ$5,HZ$5&gt;=$E$2),$U40,IF(AND(($AA40+$E$2)&gt;HZ$5,HZ$5&gt;=$E$2),$T40,0))/Loss_Propane
 *IF($C40="Residential",'Portfolio Inputs'!AL$39,'Portfolio Inputs'!AL$40)
+IF(AND(($AB40+$E$2)&gt;HZ$5,HZ$5&gt;=$E$2),$W40,IF(AND(($AA40+$E$2)&gt;HZ$5,HZ$5&gt;=$E$2),$V40,0))/Loss_OilEnergy
 *IF($C40="Residential",'Portfolio Inputs'!AL$41,'Portfolio Inputs'!AL$42)</f>
        <v>0</v>
      </c>
      <c r="GR40" s="140">
        <f ca="1">IF(AND(($AB40+$E$2)&gt;IA$5,IA$5&gt;=$E$2),$U40,IF(AND(($AA40+$E$2)&gt;IA$5,IA$5&gt;=$E$2),$T40,0))/Loss_Propane
 *IF($C40="Residential",'Portfolio Inputs'!AM$39,'Portfolio Inputs'!AM$40)
+IF(AND(($AB40+$E$2)&gt;IA$5,IA$5&gt;=$E$2),$W40,IF(AND(($AA40+$E$2)&gt;IA$5,IA$5&gt;=$E$2),$V40,0))/Loss_OilEnergy
 *IF($C40="Residential",'Portfolio Inputs'!AM$41,'Portfolio Inputs'!AM$42)</f>
        <v>0</v>
      </c>
      <c r="GS40" s="139"/>
      <c r="GT40" s="140">
        <f ca="1">IF(AND(($AB40+$E$2)&gt;GT$5,GT$5&gt;=$E$2),$L40,IF(AND(($AA40+$E$2)&gt;GT$5,GT$5&gt;=$E$2),$K40,0))/Loss_ElectricEnergy
 *IF($C40="Residential",'Portfolio Inputs'!F$33,'Portfolio Inputs'!F$34)
+IF(AND(($AB40+$E$2)&gt;GT$5,GT$5&gt;=$E$2),$Q40,IF(AND(($AA40+$E$2)&gt;GT$5,GT$5&gt;=$E$2),$P40,0))/Loss_GasEnergy
 *IF($C40="Residential",'Portfolio Inputs'!F$35,'Portfolio Inputs'!F$36)</f>
        <v>936.31317781413384</v>
      </c>
      <c r="GU40" s="140">
        <f ca="1">IF(AND(($AB40+$E$2)&gt;GU$5,GU$5&gt;=$E$2),$L40,IF(AND(($AA40+$E$2)&gt;GU$5,GU$5&gt;=$E$2),$K40,0))/Loss_ElectricEnergy
 *IF($C40="Residential",'Portfolio Inputs'!G$33,'Portfolio Inputs'!G$34)
+IF(AND(($AB40+$E$2)&gt;GU$5,GU$5&gt;=$E$2),$Q40,IF(AND(($AA40+$E$2)&gt;GU$5,GU$5&gt;=$E$2),$P40,0))/Loss_GasEnergy
 *IF($C40="Residential",'Portfolio Inputs'!G$35,'Portfolio Inputs'!G$36)</f>
        <v>950.35787548134567</v>
      </c>
      <c r="GV40" s="140">
        <f ca="1">IF(AND(($AB40+$E$2)&gt;GV$5,GV$5&gt;=$E$2),$L40,IF(AND(($AA40+$E$2)&gt;GV$5,GV$5&gt;=$E$2),$K40,0))/Loss_ElectricEnergy
 *IF($C40="Residential",'Portfolio Inputs'!H$33,'Portfolio Inputs'!H$34)
+IF(AND(($AB40+$E$2)&gt;GV$5,GV$5&gt;=$E$2),$Q40,IF(AND(($AA40+$E$2)&gt;GV$5,GV$5&gt;=$E$2),$P40,0))/Loss_GasEnergy
 *IF($C40="Residential",'Portfolio Inputs'!H$35,'Portfolio Inputs'!H$36)</f>
        <v>964.61324361356571</v>
      </c>
      <c r="GW40" s="140">
        <f ca="1">IF(AND(($AB40+$E$2)&gt;GW$5,GW$5&gt;=$E$2),$L40,IF(AND(($AA40+$E$2)&gt;GW$5,GW$5&gt;=$E$2),$K40,0))/Loss_ElectricEnergy
 *IF($C40="Residential",'Portfolio Inputs'!I$33,'Portfolio Inputs'!I$34)
+IF(AND(($AB40+$E$2)&gt;GW$5,GW$5&gt;=$E$2),$Q40,IF(AND(($AA40+$E$2)&gt;GW$5,GW$5&gt;=$E$2),$P40,0))/Loss_GasEnergy
 *IF($C40="Residential",'Portfolio Inputs'!I$35,'Portfolio Inputs'!I$36)</f>
        <v>979.08244226776912</v>
      </c>
      <c r="GX40" s="140">
        <f ca="1">IF(AND(($AB40+$E$2)&gt;GX$5,GX$5&gt;=$E$2),$L40,IF(AND(($AA40+$E$2)&gt;GX$5,GX$5&gt;=$E$2),$K40,0))/Loss_ElectricEnergy
 *IF($C40="Residential",'Portfolio Inputs'!J$33,'Portfolio Inputs'!J$34)
+IF(AND(($AB40+$E$2)&gt;GX$5,GX$5&gt;=$E$2),$Q40,IF(AND(($AA40+$E$2)&gt;GX$5,GX$5&gt;=$E$2),$P40,0))/Loss_GasEnergy
 *IF($C40="Residential",'Portfolio Inputs'!J$35,'Portfolio Inputs'!J$36)</f>
        <v>993.76867890178551</v>
      </c>
      <c r="GY40" s="140">
        <f ca="1">IF(AND(($AB40+$E$2)&gt;GY$5,GY$5&gt;=$E$2),$L40,IF(AND(($AA40+$E$2)&gt;GY$5,GY$5&gt;=$E$2),$K40,0))/Loss_ElectricEnergy
 *IF($C40="Residential",'Portfolio Inputs'!K$33,'Portfolio Inputs'!K$34)
+IF(AND(($AB40+$E$2)&gt;GY$5,GY$5&gt;=$E$2),$Q40,IF(AND(($AA40+$E$2)&gt;GY$5,GY$5&gt;=$E$2),$P40,0))/Loss_GasEnergy
 *IF($C40="Residential",'Portfolio Inputs'!K$35,'Portfolio Inputs'!K$36)</f>
        <v>1008.6752090853122</v>
      </c>
      <c r="GZ40" s="140">
        <f ca="1">IF(AND(($AB40+$E$2)&gt;GZ$5,GZ$5&gt;=$E$2),$L40,IF(AND(($AA40+$E$2)&gt;GZ$5,GZ$5&gt;=$E$2),$K40,0))/Loss_ElectricEnergy
 *IF($C40="Residential",'Portfolio Inputs'!L$33,'Portfolio Inputs'!L$34)
+IF(AND(($AB40+$E$2)&gt;GZ$5,GZ$5&gt;=$E$2),$Q40,IF(AND(($AA40+$E$2)&gt;GZ$5,GZ$5&gt;=$E$2),$P40,0))/Loss_GasEnergy
 *IF($C40="Residential",'Portfolio Inputs'!L$35,'Portfolio Inputs'!L$36)</f>
        <v>1023.8053372215917</v>
      </c>
      <c r="HA40" s="140">
        <f ca="1">IF(AND(($AB40+$E$2)&gt;HA$5,HA$5&gt;=$E$2),$L40,IF(AND(($AA40+$E$2)&gt;HA$5,HA$5&gt;=$E$2),$K40,0))/Loss_ElectricEnergy
 *IF($C40="Residential",'Portfolio Inputs'!M$33,'Portfolio Inputs'!M$34)
+IF(AND(($AB40+$E$2)&gt;HA$5,HA$5&gt;=$E$2),$Q40,IF(AND(($AA40+$E$2)&gt;HA$5,HA$5&gt;=$E$2),$P40,0))/Loss_GasEnergy
 *IF($C40="Residential",'Portfolio Inputs'!M$35,'Portfolio Inputs'!M$36)</f>
        <v>1039.1624172799154</v>
      </c>
      <c r="HB40" s="140">
        <f ca="1">IF(AND(($AB40+$E$2)&gt;HB$5,HB$5&gt;=$E$2),$L40,IF(AND(($AA40+$E$2)&gt;HB$5,HB$5&gt;=$E$2),$K40,0))/Loss_ElectricEnergy
 *IF($C40="Residential",'Portfolio Inputs'!N$33,'Portfolio Inputs'!N$34)
+IF(AND(($AB40+$E$2)&gt;HB$5,HB$5&gt;=$E$2),$Q40,IF(AND(($AA40+$E$2)&gt;HB$5,HB$5&gt;=$E$2),$P40,0))/Loss_GasEnergy
 *IF($C40="Residential",'Portfolio Inputs'!N$35,'Portfolio Inputs'!N$36)</f>
        <v>1054.7498535391142</v>
      </c>
      <c r="HC40" s="140">
        <f ca="1">IF(AND(($AB40+$E$2)&gt;HC$5,HC$5&gt;=$E$2),$L40,IF(AND(($AA40+$E$2)&gt;HC$5,HC$5&gt;=$E$2),$K40,0))/Loss_ElectricEnergy
 *IF($C40="Residential",'Portfolio Inputs'!O$33,'Portfolio Inputs'!O$34)
+IF(AND(($AB40+$E$2)&gt;HC$5,HC$5&gt;=$E$2),$Q40,IF(AND(($AA40+$E$2)&gt;HC$5,HC$5&gt;=$E$2),$P40,0))/Loss_GasEnergy
 *IF($C40="Residential",'Portfolio Inputs'!O$35,'Portfolio Inputs'!O$36)</f>
        <v>1070.5711013422008</v>
      </c>
      <c r="HD40" s="140">
        <f ca="1">IF(AND(($AB40+$E$2)&gt;HD$5,HD$5&gt;=$E$2),$L40,IF(AND(($AA40+$E$2)&gt;HD$5,HD$5&gt;=$E$2),$K40,0))/Loss_ElectricEnergy
 *IF($C40="Residential",'Portfolio Inputs'!P$33,'Portfolio Inputs'!P$34)
+IF(AND(($AB40+$E$2)&gt;HD$5,HD$5&gt;=$E$2),$Q40,IF(AND(($AA40+$E$2)&gt;HD$5,HD$5&gt;=$E$2),$P40,0))/Loss_GasEnergy
 *IF($C40="Residential",'Portfolio Inputs'!P$35,'Portfolio Inputs'!P$36)</f>
        <v>0</v>
      </c>
      <c r="HE40" s="140">
        <f ca="1">IF(AND(($AB40+$E$2)&gt;HE$5,HE$5&gt;=$E$2),$L40,IF(AND(($AA40+$E$2)&gt;HE$5,HE$5&gt;=$E$2),$K40,0))/Loss_ElectricEnergy
 *IF($C40="Residential",'Portfolio Inputs'!Q$33,'Portfolio Inputs'!Q$34)
+IF(AND(($AB40+$E$2)&gt;HE$5,HE$5&gt;=$E$2),$Q40,IF(AND(($AA40+$E$2)&gt;HE$5,HE$5&gt;=$E$2),$P40,0))/Loss_GasEnergy
 *IF($C40="Residential",'Portfolio Inputs'!Q$35,'Portfolio Inputs'!Q$36)</f>
        <v>0</v>
      </c>
      <c r="HF40" s="140">
        <f ca="1">IF(AND(($AB40+$E$2)&gt;HF$5,HF$5&gt;=$E$2),$L40,IF(AND(($AA40+$E$2)&gt;HF$5,HF$5&gt;=$E$2),$K40,0))/Loss_ElectricEnergy
 *IF($C40="Residential",'Portfolio Inputs'!R$33,'Portfolio Inputs'!R$34)
+IF(AND(($AB40+$E$2)&gt;HF$5,HF$5&gt;=$E$2),$Q40,IF(AND(($AA40+$E$2)&gt;HF$5,HF$5&gt;=$E$2),$P40,0))/Loss_GasEnergy
 *IF($C40="Residential",'Portfolio Inputs'!R$35,'Portfolio Inputs'!R$36)</f>
        <v>0</v>
      </c>
      <c r="HG40" s="140">
        <f ca="1">IF(AND(($AB40+$E$2)&gt;HG$5,HG$5&gt;=$E$2),$L40,IF(AND(($AA40+$E$2)&gt;HG$5,HG$5&gt;=$E$2),$K40,0))/Loss_ElectricEnergy
 *IF($C40="Residential",'Portfolio Inputs'!S$33,'Portfolio Inputs'!S$34)
+IF(AND(($AB40+$E$2)&gt;HG$5,HG$5&gt;=$E$2),$Q40,IF(AND(($AA40+$E$2)&gt;HG$5,HG$5&gt;=$E$2),$P40,0))/Loss_GasEnergy
 *IF($C40="Residential",'Portfolio Inputs'!S$35,'Portfolio Inputs'!S$36)</f>
        <v>0</v>
      </c>
      <c r="HH40" s="140">
        <f ca="1">IF(AND(($AB40+$E$2)&gt;HH$5,HH$5&gt;=$E$2),$L40,IF(AND(($AA40+$E$2)&gt;HH$5,HH$5&gt;=$E$2),$K40,0))/Loss_ElectricEnergy
 *IF($C40="Residential",'Portfolio Inputs'!T$33,'Portfolio Inputs'!T$34)
+IF(AND(($AB40+$E$2)&gt;HH$5,HH$5&gt;=$E$2),$Q40,IF(AND(($AA40+$E$2)&gt;HH$5,HH$5&gt;=$E$2),$P40,0))/Loss_GasEnergy
 *IF($C40="Residential",'Portfolio Inputs'!T$35,'Portfolio Inputs'!T$36)</f>
        <v>0</v>
      </c>
      <c r="HI40" s="140">
        <f ca="1">IF(AND(($AB40+$E$2)&gt;HI$5,HI$5&gt;=$E$2),$L40,IF(AND(($AA40+$E$2)&gt;HI$5,HI$5&gt;=$E$2),$K40,0))/Loss_ElectricEnergy
 *IF($C40="Residential",'Portfolio Inputs'!U$33,'Portfolio Inputs'!U$34)
+IF(AND(($AB40+$E$2)&gt;HI$5,HI$5&gt;=$E$2),$Q40,IF(AND(($AA40+$E$2)&gt;HI$5,HI$5&gt;=$E$2),$P40,0))/Loss_GasEnergy
 *IF($C40="Residential",'Portfolio Inputs'!U$35,'Portfolio Inputs'!U$36)</f>
        <v>0</v>
      </c>
      <c r="HJ40" s="140">
        <f ca="1">IF(AND(($AB40+$E$2)&gt;HJ$5,HJ$5&gt;=$E$2),$L40,IF(AND(($AA40+$E$2)&gt;HJ$5,HJ$5&gt;=$E$2),$K40,0))/Loss_ElectricEnergy
 *IF($C40="Residential",'Portfolio Inputs'!V$33,'Portfolio Inputs'!V$34)
+IF(AND(($AB40+$E$2)&gt;HJ$5,HJ$5&gt;=$E$2),$Q40,IF(AND(($AA40+$E$2)&gt;HJ$5,HJ$5&gt;=$E$2),$P40,0))/Loss_GasEnergy
 *IF($C40="Residential",'Portfolio Inputs'!V$35,'Portfolio Inputs'!V$36)</f>
        <v>0</v>
      </c>
      <c r="HK40" s="140">
        <f ca="1">IF(AND(($AB40+$E$2)&gt;HK$5,HK$5&gt;=$E$2),$L40,IF(AND(($AA40+$E$2)&gt;HK$5,HK$5&gt;=$E$2),$K40,0))/Loss_ElectricEnergy
 *IF($C40="Residential",'Portfolio Inputs'!W$33,'Portfolio Inputs'!W$34)
+IF(AND(($AB40+$E$2)&gt;HK$5,HK$5&gt;=$E$2),$Q40,IF(AND(($AA40+$E$2)&gt;HK$5,HK$5&gt;=$E$2),$P40,0))/Loss_GasEnergy
 *IF($C40="Residential",'Portfolio Inputs'!W$35,'Portfolio Inputs'!W$36)</f>
        <v>0</v>
      </c>
      <c r="HL40" s="140">
        <f ca="1">IF(AND(($AB40+$E$2)&gt;HL$5,HL$5&gt;=$E$2),$L40,IF(AND(($AA40+$E$2)&gt;HL$5,HL$5&gt;=$E$2),$K40,0))/Loss_ElectricEnergy
 *IF($C40="Residential",'Portfolio Inputs'!X$33,'Portfolio Inputs'!X$34)
+IF(AND(($AB40+$E$2)&gt;HL$5,HL$5&gt;=$E$2),$Q40,IF(AND(($AA40+$E$2)&gt;HL$5,HL$5&gt;=$E$2),$P40,0))/Loss_GasEnergy
 *IF($C40="Residential",'Portfolio Inputs'!X$35,'Portfolio Inputs'!X$36)</f>
        <v>0</v>
      </c>
      <c r="HM40" s="140">
        <f ca="1">IF(AND(($AB40+$E$2)&gt;HM$5,HM$5&gt;=$E$2),$L40,IF(AND(($AA40+$E$2)&gt;HM$5,HM$5&gt;=$E$2),$K40,0))/Loss_ElectricEnergy
 *IF($C40="Residential",'Portfolio Inputs'!Y$33,'Portfolio Inputs'!Y$34)
+IF(AND(($AB40+$E$2)&gt;HM$5,HM$5&gt;=$E$2),$Q40,IF(AND(($AA40+$E$2)&gt;HM$5,HM$5&gt;=$E$2),$P40,0))/Loss_GasEnergy
 *IF($C40="Residential",'Portfolio Inputs'!Y$35,'Portfolio Inputs'!Y$36)</f>
        <v>0</v>
      </c>
      <c r="HN40" s="140">
        <f ca="1">IF(AND(($AB40+$E$2)&gt;HN$5,HN$5&gt;=$E$2),$L40,IF(AND(($AA40+$E$2)&gt;HN$5,HN$5&gt;=$E$2),$K40,0))/Loss_ElectricEnergy
 *IF($C40="Residential",'Portfolio Inputs'!Z$33,'Portfolio Inputs'!Z$34)
+IF(AND(($AB40+$E$2)&gt;HN$5,HN$5&gt;=$E$2),$Q40,IF(AND(($AA40+$E$2)&gt;HN$5,HN$5&gt;=$E$2),$P40,0))/Loss_GasEnergy
 *IF($C40="Residential",'Portfolio Inputs'!Z$35,'Portfolio Inputs'!Z$36)</f>
        <v>0</v>
      </c>
      <c r="HO40" s="140">
        <f ca="1">IF(AND(($AB40+$E$2)&gt;HO$5,HO$5&gt;=$E$2),$L40,IF(AND(($AA40+$E$2)&gt;HO$5,HO$5&gt;=$E$2),$K40,0))/Loss_ElectricEnergy
 *IF($C40="Residential",'Portfolio Inputs'!AA$33,'Portfolio Inputs'!AA$34)
+IF(AND(($AB40+$E$2)&gt;HO$5,HO$5&gt;=$E$2),$Q40,IF(AND(($AA40+$E$2)&gt;HO$5,HO$5&gt;=$E$2),$P40,0))/Loss_GasEnergy
 *IF($C40="Residential",'Portfolio Inputs'!AA$35,'Portfolio Inputs'!AA$36)</f>
        <v>0</v>
      </c>
      <c r="HP40" s="140">
        <f ca="1">IF(AND(($AB40+$E$2)&gt;HP$5,HP$5&gt;=$E$2),$L40,IF(AND(($AA40+$E$2)&gt;HP$5,HP$5&gt;=$E$2),$K40,0))/Loss_ElectricEnergy
 *IF($C40="Residential",'Portfolio Inputs'!AB$33,'Portfolio Inputs'!AB$34)
+IF(AND(($AB40+$E$2)&gt;HP$5,HP$5&gt;=$E$2),$Q40,IF(AND(($AA40+$E$2)&gt;HP$5,HP$5&gt;=$E$2),$P40,0))/Loss_GasEnergy
 *IF($C40="Residential",'Portfolio Inputs'!AB$35,'Portfolio Inputs'!AB$36)</f>
        <v>0</v>
      </c>
      <c r="HQ40" s="140">
        <f ca="1">IF(AND(($AB40+$E$2)&gt;HQ$5,HQ$5&gt;=$E$2),$L40,IF(AND(($AA40+$E$2)&gt;HQ$5,HQ$5&gt;=$E$2),$K40,0))/Loss_ElectricEnergy
 *IF($C40="Residential",'Portfolio Inputs'!AC$33,'Portfolio Inputs'!AC$34)
+IF(AND(($AB40+$E$2)&gt;HQ$5,HQ$5&gt;=$E$2),$Q40,IF(AND(($AA40+$E$2)&gt;HQ$5,HQ$5&gt;=$E$2),$P40,0))/Loss_GasEnergy
 *IF($C40="Residential",'Portfolio Inputs'!AC$35,'Portfolio Inputs'!AC$36)</f>
        <v>0</v>
      </c>
      <c r="HR40" s="140">
        <f ca="1">IF(AND(($AB40+$E$2)&gt;HR$5,HR$5&gt;=$E$2),$L40,IF(AND(($AA40+$E$2)&gt;HR$5,HR$5&gt;=$E$2),$K40,0))/Loss_ElectricEnergy
 *IF($C40="Residential",'Portfolio Inputs'!AD$33,'Portfolio Inputs'!AD$34)
+IF(AND(($AB40+$E$2)&gt;HR$5,HR$5&gt;=$E$2),$Q40,IF(AND(($AA40+$E$2)&gt;HR$5,HR$5&gt;=$E$2),$P40,0))/Loss_GasEnergy
 *IF($C40="Residential",'Portfolio Inputs'!AD$35,'Portfolio Inputs'!AD$36)</f>
        <v>0</v>
      </c>
      <c r="HS40" s="140">
        <f ca="1">IF(AND(($AB40+$E$2)&gt;HS$5,HS$5&gt;=$E$2),$L40,IF(AND(($AA40+$E$2)&gt;HS$5,HS$5&gt;=$E$2),$K40,0))/Loss_ElectricEnergy
 *IF($C40="Residential",'Portfolio Inputs'!AE$33,'Portfolio Inputs'!AE$34)
+IF(AND(($AB40+$E$2)&gt;HS$5,HS$5&gt;=$E$2),$Q40,IF(AND(($AA40+$E$2)&gt;HS$5,HS$5&gt;=$E$2),$P40,0))/Loss_GasEnergy
 *IF($C40="Residential",'Portfolio Inputs'!AE$35,'Portfolio Inputs'!AE$36)</f>
        <v>0</v>
      </c>
      <c r="HT40" s="140">
        <f ca="1">IF(AND(($AB40+$E$2)&gt;HT$5,HT$5&gt;=$E$2),$L40,IF(AND(($AA40+$E$2)&gt;HT$5,HT$5&gt;=$E$2),$K40,0))/Loss_ElectricEnergy
 *IF($C40="Residential",'Portfolio Inputs'!AF$33,'Portfolio Inputs'!AF$34)
+IF(AND(($AB40+$E$2)&gt;HT$5,HT$5&gt;=$E$2),$Q40,IF(AND(($AA40+$E$2)&gt;HT$5,HT$5&gt;=$E$2),$P40,0))/Loss_GasEnergy
 *IF($C40="Residential",'Portfolio Inputs'!AF$35,'Portfolio Inputs'!AF$36)</f>
        <v>0</v>
      </c>
      <c r="HU40" s="140">
        <f ca="1">IF(AND(($AB40+$E$2)&gt;HU$5,HU$5&gt;=$E$2),$L40,IF(AND(($AA40+$E$2)&gt;HU$5,HU$5&gt;=$E$2),$K40,0))/Loss_ElectricEnergy
 *IF($C40="Residential",'Portfolio Inputs'!AG$33,'Portfolio Inputs'!AG$34)
+IF(AND(($AB40+$E$2)&gt;HU$5,HU$5&gt;=$E$2),$Q40,IF(AND(($AA40+$E$2)&gt;HU$5,HU$5&gt;=$E$2),$P40,0))/Loss_GasEnergy
 *IF($C40="Residential",'Portfolio Inputs'!AG$35,'Portfolio Inputs'!AG$36)</f>
        <v>0</v>
      </c>
      <c r="HV40" s="140">
        <f ca="1">IF(AND(($AB40+$E$2)&gt;HV$5,HV$5&gt;=$E$2),$L40,IF(AND(($AA40+$E$2)&gt;HV$5,HV$5&gt;=$E$2),$K40,0))/Loss_ElectricEnergy
 *IF($C40="Residential",'Portfolio Inputs'!AH$33,'Portfolio Inputs'!AH$34)
+IF(AND(($AB40+$E$2)&gt;HV$5,HV$5&gt;=$E$2),$Q40,IF(AND(($AA40+$E$2)&gt;HV$5,HV$5&gt;=$E$2),$P40,0))/Loss_GasEnergy
 *IF($C40="Residential",'Portfolio Inputs'!AH$35,'Portfolio Inputs'!AH$36)</f>
        <v>0</v>
      </c>
      <c r="HW40" s="140">
        <f ca="1">IF(AND(($AB40+$E$2)&gt;HW$5,HW$5&gt;=$E$2),$L40,IF(AND(($AA40+$E$2)&gt;HW$5,HW$5&gt;=$E$2),$K40,0))/Loss_ElectricEnergy
 *IF($C40="Residential",'Portfolio Inputs'!AI$33,'Portfolio Inputs'!AI$34)
+IF(AND(($AB40+$E$2)&gt;HW$5,HW$5&gt;=$E$2),$Q40,IF(AND(($AA40+$E$2)&gt;HW$5,HW$5&gt;=$E$2),$P40,0))/Loss_GasEnergy
 *IF($C40="Residential",'Portfolio Inputs'!AI$35,'Portfolio Inputs'!AI$36)</f>
        <v>0</v>
      </c>
      <c r="HX40" s="140">
        <f ca="1">IF(AND(($AB40+$E$2)&gt;HX$5,HX$5&gt;=$E$2),$L40,IF(AND(($AA40+$E$2)&gt;HX$5,HX$5&gt;=$E$2),$K40,0))/Loss_ElectricEnergy
 *IF($C40="Residential",'Portfolio Inputs'!AJ$33,'Portfolio Inputs'!AJ$34)
+IF(AND(($AB40+$E$2)&gt;HX$5,HX$5&gt;=$E$2),$Q40,IF(AND(($AA40+$E$2)&gt;HX$5,HX$5&gt;=$E$2),$P40,0))/Loss_GasEnergy
 *IF($C40="Residential",'Portfolio Inputs'!AJ$35,'Portfolio Inputs'!AJ$36)</f>
        <v>0</v>
      </c>
      <c r="HY40" s="140">
        <f ca="1">IF(AND(($AB40+$E$2)&gt;HY$5,HY$5&gt;=$E$2),$L40,IF(AND(($AA40+$E$2)&gt;HY$5,HY$5&gt;=$E$2),$K40,0))/Loss_ElectricEnergy
 *IF($C40="Residential",'Portfolio Inputs'!AK$33,'Portfolio Inputs'!AK$34)
+IF(AND(($AB40+$E$2)&gt;HY$5,HY$5&gt;=$E$2),$Q40,IF(AND(($AA40+$E$2)&gt;HY$5,HY$5&gt;=$E$2),$P40,0))/Loss_GasEnergy
 *IF($C40="Residential",'Portfolio Inputs'!AK$35,'Portfolio Inputs'!AK$36)</f>
        <v>0</v>
      </c>
      <c r="HZ40" s="140">
        <f ca="1">IF(AND(($AB40+$E$2)&gt;HZ$5,HZ$5&gt;=$E$2),$L40,IF(AND(($AA40+$E$2)&gt;HZ$5,HZ$5&gt;=$E$2),$K40,0))/Loss_ElectricEnergy
 *IF($C40="Residential",'Portfolio Inputs'!AL$33,'Portfolio Inputs'!AL$34)
+IF(AND(($AB40+$E$2)&gt;HZ$5,HZ$5&gt;=$E$2),$Q40,IF(AND(($AA40+$E$2)&gt;HZ$5,HZ$5&gt;=$E$2),$P40,0))/Loss_GasEnergy
 *IF($C40="Residential",'Portfolio Inputs'!AL$35,'Portfolio Inputs'!AL$36)</f>
        <v>0</v>
      </c>
      <c r="IA40" s="140">
        <f ca="1">IF(AND(($AB40+$E$2)&gt;IA$5,IA$5&gt;=$E$2),$L40,IF(AND(($AA40+$E$2)&gt;IA$5,IA$5&gt;=$E$2),$K40,0))/Loss_ElectricEnergy
 *IF($C40="Residential",'Portfolio Inputs'!AM$33,'Portfolio Inputs'!AM$34)
+IF(AND(($AB40+$E$2)&gt;IA$5,IA$5&gt;=$E$2),$Q40,IF(AND(($AA40+$E$2)&gt;IA$5,IA$5&gt;=$E$2),$P40,0))/Loss_GasEnergy
 *IF($C40="Residential",'Portfolio Inputs'!AM$35,'Portfolio Inputs'!AM$36)</f>
        <v>0</v>
      </c>
      <c r="IB40" s="139"/>
      <c r="IC40" s="140">
        <f t="shared" ca="1" si="450"/>
        <v>0</v>
      </c>
      <c r="ID40" s="140">
        <f t="shared" ca="1" si="450"/>
        <v>0</v>
      </c>
      <c r="IE40" s="140">
        <f t="shared" ca="1" si="450"/>
        <v>0</v>
      </c>
      <c r="IF40" s="140">
        <f t="shared" ca="1" si="450"/>
        <v>0</v>
      </c>
      <c r="IG40" s="140">
        <f t="shared" ca="1" si="450"/>
        <v>0</v>
      </c>
      <c r="IH40" s="140">
        <f t="shared" ca="1" si="450"/>
        <v>0</v>
      </c>
      <c r="II40" s="140">
        <f t="shared" ca="1" si="450"/>
        <v>0</v>
      </c>
      <c r="IJ40" s="140">
        <f t="shared" ca="1" si="450"/>
        <v>0</v>
      </c>
      <c r="IK40" s="140">
        <f t="shared" ca="1" si="450"/>
        <v>0</v>
      </c>
      <c r="IL40" s="140">
        <f t="shared" ca="1" si="450"/>
        <v>0</v>
      </c>
      <c r="IM40" s="140">
        <f t="shared" ca="1" si="450"/>
        <v>0</v>
      </c>
      <c r="IN40" s="140">
        <f t="shared" ca="1" si="450"/>
        <v>0</v>
      </c>
      <c r="IO40" s="140">
        <f t="shared" ca="1" si="450"/>
        <v>0</v>
      </c>
      <c r="IP40" s="140">
        <f t="shared" ca="1" si="450"/>
        <v>0</v>
      </c>
      <c r="IQ40" s="140">
        <f t="shared" ca="1" si="450"/>
        <v>0</v>
      </c>
      <c r="IR40" s="140">
        <f t="shared" ca="1" si="450"/>
        <v>0</v>
      </c>
      <c r="IS40" s="140">
        <f t="shared" ca="1" si="451"/>
        <v>0</v>
      </c>
      <c r="IT40" s="140">
        <f t="shared" ca="1" si="451"/>
        <v>0</v>
      </c>
      <c r="IU40" s="140">
        <f t="shared" ca="1" si="451"/>
        <v>0</v>
      </c>
      <c r="IV40" s="140">
        <f t="shared" ca="1" si="451"/>
        <v>0</v>
      </c>
      <c r="IW40" s="140">
        <f t="shared" ca="1" si="452"/>
        <v>0</v>
      </c>
      <c r="IX40" s="140">
        <f t="shared" ca="1" si="452"/>
        <v>0</v>
      </c>
      <c r="IY40" s="140">
        <f t="shared" ca="1" si="452"/>
        <v>0</v>
      </c>
      <c r="IZ40" s="140">
        <f t="shared" ca="1" si="452"/>
        <v>0</v>
      </c>
      <c r="JA40" s="140">
        <f t="shared" ca="1" si="452"/>
        <v>0</v>
      </c>
      <c r="JB40" s="140">
        <f t="shared" ca="1" si="452"/>
        <v>0</v>
      </c>
      <c r="JC40" s="140">
        <f t="shared" ca="1" si="452"/>
        <v>0</v>
      </c>
      <c r="JD40" s="140">
        <f t="shared" ca="1" si="452"/>
        <v>0</v>
      </c>
      <c r="JE40" s="140">
        <f t="shared" ca="1" si="452"/>
        <v>0</v>
      </c>
      <c r="JF40" s="140">
        <f t="shared" ca="1" si="452"/>
        <v>0</v>
      </c>
      <c r="JG40" s="140">
        <f t="shared" ca="1" si="452"/>
        <v>0</v>
      </c>
      <c r="JH40" s="140">
        <f t="shared" ca="1" si="452"/>
        <v>0</v>
      </c>
      <c r="JI40" s="140">
        <f t="shared" ca="1" si="452"/>
        <v>0</v>
      </c>
      <c r="JJ40" s="140">
        <f t="shared" ca="1" si="452"/>
        <v>0</v>
      </c>
      <c r="JK40" s="139"/>
      <c r="JL40" s="140">
        <f ca="1">IF(AND(($AB40+$E$2)&gt;JL$5,JL$5&gt;=$E$2),'Portfolio Inputs'!F$30*$S40,IF(AND(($AA40+$E$2)&gt;JL$5,JL$5&gt;=$E$2),'Portfolio Inputs'!F$30*$R40,0))</f>
        <v>0</v>
      </c>
      <c r="JM40" s="140">
        <f ca="1">IF(AND(($AB40+$E$2)&gt;JM$5,JM$5&gt;=$E$2),'Portfolio Inputs'!G$30*$S40,IF(AND(($AA40+$E$2)&gt;JM$5,JM$5&gt;=$E$2),'Portfolio Inputs'!G$30*$R40,0))</f>
        <v>0</v>
      </c>
      <c r="JN40" s="140">
        <f ca="1">IF(AND(($AB40+$E$2)&gt;JN$5,JN$5&gt;=$E$2),'Portfolio Inputs'!H$30*$S40,IF(AND(($AA40+$E$2)&gt;JN$5,JN$5&gt;=$E$2),'Portfolio Inputs'!H$30*$R40,0))</f>
        <v>0</v>
      </c>
      <c r="JO40" s="140">
        <f ca="1">IF(AND(($AB40+$E$2)&gt;JO$5,JO$5&gt;=$E$2),'Portfolio Inputs'!I$30*$S40,IF(AND(($AA40+$E$2)&gt;JO$5,JO$5&gt;=$E$2),'Portfolio Inputs'!I$30*$R40,0))</f>
        <v>0</v>
      </c>
      <c r="JP40" s="140">
        <f ca="1">IF(AND(($AB40+$E$2)&gt;JP$5,JP$5&gt;=$E$2),'Portfolio Inputs'!J$30*$S40,IF(AND(($AA40+$E$2)&gt;JP$5,JP$5&gt;=$E$2),'Portfolio Inputs'!J$30*$R40,0))</f>
        <v>0</v>
      </c>
      <c r="JQ40" s="140">
        <f ca="1">IF(AND(($AB40+$E$2)&gt;JQ$5,JQ$5&gt;=$E$2),'Portfolio Inputs'!K$30*$S40,IF(AND(($AA40+$E$2)&gt;JQ$5,JQ$5&gt;=$E$2),'Portfolio Inputs'!K$30*$R40,0))</f>
        <v>0</v>
      </c>
      <c r="JR40" s="140">
        <f ca="1">IF(AND(($AB40+$E$2)&gt;JR$5,JR$5&gt;=$E$2),'Portfolio Inputs'!L$30*$S40,IF(AND(($AA40+$E$2)&gt;JR$5,JR$5&gt;=$E$2),'Portfolio Inputs'!L$30*$R40,0))</f>
        <v>0</v>
      </c>
      <c r="JS40" s="140">
        <f ca="1">IF(AND(($AB40+$E$2)&gt;JS$5,JS$5&gt;=$E$2),'Portfolio Inputs'!M$30*$S40,IF(AND(($AA40+$E$2)&gt;JS$5,JS$5&gt;=$E$2),'Portfolio Inputs'!M$30*$R40,0))</f>
        <v>0</v>
      </c>
      <c r="JT40" s="140">
        <f ca="1">IF(AND(($AB40+$E$2)&gt;JT$5,JT$5&gt;=$E$2),'Portfolio Inputs'!N$30*$S40,IF(AND(($AA40+$E$2)&gt;JT$5,JT$5&gt;=$E$2),'Portfolio Inputs'!N$30*$R40,0))</f>
        <v>0</v>
      </c>
      <c r="JU40" s="140">
        <f ca="1">IF(AND(($AB40+$E$2)&gt;JU$5,JU$5&gt;=$E$2),'Portfolio Inputs'!O$30*$S40,IF(AND(($AA40+$E$2)&gt;JU$5,JU$5&gt;=$E$2),'Portfolio Inputs'!O$30*$R40,0))</f>
        <v>0</v>
      </c>
      <c r="JV40" s="140">
        <f ca="1">IF(AND(($AB40+$E$2)&gt;JV$5,JV$5&gt;=$E$2),'Portfolio Inputs'!P$30*$S40,IF(AND(($AA40+$E$2)&gt;JV$5,JV$5&gt;=$E$2),'Portfolio Inputs'!P$30*$R40,0))</f>
        <v>0</v>
      </c>
      <c r="JW40" s="140">
        <f ca="1">IF(AND(($AB40+$E$2)&gt;JW$5,JW$5&gt;=$E$2),'Portfolio Inputs'!Q$30*$S40,IF(AND(($AA40+$E$2)&gt;JW$5,JW$5&gt;=$E$2),'Portfolio Inputs'!Q$30*$R40,0))</f>
        <v>0</v>
      </c>
      <c r="JX40" s="140">
        <f ca="1">IF(AND(($AB40+$E$2)&gt;JX$5,JX$5&gt;=$E$2),'Portfolio Inputs'!R$30*$S40,IF(AND(($AA40+$E$2)&gt;JX$5,JX$5&gt;=$E$2),'Portfolio Inputs'!R$30*$R40,0))</f>
        <v>0</v>
      </c>
      <c r="JY40" s="140">
        <f ca="1">IF(AND(($AB40+$E$2)&gt;JY$5,JY$5&gt;=$E$2),'Portfolio Inputs'!S$30*$S40,IF(AND(($AA40+$E$2)&gt;JY$5,JY$5&gt;=$E$2),'Portfolio Inputs'!S$30*$R40,0))</f>
        <v>0</v>
      </c>
      <c r="JZ40" s="140">
        <f ca="1">IF(AND(($AB40+$E$2)&gt;JZ$5,JZ$5&gt;=$E$2),'Portfolio Inputs'!T$30*$S40,IF(AND(($AA40+$E$2)&gt;JZ$5,JZ$5&gt;=$E$2),'Portfolio Inputs'!T$30*$R40,0))</f>
        <v>0</v>
      </c>
      <c r="KA40" s="140">
        <f ca="1">IF(AND(($AB40+$E$2)&gt;KA$5,KA$5&gt;=$E$2),'Portfolio Inputs'!U$30*$S40,IF(AND(($AA40+$E$2)&gt;KA$5,KA$5&gt;=$E$2),'Portfolio Inputs'!U$30*$R40,0))</f>
        <v>0</v>
      </c>
      <c r="KB40" s="140">
        <f ca="1">IF(AND(($AB40+$E$2)&gt;KB$5,KB$5&gt;=$E$2),'Portfolio Inputs'!V$30*$S40,IF(AND(($AA40+$E$2)&gt;KB$5,KB$5&gt;=$E$2),'Portfolio Inputs'!V$30*$R40,0))</f>
        <v>0</v>
      </c>
      <c r="KC40" s="140">
        <f ca="1">IF(AND(($AB40+$E$2)&gt;KC$5,KC$5&gt;=$E$2),'Portfolio Inputs'!W$30*$S40,IF(AND(($AA40+$E$2)&gt;KC$5,KC$5&gt;=$E$2),'Portfolio Inputs'!W$30*$R40,0))</f>
        <v>0</v>
      </c>
      <c r="KD40" s="140">
        <f ca="1">IF(AND(($AB40+$E$2)&gt;KD$5,KD$5&gt;=$E$2),'Portfolio Inputs'!X$30*$S40,IF(AND(($AA40+$E$2)&gt;KD$5,KD$5&gt;=$E$2),'Portfolio Inputs'!X$30*$R40,0))</f>
        <v>0</v>
      </c>
      <c r="KE40" s="140">
        <f ca="1">IF(AND(($AB40+$E$2)&gt;KE$5,KE$5&gt;=$E$2),'Portfolio Inputs'!Y$30*$S40,IF(AND(($AA40+$E$2)&gt;KE$5,KE$5&gt;=$E$2),'Portfolio Inputs'!Y$30*$R40,0))</f>
        <v>0</v>
      </c>
      <c r="KF40" s="140">
        <f ca="1">IF(AND(($AB40+$E$2)&gt;KF$5,KF$5&gt;=$E$2),'Portfolio Inputs'!Z$30*$S40,IF(AND(($AA40+$E$2)&gt;KF$5,KF$5&gt;=$E$2),'Portfolio Inputs'!Z$30*$R40,0))</f>
        <v>0</v>
      </c>
      <c r="KG40" s="140">
        <f ca="1">IF(AND(($AB40+$E$2)&gt;KG$5,KG$5&gt;=$E$2),'Portfolio Inputs'!AA$30*$S40,IF(AND(($AA40+$E$2)&gt;KG$5,KG$5&gt;=$E$2),'Portfolio Inputs'!AA$30*$R40,0))</f>
        <v>0</v>
      </c>
      <c r="KH40" s="140">
        <f ca="1">IF(AND(($AB40+$E$2)&gt;KH$5,KH$5&gt;=$E$2),'Portfolio Inputs'!AB$30*$S40,IF(AND(($AA40+$E$2)&gt;KH$5,KH$5&gt;=$E$2),'Portfolio Inputs'!AB$30*$R40,0))</f>
        <v>0</v>
      </c>
      <c r="KI40" s="140">
        <f ca="1">IF(AND(($AB40+$E$2)&gt;KI$5,KI$5&gt;=$E$2),'Portfolio Inputs'!AC$30*$S40,IF(AND(($AA40+$E$2)&gt;KI$5,KI$5&gt;=$E$2),'Portfolio Inputs'!AC$30*$R40,0))</f>
        <v>0</v>
      </c>
      <c r="KJ40" s="140">
        <f ca="1">IF(AND(($AB40+$E$2)&gt;KJ$5,KJ$5&gt;=$E$2),'Portfolio Inputs'!AD$30*$S40,IF(AND(($AA40+$E$2)&gt;KJ$5,KJ$5&gt;=$E$2),'Portfolio Inputs'!AD$30*$R40,0))</f>
        <v>0</v>
      </c>
      <c r="KK40" s="140">
        <f ca="1">IF(AND(($AB40+$E$2)&gt;KK$5,KK$5&gt;=$E$2),'Portfolio Inputs'!AE$30*$S40,IF(AND(($AA40+$E$2)&gt;KK$5,KK$5&gt;=$E$2),'Portfolio Inputs'!AE$30*$R40,0))</f>
        <v>0</v>
      </c>
      <c r="KL40" s="140">
        <f ca="1">IF(AND(($AB40+$E$2)&gt;KL$5,KL$5&gt;=$E$2),'Portfolio Inputs'!AF$30*$S40,IF(AND(($AA40+$E$2)&gt;KL$5,KL$5&gt;=$E$2),'Portfolio Inputs'!AF$30*$R40,0))</f>
        <v>0</v>
      </c>
      <c r="KM40" s="140">
        <f ca="1">IF(AND(($AB40+$E$2)&gt;KM$5,KM$5&gt;=$E$2),'Portfolio Inputs'!AG$30*$S40,IF(AND(($AA40+$E$2)&gt;KM$5,KM$5&gt;=$E$2),'Portfolio Inputs'!AG$30*$R40,0))</f>
        <v>0</v>
      </c>
      <c r="KN40" s="140">
        <f ca="1">IF(AND(($AB40+$E$2)&gt;KN$5,KN$5&gt;=$E$2),'Portfolio Inputs'!AH$30*$S40,IF(AND(($AA40+$E$2)&gt;KN$5,KN$5&gt;=$E$2),'Portfolio Inputs'!AH$30*$R40,0))</f>
        <v>0</v>
      </c>
      <c r="KO40" s="140">
        <f ca="1">IF(AND(($AB40+$E$2)&gt;KO$5,KO$5&gt;=$E$2),'Portfolio Inputs'!AI$30*$S40,IF(AND(($AA40+$E$2)&gt;KO$5,KO$5&gt;=$E$2),'Portfolio Inputs'!AI$30*$R40,0))</f>
        <v>0</v>
      </c>
      <c r="KP40" s="140">
        <f ca="1">IF(AND(($AB40+$E$2)&gt;KP$5,KP$5&gt;=$E$2),'Portfolio Inputs'!AJ$30*$S40,IF(AND(($AA40+$E$2)&gt;KP$5,KP$5&gt;=$E$2),'Portfolio Inputs'!AJ$30*$R40,0))</f>
        <v>0</v>
      </c>
      <c r="KQ40" s="140">
        <f ca="1">IF(AND(($AB40+$E$2)&gt;KQ$5,KQ$5&gt;=$E$2),'Portfolio Inputs'!AK$30*$S40,IF(AND(($AA40+$E$2)&gt;KQ$5,KQ$5&gt;=$E$2),'Portfolio Inputs'!AK$30*$R40,0))</f>
        <v>0</v>
      </c>
      <c r="KR40" s="140">
        <f ca="1">IF(AND(($AB40+$E$2)&gt;KR$5,KR$5&gt;=$E$2),'Portfolio Inputs'!AL$30*$S40,IF(AND(($AA40+$E$2)&gt;KR$5,KR$5&gt;=$E$2),'Portfolio Inputs'!AL$30*$R40,0))</f>
        <v>0</v>
      </c>
      <c r="KS40" s="140">
        <f ca="1">IF(AND(($AB40+$E$2)&gt;KS$5,KS$5&gt;=$E$2),'Portfolio Inputs'!AM$30*$S40,IF(AND(($AA40+$E$2)&gt;KS$5,KS$5&gt;=$E$2),'Portfolio Inputs'!AM$30*$R40,0))</f>
        <v>0</v>
      </c>
      <c r="KT40" s="139"/>
      <c r="KU40" s="140">
        <f ca="1">IF(AND(($AB40+$E$2)&gt;KU$5,KU$5&gt;=$E$2),$S40,IF(AND(($AA40+$E$2)&gt;KU$5,KU$5&gt;=$E$2),$R40,0))*IF($C40="Residential",'Portfolio Inputs'!F$37,'Portfolio Inputs'!F$38)</f>
        <v>0</v>
      </c>
      <c r="KV40" s="140">
        <f ca="1">IF(AND(($AB40+$E$2)&gt;KV$5,KV$5&gt;=$E$2),$S40,IF(AND(($AA40+$E$2)&gt;KV$5,KV$5&gt;=$E$2),$R40,0))*IF($C40="Residential",'Portfolio Inputs'!G$37,'Portfolio Inputs'!G$38)</f>
        <v>0</v>
      </c>
      <c r="KW40" s="140">
        <f ca="1">IF(AND(($AB40+$E$2)&gt;KW$5,KW$5&gt;=$E$2),$S40,IF(AND(($AA40+$E$2)&gt;KW$5,KW$5&gt;=$E$2),$R40,0))*IF($C40="Residential",'Portfolio Inputs'!H$37,'Portfolio Inputs'!H$38)</f>
        <v>0</v>
      </c>
      <c r="KX40" s="140">
        <f ca="1">IF(AND(($AB40+$E$2)&gt;KX$5,KX$5&gt;=$E$2),$S40,IF(AND(($AA40+$E$2)&gt;KX$5,KX$5&gt;=$E$2),$R40,0))*IF($C40="Residential",'Portfolio Inputs'!I$37,'Portfolio Inputs'!I$38)</f>
        <v>0</v>
      </c>
      <c r="KY40" s="140">
        <f ca="1">IF(AND(($AB40+$E$2)&gt;KY$5,KY$5&gt;=$E$2),$S40,IF(AND(($AA40+$E$2)&gt;KY$5,KY$5&gt;=$E$2),$R40,0))*IF($C40="Residential",'Portfolio Inputs'!J$37,'Portfolio Inputs'!J$38)</f>
        <v>0</v>
      </c>
      <c r="KZ40" s="140">
        <f ca="1">IF(AND(($AB40+$E$2)&gt;KZ$5,KZ$5&gt;=$E$2),$S40,IF(AND(($AA40+$E$2)&gt;KZ$5,KZ$5&gt;=$E$2),$R40,0))*IF($C40="Residential",'Portfolio Inputs'!K$37,'Portfolio Inputs'!K$38)</f>
        <v>0</v>
      </c>
      <c r="LA40" s="140">
        <f ca="1">IF(AND(($AB40+$E$2)&gt;LA$5,LA$5&gt;=$E$2),$S40,IF(AND(($AA40+$E$2)&gt;LA$5,LA$5&gt;=$E$2),$R40,0))*IF($C40="Residential",'Portfolio Inputs'!L$37,'Portfolio Inputs'!L$38)</f>
        <v>0</v>
      </c>
      <c r="LB40" s="140">
        <f ca="1">IF(AND(($AB40+$E$2)&gt;LB$5,LB$5&gt;=$E$2),$S40,IF(AND(($AA40+$E$2)&gt;LB$5,LB$5&gt;=$E$2),$R40,0))*IF($C40="Residential",'Portfolio Inputs'!M$37,'Portfolio Inputs'!M$38)</f>
        <v>0</v>
      </c>
      <c r="LC40" s="140">
        <f ca="1">IF(AND(($AB40+$E$2)&gt;LC$5,LC$5&gt;=$E$2),$S40,IF(AND(($AA40+$E$2)&gt;LC$5,LC$5&gt;=$E$2),$R40,0))*IF($C40="Residential",'Portfolio Inputs'!N$37,'Portfolio Inputs'!N$38)</f>
        <v>0</v>
      </c>
      <c r="LD40" s="140">
        <f ca="1">IF(AND(($AB40+$E$2)&gt;LD$5,LD$5&gt;=$E$2),$S40,IF(AND(($AA40+$E$2)&gt;LD$5,LD$5&gt;=$E$2),$R40,0))*IF($C40="Residential",'Portfolio Inputs'!O$37,'Portfolio Inputs'!O$38)</f>
        <v>0</v>
      </c>
      <c r="LE40" s="140">
        <f ca="1">IF(AND(($AB40+$E$2)&gt;LE$5,LE$5&gt;=$E$2),$S40,IF(AND(($AA40+$E$2)&gt;LE$5,LE$5&gt;=$E$2),$R40,0))*IF($C40="Residential",'Portfolio Inputs'!P$37,'Portfolio Inputs'!P$38)</f>
        <v>0</v>
      </c>
      <c r="LF40" s="140">
        <f ca="1">IF(AND(($AB40+$E$2)&gt;LF$5,LF$5&gt;=$E$2),$S40,IF(AND(($AA40+$E$2)&gt;LF$5,LF$5&gt;=$E$2),$R40,0))*IF($C40="Residential",'Portfolio Inputs'!Q$37,'Portfolio Inputs'!Q$38)</f>
        <v>0</v>
      </c>
      <c r="LG40" s="140">
        <f ca="1">IF(AND(($AB40+$E$2)&gt;LG$5,LG$5&gt;=$E$2),$S40,IF(AND(($AA40+$E$2)&gt;LG$5,LG$5&gt;=$E$2),$R40,0))*IF($C40="Residential",'Portfolio Inputs'!R$37,'Portfolio Inputs'!R$38)</f>
        <v>0</v>
      </c>
      <c r="LH40" s="140">
        <f ca="1">IF(AND(($AB40+$E$2)&gt;LH$5,LH$5&gt;=$E$2),$S40,IF(AND(($AA40+$E$2)&gt;LH$5,LH$5&gt;=$E$2),$R40,0))*IF($C40="Residential",'Portfolio Inputs'!S$37,'Portfolio Inputs'!S$38)</f>
        <v>0</v>
      </c>
      <c r="LI40" s="140">
        <f ca="1">IF(AND(($AB40+$E$2)&gt;LI$5,LI$5&gt;=$E$2),$S40,IF(AND(($AA40+$E$2)&gt;LI$5,LI$5&gt;=$E$2),$R40,0))*IF($C40="Residential",'Portfolio Inputs'!T$37,'Portfolio Inputs'!T$38)</f>
        <v>0</v>
      </c>
      <c r="LJ40" s="140">
        <f ca="1">IF(AND(($AB40+$E$2)&gt;LJ$5,LJ$5&gt;=$E$2),$S40,IF(AND(($AA40+$E$2)&gt;LJ$5,LJ$5&gt;=$E$2),$R40,0))*IF($C40="Residential",'Portfolio Inputs'!U$37,'Portfolio Inputs'!U$38)</f>
        <v>0</v>
      </c>
      <c r="LK40" s="140">
        <f ca="1">IF(AND(($AB40+$E$2)&gt;LK$5,LK$5&gt;=$E$2),$S40,IF(AND(($AA40+$E$2)&gt;LK$5,LK$5&gt;=$E$2),$R40,0))*IF($C40="Residential",'Portfolio Inputs'!V$37,'Portfolio Inputs'!V$38)</f>
        <v>0</v>
      </c>
      <c r="LL40" s="140">
        <f ca="1">IF(AND(($AB40+$E$2)&gt;LL$5,LL$5&gt;=$E$2),$S40,IF(AND(($AA40+$E$2)&gt;LL$5,LL$5&gt;=$E$2),$R40,0))*IF($C40="Residential",'Portfolio Inputs'!W$37,'Portfolio Inputs'!W$38)</f>
        <v>0</v>
      </c>
      <c r="LM40" s="140">
        <f ca="1">IF(AND(($AB40+$E$2)&gt;LM$5,LM$5&gt;=$E$2),$S40,IF(AND(($AA40+$E$2)&gt;LM$5,LM$5&gt;=$E$2),$R40,0))*IF($C40="Residential",'Portfolio Inputs'!X$37,'Portfolio Inputs'!X$38)</f>
        <v>0</v>
      </c>
      <c r="LN40" s="140">
        <f ca="1">IF(AND(($AB40+$E$2)&gt;LN$5,LN$5&gt;=$E$2),$S40,IF(AND(($AA40+$E$2)&gt;LN$5,LN$5&gt;=$E$2),$R40,0))*IF($C40="Residential",'Portfolio Inputs'!Y$37,'Portfolio Inputs'!Y$38)</f>
        <v>0</v>
      </c>
      <c r="LO40" s="140">
        <f ca="1">IF(AND(($AB40+$E$2)&gt;LO$5,LO$5&gt;=$E$2),$S40,IF(AND(($AA40+$E$2)&gt;LO$5,LO$5&gt;=$E$2),$R40,0))*IF($C40="Residential",'Portfolio Inputs'!Z$37,'Portfolio Inputs'!Z$38)</f>
        <v>0</v>
      </c>
      <c r="LP40" s="140">
        <f ca="1">IF(AND(($AB40+$E$2)&gt;LP$5,LP$5&gt;=$E$2),$S40,IF(AND(($AA40+$E$2)&gt;LP$5,LP$5&gt;=$E$2),$R40,0))*IF($C40="Residential",'Portfolio Inputs'!AA$37,'Portfolio Inputs'!AA$38)</f>
        <v>0</v>
      </c>
      <c r="LQ40" s="140">
        <f ca="1">IF(AND(($AB40+$E$2)&gt;LQ$5,LQ$5&gt;=$E$2),$S40,IF(AND(($AA40+$E$2)&gt;LQ$5,LQ$5&gt;=$E$2),$R40,0))*IF($C40="Residential",'Portfolio Inputs'!AB$37,'Portfolio Inputs'!AB$38)</f>
        <v>0</v>
      </c>
      <c r="LR40" s="140">
        <f ca="1">IF(AND(($AB40+$E$2)&gt;LR$5,LR$5&gt;=$E$2),$S40,IF(AND(($AA40+$E$2)&gt;LR$5,LR$5&gt;=$E$2),$R40,0))*IF($C40="Residential",'Portfolio Inputs'!AC$37,'Portfolio Inputs'!AC$38)</f>
        <v>0</v>
      </c>
      <c r="LS40" s="140">
        <f ca="1">IF(AND(($AB40+$E$2)&gt;LS$5,LS$5&gt;=$E$2),$S40,IF(AND(($AA40+$E$2)&gt;LS$5,LS$5&gt;=$E$2),$R40,0))*IF($C40="Residential",'Portfolio Inputs'!AD$37,'Portfolio Inputs'!AD$38)</f>
        <v>0</v>
      </c>
      <c r="LT40" s="140">
        <f ca="1">IF(AND(($AB40+$E$2)&gt;LT$5,LT$5&gt;=$E$2),$S40,IF(AND(($AA40+$E$2)&gt;LT$5,LT$5&gt;=$E$2),$R40,0))*IF($C40="Residential",'Portfolio Inputs'!AE$37,'Portfolio Inputs'!AE$38)</f>
        <v>0</v>
      </c>
      <c r="LU40" s="140">
        <f ca="1">IF(AND(($AB40+$E$2)&gt;LU$5,LU$5&gt;=$E$2),$S40,IF(AND(($AA40+$E$2)&gt;LU$5,LU$5&gt;=$E$2),$R40,0))*IF($C40="Residential",'Portfolio Inputs'!AF$37,'Portfolio Inputs'!AF$38)</f>
        <v>0</v>
      </c>
      <c r="LV40" s="140">
        <f ca="1">IF(AND(($AB40+$E$2)&gt;LV$5,LV$5&gt;=$E$2),$S40,IF(AND(($AA40+$E$2)&gt;LV$5,LV$5&gt;=$E$2),$R40,0))*IF($C40="Residential",'Portfolio Inputs'!AG$37,'Portfolio Inputs'!AG$38)</f>
        <v>0</v>
      </c>
      <c r="LW40" s="140">
        <f ca="1">IF(AND(($AB40+$E$2)&gt;LW$5,LW$5&gt;=$E$2),$S40,IF(AND(($AA40+$E$2)&gt;LW$5,LW$5&gt;=$E$2),$R40,0))*IF($C40="Residential",'Portfolio Inputs'!AH$37,'Portfolio Inputs'!AH$38)</f>
        <v>0</v>
      </c>
      <c r="LX40" s="140">
        <f ca="1">IF(AND(($AB40+$E$2)&gt;LX$5,LX$5&gt;=$E$2),$S40,IF(AND(($AA40+$E$2)&gt;LX$5,LX$5&gt;=$E$2),$R40,0))*IF($C40="Residential",'Portfolio Inputs'!AI$37,'Portfolio Inputs'!AI$38)</f>
        <v>0</v>
      </c>
      <c r="LY40" s="140">
        <f ca="1">IF(AND(($AB40+$E$2)&gt;LY$5,LY$5&gt;=$E$2),$S40,IF(AND(($AA40+$E$2)&gt;LY$5,LY$5&gt;=$E$2),$R40,0))*IF($C40="Residential",'Portfolio Inputs'!AJ$37,'Portfolio Inputs'!AJ$38)</f>
        <v>0</v>
      </c>
      <c r="LZ40" s="140">
        <f ca="1">IF(AND(($AB40+$E$2)&gt;LZ$5,LZ$5&gt;=$E$2),$S40,IF(AND(($AA40+$E$2)&gt;LZ$5,LZ$5&gt;=$E$2),$R40,0))*IF($C40="Residential",'Portfolio Inputs'!AK$37,'Portfolio Inputs'!AK$38)</f>
        <v>0</v>
      </c>
      <c r="MA40" s="140">
        <f ca="1">IF(AND(($AB40+$E$2)&gt;MA$5,MA$5&gt;=$E$2),$S40,IF(AND(($AA40+$E$2)&gt;MA$5,MA$5&gt;=$E$2),$R40,0))*IF($C40="Residential",'Portfolio Inputs'!AL$37,'Portfolio Inputs'!AL$38)</f>
        <v>0</v>
      </c>
      <c r="MB40" s="140">
        <f ca="1">IF(AND(($AB40+$E$2)&gt;MB$5,MB$5&gt;=$E$2),$S40,IF(AND(($AA40+$E$2)&gt;MB$5,MB$5&gt;=$E$2),$R40,0))*IF($C40="Residential",'Portfolio Inputs'!AM$37,'Portfolio Inputs'!AM$38)</f>
        <v>0</v>
      </c>
      <c r="MC40" s="139"/>
      <c r="MD40" s="164">
        <f t="shared" ca="1" si="238"/>
        <v>7422.1829999999991</v>
      </c>
      <c r="ME40" s="164">
        <f t="shared" ca="1" si="239"/>
        <v>7422.1829999999991</v>
      </c>
      <c r="MF40" s="164">
        <f t="shared" ca="1" si="240"/>
        <v>7422.1829999999991</v>
      </c>
      <c r="MG40" s="164">
        <f t="shared" ca="1" si="241"/>
        <v>7422.1829999999991</v>
      </c>
      <c r="MH40" s="164">
        <f t="shared" ca="1" si="242"/>
        <v>7422.1829999999991</v>
      </c>
      <c r="MI40" s="164">
        <f t="shared" ca="1" si="243"/>
        <v>7422.1829999999991</v>
      </c>
      <c r="MJ40" s="164">
        <f t="shared" ca="1" si="244"/>
        <v>7422.1829999999991</v>
      </c>
      <c r="MK40" s="164">
        <f t="shared" ca="1" si="245"/>
        <v>7422.1829999999991</v>
      </c>
      <c r="ML40" s="164">
        <f t="shared" ca="1" si="246"/>
        <v>7422.1829999999991</v>
      </c>
      <c r="MM40" s="164">
        <f t="shared" ca="1" si="247"/>
        <v>7422.1829999999991</v>
      </c>
      <c r="MN40" s="164">
        <f t="shared" ca="1" si="248"/>
        <v>0</v>
      </c>
      <c r="MO40" s="164">
        <f t="shared" ca="1" si="249"/>
        <v>0</v>
      </c>
      <c r="MP40" s="164">
        <f t="shared" ca="1" si="250"/>
        <v>0</v>
      </c>
      <c r="MQ40" s="164">
        <f t="shared" ca="1" si="251"/>
        <v>0</v>
      </c>
      <c r="MR40" s="164">
        <f t="shared" ca="1" si="252"/>
        <v>0</v>
      </c>
      <c r="MS40" s="164">
        <f t="shared" ca="1" si="253"/>
        <v>0</v>
      </c>
      <c r="MT40" s="164">
        <f t="shared" ca="1" si="254"/>
        <v>0</v>
      </c>
      <c r="MU40" s="164">
        <f t="shared" ca="1" si="255"/>
        <v>0</v>
      </c>
      <c r="MV40" s="164">
        <f t="shared" ca="1" si="256"/>
        <v>0</v>
      </c>
      <c r="MW40" s="164">
        <f t="shared" ca="1" si="257"/>
        <v>0</v>
      </c>
      <c r="MX40" s="164">
        <f t="shared" ca="1" si="258"/>
        <v>0</v>
      </c>
      <c r="MY40" s="164">
        <f t="shared" ca="1" si="259"/>
        <v>0</v>
      </c>
      <c r="MZ40" s="164">
        <f t="shared" ca="1" si="260"/>
        <v>0</v>
      </c>
      <c r="NA40" s="164">
        <f t="shared" ca="1" si="261"/>
        <v>0</v>
      </c>
      <c r="NB40" s="164">
        <f t="shared" ca="1" si="262"/>
        <v>0</v>
      </c>
      <c r="NC40" s="164">
        <f t="shared" ca="1" si="263"/>
        <v>0</v>
      </c>
      <c r="ND40" s="164">
        <f t="shared" ca="1" si="264"/>
        <v>0</v>
      </c>
      <c r="NE40" s="164">
        <f t="shared" ca="1" si="265"/>
        <v>0</v>
      </c>
      <c r="NF40" s="164">
        <f t="shared" ca="1" si="266"/>
        <v>0</v>
      </c>
      <c r="NG40" s="164">
        <f t="shared" ca="1" si="267"/>
        <v>0</v>
      </c>
      <c r="NH40" s="164">
        <f t="shared" ca="1" si="268"/>
        <v>0</v>
      </c>
      <c r="NI40" s="164">
        <f t="shared" ca="1" si="269"/>
        <v>0</v>
      </c>
      <c r="NJ40" s="164">
        <f t="shared" ca="1" si="270"/>
        <v>0</v>
      </c>
      <c r="NK40" s="164">
        <f t="shared" ca="1" si="271"/>
        <v>0</v>
      </c>
      <c r="NL40" s="139"/>
      <c r="NM40" s="164">
        <f t="shared" ca="1" si="272"/>
        <v>0.78315600000000007</v>
      </c>
      <c r="NN40" s="164">
        <f t="shared" ca="1" si="273"/>
        <v>0.78315600000000007</v>
      </c>
      <c r="NO40" s="164">
        <f t="shared" ca="1" si="274"/>
        <v>0.78315600000000007</v>
      </c>
      <c r="NP40" s="164">
        <f t="shared" ca="1" si="275"/>
        <v>0.78315600000000007</v>
      </c>
      <c r="NQ40" s="164">
        <f t="shared" ca="1" si="276"/>
        <v>0.78315600000000007</v>
      </c>
      <c r="NR40" s="164">
        <f t="shared" ca="1" si="277"/>
        <v>0.78315600000000007</v>
      </c>
      <c r="NS40" s="164">
        <f t="shared" ca="1" si="278"/>
        <v>0.78315600000000007</v>
      </c>
      <c r="NT40" s="164">
        <f t="shared" ca="1" si="279"/>
        <v>0.78315600000000007</v>
      </c>
      <c r="NU40" s="164">
        <f t="shared" ca="1" si="280"/>
        <v>0.78315600000000007</v>
      </c>
      <c r="NV40" s="164">
        <f t="shared" ca="1" si="281"/>
        <v>0.78315600000000007</v>
      </c>
      <c r="NW40" s="164">
        <f t="shared" ca="1" si="282"/>
        <v>0</v>
      </c>
      <c r="NX40" s="164">
        <f t="shared" ca="1" si="283"/>
        <v>0</v>
      </c>
      <c r="NY40" s="164">
        <f t="shared" ca="1" si="284"/>
        <v>0</v>
      </c>
      <c r="NZ40" s="164">
        <f t="shared" ca="1" si="285"/>
        <v>0</v>
      </c>
      <c r="OA40" s="164">
        <f t="shared" ca="1" si="286"/>
        <v>0</v>
      </c>
      <c r="OB40" s="164">
        <f t="shared" ca="1" si="287"/>
        <v>0</v>
      </c>
      <c r="OC40" s="164">
        <f t="shared" ca="1" si="288"/>
        <v>0</v>
      </c>
      <c r="OD40" s="164">
        <f t="shared" ca="1" si="289"/>
        <v>0</v>
      </c>
      <c r="OE40" s="164">
        <f t="shared" ca="1" si="290"/>
        <v>0</v>
      </c>
      <c r="OF40" s="164">
        <f t="shared" ca="1" si="291"/>
        <v>0</v>
      </c>
      <c r="OG40" s="164">
        <f t="shared" ca="1" si="292"/>
        <v>0</v>
      </c>
      <c r="OH40" s="164">
        <f t="shared" ca="1" si="293"/>
        <v>0</v>
      </c>
      <c r="OI40" s="164">
        <f t="shared" ca="1" si="294"/>
        <v>0</v>
      </c>
      <c r="OJ40" s="164">
        <f t="shared" ca="1" si="295"/>
        <v>0</v>
      </c>
      <c r="OK40" s="164">
        <f t="shared" ca="1" si="296"/>
        <v>0</v>
      </c>
      <c r="OL40" s="164">
        <f t="shared" ca="1" si="297"/>
        <v>0</v>
      </c>
      <c r="OM40" s="164">
        <f t="shared" ca="1" si="298"/>
        <v>0</v>
      </c>
      <c r="ON40" s="164">
        <f t="shared" ca="1" si="299"/>
        <v>0</v>
      </c>
      <c r="OO40" s="164">
        <f t="shared" ca="1" si="300"/>
        <v>0</v>
      </c>
      <c r="OP40" s="164">
        <f t="shared" ca="1" si="301"/>
        <v>0</v>
      </c>
      <c r="OQ40" s="164">
        <f t="shared" ca="1" si="302"/>
        <v>0</v>
      </c>
      <c r="OR40" s="164">
        <f t="shared" ca="1" si="303"/>
        <v>0</v>
      </c>
      <c r="OS40" s="164">
        <f t="shared" ca="1" si="304"/>
        <v>0</v>
      </c>
      <c r="OT40" s="164">
        <f t="shared" ca="1" si="305"/>
        <v>0</v>
      </c>
      <c r="OU40" s="139"/>
      <c r="OV40" s="164">
        <f t="shared" ca="1" si="306"/>
        <v>0</v>
      </c>
      <c r="OW40" s="164">
        <f t="shared" ca="1" si="307"/>
        <v>0</v>
      </c>
      <c r="OX40" s="164">
        <f t="shared" ca="1" si="308"/>
        <v>0</v>
      </c>
      <c r="OY40" s="164">
        <f t="shared" ca="1" si="309"/>
        <v>0</v>
      </c>
      <c r="OZ40" s="164">
        <f t="shared" ca="1" si="310"/>
        <v>0</v>
      </c>
      <c r="PA40" s="164">
        <f t="shared" ca="1" si="311"/>
        <v>0</v>
      </c>
      <c r="PB40" s="164">
        <f t="shared" ca="1" si="312"/>
        <v>0</v>
      </c>
      <c r="PC40" s="164">
        <f t="shared" ca="1" si="313"/>
        <v>0</v>
      </c>
      <c r="PD40" s="164">
        <f t="shared" ca="1" si="314"/>
        <v>0</v>
      </c>
      <c r="PE40" s="164">
        <f t="shared" ca="1" si="315"/>
        <v>0</v>
      </c>
      <c r="PF40" s="164">
        <f t="shared" ca="1" si="316"/>
        <v>0</v>
      </c>
      <c r="PG40" s="164">
        <f t="shared" ca="1" si="317"/>
        <v>0</v>
      </c>
      <c r="PH40" s="164">
        <f t="shared" ca="1" si="318"/>
        <v>0</v>
      </c>
      <c r="PI40" s="164">
        <f t="shared" ca="1" si="319"/>
        <v>0</v>
      </c>
      <c r="PJ40" s="164">
        <f t="shared" ca="1" si="320"/>
        <v>0</v>
      </c>
      <c r="PK40" s="164">
        <f t="shared" ca="1" si="321"/>
        <v>0</v>
      </c>
      <c r="PL40" s="164">
        <f t="shared" ca="1" si="322"/>
        <v>0</v>
      </c>
      <c r="PM40" s="164">
        <f t="shared" ca="1" si="323"/>
        <v>0</v>
      </c>
      <c r="PN40" s="164">
        <f t="shared" ca="1" si="324"/>
        <v>0</v>
      </c>
      <c r="PO40" s="164">
        <f t="shared" ca="1" si="325"/>
        <v>0</v>
      </c>
      <c r="PP40" s="164">
        <f t="shared" ca="1" si="326"/>
        <v>0</v>
      </c>
      <c r="PQ40" s="164">
        <f t="shared" ca="1" si="327"/>
        <v>0</v>
      </c>
      <c r="PR40" s="164">
        <f t="shared" ca="1" si="328"/>
        <v>0</v>
      </c>
      <c r="PS40" s="164">
        <f t="shared" ca="1" si="329"/>
        <v>0</v>
      </c>
      <c r="PT40" s="164">
        <f t="shared" ca="1" si="330"/>
        <v>0</v>
      </c>
      <c r="PU40" s="164">
        <f t="shared" ca="1" si="331"/>
        <v>0</v>
      </c>
      <c r="PV40" s="164">
        <f t="shared" ca="1" si="332"/>
        <v>0</v>
      </c>
      <c r="PW40" s="164">
        <f t="shared" ca="1" si="333"/>
        <v>0</v>
      </c>
      <c r="PX40" s="164">
        <f t="shared" ca="1" si="334"/>
        <v>0</v>
      </c>
      <c r="PY40" s="164">
        <f t="shared" ca="1" si="335"/>
        <v>0</v>
      </c>
      <c r="PZ40" s="164">
        <f t="shared" ca="1" si="336"/>
        <v>0</v>
      </c>
      <c r="QA40" s="164">
        <f t="shared" ca="1" si="337"/>
        <v>0</v>
      </c>
      <c r="QB40" s="164">
        <f t="shared" ca="1" si="338"/>
        <v>0</v>
      </c>
      <c r="QC40" s="164">
        <f t="shared" ca="1" si="339"/>
        <v>0</v>
      </c>
      <c r="QD40" s="131"/>
    </row>
    <row r="41" spans="1:446" s="120" customFormat="1" ht="14.4" customHeight="1">
      <c r="A41" s="157" t="b">
        <f t="shared" ca="1" si="230"/>
        <v>0</v>
      </c>
      <c r="B41" s="128" t="str">
        <f>'Measure Inputs'!B25</f>
        <v>Residential_Residential Audit_Various_Online Audit_Actual</v>
      </c>
      <c r="C41" s="129" t="str">
        <f ca="1">INDEX(OFFSET('Measure Inputs'!$D$7,,,TotalMeasures),MATCH($B41,OFFSET('Measure Inputs'!$B$7,,,TotalMeasures),0))</f>
        <v>Residential</v>
      </c>
      <c r="D41" s="129" t="str">
        <f ca="1">INDEX(OFFSET('Measure Inputs'!$E$7,,,TotalMeasures),MATCH($B41,OFFSET('Measure Inputs'!$B$7,,,TotalMeasures),0))</f>
        <v>Residential Audit</v>
      </c>
      <c r="E41" s="129" t="str">
        <f ca="1">INDEX(OFFSET('Measure Inputs'!$F$7,,,TotalMeasures),MATCH($B41,OFFSET('Measure Inputs'!$B$7,,,TotalMeasures),0))</f>
        <v>Various</v>
      </c>
      <c r="F41" s="130" t="str">
        <f ca="1">INDEX(OFFSET('Measure Inputs'!$G$7,,,TotalMeasures),MATCH($B41,OFFSET('Measure Inputs'!$B$7,,,TotalMeasures),0))</f>
        <v>Online Audit</v>
      </c>
      <c r="G41" s="130" t="str">
        <f ca="1">INDEX(OFFSET('Measure Inputs'!$H$7,,,TotalMeasures),MATCH($B41,OFFSET('Measure Inputs'!$B$7,,,TotalMeasures),0))</f>
        <v>Actual</v>
      </c>
      <c r="H41" s="131"/>
      <c r="I41" s="132">
        <f ca="1">INDEX(OFFSET('Measure Inputs'!$L$7,,,TotalMeasures),MATCH($B41,OFFSET('Measure Inputs'!$B$7,,,TotalMeasures),0))</f>
        <v>610</v>
      </c>
      <c r="J41" s="132">
        <f t="shared" ca="1" si="231"/>
        <v>127490</v>
      </c>
      <c r="K41" s="162">
        <f ca="1">INDEX(OFFSET('Measure Inputs'!$AH$7,,,TotalMeasures),MATCH($B41,OFFSET('Measure Inputs'!$B$7,,,TotalMeasures),0))*$I41</f>
        <v>127490</v>
      </c>
      <c r="L41" s="132">
        <f ca="1">INDEX(OFFSET('Measure Inputs'!$AI$7,,,TotalMeasures),MATCH($B41,OFFSET('Measure Inputs'!$B$7,,,TotalMeasures),0))*$I41</f>
        <v>0</v>
      </c>
      <c r="M41" s="132">
        <f t="shared" ca="1" si="232"/>
        <v>13.42</v>
      </c>
      <c r="N41" s="135">
        <f ca="1">INDEX(OFFSET('Measure Inputs'!$AJ$7,,,TotalMeasures),MATCH($B41,OFFSET('Measure Inputs'!$B$7,,,TotalMeasures),0))*$I41</f>
        <v>13.42</v>
      </c>
      <c r="O41" s="132">
        <f ca="1">INDEX(OFFSET('Measure Inputs'!$AK$7,,,TotalMeasures),MATCH($B41,OFFSET('Measure Inputs'!$B$7,,,TotalMeasures),0))*$I41</f>
        <v>0</v>
      </c>
      <c r="P41" s="135">
        <f ca="1">INDEX(OFFSET('Measure Inputs'!$AL$7,,,TotalMeasures),MATCH($B41,OFFSET('Measure Inputs'!$B$7,,,TotalMeasures),0))*$I41</f>
        <v>0</v>
      </c>
      <c r="Q41" s="132">
        <f ca="1">INDEX(OFFSET('Measure Inputs'!$AM$7,,,TotalMeasures),MATCH($B41,OFFSET('Measure Inputs'!$B$7,,,TotalMeasures),0))*$I41</f>
        <v>0</v>
      </c>
      <c r="R41" s="133">
        <v>0</v>
      </c>
      <c r="S41" s="133">
        <v>0</v>
      </c>
      <c r="T41" s="133">
        <v>0</v>
      </c>
      <c r="U41" s="133">
        <v>0</v>
      </c>
      <c r="V41" s="133">
        <v>0</v>
      </c>
      <c r="W41" s="133">
        <v>0</v>
      </c>
      <c r="X41" s="131"/>
      <c r="Y41" s="134">
        <f ca="1">INDEX(OFFSET('Measure Inputs'!$Q$7,,,TotalMeasures),MATCH($B41,OFFSET('Measure Inputs'!$B$7,,,TotalMeasures),0))*$I41</f>
        <v>0</v>
      </c>
      <c r="Z41" s="134">
        <f ca="1">INDEX(OFFSET('Measure Inputs'!$R$7,,,TotalMeasures),MATCH($B41,OFFSET('Measure Inputs'!$B$7,,,TotalMeasures),0))*$I41</f>
        <v>0</v>
      </c>
      <c r="AA41" s="163">
        <f ca="1">INDEX(OFFSET('Measure Inputs'!$N$7,,,TotalMeasures),MATCH($B41,OFFSET('Measure Inputs'!$B$7,,,TotalMeasures),0))</f>
        <v>10</v>
      </c>
      <c r="AB41" s="163">
        <f ca="1">INDEX(OFFSET('Measure Inputs'!$O$7,,,TotalMeasures),MATCH($B41,OFFSET('Measure Inputs'!$B$7,,,TotalMeasures),0))</f>
        <v>0</v>
      </c>
      <c r="AC41" s="134">
        <f ca="1">INDEX(OFFSET('Measure Inputs'!$P$7,,,TotalMeasures),MATCH($B41,OFFSET('Measure Inputs'!$B$7,,,TotalMeasures),0))*$I41</f>
        <v>0</v>
      </c>
      <c r="AD41" s="134">
        <v>0</v>
      </c>
      <c r="AE41" s="134"/>
      <c r="AF41" s="131"/>
      <c r="AG41" s="135" t="str">
        <f t="shared" ca="1" si="233"/>
        <v>n/a</v>
      </c>
      <c r="AH41" s="135" t="str">
        <f t="shared" ca="1" si="234"/>
        <v>n/a</v>
      </c>
      <c r="AI41" s="135" t="str">
        <f t="shared" ca="1" si="235"/>
        <v>n/a</v>
      </c>
      <c r="AJ41" s="135" t="str">
        <f t="shared" ca="1" si="236"/>
        <v>n/a</v>
      </c>
      <c r="AK41" s="135">
        <f t="shared" ca="1" si="237"/>
        <v>0.33800422426642091</v>
      </c>
      <c r="AL41" s="131"/>
      <c r="AM41" s="156"/>
      <c r="AN41" s="156"/>
      <c r="AO41" s="156"/>
      <c r="AP41" s="131"/>
      <c r="AQ41" s="138">
        <f t="shared" ca="1" si="111"/>
        <v>42411.219622944307</v>
      </c>
      <c r="AR41" s="138">
        <f t="shared" ca="1" si="112"/>
        <v>0</v>
      </c>
      <c r="AS41" s="131"/>
      <c r="AT41" s="138">
        <f t="shared" ca="1" si="113"/>
        <v>42411.219622944307</v>
      </c>
      <c r="AU41" s="138">
        <f t="shared" ca="1" si="114"/>
        <v>0</v>
      </c>
      <c r="AV41" s="131"/>
      <c r="AW41" s="138">
        <f t="shared" ca="1" si="115"/>
        <v>42411.219622944307</v>
      </c>
      <c r="AX41" s="138">
        <f t="shared" ca="1" si="116"/>
        <v>0</v>
      </c>
      <c r="AY41" s="138">
        <f t="shared" ca="1" si="117"/>
        <v>10223.758648140836</v>
      </c>
      <c r="AZ41" s="138">
        <f t="shared" ca="1" si="118"/>
        <v>0</v>
      </c>
      <c r="BA41" s="138">
        <f t="shared" ca="1" si="119"/>
        <v>0</v>
      </c>
      <c r="BB41" s="131"/>
      <c r="BC41" s="138">
        <f t="shared" ca="1" si="120"/>
        <v>125475.41296263515</v>
      </c>
      <c r="BD41" s="138">
        <f t="shared" ca="1" si="121"/>
        <v>0</v>
      </c>
      <c r="BE41" s="138">
        <f t="shared" ca="1" si="122"/>
        <v>0</v>
      </c>
      <c r="BF41" s="131"/>
      <c r="BG41" s="138">
        <f t="shared" ca="1" si="123"/>
        <v>42411.219622944307</v>
      </c>
      <c r="BH41" s="138">
        <f t="shared" ca="1" si="124"/>
        <v>125475.41296263515</v>
      </c>
      <c r="BI41" s="131"/>
      <c r="BJ41" s="140">
        <f ca="1">IF(AND(($AB41+$E$2)&gt;BJ$5,BJ$5&gt;=$E$2),'Portfolio Inputs'!F$24*$L41,IF(AND(($AA41+$E$2)&gt;BJ$5,BJ$5&gt;=$E$2),'Portfolio Inputs'!F$24*$K41,0))*Loss_ElectricEnergy+IF(AND(($AB41+$E$2)&gt;BJ$5,BJ$5&gt;=$E$2),'Portfolio Inputs'!F$25*$O41,IF(AND(($AA41+$E$2)&gt;BJ$5,BJ$5&gt;=$E$2),'Portfolio Inputs'!F$25*$N41,0))*Loss_ElectricDemand+IF(AND(($AB41+$E$2)&gt;BJ$5,BJ$5&gt;=$E$2),'Portfolio Inputs'!F$26*$Q41,IF(AND(($AA41+$E$2)&gt;BJ$5,BJ$5&gt;=$E$2),'Portfolio Inputs'!F$26*$P41,0))*Loss_GasEnergy</f>
        <v>5691.600495477087</v>
      </c>
      <c r="BK41" s="140">
        <f ca="1">IF(AND(($AB41+$E$2)&gt;BK$5,BK$5&gt;=$E$2),'Portfolio Inputs'!G$24*$L41,IF(AND(($AA41+$E$2)&gt;BK$5,BK$5&gt;=$E$2),'Portfolio Inputs'!G$24*$K41,0))*Loss_ElectricEnergy+IF(AND(($AB41+$E$2)&gt;BK$5,BK$5&gt;=$E$2),'Portfolio Inputs'!G$25*$O41,IF(AND(($AA41+$E$2)&gt;BK$5,BK$5&gt;=$E$2),'Portfolio Inputs'!G$25*$N41,0))*Loss_ElectricDemand+IF(AND(($AB41+$E$2)&gt;BK$5,BK$5&gt;=$E$2),'Portfolio Inputs'!G$26*$Q41,IF(AND(($AA41+$E$2)&gt;BK$5,BK$5&gt;=$E$2),'Portfolio Inputs'!G$26*$P41,0))*Loss_GasEnergy</f>
        <v>5776.9745029092437</v>
      </c>
      <c r="BL41" s="140">
        <f ca="1">IF(AND(($AB41+$E$2)&gt;BL$5,BL$5&gt;=$E$2),'Portfolio Inputs'!H$24*$L41,IF(AND(($AA41+$E$2)&gt;BL$5,BL$5&gt;=$E$2),'Portfolio Inputs'!H$24*$K41,0))*Loss_ElectricEnergy+IF(AND(($AB41+$E$2)&gt;BL$5,BL$5&gt;=$E$2),'Portfolio Inputs'!H$25*$O41,IF(AND(($AA41+$E$2)&gt;BL$5,BL$5&gt;=$E$2),'Portfolio Inputs'!H$25*$N41,0))*Loss_ElectricDemand+IF(AND(($AB41+$E$2)&gt;BL$5,BL$5&gt;=$E$2),'Portfolio Inputs'!H$26*$Q41,IF(AND(($AA41+$E$2)&gt;BL$5,BL$5&gt;=$E$2),'Portfolio Inputs'!H$26*$P41,0))*Loss_GasEnergy</f>
        <v>5863.6291204528816</v>
      </c>
      <c r="BM41" s="140">
        <f ca="1">IF(AND(($AB41+$E$2)&gt;BM$5,BM$5&gt;=$E$2),'Portfolio Inputs'!I$24*$L41,IF(AND(($AA41+$E$2)&gt;BM$5,BM$5&gt;=$E$2),'Portfolio Inputs'!I$24*$K41,0))*Loss_ElectricEnergy+IF(AND(($AB41+$E$2)&gt;BM$5,BM$5&gt;=$E$2),'Portfolio Inputs'!I$25*$O41,IF(AND(($AA41+$E$2)&gt;BM$5,BM$5&gt;=$E$2),'Portfolio Inputs'!I$25*$N41,0))*Loss_ElectricDemand+IF(AND(($AB41+$E$2)&gt;BM$5,BM$5&gt;=$E$2),'Portfolio Inputs'!I$26*$Q41,IF(AND(($AA41+$E$2)&gt;BM$5,BM$5&gt;=$E$2),'Portfolio Inputs'!I$26*$P41,0))*Loss_GasEnergy</f>
        <v>5951.5835572596743</v>
      </c>
      <c r="BN41" s="140">
        <f ca="1">IF(AND(($AB41+$E$2)&gt;BN$5,BN$5&gt;=$E$2),'Portfolio Inputs'!J$24*$L41,IF(AND(($AA41+$E$2)&gt;BN$5,BN$5&gt;=$E$2),'Portfolio Inputs'!J$24*$K41,0))*Loss_ElectricEnergy+IF(AND(($AB41+$E$2)&gt;BN$5,BN$5&gt;=$E$2),'Portfolio Inputs'!J$25*$O41,IF(AND(($AA41+$E$2)&gt;BN$5,BN$5&gt;=$E$2),'Portfolio Inputs'!J$25*$N41,0))*Loss_ElectricDemand+IF(AND(($AB41+$E$2)&gt;BN$5,BN$5&gt;=$E$2),'Portfolio Inputs'!J$26*$Q41,IF(AND(($AA41+$E$2)&gt;BN$5,BN$5&gt;=$E$2),'Portfolio Inputs'!J$26*$P41,0))*Loss_GasEnergy</f>
        <v>6040.8573106185686</v>
      </c>
      <c r="BO41" s="140">
        <f ca="1">IF(AND(($AB41+$E$2)&gt;BO$5,BO$5&gt;=$E$2),'Portfolio Inputs'!K$24*$L41,IF(AND(($AA41+$E$2)&gt;BO$5,BO$5&gt;=$E$2),'Portfolio Inputs'!K$24*$K41,0))*Loss_ElectricEnergy+IF(AND(($AB41+$E$2)&gt;BO$5,BO$5&gt;=$E$2),'Portfolio Inputs'!K$25*$O41,IF(AND(($AA41+$E$2)&gt;BO$5,BO$5&gt;=$E$2),'Portfolio Inputs'!K$25*$N41,0))*Loss_ElectricDemand+IF(AND(($AB41+$E$2)&gt;BO$5,BO$5&gt;=$E$2),'Portfolio Inputs'!K$26*$Q41,IF(AND(($AA41+$E$2)&gt;BO$5,BO$5&gt;=$E$2),'Portfolio Inputs'!K$26*$P41,0))*Loss_GasEnergy</f>
        <v>6131.4701702778448</v>
      </c>
      <c r="BP41" s="140">
        <f ca="1">IF(AND(($AB41+$E$2)&gt;BP$5,BP$5&gt;=$E$2),'Portfolio Inputs'!L$24*$L41,IF(AND(($AA41+$E$2)&gt;BP$5,BP$5&gt;=$E$2),'Portfolio Inputs'!L$24*$K41,0))*Loss_ElectricEnergy+IF(AND(($AB41+$E$2)&gt;BP$5,BP$5&gt;=$E$2),'Portfolio Inputs'!L$25*$O41,IF(AND(($AA41+$E$2)&gt;BP$5,BP$5&gt;=$E$2),'Portfolio Inputs'!L$25*$N41,0))*Loss_ElectricDemand+IF(AND(($AB41+$E$2)&gt;BP$5,BP$5&gt;=$E$2),'Portfolio Inputs'!L$26*$Q41,IF(AND(($AA41+$E$2)&gt;BP$5,BP$5&gt;=$E$2),'Portfolio Inputs'!L$26*$P41,0))*Loss_GasEnergy</f>
        <v>6223.4422228320118</v>
      </c>
      <c r="BQ41" s="140">
        <f ca="1">IF(AND(($AB41+$E$2)&gt;BQ$5,BQ$5&gt;=$E$2),'Portfolio Inputs'!M$24*$L41,IF(AND(($AA41+$E$2)&gt;BQ$5,BQ$5&gt;=$E$2),'Portfolio Inputs'!M$24*$K41,0))*Loss_ElectricEnergy+IF(AND(($AB41+$E$2)&gt;BQ$5,BQ$5&gt;=$E$2),'Portfolio Inputs'!M$25*$O41,IF(AND(($AA41+$E$2)&gt;BQ$5,BQ$5&gt;=$E$2),'Portfolio Inputs'!M$25*$N41,0))*Loss_ElectricDemand+IF(AND(($AB41+$E$2)&gt;BQ$5,BQ$5&gt;=$E$2),'Portfolio Inputs'!M$26*$Q41,IF(AND(($AA41+$E$2)&gt;BQ$5,BQ$5&gt;=$E$2),'Portfolio Inputs'!M$26*$P41,0))*Loss_GasEnergy</f>
        <v>6316.7938561744913</v>
      </c>
      <c r="BR41" s="140">
        <f ca="1">IF(AND(($AB41+$E$2)&gt;BR$5,BR$5&gt;=$E$2),'Portfolio Inputs'!N$24*$L41,IF(AND(($AA41+$E$2)&gt;BR$5,BR$5&gt;=$E$2),'Portfolio Inputs'!N$24*$K41,0))*Loss_ElectricEnergy+IF(AND(($AB41+$E$2)&gt;BR$5,BR$5&gt;=$E$2),'Portfolio Inputs'!N$25*$O41,IF(AND(($AA41+$E$2)&gt;BR$5,BR$5&gt;=$E$2),'Portfolio Inputs'!N$25*$N41,0))*Loss_ElectricDemand+IF(AND(($AB41+$E$2)&gt;BR$5,BR$5&gt;=$E$2),'Portfolio Inputs'!N$26*$Q41,IF(AND(($AA41+$E$2)&gt;BR$5,BR$5&gt;=$E$2),'Portfolio Inputs'!N$26*$P41,0))*Loss_GasEnergy</f>
        <v>6411.5457640171089</v>
      </c>
      <c r="BS41" s="140">
        <f ca="1">IF(AND(($AB41+$E$2)&gt;BS$5,BS$5&gt;=$E$2),'Portfolio Inputs'!O$24*$L41,IF(AND(($AA41+$E$2)&gt;BS$5,BS$5&gt;=$E$2),'Portfolio Inputs'!O$24*$K41,0))*Loss_ElectricEnergy+IF(AND(($AB41+$E$2)&gt;BS$5,BS$5&gt;=$E$2),'Portfolio Inputs'!O$25*$O41,IF(AND(($AA41+$E$2)&gt;BS$5,BS$5&gt;=$E$2),'Portfolio Inputs'!O$25*$N41,0))*Loss_ElectricDemand+IF(AND(($AB41+$E$2)&gt;BS$5,BS$5&gt;=$E$2),'Portfolio Inputs'!O$26*$Q41,IF(AND(($AA41+$E$2)&gt;BS$5,BS$5&gt;=$E$2),'Portfolio Inputs'!O$26*$P41,0))*Loss_GasEnergy</f>
        <v>6507.7189504773642</v>
      </c>
      <c r="BT41" s="140">
        <f ca="1">IF(AND(($AB41+$E$2)&gt;BT$5,BT$5&gt;=$E$2),'Portfolio Inputs'!P$24*$L41,IF(AND(($AA41+$E$2)&gt;BT$5,BT$5&gt;=$E$2),'Portfolio Inputs'!P$24*$K41,0))*Loss_ElectricEnergy+IF(AND(($AB41+$E$2)&gt;BT$5,BT$5&gt;=$E$2),'Portfolio Inputs'!P$25*$O41,IF(AND(($AA41+$E$2)&gt;BT$5,BT$5&gt;=$E$2),'Portfolio Inputs'!P$25*$N41,0))*Loss_ElectricDemand+IF(AND(($AB41+$E$2)&gt;BT$5,BT$5&gt;=$E$2),'Portfolio Inputs'!P$26*$Q41,IF(AND(($AA41+$E$2)&gt;BT$5,BT$5&gt;=$E$2),'Portfolio Inputs'!P$26*$P41,0))*Loss_GasEnergy</f>
        <v>0</v>
      </c>
      <c r="BU41" s="140">
        <f ca="1">IF(AND(($AB41+$E$2)&gt;BU$5,BU$5&gt;=$E$2),'Portfolio Inputs'!Q$24*$L41,IF(AND(($AA41+$E$2)&gt;BU$5,BU$5&gt;=$E$2),'Portfolio Inputs'!Q$24*$K41,0))*Loss_ElectricEnergy+IF(AND(($AB41+$E$2)&gt;BU$5,BU$5&gt;=$E$2),'Portfolio Inputs'!Q$25*$O41,IF(AND(($AA41+$E$2)&gt;BU$5,BU$5&gt;=$E$2),'Portfolio Inputs'!Q$25*$N41,0))*Loss_ElectricDemand+IF(AND(($AB41+$E$2)&gt;BU$5,BU$5&gt;=$E$2),'Portfolio Inputs'!Q$26*$Q41,IF(AND(($AA41+$E$2)&gt;BU$5,BU$5&gt;=$E$2),'Portfolio Inputs'!Q$26*$P41,0))*Loss_GasEnergy</f>
        <v>0</v>
      </c>
      <c r="BV41" s="140">
        <f ca="1">IF(AND(($AB41+$E$2)&gt;BV$5,BV$5&gt;=$E$2),'Portfolio Inputs'!R$24*$L41,IF(AND(($AA41+$E$2)&gt;BV$5,BV$5&gt;=$E$2),'Portfolio Inputs'!R$24*$K41,0))*Loss_ElectricEnergy+IF(AND(($AB41+$E$2)&gt;BV$5,BV$5&gt;=$E$2),'Portfolio Inputs'!R$25*$O41,IF(AND(($AA41+$E$2)&gt;BV$5,BV$5&gt;=$E$2),'Portfolio Inputs'!R$25*$N41,0))*Loss_ElectricDemand+IF(AND(($AB41+$E$2)&gt;BV$5,BV$5&gt;=$E$2),'Portfolio Inputs'!R$26*$Q41,IF(AND(($AA41+$E$2)&gt;BV$5,BV$5&gt;=$E$2),'Portfolio Inputs'!R$26*$P41,0))*Loss_GasEnergy</f>
        <v>0</v>
      </c>
      <c r="BW41" s="140">
        <f ca="1">IF(AND(($AB41+$E$2)&gt;BW$5,BW$5&gt;=$E$2),'Portfolio Inputs'!S$24*$L41,IF(AND(($AA41+$E$2)&gt;BW$5,BW$5&gt;=$E$2),'Portfolio Inputs'!S$24*$K41,0))*Loss_ElectricEnergy+IF(AND(($AB41+$E$2)&gt;BW$5,BW$5&gt;=$E$2),'Portfolio Inputs'!S$25*$O41,IF(AND(($AA41+$E$2)&gt;BW$5,BW$5&gt;=$E$2),'Portfolio Inputs'!S$25*$N41,0))*Loss_ElectricDemand+IF(AND(($AB41+$E$2)&gt;BW$5,BW$5&gt;=$E$2),'Portfolio Inputs'!S$26*$Q41,IF(AND(($AA41+$E$2)&gt;BW$5,BW$5&gt;=$E$2),'Portfolio Inputs'!S$26*$P41,0))*Loss_GasEnergy</f>
        <v>0</v>
      </c>
      <c r="BX41" s="140">
        <f ca="1">IF(AND(($AB41+$E$2)&gt;BX$5,BX$5&gt;=$E$2),'Portfolio Inputs'!T$24*$L41,IF(AND(($AA41+$E$2)&gt;BX$5,BX$5&gt;=$E$2),'Portfolio Inputs'!T$24*$K41,0))*Loss_ElectricEnergy+IF(AND(($AB41+$E$2)&gt;BX$5,BX$5&gt;=$E$2),'Portfolio Inputs'!T$25*$O41,IF(AND(($AA41+$E$2)&gt;BX$5,BX$5&gt;=$E$2),'Portfolio Inputs'!T$25*$N41,0))*Loss_ElectricDemand+IF(AND(($AB41+$E$2)&gt;BX$5,BX$5&gt;=$E$2),'Portfolio Inputs'!T$26*$Q41,IF(AND(($AA41+$E$2)&gt;BX$5,BX$5&gt;=$E$2),'Portfolio Inputs'!T$26*$P41,0))*Loss_GasEnergy</f>
        <v>0</v>
      </c>
      <c r="BY41" s="140">
        <f ca="1">IF(AND(($AB41+$E$2)&gt;BY$5,BY$5&gt;=$E$2),'Portfolio Inputs'!U$24*$L41,IF(AND(($AA41+$E$2)&gt;BY$5,BY$5&gt;=$E$2),'Portfolio Inputs'!U$24*$K41,0))*Loss_ElectricEnergy+IF(AND(($AB41+$E$2)&gt;BY$5,BY$5&gt;=$E$2),'Portfolio Inputs'!U$25*$O41,IF(AND(($AA41+$E$2)&gt;BY$5,BY$5&gt;=$E$2),'Portfolio Inputs'!U$25*$N41,0))*Loss_ElectricDemand+IF(AND(($AB41+$E$2)&gt;BY$5,BY$5&gt;=$E$2),'Portfolio Inputs'!U$26*$Q41,IF(AND(($AA41+$E$2)&gt;BY$5,BY$5&gt;=$E$2),'Portfolio Inputs'!U$26*$P41,0))*Loss_GasEnergy</f>
        <v>0</v>
      </c>
      <c r="BZ41" s="140">
        <f ca="1">IF(AND(($AB41+$E$2)&gt;BZ$5,BZ$5&gt;=$E$2),'Portfolio Inputs'!V$24*$L41,IF(AND(($AA41+$E$2)&gt;BZ$5,BZ$5&gt;=$E$2),'Portfolio Inputs'!V$24*$K41,0))*Loss_ElectricEnergy+IF(AND(($AB41+$E$2)&gt;BZ$5,BZ$5&gt;=$E$2),'Portfolio Inputs'!V$25*$O41,IF(AND(($AA41+$E$2)&gt;BZ$5,BZ$5&gt;=$E$2),'Portfolio Inputs'!V$25*$N41,0))*Loss_ElectricDemand+IF(AND(($AB41+$E$2)&gt;BZ$5,BZ$5&gt;=$E$2),'Portfolio Inputs'!V$26*$Q41,IF(AND(($AA41+$E$2)&gt;BZ$5,BZ$5&gt;=$E$2),'Portfolio Inputs'!V$26*$P41,0))*Loss_GasEnergy</f>
        <v>0</v>
      </c>
      <c r="CA41" s="140">
        <f ca="1">IF(AND(($AB41+$E$2)&gt;CA$5,CA$5&gt;=$E$2),'Portfolio Inputs'!W$24*$L41,IF(AND(($AA41+$E$2)&gt;CA$5,CA$5&gt;=$E$2),'Portfolio Inputs'!W$24*$K41,0))*Loss_ElectricEnergy+IF(AND(($AB41+$E$2)&gt;CA$5,CA$5&gt;=$E$2),'Portfolio Inputs'!W$25*$O41,IF(AND(($AA41+$E$2)&gt;CA$5,CA$5&gt;=$E$2),'Portfolio Inputs'!W$25*$N41,0))*Loss_ElectricDemand+IF(AND(($AB41+$E$2)&gt;CA$5,CA$5&gt;=$E$2),'Portfolio Inputs'!W$26*$Q41,IF(AND(($AA41+$E$2)&gt;CA$5,CA$5&gt;=$E$2),'Portfolio Inputs'!W$26*$P41,0))*Loss_GasEnergy</f>
        <v>0</v>
      </c>
      <c r="CB41" s="140">
        <f ca="1">IF(AND(($AB41+$E$2)&gt;CB$5,CB$5&gt;=$E$2),'Portfolio Inputs'!X$24*$L41,IF(AND(($AA41+$E$2)&gt;CB$5,CB$5&gt;=$E$2),'Portfolio Inputs'!X$24*$K41,0))*Loss_ElectricEnergy+IF(AND(($AB41+$E$2)&gt;CB$5,CB$5&gt;=$E$2),'Portfolio Inputs'!X$25*$O41,IF(AND(($AA41+$E$2)&gt;CB$5,CB$5&gt;=$E$2),'Portfolio Inputs'!X$25*$N41,0))*Loss_ElectricDemand+IF(AND(($AB41+$E$2)&gt;CB$5,CB$5&gt;=$E$2),'Portfolio Inputs'!X$26*$Q41,IF(AND(($AA41+$E$2)&gt;CB$5,CB$5&gt;=$E$2),'Portfolio Inputs'!X$26*$P41,0))*Loss_GasEnergy</f>
        <v>0</v>
      </c>
      <c r="CC41" s="140">
        <f ca="1">IF(AND(($AB41+$E$2)&gt;CC$5,CC$5&gt;=$E$2),'Portfolio Inputs'!Y$24*$L41,IF(AND(($AA41+$E$2)&gt;CC$5,CC$5&gt;=$E$2),'Portfolio Inputs'!Y$24*$K41,0))*Loss_ElectricEnergy+IF(AND(($AB41+$E$2)&gt;CC$5,CC$5&gt;=$E$2),'Portfolio Inputs'!Y$25*$O41,IF(AND(($AA41+$E$2)&gt;CC$5,CC$5&gt;=$E$2),'Portfolio Inputs'!Y$25*$N41,0))*Loss_ElectricDemand+IF(AND(($AB41+$E$2)&gt;CC$5,CC$5&gt;=$E$2),'Portfolio Inputs'!Y$26*$Q41,IF(AND(($AA41+$E$2)&gt;CC$5,CC$5&gt;=$E$2),'Portfolio Inputs'!Y$26*$P41,0))*Loss_GasEnergy</f>
        <v>0</v>
      </c>
      <c r="CD41" s="140">
        <f ca="1">IF(AND(($AB41+$E$2)&gt;CD$5,CD$5&gt;=$E$2),'Portfolio Inputs'!Z$24*$L41,IF(AND(($AA41+$E$2)&gt;CD$5,CD$5&gt;=$E$2),'Portfolio Inputs'!Z$24*$K41,0))*Loss_ElectricEnergy+IF(AND(($AB41+$E$2)&gt;CD$5,CD$5&gt;=$E$2),'Portfolio Inputs'!Z$25*$O41,IF(AND(($AA41+$E$2)&gt;CD$5,CD$5&gt;=$E$2),'Portfolio Inputs'!Z$25*$N41,0))*Loss_ElectricDemand+IF(AND(($AB41+$E$2)&gt;CD$5,CD$5&gt;=$E$2),'Portfolio Inputs'!Z$26*$Q41,IF(AND(($AA41+$E$2)&gt;CD$5,CD$5&gt;=$E$2),'Portfolio Inputs'!Z$26*$P41,0))*Loss_GasEnergy</f>
        <v>0</v>
      </c>
      <c r="CE41" s="140">
        <f ca="1">IF(AND(($AB41+$E$2)&gt;CE$5,CE$5&gt;=$E$2),'Portfolio Inputs'!AA$24*$L41,IF(AND(($AA41+$E$2)&gt;CE$5,CE$5&gt;=$E$2),'Portfolio Inputs'!AA$24*$K41,0))*Loss_ElectricEnergy+IF(AND(($AB41+$E$2)&gt;CE$5,CE$5&gt;=$E$2),'Portfolio Inputs'!AA$25*$O41,IF(AND(($AA41+$E$2)&gt;CE$5,CE$5&gt;=$E$2),'Portfolio Inputs'!AA$25*$N41,0))*Loss_ElectricDemand+IF(AND(($AB41+$E$2)&gt;CE$5,CE$5&gt;=$E$2),'Portfolio Inputs'!AA$26*$Q41,IF(AND(($AA41+$E$2)&gt;CE$5,CE$5&gt;=$E$2),'Portfolio Inputs'!AA$26*$P41,0))*Loss_GasEnergy</f>
        <v>0</v>
      </c>
      <c r="CF41" s="140">
        <f ca="1">IF(AND(($AB41+$E$2)&gt;CF$5,CF$5&gt;=$E$2),'Portfolio Inputs'!AB$24*$L41,IF(AND(($AA41+$E$2)&gt;CF$5,CF$5&gt;=$E$2),'Portfolio Inputs'!AB$24*$K41,0))*Loss_ElectricEnergy+IF(AND(($AB41+$E$2)&gt;CF$5,CF$5&gt;=$E$2),'Portfolio Inputs'!AB$25*$O41,IF(AND(($AA41+$E$2)&gt;CF$5,CF$5&gt;=$E$2),'Portfolio Inputs'!AB$25*$N41,0))*Loss_ElectricDemand+IF(AND(($AB41+$E$2)&gt;CF$5,CF$5&gt;=$E$2),'Portfolio Inputs'!AB$26*$Q41,IF(AND(($AA41+$E$2)&gt;CF$5,CF$5&gt;=$E$2),'Portfolio Inputs'!AB$26*$P41,0))*Loss_GasEnergy</f>
        <v>0</v>
      </c>
      <c r="CG41" s="140">
        <f ca="1">IF(AND(($AB41+$E$2)&gt;CG$5,CG$5&gt;=$E$2),'Portfolio Inputs'!AC$24*$L41,IF(AND(($AA41+$E$2)&gt;CG$5,CG$5&gt;=$E$2),'Portfolio Inputs'!AC$24*$K41,0))*Loss_ElectricEnergy+IF(AND(($AB41+$E$2)&gt;CG$5,CG$5&gt;=$E$2),'Portfolio Inputs'!AC$25*$O41,IF(AND(($AA41+$E$2)&gt;CG$5,CG$5&gt;=$E$2),'Portfolio Inputs'!AC$25*$N41,0))*Loss_ElectricDemand+IF(AND(($AB41+$E$2)&gt;CG$5,CG$5&gt;=$E$2),'Portfolio Inputs'!AC$26*$Q41,IF(AND(($AA41+$E$2)&gt;CG$5,CG$5&gt;=$E$2),'Portfolio Inputs'!AC$26*$P41,0))*Loss_GasEnergy</f>
        <v>0</v>
      </c>
      <c r="CH41" s="140">
        <f ca="1">IF(AND(($AB41+$E$2)&gt;CH$5,CH$5&gt;=$E$2),'Portfolio Inputs'!AD$24*$L41,IF(AND(($AA41+$E$2)&gt;CH$5,CH$5&gt;=$E$2),'Portfolio Inputs'!AD$24*$K41,0))*Loss_ElectricEnergy+IF(AND(($AB41+$E$2)&gt;CH$5,CH$5&gt;=$E$2),'Portfolio Inputs'!AD$25*$O41,IF(AND(($AA41+$E$2)&gt;CH$5,CH$5&gt;=$E$2),'Portfolio Inputs'!AD$25*$N41,0))*Loss_ElectricDemand+IF(AND(($AB41+$E$2)&gt;CH$5,CH$5&gt;=$E$2),'Portfolio Inputs'!AD$26*$Q41,IF(AND(($AA41+$E$2)&gt;CH$5,CH$5&gt;=$E$2),'Portfolio Inputs'!AD$26*$P41,0))*Loss_GasEnergy</f>
        <v>0</v>
      </c>
      <c r="CI41" s="140">
        <f ca="1">IF(AND(($AB41+$E$2)&gt;CI$5,CI$5&gt;=$E$2),'Portfolio Inputs'!AE$24*$L41,IF(AND(($AA41+$E$2)&gt;CI$5,CI$5&gt;=$E$2),'Portfolio Inputs'!AE$24*$K41,0))*Loss_ElectricEnergy+IF(AND(($AB41+$E$2)&gt;CI$5,CI$5&gt;=$E$2),'Portfolio Inputs'!AE$25*$O41,IF(AND(($AA41+$E$2)&gt;CI$5,CI$5&gt;=$E$2),'Portfolio Inputs'!AE$25*$N41,0))*Loss_ElectricDemand+IF(AND(($AB41+$E$2)&gt;CI$5,CI$5&gt;=$E$2),'Portfolio Inputs'!AE$26*$Q41,IF(AND(($AA41+$E$2)&gt;CI$5,CI$5&gt;=$E$2),'Portfolio Inputs'!AE$26*$P41,0))*Loss_GasEnergy</f>
        <v>0</v>
      </c>
      <c r="CJ41" s="140">
        <f ca="1">IF(AND(($AB41+$E$2)&gt;CJ$5,CJ$5&gt;=$E$2),'Portfolio Inputs'!AF$24*$L41,IF(AND(($AA41+$E$2)&gt;CJ$5,CJ$5&gt;=$E$2),'Portfolio Inputs'!AF$24*$K41,0))*Loss_ElectricEnergy+IF(AND(($AB41+$E$2)&gt;CJ$5,CJ$5&gt;=$E$2),'Portfolio Inputs'!AF$25*$O41,IF(AND(($AA41+$E$2)&gt;CJ$5,CJ$5&gt;=$E$2),'Portfolio Inputs'!AF$25*$N41,0))*Loss_ElectricDemand+IF(AND(($AB41+$E$2)&gt;CJ$5,CJ$5&gt;=$E$2),'Portfolio Inputs'!AF$26*$Q41,IF(AND(($AA41+$E$2)&gt;CJ$5,CJ$5&gt;=$E$2),'Portfolio Inputs'!AF$26*$P41,0))*Loss_GasEnergy</f>
        <v>0</v>
      </c>
      <c r="CK41" s="140">
        <f ca="1">IF(AND(($AB41+$E$2)&gt;CK$5,CK$5&gt;=$E$2),'Portfolio Inputs'!AG$24*$L41,IF(AND(($AA41+$E$2)&gt;CK$5,CK$5&gt;=$E$2),'Portfolio Inputs'!AG$24*$K41,0))*Loss_ElectricEnergy+IF(AND(($AB41+$E$2)&gt;CK$5,CK$5&gt;=$E$2),'Portfolio Inputs'!AG$25*$O41,IF(AND(($AA41+$E$2)&gt;CK$5,CK$5&gt;=$E$2),'Portfolio Inputs'!AG$25*$N41,0))*Loss_ElectricDemand+IF(AND(($AB41+$E$2)&gt;CK$5,CK$5&gt;=$E$2),'Portfolio Inputs'!AG$26*$Q41,IF(AND(($AA41+$E$2)&gt;CK$5,CK$5&gt;=$E$2),'Portfolio Inputs'!AG$26*$P41,0))*Loss_GasEnergy</f>
        <v>0</v>
      </c>
      <c r="CL41" s="140">
        <f ca="1">IF(AND(($AB41+$E$2)&gt;CL$5,CL$5&gt;=$E$2),'Portfolio Inputs'!AH$24*$L41,IF(AND(($AA41+$E$2)&gt;CL$5,CL$5&gt;=$E$2),'Portfolio Inputs'!AH$24*$K41,0))*Loss_ElectricEnergy+IF(AND(($AB41+$E$2)&gt;CL$5,CL$5&gt;=$E$2),'Portfolio Inputs'!AH$25*$O41,IF(AND(($AA41+$E$2)&gt;CL$5,CL$5&gt;=$E$2),'Portfolio Inputs'!AH$25*$N41,0))*Loss_ElectricDemand+IF(AND(($AB41+$E$2)&gt;CL$5,CL$5&gt;=$E$2),'Portfolio Inputs'!AH$26*$Q41,IF(AND(($AA41+$E$2)&gt;CL$5,CL$5&gt;=$E$2),'Portfolio Inputs'!AH$26*$P41,0))*Loss_GasEnergy</f>
        <v>0</v>
      </c>
      <c r="CM41" s="140">
        <f ca="1">IF(AND(($AB41+$E$2)&gt;CM$5,CM$5&gt;=$E$2),'Portfolio Inputs'!AI$24*$L41,IF(AND(($AA41+$E$2)&gt;CM$5,CM$5&gt;=$E$2),'Portfolio Inputs'!AI$24*$K41,0))*Loss_ElectricEnergy+IF(AND(($AB41+$E$2)&gt;CM$5,CM$5&gt;=$E$2),'Portfolio Inputs'!AI$25*$O41,IF(AND(($AA41+$E$2)&gt;CM$5,CM$5&gt;=$E$2),'Portfolio Inputs'!AI$25*$N41,0))*Loss_ElectricDemand+IF(AND(($AB41+$E$2)&gt;CM$5,CM$5&gt;=$E$2),'Portfolio Inputs'!AI$26*$Q41,IF(AND(($AA41+$E$2)&gt;CM$5,CM$5&gt;=$E$2),'Portfolio Inputs'!AI$26*$P41,0))*Loss_GasEnergy</f>
        <v>0</v>
      </c>
      <c r="CN41" s="140">
        <f ca="1">IF(AND(($AB41+$E$2)&gt;CN$5,CN$5&gt;=$E$2),'Portfolio Inputs'!AJ$24*$L41,IF(AND(($AA41+$E$2)&gt;CN$5,CN$5&gt;=$E$2),'Portfolio Inputs'!AJ$24*$K41,0))*Loss_ElectricEnergy+IF(AND(($AB41+$E$2)&gt;CN$5,CN$5&gt;=$E$2),'Portfolio Inputs'!AJ$25*$O41,IF(AND(($AA41+$E$2)&gt;CN$5,CN$5&gt;=$E$2),'Portfolio Inputs'!AJ$25*$N41,0))*Loss_ElectricDemand+IF(AND(($AB41+$E$2)&gt;CN$5,CN$5&gt;=$E$2),'Portfolio Inputs'!AJ$26*$Q41,IF(AND(($AA41+$E$2)&gt;CN$5,CN$5&gt;=$E$2),'Portfolio Inputs'!AJ$26*$P41,0))*Loss_GasEnergy</f>
        <v>0</v>
      </c>
      <c r="CO41" s="140">
        <f ca="1">IF(AND(($AB41+$E$2)&gt;CO$5,CO$5&gt;=$E$2),'Portfolio Inputs'!AK$24*$L41,IF(AND(($AA41+$E$2)&gt;CO$5,CO$5&gt;=$E$2),'Portfolio Inputs'!AK$24*$K41,0))*Loss_ElectricEnergy+IF(AND(($AB41+$E$2)&gt;CO$5,CO$5&gt;=$E$2),'Portfolio Inputs'!AK$25*$O41,IF(AND(($AA41+$E$2)&gt;CO$5,CO$5&gt;=$E$2),'Portfolio Inputs'!AK$25*$N41,0))*Loss_ElectricDemand+IF(AND(($AB41+$E$2)&gt;CO$5,CO$5&gt;=$E$2),'Portfolio Inputs'!AK$26*$Q41,IF(AND(($AA41+$E$2)&gt;CO$5,CO$5&gt;=$E$2),'Portfolio Inputs'!AK$26*$P41,0))*Loss_GasEnergy</f>
        <v>0</v>
      </c>
      <c r="CP41" s="140">
        <f ca="1">IF(AND(($AB41+$E$2)&gt;CP$5,CP$5&gt;=$E$2),'Portfolio Inputs'!AL$24*$L41,IF(AND(($AA41+$E$2)&gt;CP$5,CP$5&gt;=$E$2),'Portfolio Inputs'!AL$24*$K41,0))*Loss_ElectricEnergy+IF(AND(($AB41+$E$2)&gt;CP$5,CP$5&gt;=$E$2),'Portfolio Inputs'!AL$25*$O41,IF(AND(($AA41+$E$2)&gt;CP$5,CP$5&gt;=$E$2),'Portfolio Inputs'!AL$25*$N41,0))*Loss_ElectricDemand+IF(AND(($AB41+$E$2)&gt;CP$5,CP$5&gt;=$E$2),'Portfolio Inputs'!AL$26*$Q41,IF(AND(($AA41+$E$2)&gt;CP$5,CP$5&gt;=$E$2),'Portfolio Inputs'!AL$26*$P41,0))*Loss_GasEnergy</f>
        <v>0</v>
      </c>
      <c r="CQ41" s="140">
        <f ca="1">IF(AND(($AB41+$E$2)&gt;CQ$5,CQ$5&gt;=$E$2),'Portfolio Inputs'!AM$24*$L41,IF(AND(($AA41+$E$2)&gt;CQ$5,CQ$5&gt;=$E$2),'Portfolio Inputs'!AM$24*$K41,0))*Loss_ElectricEnergy+IF(AND(($AB41+$E$2)&gt;CQ$5,CQ$5&gt;=$E$2),'Portfolio Inputs'!AM$25*$O41,IF(AND(($AA41+$E$2)&gt;CQ$5,CQ$5&gt;=$E$2),'Portfolio Inputs'!AM$25*$N41,0))*Loss_ElectricDemand+IF(AND(($AB41+$E$2)&gt;CQ$5,CQ$5&gt;=$E$2),'Portfolio Inputs'!AM$26*$Q41,IF(AND(($AA41+$E$2)&gt;CQ$5,CQ$5&gt;=$E$2),'Portfolio Inputs'!AM$26*$P41,0))*Loss_GasEnergy</f>
        <v>0</v>
      </c>
      <c r="CR41" s="131"/>
      <c r="CS41" s="140">
        <f ca="1">IF(AND(($AB41+$E$2)&gt;CS$5,CS$5&gt;=$E$2),'Portfolio Inputs'!F$29*$L41,IF(AND(($AA41+$E$2)&gt;CS$5,CS$5&gt;=$E$2),'Portfolio Inputs'!F$29*$K41,0))</f>
        <v>1453.386</v>
      </c>
      <c r="CT41" s="140">
        <f ca="1">IF(AND(($AB41+$E$2)&gt;CT$5,CT$5&gt;=$E$2),'Portfolio Inputs'!G$29*$L41,IF(AND(($AA41+$E$2)&gt;CT$5,CT$5&gt;=$E$2),'Portfolio Inputs'!G$29*$K41,0))</f>
        <v>1453.386</v>
      </c>
      <c r="CU41" s="140">
        <f ca="1">IF(AND(($AB41+$E$2)&gt;CU$5,CU$5&gt;=$E$2),'Portfolio Inputs'!H$29*$L41,IF(AND(($AA41+$E$2)&gt;CU$5,CU$5&gt;=$E$2),'Portfolio Inputs'!H$29*$K41,0))</f>
        <v>1453.386</v>
      </c>
      <c r="CV41" s="140">
        <f ca="1">IF(AND(($AB41+$E$2)&gt;CV$5,CV$5&gt;=$E$2),'Portfolio Inputs'!I$29*$L41,IF(AND(($AA41+$E$2)&gt;CV$5,CV$5&gt;=$E$2),'Portfolio Inputs'!I$29*$K41,0))</f>
        <v>1453.386</v>
      </c>
      <c r="CW41" s="140">
        <f ca="1">IF(AND(($AB41+$E$2)&gt;CW$5,CW$5&gt;=$E$2),'Portfolio Inputs'!J$29*$L41,IF(AND(($AA41+$E$2)&gt;CW$5,CW$5&gt;=$E$2),'Portfolio Inputs'!J$29*$K41,0))</f>
        <v>1453.386</v>
      </c>
      <c r="CX41" s="140">
        <f ca="1">IF(AND(($AB41+$E$2)&gt;CX$5,CX$5&gt;=$E$2),'Portfolio Inputs'!K$29*$L41,IF(AND(($AA41+$E$2)&gt;CX$5,CX$5&gt;=$E$2),'Portfolio Inputs'!K$29*$K41,0))</f>
        <v>1453.386</v>
      </c>
      <c r="CY41" s="140">
        <f ca="1">IF(AND(($AB41+$E$2)&gt;CY$5,CY$5&gt;=$E$2),'Portfolio Inputs'!L$29*$L41,IF(AND(($AA41+$E$2)&gt;CY$5,CY$5&gt;=$E$2),'Portfolio Inputs'!L$29*$K41,0))</f>
        <v>1453.386</v>
      </c>
      <c r="CZ41" s="140">
        <f ca="1">IF(AND(($AB41+$E$2)&gt;CZ$5,CZ$5&gt;=$E$2),'Portfolio Inputs'!M$29*$L41,IF(AND(($AA41+$E$2)&gt;CZ$5,CZ$5&gt;=$E$2),'Portfolio Inputs'!M$29*$K41,0))</f>
        <v>1453.386</v>
      </c>
      <c r="DA41" s="140">
        <f ca="1">IF(AND(($AB41+$E$2)&gt;DA$5,DA$5&gt;=$E$2),'Portfolio Inputs'!N$29*$L41,IF(AND(($AA41+$E$2)&gt;DA$5,DA$5&gt;=$E$2),'Portfolio Inputs'!N$29*$K41,0))</f>
        <v>1453.386</v>
      </c>
      <c r="DB41" s="140">
        <f ca="1">IF(AND(($AB41+$E$2)&gt;DB$5,DB$5&gt;=$E$2),'Portfolio Inputs'!O$29*$L41,IF(AND(($AA41+$E$2)&gt;DB$5,DB$5&gt;=$E$2),'Portfolio Inputs'!O$29*$K41,0))</f>
        <v>1453.386</v>
      </c>
      <c r="DC41" s="140">
        <f ca="1">IF(AND(($AB41+$E$2)&gt;DC$5,DC$5&gt;=$E$2),'Portfolio Inputs'!P$29*$L41,IF(AND(($AA41+$E$2)&gt;DC$5,DC$5&gt;=$E$2),'Portfolio Inputs'!P$29*$K41,0))</f>
        <v>0</v>
      </c>
      <c r="DD41" s="140">
        <f ca="1">IF(AND(($AB41+$E$2)&gt;DD$5,DD$5&gt;=$E$2),'Portfolio Inputs'!Q$29*$L41,IF(AND(($AA41+$E$2)&gt;DD$5,DD$5&gt;=$E$2),'Portfolio Inputs'!Q$29*$K41,0))</f>
        <v>0</v>
      </c>
      <c r="DE41" s="140">
        <f ca="1">IF(AND(($AB41+$E$2)&gt;DE$5,DE$5&gt;=$E$2),'Portfolio Inputs'!R$29*$L41,IF(AND(($AA41+$E$2)&gt;DE$5,DE$5&gt;=$E$2),'Portfolio Inputs'!R$29*$K41,0))</f>
        <v>0</v>
      </c>
      <c r="DF41" s="140">
        <f ca="1">IF(AND(($AB41+$E$2)&gt;DF$5,DF$5&gt;=$E$2),'Portfolio Inputs'!S$29*$L41,IF(AND(($AA41+$E$2)&gt;DF$5,DF$5&gt;=$E$2),'Portfolio Inputs'!S$29*$K41,0))</f>
        <v>0</v>
      </c>
      <c r="DG41" s="140">
        <f ca="1">IF(AND(($AB41+$E$2)&gt;DG$5,DG$5&gt;=$E$2),'Portfolio Inputs'!T$29*$L41,IF(AND(($AA41+$E$2)&gt;DG$5,DG$5&gt;=$E$2),'Portfolio Inputs'!T$29*$K41,0))</f>
        <v>0</v>
      </c>
      <c r="DH41" s="140">
        <f ca="1">IF(AND(($AB41+$E$2)&gt;DH$5,DH$5&gt;=$E$2),'Portfolio Inputs'!U$29*$L41,IF(AND(($AA41+$E$2)&gt;DH$5,DH$5&gt;=$E$2),'Portfolio Inputs'!U$29*$K41,0))</f>
        <v>0</v>
      </c>
      <c r="DI41" s="140">
        <f ca="1">IF(AND(($AB41+$E$2)&gt;DI$5,DI$5&gt;=$E$2),'Portfolio Inputs'!V$29*$L41,IF(AND(($AA41+$E$2)&gt;DI$5,DI$5&gt;=$E$2),'Portfolio Inputs'!V$29*$K41,0))</f>
        <v>0</v>
      </c>
      <c r="DJ41" s="140">
        <f ca="1">IF(AND(($AB41+$E$2)&gt;DJ$5,DJ$5&gt;=$E$2),'Portfolio Inputs'!W$29*$L41,IF(AND(($AA41+$E$2)&gt;DJ$5,DJ$5&gt;=$E$2),'Portfolio Inputs'!W$29*$K41,0))</f>
        <v>0</v>
      </c>
      <c r="DK41" s="140">
        <f ca="1">IF(AND(($AB41+$E$2)&gt;DK$5,DK$5&gt;=$E$2),'Portfolio Inputs'!X$29*$L41,IF(AND(($AA41+$E$2)&gt;DK$5,DK$5&gt;=$E$2),'Portfolio Inputs'!X$29*$K41,0))</f>
        <v>0</v>
      </c>
      <c r="DL41" s="140">
        <f ca="1">IF(AND(($AB41+$E$2)&gt;DL$5,DL$5&gt;=$E$2),'Portfolio Inputs'!Y$29*$L41,IF(AND(($AA41+$E$2)&gt;DL$5,DL$5&gt;=$E$2),'Portfolio Inputs'!Y$29*$K41,0))</f>
        <v>0</v>
      </c>
      <c r="DM41" s="140">
        <f ca="1">IF(AND(($AB41+$E$2)&gt;DM$5,DM$5&gt;=$E$2),'Portfolio Inputs'!Z$29*$L41,IF(AND(($AA41+$E$2)&gt;DM$5,DM$5&gt;=$E$2),'Portfolio Inputs'!Z$29*$K41,0))</f>
        <v>0</v>
      </c>
      <c r="DN41" s="140">
        <f ca="1">IF(AND(($AB41+$E$2)&gt;DN$5,DN$5&gt;=$E$2),'Portfolio Inputs'!AA$29*$L41,IF(AND(($AA41+$E$2)&gt;DN$5,DN$5&gt;=$E$2),'Portfolio Inputs'!AA$29*$K41,0))</f>
        <v>0</v>
      </c>
      <c r="DO41" s="140">
        <f ca="1">IF(AND(($AB41+$E$2)&gt;DO$5,DO$5&gt;=$E$2),'Portfolio Inputs'!AB$29*$L41,IF(AND(($AA41+$E$2)&gt;DO$5,DO$5&gt;=$E$2),'Portfolio Inputs'!AB$29*$K41,0))</f>
        <v>0</v>
      </c>
      <c r="DP41" s="140">
        <f ca="1">IF(AND(($AB41+$E$2)&gt;DP$5,DP$5&gt;=$E$2),'Portfolio Inputs'!AC$29*$L41,IF(AND(($AA41+$E$2)&gt;DP$5,DP$5&gt;=$E$2),'Portfolio Inputs'!AC$29*$K41,0))</f>
        <v>0</v>
      </c>
      <c r="DQ41" s="140">
        <f ca="1">IF(AND(($AB41+$E$2)&gt;DQ$5,DQ$5&gt;=$E$2),'Portfolio Inputs'!AD$29*$L41,IF(AND(($AA41+$E$2)&gt;DQ$5,DQ$5&gt;=$E$2),'Portfolio Inputs'!AD$29*$K41,0))</f>
        <v>0</v>
      </c>
      <c r="DR41" s="140">
        <f ca="1">IF(AND(($AB41+$E$2)&gt;DR$5,DR$5&gt;=$E$2),'Portfolio Inputs'!AE$29*$L41,IF(AND(($AA41+$E$2)&gt;DR$5,DR$5&gt;=$E$2),'Portfolio Inputs'!AE$29*$K41,0))</f>
        <v>0</v>
      </c>
      <c r="DS41" s="140">
        <f ca="1">IF(AND(($AB41+$E$2)&gt;DS$5,DS$5&gt;=$E$2),'Portfolio Inputs'!AF$29*$L41,IF(AND(($AA41+$E$2)&gt;DS$5,DS$5&gt;=$E$2),'Portfolio Inputs'!AF$29*$K41,0))</f>
        <v>0</v>
      </c>
      <c r="DT41" s="140">
        <f ca="1">IF(AND(($AB41+$E$2)&gt;DT$5,DT$5&gt;=$E$2),'Portfolio Inputs'!AG$29*$L41,IF(AND(($AA41+$E$2)&gt;DT$5,DT$5&gt;=$E$2),'Portfolio Inputs'!AG$29*$K41,0))</f>
        <v>0</v>
      </c>
      <c r="DU41" s="140">
        <f ca="1">IF(AND(($AB41+$E$2)&gt;DU$5,DU$5&gt;=$E$2),'Portfolio Inputs'!AH$29*$L41,IF(AND(($AA41+$E$2)&gt;DU$5,DU$5&gt;=$E$2),'Portfolio Inputs'!AH$29*$K41,0))</f>
        <v>0</v>
      </c>
      <c r="DV41" s="140">
        <f ca="1">IF(AND(($AB41+$E$2)&gt;DV$5,DV$5&gt;=$E$2),'Portfolio Inputs'!AI$29*$L41,IF(AND(($AA41+$E$2)&gt;DV$5,DV$5&gt;=$E$2),'Portfolio Inputs'!AI$29*$K41,0))</f>
        <v>0</v>
      </c>
      <c r="DW41" s="140">
        <f ca="1">IF(AND(($AB41+$E$2)&gt;DW$5,DW$5&gt;=$E$2),'Portfolio Inputs'!AJ$29*$L41,IF(AND(($AA41+$E$2)&gt;DW$5,DW$5&gt;=$E$2),'Portfolio Inputs'!AJ$29*$K41,0))</f>
        <v>0</v>
      </c>
      <c r="DX41" s="140">
        <f ca="1">IF(AND(($AB41+$E$2)&gt;DX$5,DX$5&gt;=$E$2),'Portfolio Inputs'!AK$29*$L41,IF(AND(($AA41+$E$2)&gt;DX$5,DX$5&gt;=$E$2),'Portfolio Inputs'!AK$29*$K41,0))</f>
        <v>0</v>
      </c>
      <c r="DY41" s="140">
        <f ca="1">IF(AND(($AB41+$E$2)&gt;DY$5,DY$5&gt;=$E$2),'Portfolio Inputs'!AL$29*$L41,IF(AND(($AA41+$E$2)&gt;DY$5,DY$5&gt;=$E$2),'Portfolio Inputs'!AL$29*$K41,0))</f>
        <v>0</v>
      </c>
      <c r="DZ41" s="140">
        <f ca="1">IF(AND(($AB41+$E$2)&gt;DZ$5,DZ$5&gt;=$E$2),'Portfolio Inputs'!AM$29*$L41,IF(AND(($AA41+$E$2)&gt;DZ$5,DZ$5&gt;=$E$2),'Portfolio Inputs'!AM$29*$K41,0))</f>
        <v>0</v>
      </c>
      <c r="EA41" s="139"/>
      <c r="EB41" s="140">
        <f ca="1">IF(AND(($AB41+$E$2)&gt;EB$5,EB$5&gt;=$E$2),'Portfolio Inputs'!F$27*$U41,IF(AND(($AA41+$E$2)&gt;EB$5,EB$5&gt;=$E$2),'Portfolio Inputs'!F$27*$T41,0))
+IF(AND(($AB41+$E$2)&gt;EB$5,EB$5&gt;=$E$2),'Portfolio Inputs'!F$28*$W41,IF(AND(($AA41+$E$2)&gt;EB$5,EB$5&gt;=$E$2),'Portfolio Inputs'!F$28*$V41,0))</f>
        <v>0</v>
      </c>
      <c r="EC41" s="140">
        <f ca="1">IF(AND(($AB41+$E$2)&gt;EC$5,EC$5&gt;=$E$2),'Portfolio Inputs'!G$27*$U41,IF(AND(($AA41+$E$2)&gt;EC$5,EC$5&gt;=$E$2),'Portfolio Inputs'!G$27*$T41,0))
+IF(AND(($AB41+$E$2)&gt;EC$5,EC$5&gt;=$E$2),'Portfolio Inputs'!G$28*$W41,IF(AND(($AA41+$E$2)&gt;EC$5,EC$5&gt;=$E$2),'Portfolio Inputs'!G$28*$V41,0))</f>
        <v>0</v>
      </c>
      <c r="ED41" s="140">
        <f ca="1">IF(AND(($AB41+$E$2)&gt;ED$5,ED$5&gt;=$E$2),'Portfolio Inputs'!H$27*$U41,IF(AND(($AA41+$E$2)&gt;ED$5,ED$5&gt;=$E$2),'Portfolio Inputs'!H$27*$T41,0))
+IF(AND(($AB41+$E$2)&gt;ED$5,ED$5&gt;=$E$2),'Portfolio Inputs'!H$28*$W41,IF(AND(($AA41+$E$2)&gt;ED$5,ED$5&gt;=$E$2),'Portfolio Inputs'!H$28*$V41,0))</f>
        <v>0</v>
      </c>
      <c r="EE41" s="140">
        <f ca="1">IF(AND(($AB41+$E$2)&gt;EE$5,EE$5&gt;=$E$2),'Portfolio Inputs'!I$27*$U41,IF(AND(($AA41+$E$2)&gt;EE$5,EE$5&gt;=$E$2),'Portfolio Inputs'!I$27*$T41,0))
+IF(AND(($AB41+$E$2)&gt;EE$5,EE$5&gt;=$E$2),'Portfolio Inputs'!I$28*$W41,IF(AND(($AA41+$E$2)&gt;EE$5,EE$5&gt;=$E$2),'Portfolio Inputs'!I$28*$V41,0))</f>
        <v>0</v>
      </c>
      <c r="EF41" s="140">
        <f ca="1">IF(AND(($AB41+$E$2)&gt;EF$5,EF$5&gt;=$E$2),'Portfolio Inputs'!J$27*$U41,IF(AND(($AA41+$E$2)&gt;EF$5,EF$5&gt;=$E$2),'Portfolio Inputs'!J$27*$T41,0))
+IF(AND(($AB41+$E$2)&gt;EF$5,EF$5&gt;=$E$2),'Portfolio Inputs'!J$28*$W41,IF(AND(($AA41+$E$2)&gt;EF$5,EF$5&gt;=$E$2),'Portfolio Inputs'!J$28*$V41,0))</f>
        <v>0</v>
      </c>
      <c r="EG41" s="140">
        <f ca="1">IF(AND(($AB41+$E$2)&gt;EG$5,EG$5&gt;=$E$2),'Portfolio Inputs'!K$27*$U41,IF(AND(($AA41+$E$2)&gt;EG$5,EG$5&gt;=$E$2),'Portfolio Inputs'!K$27*$T41,0))
+IF(AND(($AB41+$E$2)&gt;EG$5,EG$5&gt;=$E$2),'Portfolio Inputs'!K$28*$W41,IF(AND(($AA41+$E$2)&gt;EG$5,EG$5&gt;=$E$2),'Portfolio Inputs'!K$28*$V41,0))</f>
        <v>0</v>
      </c>
      <c r="EH41" s="140">
        <f ca="1">IF(AND(($AB41+$E$2)&gt;EH$5,EH$5&gt;=$E$2),'Portfolio Inputs'!L$27*$U41,IF(AND(($AA41+$E$2)&gt;EH$5,EH$5&gt;=$E$2),'Portfolio Inputs'!L$27*$T41,0))
+IF(AND(($AB41+$E$2)&gt;EH$5,EH$5&gt;=$E$2),'Portfolio Inputs'!L$28*$W41,IF(AND(($AA41+$E$2)&gt;EH$5,EH$5&gt;=$E$2),'Portfolio Inputs'!L$28*$V41,0))</f>
        <v>0</v>
      </c>
      <c r="EI41" s="140">
        <f ca="1">IF(AND(($AB41+$E$2)&gt;EI$5,EI$5&gt;=$E$2),'Portfolio Inputs'!M$27*$U41,IF(AND(($AA41+$E$2)&gt;EI$5,EI$5&gt;=$E$2),'Portfolio Inputs'!M$27*$T41,0))
+IF(AND(($AB41+$E$2)&gt;EI$5,EI$5&gt;=$E$2),'Portfolio Inputs'!M$28*$W41,IF(AND(($AA41+$E$2)&gt;EI$5,EI$5&gt;=$E$2),'Portfolio Inputs'!M$28*$V41,0))</f>
        <v>0</v>
      </c>
      <c r="EJ41" s="140">
        <f ca="1">IF(AND(($AB41+$E$2)&gt;EJ$5,EJ$5&gt;=$E$2),'Portfolio Inputs'!N$27*$U41,IF(AND(($AA41+$E$2)&gt;EJ$5,EJ$5&gt;=$E$2),'Portfolio Inputs'!N$27*$T41,0))
+IF(AND(($AB41+$E$2)&gt;EJ$5,EJ$5&gt;=$E$2),'Portfolio Inputs'!N$28*$W41,IF(AND(($AA41+$E$2)&gt;EJ$5,EJ$5&gt;=$E$2),'Portfolio Inputs'!N$28*$V41,0))</f>
        <v>0</v>
      </c>
      <c r="EK41" s="140">
        <f ca="1">IF(AND(($AB41+$E$2)&gt;EK$5,EK$5&gt;=$E$2),'Portfolio Inputs'!O$27*$U41,IF(AND(($AA41+$E$2)&gt;EK$5,EK$5&gt;=$E$2),'Portfolio Inputs'!O$27*$T41,0))
+IF(AND(($AB41+$E$2)&gt;EK$5,EK$5&gt;=$E$2),'Portfolio Inputs'!O$28*$W41,IF(AND(($AA41+$E$2)&gt;EK$5,EK$5&gt;=$E$2),'Portfolio Inputs'!O$28*$V41,0))</f>
        <v>0</v>
      </c>
      <c r="EL41" s="140">
        <f ca="1">IF(AND(($AB41+$E$2)&gt;EL$5,EL$5&gt;=$E$2),'Portfolio Inputs'!P$27*$U41,IF(AND(($AA41+$E$2)&gt;EL$5,EL$5&gt;=$E$2),'Portfolio Inputs'!P$27*$T41,0))
+IF(AND(($AB41+$E$2)&gt;EL$5,EL$5&gt;=$E$2),'Portfolio Inputs'!P$28*$W41,IF(AND(($AA41+$E$2)&gt;EL$5,EL$5&gt;=$E$2),'Portfolio Inputs'!P$28*$V41,0))</f>
        <v>0</v>
      </c>
      <c r="EM41" s="140">
        <f ca="1">IF(AND(($AB41+$E$2)&gt;EM$5,EM$5&gt;=$E$2),'Portfolio Inputs'!Q$27*$U41,IF(AND(($AA41+$E$2)&gt;EM$5,EM$5&gt;=$E$2),'Portfolio Inputs'!Q$27*$T41,0))
+IF(AND(($AB41+$E$2)&gt;EM$5,EM$5&gt;=$E$2),'Portfolio Inputs'!Q$28*$W41,IF(AND(($AA41+$E$2)&gt;EM$5,EM$5&gt;=$E$2),'Portfolio Inputs'!Q$28*$V41,0))</f>
        <v>0</v>
      </c>
      <c r="EN41" s="140">
        <f ca="1">IF(AND(($AB41+$E$2)&gt;EN$5,EN$5&gt;=$E$2),'Portfolio Inputs'!R$27*$U41,IF(AND(($AA41+$E$2)&gt;EN$5,EN$5&gt;=$E$2),'Portfolio Inputs'!R$27*$T41,0))
+IF(AND(($AB41+$E$2)&gt;EN$5,EN$5&gt;=$E$2),'Portfolio Inputs'!R$28*$W41,IF(AND(($AA41+$E$2)&gt;EN$5,EN$5&gt;=$E$2),'Portfolio Inputs'!R$28*$V41,0))</f>
        <v>0</v>
      </c>
      <c r="EO41" s="140">
        <f ca="1">IF(AND(($AB41+$E$2)&gt;EO$5,EO$5&gt;=$E$2),'Portfolio Inputs'!S$27*$U41,IF(AND(($AA41+$E$2)&gt;EO$5,EO$5&gt;=$E$2),'Portfolio Inputs'!S$27*$T41,0))
+IF(AND(($AB41+$E$2)&gt;EO$5,EO$5&gt;=$E$2),'Portfolio Inputs'!S$28*$W41,IF(AND(($AA41+$E$2)&gt;EO$5,EO$5&gt;=$E$2),'Portfolio Inputs'!S$28*$V41,0))</f>
        <v>0</v>
      </c>
      <c r="EP41" s="140">
        <f ca="1">IF(AND(($AB41+$E$2)&gt;EP$5,EP$5&gt;=$E$2),'Portfolio Inputs'!T$27*$U41,IF(AND(($AA41+$E$2)&gt;EP$5,EP$5&gt;=$E$2),'Portfolio Inputs'!T$27*$T41,0))
+IF(AND(($AB41+$E$2)&gt;EP$5,EP$5&gt;=$E$2),'Portfolio Inputs'!T$28*$W41,IF(AND(($AA41+$E$2)&gt;EP$5,EP$5&gt;=$E$2),'Portfolio Inputs'!T$28*$V41,0))</f>
        <v>0</v>
      </c>
      <c r="EQ41" s="140">
        <f ca="1">IF(AND(($AB41+$E$2)&gt;EQ$5,EQ$5&gt;=$E$2),'Portfolio Inputs'!U$27*$U41,IF(AND(($AA41+$E$2)&gt;EQ$5,EQ$5&gt;=$E$2),'Portfolio Inputs'!U$27*$T41,0))
+IF(AND(($AB41+$E$2)&gt;EQ$5,EQ$5&gt;=$E$2),'Portfolio Inputs'!U$28*$W41,IF(AND(($AA41+$E$2)&gt;EQ$5,EQ$5&gt;=$E$2),'Portfolio Inputs'!U$28*$V41,0))</f>
        <v>0</v>
      </c>
      <c r="ER41" s="140">
        <f ca="1">IF(AND(($AB41+$E$2)&gt;ER$5,ER$5&gt;=$E$2),'Portfolio Inputs'!V$27*$U41,IF(AND(($AA41+$E$2)&gt;ER$5,ER$5&gt;=$E$2),'Portfolio Inputs'!V$27*$T41,0))
+IF(AND(($AB41+$E$2)&gt;ER$5,ER$5&gt;=$E$2),'Portfolio Inputs'!V$28*$W41,IF(AND(($AA41+$E$2)&gt;ER$5,ER$5&gt;=$E$2),'Portfolio Inputs'!V$28*$V41,0))</f>
        <v>0</v>
      </c>
      <c r="ES41" s="140">
        <f ca="1">IF(AND(($AB41+$E$2)&gt;ES$5,ES$5&gt;=$E$2),'Portfolio Inputs'!W$27*$U41,IF(AND(($AA41+$E$2)&gt;ES$5,ES$5&gt;=$E$2),'Portfolio Inputs'!W$27*$T41,0))
+IF(AND(($AB41+$E$2)&gt;ES$5,ES$5&gt;=$E$2),'Portfolio Inputs'!W$28*$W41,IF(AND(($AA41+$E$2)&gt;ES$5,ES$5&gt;=$E$2),'Portfolio Inputs'!W$28*$V41,0))</f>
        <v>0</v>
      </c>
      <c r="ET41" s="140">
        <f ca="1">IF(AND(($AB41+$E$2)&gt;ET$5,ET$5&gt;=$E$2),'Portfolio Inputs'!X$27*$U41,IF(AND(($AA41+$E$2)&gt;ET$5,ET$5&gt;=$E$2),'Portfolio Inputs'!X$27*$T41,0))
+IF(AND(($AB41+$E$2)&gt;ET$5,ET$5&gt;=$E$2),'Portfolio Inputs'!X$28*$W41,IF(AND(($AA41+$E$2)&gt;ET$5,ET$5&gt;=$E$2),'Portfolio Inputs'!X$28*$V41,0))</f>
        <v>0</v>
      </c>
      <c r="EU41" s="140">
        <f ca="1">IF(AND(($AB41+$E$2)&gt;EU$5,EU$5&gt;=$E$2),'Portfolio Inputs'!Y$27*$U41,IF(AND(($AA41+$E$2)&gt;EU$5,EU$5&gt;=$E$2),'Portfolio Inputs'!Y$27*$T41,0))
+IF(AND(($AB41+$E$2)&gt;EU$5,EU$5&gt;=$E$2),'Portfolio Inputs'!Y$28*$W41,IF(AND(($AA41+$E$2)&gt;EU$5,EU$5&gt;=$E$2),'Portfolio Inputs'!Y$28*$V41,0))</f>
        <v>0</v>
      </c>
      <c r="EV41" s="140">
        <f ca="1">IF(AND(($AB41+$E$2)&gt;EV$5,EV$5&gt;=$E$2),'Portfolio Inputs'!Z$27*$U41,IF(AND(($AA41+$E$2)&gt;EV$5,EV$5&gt;=$E$2),'Portfolio Inputs'!Z$27*$T41,0))
+IF(AND(($AB41+$E$2)&gt;EV$5,EV$5&gt;=$E$2),'Portfolio Inputs'!Z$28*$W41,IF(AND(($AA41+$E$2)&gt;EV$5,EV$5&gt;=$E$2),'Portfolio Inputs'!Z$28*$V41,0))</f>
        <v>0</v>
      </c>
      <c r="EW41" s="140">
        <f ca="1">IF(AND(($AB41+$E$2)&gt;EW$5,EW$5&gt;=$E$2),'Portfolio Inputs'!AA$27*$U41,IF(AND(($AA41+$E$2)&gt;EW$5,EW$5&gt;=$E$2),'Portfolio Inputs'!AA$27*$T41,0))
+IF(AND(($AB41+$E$2)&gt;EW$5,EW$5&gt;=$E$2),'Portfolio Inputs'!AA$28*$W41,IF(AND(($AA41+$E$2)&gt;EW$5,EW$5&gt;=$E$2),'Portfolio Inputs'!AA$28*$V41,0))</f>
        <v>0</v>
      </c>
      <c r="EX41" s="140">
        <f ca="1">IF(AND(($AB41+$E$2)&gt;EX$5,EX$5&gt;=$E$2),'Portfolio Inputs'!AB$27*$U41,IF(AND(($AA41+$E$2)&gt;EX$5,EX$5&gt;=$E$2),'Portfolio Inputs'!AB$27*$T41,0))
+IF(AND(($AB41+$E$2)&gt;EX$5,EX$5&gt;=$E$2),'Portfolio Inputs'!AB$28*$W41,IF(AND(($AA41+$E$2)&gt;EX$5,EX$5&gt;=$E$2),'Portfolio Inputs'!AB$28*$V41,0))</f>
        <v>0</v>
      </c>
      <c r="EY41" s="140">
        <f ca="1">IF(AND(($AB41+$E$2)&gt;EY$5,EY$5&gt;=$E$2),'Portfolio Inputs'!AC$27*$U41,IF(AND(($AA41+$E$2)&gt;EY$5,EY$5&gt;=$E$2),'Portfolio Inputs'!AC$27*$T41,0))
+IF(AND(($AB41+$E$2)&gt;EY$5,EY$5&gt;=$E$2),'Portfolio Inputs'!AC$28*$W41,IF(AND(($AA41+$E$2)&gt;EY$5,EY$5&gt;=$E$2),'Portfolio Inputs'!AC$28*$V41,0))</f>
        <v>0</v>
      </c>
      <c r="EZ41" s="140">
        <f ca="1">IF(AND(($AB41+$E$2)&gt;EZ$5,EZ$5&gt;=$E$2),'Portfolio Inputs'!AD$27*$U41,IF(AND(($AA41+$E$2)&gt;EZ$5,EZ$5&gt;=$E$2),'Portfolio Inputs'!AD$27*$T41,0))
+IF(AND(($AB41+$E$2)&gt;EZ$5,EZ$5&gt;=$E$2),'Portfolio Inputs'!AD$28*$W41,IF(AND(($AA41+$E$2)&gt;EZ$5,EZ$5&gt;=$E$2),'Portfolio Inputs'!AD$28*$V41,0))</f>
        <v>0</v>
      </c>
      <c r="FA41" s="140">
        <f ca="1">IF(AND(($AB41+$E$2)&gt;FA$5,FA$5&gt;=$E$2),'Portfolio Inputs'!AE$27*$U41,IF(AND(($AA41+$E$2)&gt;FA$5,FA$5&gt;=$E$2),'Portfolio Inputs'!AE$27*$T41,0))
+IF(AND(($AB41+$E$2)&gt;FA$5,FA$5&gt;=$E$2),'Portfolio Inputs'!AE$28*$W41,IF(AND(($AA41+$E$2)&gt;FA$5,FA$5&gt;=$E$2),'Portfolio Inputs'!AE$28*$V41,0))</f>
        <v>0</v>
      </c>
      <c r="FB41" s="140">
        <f ca="1">IF(AND(($AB41+$E$2)&gt;FB$5,FB$5&gt;=$E$2),'Portfolio Inputs'!AF$27*$U41,IF(AND(($AA41+$E$2)&gt;FB$5,FB$5&gt;=$E$2),'Portfolio Inputs'!AF$27*$T41,0))
+IF(AND(($AB41+$E$2)&gt;FB$5,FB$5&gt;=$E$2),'Portfolio Inputs'!AF$28*$W41,IF(AND(($AA41+$E$2)&gt;FB$5,FB$5&gt;=$E$2),'Portfolio Inputs'!AF$28*$V41,0))</f>
        <v>0</v>
      </c>
      <c r="FC41" s="140">
        <f ca="1">IF(AND(($AB41+$E$2)&gt;FC$5,FC$5&gt;=$E$2),'Portfolio Inputs'!AG$27*$U41,IF(AND(($AA41+$E$2)&gt;FC$5,FC$5&gt;=$E$2),'Portfolio Inputs'!AG$27*$T41,0))
+IF(AND(($AB41+$E$2)&gt;FC$5,FC$5&gt;=$E$2),'Portfolio Inputs'!AG$28*$W41,IF(AND(($AA41+$E$2)&gt;FC$5,FC$5&gt;=$E$2),'Portfolio Inputs'!AG$28*$V41,0))</f>
        <v>0</v>
      </c>
      <c r="FD41" s="140">
        <f ca="1">IF(AND(($AB41+$E$2)&gt;FD$5,FD$5&gt;=$E$2),'Portfolio Inputs'!AH$27*$U41,IF(AND(($AA41+$E$2)&gt;FD$5,FD$5&gt;=$E$2),'Portfolio Inputs'!AH$27*$T41,0))
+IF(AND(($AB41+$E$2)&gt;FD$5,FD$5&gt;=$E$2),'Portfolio Inputs'!AH$28*$W41,IF(AND(($AA41+$E$2)&gt;FD$5,FD$5&gt;=$E$2),'Portfolio Inputs'!AH$28*$V41,0))</f>
        <v>0</v>
      </c>
      <c r="FE41" s="140">
        <f ca="1">IF(AND(($AB41+$E$2)&gt;FE$5,FE$5&gt;=$E$2),'Portfolio Inputs'!AI$27*$U41,IF(AND(($AA41+$E$2)&gt;FE$5,FE$5&gt;=$E$2),'Portfolio Inputs'!AI$27*$T41,0))
+IF(AND(($AB41+$E$2)&gt;FE$5,FE$5&gt;=$E$2),'Portfolio Inputs'!AI$28*$W41,IF(AND(($AA41+$E$2)&gt;FE$5,FE$5&gt;=$E$2),'Portfolio Inputs'!AI$28*$V41,0))</f>
        <v>0</v>
      </c>
      <c r="FF41" s="140">
        <f ca="1">IF(AND(($AB41+$E$2)&gt;FF$5,FF$5&gt;=$E$2),'Portfolio Inputs'!AJ$27*$U41,IF(AND(($AA41+$E$2)&gt;FF$5,FF$5&gt;=$E$2),'Portfolio Inputs'!AJ$27*$T41,0))
+IF(AND(($AB41+$E$2)&gt;FF$5,FF$5&gt;=$E$2),'Portfolio Inputs'!AJ$28*$W41,IF(AND(($AA41+$E$2)&gt;FF$5,FF$5&gt;=$E$2),'Portfolio Inputs'!AJ$28*$V41,0))</f>
        <v>0</v>
      </c>
      <c r="FG41" s="140">
        <f ca="1">IF(AND(($AB41+$E$2)&gt;FG$5,FG$5&gt;=$E$2),'Portfolio Inputs'!AK$27*$U41,IF(AND(($AA41+$E$2)&gt;FG$5,FG$5&gt;=$E$2),'Portfolio Inputs'!AK$27*$T41,0))
+IF(AND(($AB41+$E$2)&gt;FG$5,FG$5&gt;=$E$2),'Portfolio Inputs'!AK$28*$W41,IF(AND(($AA41+$E$2)&gt;FG$5,FG$5&gt;=$E$2),'Portfolio Inputs'!AK$28*$V41,0))</f>
        <v>0</v>
      </c>
      <c r="FH41" s="140">
        <f ca="1">IF(AND(($AB41+$E$2)&gt;FH$5,FH$5&gt;=$E$2),'Portfolio Inputs'!AL$27*$U41,IF(AND(($AA41+$E$2)&gt;FH$5,FH$5&gt;=$E$2),'Portfolio Inputs'!AL$27*$T41,0))
+IF(AND(($AB41+$E$2)&gt;FH$5,FH$5&gt;=$E$2),'Portfolio Inputs'!AL$28*$W41,IF(AND(($AA41+$E$2)&gt;FH$5,FH$5&gt;=$E$2),'Portfolio Inputs'!AL$28*$V41,0))</f>
        <v>0</v>
      </c>
      <c r="FI41" s="140">
        <f ca="1">IF(AND(($AB41+$E$2)&gt;FI$5,FI$5&gt;=$E$2),'Portfolio Inputs'!AM$27*$U41,IF(AND(($AA41+$E$2)&gt;FI$5,FI$5&gt;=$E$2),'Portfolio Inputs'!AM$27*$T41,0))
+IF(AND(($AB41+$E$2)&gt;FI$5,FI$5&gt;=$E$2),'Portfolio Inputs'!AM$28*$W41,IF(AND(($AA41+$E$2)&gt;FI$5,FI$5&gt;=$E$2),'Portfolio Inputs'!AM$28*$V41,0))</f>
        <v>0</v>
      </c>
      <c r="FJ41" s="139"/>
      <c r="FK41" s="140">
        <f ca="1">IF(AND(($AB41+$E$2)&gt;GT$5,GT$5&gt;=$E$2),$U41,IF(AND(($AA41+$E$2)&gt;GT$5,GT$5&gt;=$E$2),$T41,0))/Loss_Propane
 *IF($C41="Residential",'Portfolio Inputs'!F$39,'Portfolio Inputs'!F$40)
+IF(AND(($AB41+$E$2)&gt;GT$5,GT$5&gt;=$E$2),$W41,IF(AND(($AA41+$E$2)&gt;GT$5,GT$5&gt;=$E$2),$V41,0))/Loss_OilEnergy
 *IF($C41="Residential",'Portfolio Inputs'!F$41,'Portfolio Inputs'!F$42)</f>
        <v>0</v>
      </c>
      <c r="FL41" s="140">
        <f ca="1">IF(AND(($AB41+$E$2)&gt;GU$5,GU$5&gt;=$E$2),$U41,IF(AND(($AA41+$E$2)&gt;GU$5,GU$5&gt;=$E$2),$T41,0))/Loss_Propane
 *IF($C41="Residential",'Portfolio Inputs'!G$39,'Portfolio Inputs'!G$40)
+IF(AND(($AB41+$E$2)&gt;GU$5,GU$5&gt;=$E$2),$W41,IF(AND(($AA41+$E$2)&gt;GU$5,GU$5&gt;=$E$2),$V41,0))/Loss_OilEnergy
 *IF($C41="Residential",'Portfolio Inputs'!G$41,'Portfolio Inputs'!G$42)</f>
        <v>0</v>
      </c>
      <c r="FM41" s="140">
        <f ca="1">IF(AND(($AB41+$E$2)&gt;GV$5,GV$5&gt;=$E$2),$U41,IF(AND(($AA41+$E$2)&gt;GV$5,GV$5&gt;=$E$2),$T41,0))/Loss_Propane
 *IF($C41="Residential",'Portfolio Inputs'!H$39,'Portfolio Inputs'!H$40)
+IF(AND(($AB41+$E$2)&gt;GV$5,GV$5&gt;=$E$2),$W41,IF(AND(($AA41+$E$2)&gt;GV$5,GV$5&gt;=$E$2),$V41,0))/Loss_OilEnergy
 *IF($C41="Residential",'Portfolio Inputs'!H$41,'Portfolio Inputs'!H$42)</f>
        <v>0</v>
      </c>
      <c r="FN41" s="140">
        <f ca="1">IF(AND(($AB41+$E$2)&gt;GW$5,GW$5&gt;=$E$2),$U41,IF(AND(($AA41+$E$2)&gt;GW$5,GW$5&gt;=$E$2),$T41,0))/Loss_Propane
 *IF($C41="Residential",'Portfolio Inputs'!I$39,'Portfolio Inputs'!I$40)
+IF(AND(($AB41+$E$2)&gt;GW$5,GW$5&gt;=$E$2),$W41,IF(AND(($AA41+$E$2)&gt;GW$5,GW$5&gt;=$E$2),$V41,0))/Loss_OilEnergy
 *IF($C41="Residential",'Portfolio Inputs'!I$41,'Portfolio Inputs'!I$42)</f>
        <v>0</v>
      </c>
      <c r="FO41" s="140">
        <f ca="1">IF(AND(($AB41+$E$2)&gt;GX$5,GX$5&gt;=$E$2),$U41,IF(AND(($AA41+$E$2)&gt;GX$5,GX$5&gt;=$E$2),$T41,0))/Loss_Propane
 *IF($C41="Residential",'Portfolio Inputs'!J$39,'Portfolio Inputs'!J$40)
+IF(AND(($AB41+$E$2)&gt;GX$5,GX$5&gt;=$E$2),$W41,IF(AND(($AA41+$E$2)&gt;GX$5,GX$5&gt;=$E$2),$V41,0))/Loss_OilEnergy
 *IF($C41="Residential",'Portfolio Inputs'!J$41,'Portfolio Inputs'!J$42)</f>
        <v>0</v>
      </c>
      <c r="FP41" s="140">
        <f ca="1">IF(AND(($AB41+$E$2)&gt;GY$5,GY$5&gt;=$E$2),$U41,IF(AND(($AA41+$E$2)&gt;GY$5,GY$5&gt;=$E$2),$T41,0))/Loss_Propane
 *IF($C41="Residential",'Portfolio Inputs'!K$39,'Portfolio Inputs'!K$40)
+IF(AND(($AB41+$E$2)&gt;GY$5,GY$5&gt;=$E$2),$W41,IF(AND(($AA41+$E$2)&gt;GY$5,GY$5&gt;=$E$2),$V41,0))/Loss_OilEnergy
 *IF($C41="Residential",'Portfolio Inputs'!K$41,'Portfolio Inputs'!K$42)</f>
        <v>0</v>
      </c>
      <c r="FQ41" s="140">
        <f ca="1">IF(AND(($AB41+$E$2)&gt;GZ$5,GZ$5&gt;=$E$2),$U41,IF(AND(($AA41+$E$2)&gt;GZ$5,GZ$5&gt;=$E$2),$T41,0))/Loss_Propane
 *IF($C41="Residential",'Portfolio Inputs'!L$39,'Portfolio Inputs'!L$40)
+IF(AND(($AB41+$E$2)&gt;GZ$5,GZ$5&gt;=$E$2),$W41,IF(AND(($AA41+$E$2)&gt;GZ$5,GZ$5&gt;=$E$2),$V41,0))/Loss_OilEnergy
 *IF($C41="Residential",'Portfolio Inputs'!L$41,'Portfolio Inputs'!L$42)</f>
        <v>0</v>
      </c>
      <c r="FR41" s="140">
        <f ca="1">IF(AND(($AB41+$E$2)&gt;HA$5,HA$5&gt;=$E$2),$U41,IF(AND(($AA41+$E$2)&gt;HA$5,HA$5&gt;=$E$2),$T41,0))/Loss_Propane
 *IF($C41="Residential",'Portfolio Inputs'!M$39,'Portfolio Inputs'!M$40)
+IF(AND(($AB41+$E$2)&gt;HA$5,HA$5&gt;=$E$2),$W41,IF(AND(($AA41+$E$2)&gt;HA$5,HA$5&gt;=$E$2),$V41,0))/Loss_OilEnergy
 *IF($C41="Residential",'Portfolio Inputs'!M$41,'Portfolio Inputs'!M$42)</f>
        <v>0</v>
      </c>
      <c r="FS41" s="140">
        <f ca="1">IF(AND(($AB41+$E$2)&gt;HB$5,HB$5&gt;=$E$2),$U41,IF(AND(($AA41+$E$2)&gt;HB$5,HB$5&gt;=$E$2),$T41,0))/Loss_Propane
 *IF($C41="Residential",'Portfolio Inputs'!N$39,'Portfolio Inputs'!N$40)
+IF(AND(($AB41+$E$2)&gt;HB$5,HB$5&gt;=$E$2),$W41,IF(AND(($AA41+$E$2)&gt;HB$5,HB$5&gt;=$E$2),$V41,0))/Loss_OilEnergy
 *IF($C41="Residential",'Portfolio Inputs'!N$41,'Portfolio Inputs'!N$42)</f>
        <v>0</v>
      </c>
      <c r="FT41" s="140">
        <f ca="1">IF(AND(($AB41+$E$2)&gt;HC$5,HC$5&gt;=$E$2),$U41,IF(AND(($AA41+$E$2)&gt;HC$5,HC$5&gt;=$E$2),$T41,0))/Loss_Propane
 *IF($C41="Residential",'Portfolio Inputs'!O$39,'Portfolio Inputs'!O$40)
+IF(AND(($AB41+$E$2)&gt;HC$5,HC$5&gt;=$E$2),$W41,IF(AND(($AA41+$E$2)&gt;HC$5,HC$5&gt;=$E$2),$V41,0))/Loss_OilEnergy
 *IF($C41="Residential",'Portfolio Inputs'!O$41,'Portfolio Inputs'!O$42)</f>
        <v>0</v>
      </c>
      <c r="FU41" s="140">
        <f ca="1">IF(AND(($AB41+$E$2)&gt;HD$5,HD$5&gt;=$E$2),$U41,IF(AND(($AA41+$E$2)&gt;HD$5,HD$5&gt;=$E$2),$T41,0))/Loss_Propane
 *IF($C41="Residential",'Portfolio Inputs'!P$39,'Portfolio Inputs'!P$40)
+IF(AND(($AB41+$E$2)&gt;HD$5,HD$5&gt;=$E$2),$W41,IF(AND(($AA41+$E$2)&gt;HD$5,HD$5&gt;=$E$2),$V41,0))/Loss_OilEnergy
 *IF($C41="Residential",'Portfolio Inputs'!P$41,'Portfolio Inputs'!P$42)</f>
        <v>0</v>
      </c>
      <c r="FV41" s="140">
        <f ca="1">IF(AND(($AB41+$E$2)&gt;HE$5,HE$5&gt;=$E$2),$U41,IF(AND(($AA41+$E$2)&gt;HE$5,HE$5&gt;=$E$2),$T41,0))/Loss_Propane
 *IF($C41="Residential",'Portfolio Inputs'!Q$39,'Portfolio Inputs'!Q$40)
+IF(AND(($AB41+$E$2)&gt;HE$5,HE$5&gt;=$E$2),$W41,IF(AND(($AA41+$E$2)&gt;HE$5,HE$5&gt;=$E$2),$V41,0))/Loss_OilEnergy
 *IF($C41="Residential",'Portfolio Inputs'!Q$41,'Portfolio Inputs'!Q$42)</f>
        <v>0</v>
      </c>
      <c r="FW41" s="140">
        <f ca="1">IF(AND(($AB41+$E$2)&gt;HF$5,HF$5&gt;=$E$2),$U41,IF(AND(($AA41+$E$2)&gt;HF$5,HF$5&gt;=$E$2),$T41,0))/Loss_Propane
 *IF($C41="Residential",'Portfolio Inputs'!R$39,'Portfolio Inputs'!R$40)
+IF(AND(($AB41+$E$2)&gt;HF$5,HF$5&gt;=$E$2),$W41,IF(AND(($AA41+$E$2)&gt;HF$5,HF$5&gt;=$E$2),$V41,0))/Loss_OilEnergy
 *IF($C41="Residential",'Portfolio Inputs'!R$41,'Portfolio Inputs'!R$42)</f>
        <v>0</v>
      </c>
      <c r="FX41" s="140">
        <f ca="1">IF(AND(($AB41+$E$2)&gt;HG$5,HG$5&gt;=$E$2),$U41,IF(AND(($AA41+$E$2)&gt;HG$5,HG$5&gt;=$E$2),$T41,0))/Loss_Propane
 *IF($C41="Residential",'Portfolio Inputs'!S$39,'Portfolio Inputs'!S$40)
+IF(AND(($AB41+$E$2)&gt;HG$5,HG$5&gt;=$E$2),$W41,IF(AND(($AA41+$E$2)&gt;HG$5,HG$5&gt;=$E$2),$V41,0))/Loss_OilEnergy
 *IF($C41="Residential",'Portfolio Inputs'!S$41,'Portfolio Inputs'!S$42)</f>
        <v>0</v>
      </c>
      <c r="FY41" s="140">
        <f ca="1">IF(AND(($AB41+$E$2)&gt;HH$5,HH$5&gt;=$E$2),$U41,IF(AND(($AA41+$E$2)&gt;HH$5,HH$5&gt;=$E$2),$T41,0))/Loss_Propane
 *IF($C41="Residential",'Portfolio Inputs'!T$39,'Portfolio Inputs'!T$40)
+IF(AND(($AB41+$E$2)&gt;HH$5,HH$5&gt;=$E$2),$W41,IF(AND(($AA41+$E$2)&gt;HH$5,HH$5&gt;=$E$2),$V41,0))/Loss_OilEnergy
 *IF($C41="Residential",'Portfolio Inputs'!T$41,'Portfolio Inputs'!T$42)</f>
        <v>0</v>
      </c>
      <c r="FZ41" s="140">
        <f ca="1">IF(AND(($AB41+$E$2)&gt;HI$5,HI$5&gt;=$E$2),$U41,IF(AND(($AA41+$E$2)&gt;HI$5,HI$5&gt;=$E$2),$T41,0))/Loss_Propane
 *IF($C41="Residential",'Portfolio Inputs'!U$39,'Portfolio Inputs'!U$40)
+IF(AND(($AB41+$E$2)&gt;HI$5,HI$5&gt;=$E$2),$W41,IF(AND(($AA41+$E$2)&gt;HI$5,HI$5&gt;=$E$2),$V41,0))/Loss_OilEnergy
 *IF($C41="Residential",'Portfolio Inputs'!U$41,'Portfolio Inputs'!U$42)</f>
        <v>0</v>
      </c>
      <c r="GA41" s="140">
        <f ca="1">IF(AND(($AB41+$E$2)&gt;HJ$5,HJ$5&gt;=$E$2),$U41,IF(AND(($AA41+$E$2)&gt;HJ$5,HJ$5&gt;=$E$2),$T41,0))/Loss_Propane
 *IF($C41="Residential",'Portfolio Inputs'!V$39,'Portfolio Inputs'!V$40)
+IF(AND(($AB41+$E$2)&gt;HJ$5,HJ$5&gt;=$E$2),$W41,IF(AND(($AA41+$E$2)&gt;HJ$5,HJ$5&gt;=$E$2),$V41,0))/Loss_OilEnergy
 *IF($C41="Residential",'Portfolio Inputs'!V$41,'Portfolio Inputs'!V$42)</f>
        <v>0</v>
      </c>
      <c r="GB41" s="140">
        <f ca="1">IF(AND(($AB41+$E$2)&gt;HK$5,HK$5&gt;=$E$2),$U41,IF(AND(($AA41+$E$2)&gt;HK$5,HK$5&gt;=$E$2),$T41,0))/Loss_Propane
 *IF($C41="Residential",'Portfolio Inputs'!W$39,'Portfolio Inputs'!W$40)
+IF(AND(($AB41+$E$2)&gt;HK$5,HK$5&gt;=$E$2),$W41,IF(AND(($AA41+$E$2)&gt;HK$5,HK$5&gt;=$E$2),$V41,0))/Loss_OilEnergy
 *IF($C41="Residential",'Portfolio Inputs'!W$41,'Portfolio Inputs'!W$42)</f>
        <v>0</v>
      </c>
      <c r="GC41" s="140">
        <f ca="1">IF(AND(($AB41+$E$2)&gt;HL$5,HL$5&gt;=$E$2),$U41,IF(AND(($AA41+$E$2)&gt;HL$5,HL$5&gt;=$E$2),$T41,0))/Loss_Propane
 *IF($C41="Residential",'Portfolio Inputs'!X$39,'Portfolio Inputs'!X$40)
+IF(AND(($AB41+$E$2)&gt;HL$5,HL$5&gt;=$E$2),$W41,IF(AND(($AA41+$E$2)&gt;HL$5,HL$5&gt;=$E$2),$V41,0))/Loss_OilEnergy
 *IF($C41="Residential",'Portfolio Inputs'!X$41,'Portfolio Inputs'!X$42)</f>
        <v>0</v>
      </c>
      <c r="GD41" s="140">
        <f ca="1">IF(AND(($AB41+$E$2)&gt;HM$5,HM$5&gt;=$E$2),$U41,IF(AND(($AA41+$E$2)&gt;HM$5,HM$5&gt;=$E$2),$T41,0))/Loss_Propane
 *IF($C41="Residential",'Portfolio Inputs'!Y$39,'Portfolio Inputs'!Y$40)
+IF(AND(($AB41+$E$2)&gt;HM$5,HM$5&gt;=$E$2),$W41,IF(AND(($AA41+$E$2)&gt;HM$5,HM$5&gt;=$E$2),$V41,0))/Loss_OilEnergy
 *IF($C41="Residential",'Portfolio Inputs'!Y$41,'Portfolio Inputs'!Y$42)</f>
        <v>0</v>
      </c>
      <c r="GE41" s="140">
        <f ca="1">IF(AND(($AB41+$E$2)&gt;HN$5,HN$5&gt;=$E$2),$U41,IF(AND(($AA41+$E$2)&gt;HN$5,HN$5&gt;=$E$2),$T41,0))/Loss_Propane
 *IF($C41="Residential",'Portfolio Inputs'!Z$39,'Portfolio Inputs'!Z$40)
+IF(AND(($AB41+$E$2)&gt;HN$5,HN$5&gt;=$E$2),$W41,IF(AND(($AA41+$E$2)&gt;HN$5,HN$5&gt;=$E$2),$V41,0))/Loss_OilEnergy
 *IF($C41="Residential",'Portfolio Inputs'!Z$41,'Portfolio Inputs'!Z$42)</f>
        <v>0</v>
      </c>
      <c r="GF41" s="140">
        <f ca="1">IF(AND(($AB41+$E$2)&gt;HO$5,HO$5&gt;=$E$2),$U41,IF(AND(($AA41+$E$2)&gt;HO$5,HO$5&gt;=$E$2),$T41,0))/Loss_Propane
 *IF($C41="Residential",'Portfolio Inputs'!AA$39,'Portfolio Inputs'!AA$40)
+IF(AND(($AB41+$E$2)&gt;HO$5,HO$5&gt;=$E$2),$W41,IF(AND(($AA41+$E$2)&gt;HO$5,HO$5&gt;=$E$2),$V41,0))/Loss_OilEnergy
 *IF($C41="Residential",'Portfolio Inputs'!AA$41,'Portfolio Inputs'!AA$42)</f>
        <v>0</v>
      </c>
      <c r="GG41" s="140">
        <f ca="1">IF(AND(($AB41+$E$2)&gt;HP$5,HP$5&gt;=$E$2),$U41,IF(AND(($AA41+$E$2)&gt;HP$5,HP$5&gt;=$E$2),$T41,0))/Loss_Propane
 *IF($C41="Residential",'Portfolio Inputs'!AB$39,'Portfolio Inputs'!AB$40)
+IF(AND(($AB41+$E$2)&gt;HP$5,HP$5&gt;=$E$2),$W41,IF(AND(($AA41+$E$2)&gt;HP$5,HP$5&gt;=$E$2),$V41,0))/Loss_OilEnergy
 *IF($C41="Residential",'Portfolio Inputs'!AB$41,'Portfolio Inputs'!AB$42)</f>
        <v>0</v>
      </c>
      <c r="GH41" s="140">
        <f ca="1">IF(AND(($AB41+$E$2)&gt;HQ$5,HQ$5&gt;=$E$2),$U41,IF(AND(($AA41+$E$2)&gt;HQ$5,HQ$5&gt;=$E$2),$T41,0))/Loss_Propane
 *IF($C41="Residential",'Portfolio Inputs'!AC$39,'Portfolio Inputs'!AC$40)
+IF(AND(($AB41+$E$2)&gt;HQ$5,HQ$5&gt;=$E$2),$W41,IF(AND(($AA41+$E$2)&gt;HQ$5,HQ$5&gt;=$E$2),$V41,0))/Loss_OilEnergy
 *IF($C41="Residential",'Portfolio Inputs'!AC$41,'Portfolio Inputs'!AC$42)</f>
        <v>0</v>
      </c>
      <c r="GI41" s="140">
        <f ca="1">IF(AND(($AB41+$E$2)&gt;HR$5,HR$5&gt;=$E$2),$U41,IF(AND(($AA41+$E$2)&gt;HR$5,HR$5&gt;=$E$2),$T41,0))/Loss_Propane
 *IF($C41="Residential",'Portfolio Inputs'!AD$39,'Portfolio Inputs'!AD$40)
+IF(AND(($AB41+$E$2)&gt;HR$5,HR$5&gt;=$E$2),$W41,IF(AND(($AA41+$E$2)&gt;HR$5,HR$5&gt;=$E$2),$V41,0))/Loss_OilEnergy
 *IF($C41="Residential",'Portfolio Inputs'!AD$41,'Portfolio Inputs'!AD$42)</f>
        <v>0</v>
      </c>
      <c r="GJ41" s="140">
        <f ca="1">IF(AND(($AB41+$E$2)&gt;HS$5,HS$5&gt;=$E$2),$U41,IF(AND(($AA41+$E$2)&gt;HS$5,HS$5&gt;=$E$2),$T41,0))/Loss_Propane
 *IF($C41="Residential",'Portfolio Inputs'!AE$39,'Portfolio Inputs'!AE$40)
+IF(AND(($AB41+$E$2)&gt;HS$5,HS$5&gt;=$E$2),$W41,IF(AND(($AA41+$E$2)&gt;HS$5,HS$5&gt;=$E$2),$V41,0))/Loss_OilEnergy
 *IF($C41="Residential",'Portfolio Inputs'!AE$41,'Portfolio Inputs'!AE$42)</f>
        <v>0</v>
      </c>
      <c r="GK41" s="140">
        <f ca="1">IF(AND(($AB41+$E$2)&gt;HT$5,HT$5&gt;=$E$2),$U41,IF(AND(($AA41+$E$2)&gt;HT$5,HT$5&gt;=$E$2),$T41,0))/Loss_Propane
 *IF($C41="Residential",'Portfolio Inputs'!AF$39,'Portfolio Inputs'!AF$40)
+IF(AND(($AB41+$E$2)&gt;HT$5,HT$5&gt;=$E$2),$W41,IF(AND(($AA41+$E$2)&gt;HT$5,HT$5&gt;=$E$2),$V41,0))/Loss_OilEnergy
 *IF($C41="Residential",'Portfolio Inputs'!AF$41,'Portfolio Inputs'!AF$42)</f>
        <v>0</v>
      </c>
      <c r="GL41" s="140">
        <f ca="1">IF(AND(($AB41+$E$2)&gt;HU$5,HU$5&gt;=$E$2),$U41,IF(AND(($AA41+$E$2)&gt;HU$5,HU$5&gt;=$E$2),$T41,0))/Loss_Propane
 *IF($C41="Residential",'Portfolio Inputs'!AG$39,'Portfolio Inputs'!AG$40)
+IF(AND(($AB41+$E$2)&gt;HU$5,HU$5&gt;=$E$2),$W41,IF(AND(($AA41+$E$2)&gt;HU$5,HU$5&gt;=$E$2),$V41,0))/Loss_OilEnergy
 *IF($C41="Residential",'Portfolio Inputs'!AG$41,'Portfolio Inputs'!AG$42)</f>
        <v>0</v>
      </c>
      <c r="GM41" s="140">
        <f ca="1">IF(AND(($AB41+$E$2)&gt;HV$5,HV$5&gt;=$E$2),$U41,IF(AND(($AA41+$E$2)&gt;HV$5,HV$5&gt;=$E$2),$T41,0))/Loss_Propane
 *IF($C41="Residential",'Portfolio Inputs'!AH$39,'Portfolio Inputs'!AH$40)
+IF(AND(($AB41+$E$2)&gt;HV$5,HV$5&gt;=$E$2),$W41,IF(AND(($AA41+$E$2)&gt;HV$5,HV$5&gt;=$E$2),$V41,0))/Loss_OilEnergy
 *IF($C41="Residential",'Portfolio Inputs'!AH$41,'Portfolio Inputs'!AH$42)</f>
        <v>0</v>
      </c>
      <c r="GN41" s="140">
        <f ca="1">IF(AND(($AB41+$E$2)&gt;HW$5,HW$5&gt;=$E$2),$U41,IF(AND(($AA41+$E$2)&gt;HW$5,HW$5&gt;=$E$2),$T41,0))/Loss_Propane
 *IF($C41="Residential",'Portfolio Inputs'!AI$39,'Portfolio Inputs'!AI$40)
+IF(AND(($AB41+$E$2)&gt;HW$5,HW$5&gt;=$E$2),$W41,IF(AND(($AA41+$E$2)&gt;HW$5,HW$5&gt;=$E$2),$V41,0))/Loss_OilEnergy
 *IF($C41="Residential",'Portfolio Inputs'!AI$41,'Portfolio Inputs'!AI$42)</f>
        <v>0</v>
      </c>
      <c r="GO41" s="140">
        <f ca="1">IF(AND(($AB41+$E$2)&gt;HX$5,HX$5&gt;=$E$2),$U41,IF(AND(($AA41+$E$2)&gt;HX$5,HX$5&gt;=$E$2),$T41,0))/Loss_Propane
 *IF($C41="Residential",'Portfolio Inputs'!AJ$39,'Portfolio Inputs'!AJ$40)
+IF(AND(($AB41+$E$2)&gt;HX$5,HX$5&gt;=$E$2),$W41,IF(AND(($AA41+$E$2)&gt;HX$5,HX$5&gt;=$E$2),$V41,0))/Loss_OilEnergy
 *IF($C41="Residential",'Portfolio Inputs'!AJ$41,'Portfolio Inputs'!AJ$42)</f>
        <v>0</v>
      </c>
      <c r="GP41" s="140">
        <f ca="1">IF(AND(($AB41+$E$2)&gt;HY$5,HY$5&gt;=$E$2),$U41,IF(AND(($AA41+$E$2)&gt;HY$5,HY$5&gt;=$E$2),$T41,0))/Loss_Propane
 *IF($C41="Residential",'Portfolio Inputs'!AK$39,'Portfolio Inputs'!AK$40)
+IF(AND(($AB41+$E$2)&gt;HY$5,HY$5&gt;=$E$2),$W41,IF(AND(($AA41+$E$2)&gt;HY$5,HY$5&gt;=$E$2),$V41,0))/Loss_OilEnergy
 *IF($C41="Residential",'Portfolio Inputs'!AK$41,'Portfolio Inputs'!AK$42)</f>
        <v>0</v>
      </c>
      <c r="GQ41" s="140">
        <f ca="1">IF(AND(($AB41+$E$2)&gt;HZ$5,HZ$5&gt;=$E$2),$U41,IF(AND(($AA41+$E$2)&gt;HZ$5,HZ$5&gt;=$E$2),$T41,0))/Loss_Propane
 *IF($C41="Residential",'Portfolio Inputs'!AL$39,'Portfolio Inputs'!AL$40)
+IF(AND(($AB41+$E$2)&gt;HZ$5,HZ$5&gt;=$E$2),$W41,IF(AND(($AA41+$E$2)&gt;HZ$5,HZ$5&gt;=$E$2),$V41,0))/Loss_OilEnergy
 *IF($C41="Residential",'Portfolio Inputs'!AL$41,'Portfolio Inputs'!AL$42)</f>
        <v>0</v>
      </c>
      <c r="GR41" s="140">
        <f ca="1">IF(AND(($AB41+$E$2)&gt;IA$5,IA$5&gt;=$E$2),$U41,IF(AND(($AA41+$E$2)&gt;IA$5,IA$5&gt;=$E$2),$T41,0))/Loss_Propane
 *IF($C41="Residential",'Portfolio Inputs'!AM$39,'Portfolio Inputs'!AM$40)
+IF(AND(($AB41+$E$2)&gt;IA$5,IA$5&gt;=$E$2),$W41,IF(AND(($AA41+$E$2)&gt;IA$5,IA$5&gt;=$E$2),$V41,0))/Loss_OilEnergy
 *IF($C41="Residential",'Portfolio Inputs'!AM$41,'Portfolio Inputs'!AM$42)</f>
        <v>0</v>
      </c>
      <c r="GS41" s="139"/>
      <c r="GT41" s="140">
        <f ca="1">IF(AND(($AB41+$E$2)&gt;GT$5,GT$5&gt;=$E$2),$L41,IF(AND(($AA41+$E$2)&gt;GT$5,GT$5&gt;=$E$2),$K41,0))/Loss_ElectricEnergy
 *IF($C41="Residential",'Portfolio Inputs'!F$33,'Portfolio Inputs'!F$34)
+IF(AND(($AB41+$E$2)&gt;GT$5,GT$5&gt;=$E$2),$Q41,IF(AND(($AA41+$E$2)&gt;GT$5,GT$5&gt;=$E$2),$P41,0))/Loss_GasEnergy
 *IF($C41="Residential",'Portfolio Inputs'!F$35,'Portfolio Inputs'!F$36)</f>
        <v>16838.844271339247</v>
      </c>
      <c r="GU41" s="140">
        <f ca="1">IF(AND(($AB41+$E$2)&gt;GU$5,GU$5&gt;=$E$2),$L41,IF(AND(($AA41+$E$2)&gt;GU$5,GU$5&gt;=$E$2),$K41,0))/Loss_ElectricEnergy
 *IF($C41="Residential",'Portfolio Inputs'!G$33,'Portfolio Inputs'!G$34)
+IF(AND(($AB41+$E$2)&gt;GU$5,GU$5&gt;=$E$2),$Q41,IF(AND(($AA41+$E$2)&gt;GU$5,GU$5&gt;=$E$2),$P41,0))/Loss_GasEnergy
 *IF($C41="Residential",'Portfolio Inputs'!G$35,'Portfolio Inputs'!G$36)</f>
        <v>17091.42693540933</v>
      </c>
      <c r="GV41" s="140">
        <f ca="1">IF(AND(($AB41+$E$2)&gt;GV$5,GV$5&gt;=$E$2),$L41,IF(AND(($AA41+$E$2)&gt;GV$5,GV$5&gt;=$E$2),$K41,0))/Loss_ElectricEnergy
 *IF($C41="Residential",'Portfolio Inputs'!H$33,'Portfolio Inputs'!H$34)
+IF(AND(($AB41+$E$2)&gt;GV$5,GV$5&gt;=$E$2),$Q41,IF(AND(($AA41+$E$2)&gt;GV$5,GV$5&gt;=$E$2),$P41,0))/Loss_GasEnergy
 *IF($C41="Residential",'Portfolio Inputs'!H$35,'Portfolio Inputs'!H$36)</f>
        <v>17347.798339440469</v>
      </c>
      <c r="GW41" s="140">
        <f ca="1">IF(AND(($AB41+$E$2)&gt;GW$5,GW$5&gt;=$E$2),$L41,IF(AND(($AA41+$E$2)&gt;GW$5,GW$5&gt;=$E$2),$K41,0))/Loss_ElectricEnergy
 *IF($C41="Residential",'Portfolio Inputs'!I$33,'Portfolio Inputs'!I$34)
+IF(AND(($AB41+$E$2)&gt;GW$5,GW$5&gt;=$E$2),$Q41,IF(AND(($AA41+$E$2)&gt;GW$5,GW$5&gt;=$E$2),$P41,0))/Loss_GasEnergy
 *IF($C41="Residential",'Portfolio Inputs'!I$35,'Portfolio Inputs'!I$36)</f>
        <v>17608.015314532076</v>
      </c>
      <c r="GX41" s="140">
        <f ca="1">IF(AND(($AB41+$E$2)&gt;GX$5,GX$5&gt;=$E$2),$L41,IF(AND(($AA41+$E$2)&gt;GX$5,GX$5&gt;=$E$2),$K41,0))/Loss_ElectricEnergy
 *IF($C41="Residential",'Portfolio Inputs'!J$33,'Portfolio Inputs'!J$34)
+IF(AND(($AB41+$E$2)&gt;GX$5,GX$5&gt;=$E$2),$Q41,IF(AND(($AA41+$E$2)&gt;GX$5,GX$5&gt;=$E$2),$P41,0))/Loss_GasEnergy
 *IF($C41="Residential",'Portfolio Inputs'!J$35,'Portfolio Inputs'!J$36)</f>
        <v>17872.135544250053</v>
      </c>
      <c r="GY41" s="140">
        <f ca="1">IF(AND(($AB41+$E$2)&gt;GY$5,GY$5&gt;=$E$2),$L41,IF(AND(($AA41+$E$2)&gt;GY$5,GY$5&gt;=$E$2),$K41,0))/Loss_ElectricEnergy
 *IF($C41="Residential",'Portfolio Inputs'!K$33,'Portfolio Inputs'!K$34)
+IF(AND(($AB41+$E$2)&gt;GY$5,GY$5&gt;=$E$2),$Q41,IF(AND(($AA41+$E$2)&gt;GY$5,GY$5&gt;=$E$2),$P41,0))/Loss_GasEnergy
 *IF($C41="Residential",'Portfolio Inputs'!K$35,'Portfolio Inputs'!K$36)</f>
        <v>18140.217577413801</v>
      </c>
      <c r="GZ41" s="140">
        <f ca="1">IF(AND(($AB41+$E$2)&gt;GZ$5,GZ$5&gt;=$E$2),$L41,IF(AND(($AA41+$E$2)&gt;GZ$5,GZ$5&gt;=$E$2),$K41,0))/Loss_ElectricEnergy
 *IF($C41="Residential",'Portfolio Inputs'!L$33,'Portfolio Inputs'!L$34)
+IF(AND(($AB41+$E$2)&gt;GZ$5,GZ$5&gt;=$E$2),$Q41,IF(AND(($AA41+$E$2)&gt;GZ$5,GZ$5&gt;=$E$2),$P41,0))/Loss_GasEnergy
 *IF($C41="Residential",'Portfolio Inputs'!L$35,'Portfolio Inputs'!L$36)</f>
        <v>18412.320841075005</v>
      </c>
      <c r="HA41" s="140">
        <f ca="1">IF(AND(($AB41+$E$2)&gt;HA$5,HA$5&gt;=$E$2),$L41,IF(AND(($AA41+$E$2)&gt;HA$5,HA$5&gt;=$E$2),$K41,0))/Loss_ElectricEnergy
 *IF($C41="Residential",'Portfolio Inputs'!M$33,'Portfolio Inputs'!M$34)
+IF(AND(($AB41+$E$2)&gt;HA$5,HA$5&gt;=$E$2),$Q41,IF(AND(($AA41+$E$2)&gt;HA$5,HA$5&gt;=$E$2),$P41,0))/Loss_GasEnergy
 *IF($C41="Residential",'Portfolio Inputs'!M$35,'Portfolio Inputs'!M$36)</f>
        <v>18688.505653691129</v>
      </c>
      <c r="HB41" s="140">
        <f ca="1">IF(AND(($AB41+$E$2)&gt;HB$5,HB$5&gt;=$E$2),$L41,IF(AND(($AA41+$E$2)&gt;HB$5,HB$5&gt;=$E$2),$K41,0))/Loss_ElectricEnergy
 *IF($C41="Residential",'Portfolio Inputs'!N$33,'Portfolio Inputs'!N$34)
+IF(AND(($AB41+$E$2)&gt;HB$5,HB$5&gt;=$E$2),$Q41,IF(AND(($AA41+$E$2)&gt;HB$5,HB$5&gt;=$E$2),$P41,0))/Loss_GasEnergy
 *IF($C41="Residential",'Portfolio Inputs'!N$35,'Portfolio Inputs'!N$36)</f>
        <v>18968.833238496496</v>
      </c>
      <c r="HC41" s="140">
        <f ca="1">IF(AND(($AB41+$E$2)&gt;HC$5,HC$5&gt;=$E$2),$L41,IF(AND(($AA41+$E$2)&gt;HC$5,HC$5&gt;=$E$2),$K41,0))/Loss_ElectricEnergy
 *IF($C41="Residential",'Portfolio Inputs'!O$33,'Portfolio Inputs'!O$34)
+IF(AND(($AB41+$E$2)&gt;HC$5,HC$5&gt;=$E$2),$Q41,IF(AND(($AA41+$E$2)&gt;HC$5,HC$5&gt;=$E$2),$P41,0))/Loss_GasEnergy
 *IF($C41="Residential",'Portfolio Inputs'!O$35,'Portfolio Inputs'!O$36)</f>
        <v>19253.365737073942</v>
      </c>
      <c r="HD41" s="140">
        <f ca="1">IF(AND(($AB41+$E$2)&gt;HD$5,HD$5&gt;=$E$2),$L41,IF(AND(($AA41+$E$2)&gt;HD$5,HD$5&gt;=$E$2),$K41,0))/Loss_ElectricEnergy
 *IF($C41="Residential",'Portfolio Inputs'!P$33,'Portfolio Inputs'!P$34)
+IF(AND(($AB41+$E$2)&gt;HD$5,HD$5&gt;=$E$2),$Q41,IF(AND(($AA41+$E$2)&gt;HD$5,HD$5&gt;=$E$2),$P41,0))/Loss_GasEnergy
 *IF($C41="Residential",'Portfolio Inputs'!P$35,'Portfolio Inputs'!P$36)</f>
        <v>0</v>
      </c>
      <c r="HE41" s="140">
        <f ca="1">IF(AND(($AB41+$E$2)&gt;HE$5,HE$5&gt;=$E$2),$L41,IF(AND(($AA41+$E$2)&gt;HE$5,HE$5&gt;=$E$2),$K41,0))/Loss_ElectricEnergy
 *IF($C41="Residential",'Portfolio Inputs'!Q$33,'Portfolio Inputs'!Q$34)
+IF(AND(($AB41+$E$2)&gt;HE$5,HE$5&gt;=$E$2),$Q41,IF(AND(($AA41+$E$2)&gt;HE$5,HE$5&gt;=$E$2),$P41,0))/Loss_GasEnergy
 *IF($C41="Residential",'Portfolio Inputs'!Q$35,'Portfolio Inputs'!Q$36)</f>
        <v>0</v>
      </c>
      <c r="HF41" s="140">
        <f ca="1">IF(AND(($AB41+$E$2)&gt;HF$5,HF$5&gt;=$E$2),$L41,IF(AND(($AA41+$E$2)&gt;HF$5,HF$5&gt;=$E$2),$K41,0))/Loss_ElectricEnergy
 *IF($C41="Residential",'Portfolio Inputs'!R$33,'Portfolio Inputs'!R$34)
+IF(AND(($AB41+$E$2)&gt;HF$5,HF$5&gt;=$E$2),$Q41,IF(AND(($AA41+$E$2)&gt;HF$5,HF$5&gt;=$E$2),$P41,0))/Loss_GasEnergy
 *IF($C41="Residential",'Portfolio Inputs'!R$35,'Portfolio Inputs'!R$36)</f>
        <v>0</v>
      </c>
      <c r="HG41" s="140">
        <f ca="1">IF(AND(($AB41+$E$2)&gt;HG$5,HG$5&gt;=$E$2),$L41,IF(AND(($AA41+$E$2)&gt;HG$5,HG$5&gt;=$E$2),$K41,0))/Loss_ElectricEnergy
 *IF($C41="Residential",'Portfolio Inputs'!S$33,'Portfolio Inputs'!S$34)
+IF(AND(($AB41+$E$2)&gt;HG$5,HG$5&gt;=$E$2),$Q41,IF(AND(($AA41+$E$2)&gt;HG$5,HG$5&gt;=$E$2),$P41,0))/Loss_GasEnergy
 *IF($C41="Residential",'Portfolio Inputs'!S$35,'Portfolio Inputs'!S$36)</f>
        <v>0</v>
      </c>
      <c r="HH41" s="140">
        <f ca="1">IF(AND(($AB41+$E$2)&gt;HH$5,HH$5&gt;=$E$2),$L41,IF(AND(($AA41+$E$2)&gt;HH$5,HH$5&gt;=$E$2),$K41,0))/Loss_ElectricEnergy
 *IF($C41="Residential",'Portfolio Inputs'!T$33,'Portfolio Inputs'!T$34)
+IF(AND(($AB41+$E$2)&gt;HH$5,HH$5&gt;=$E$2),$Q41,IF(AND(($AA41+$E$2)&gt;HH$5,HH$5&gt;=$E$2),$P41,0))/Loss_GasEnergy
 *IF($C41="Residential",'Portfolio Inputs'!T$35,'Portfolio Inputs'!T$36)</f>
        <v>0</v>
      </c>
      <c r="HI41" s="140">
        <f ca="1">IF(AND(($AB41+$E$2)&gt;HI$5,HI$5&gt;=$E$2),$L41,IF(AND(($AA41+$E$2)&gt;HI$5,HI$5&gt;=$E$2),$K41,0))/Loss_ElectricEnergy
 *IF($C41="Residential",'Portfolio Inputs'!U$33,'Portfolio Inputs'!U$34)
+IF(AND(($AB41+$E$2)&gt;HI$5,HI$5&gt;=$E$2),$Q41,IF(AND(($AA41+$E$2)&gt;HI$5,HI$5&gt;=$E$2),$P41,0))/Loss_GasEnergy
 *IF($C41="Residential",'Portfolio Inputs'!U$35,'Portfolio Inputs'!U$36)</f>
        <v>0</v>
      </c>
      <c r="HJ41" s="140">
        <f ca="1">IF(AND(($AB41+$E$2)&gt;HJ$5,HJ$5&gt;=$E$2),$L41,IF(AND(($AA41+$E$2)&gt;HJ$5,HJ$5&gt;=$E$2),$K41,0))/Loss_ElectricEnergy
 *IF($C41="Residential",'Portfolio Inputs'!V$33,'Portfolio Inputs'!V$34)
+IF(AND(($AB41+$E$2)&gt;HJ$5,HJ$5&gt;=$E$2),$Q41,IF(AND(($AA41+$E$2)&gt;HJ$5,HJ$5&gt;=$E$2),$P41,0))/Loss_GasEnergy
 *IF($C41="Residential",'Portfolio Inputs'!V$35,'Portfolio Inputs'!V$36)</f>
        <v>0</v>
      </c>
      <c r="HK41" s="140">
        <f ca="1">IF(AND(($AB41+$E$2)&gt;HK$5,HK$5&gt;=$E$2),$L41,IF(AND(($AA41+$E$2)&gt;HK$5,HK$5&gt;=$E$2),$K41,0))/Loss_ElectricEnergy
 *IF($C41="Residential",'Portfolio Inputs'!W$33,'Portfolio Inputs'!W$34)
+IF(AND(($AB41+$E$2)&gt;HK$5,HK$5&gt;=$E$2),$Q41,IF(AND(($AA41+$E$2)&gt;HK$5,HK$5&gt;=$E$2),$P41,0))/Loss_GasEnergy
 *IF($C41="Residential",'Portfolio Inputs'!W$35,'Portfolio Inputs'!W$36)</f>
        <v>0</v>
      </c>
      <c r="HL41" s="140">
        <f ca="1">IF(AND(($AB41+$E$2)&gt;HL$5,HL$5&gt;=$E$2),$L41,IF(AND(($AA41+$E$2)&gt;HL$5,HL$5&gt;=$E$2),$K41,0))/Loss_ElectricEnergy
 *IF($C41="Residential",'Portfolio Inputs'!X$33,'Portfolio Inputs'!X$34)
+IF(AND(($AB41+$E$2)&gt;HL$5,HL$5&gt;=$E$2),$Q41,IF(AND(($AA41+$E$2)&gt;HL$5,HL$5&gt;=$E$2),$P41,0))/Loss_GasEnergy
 *IF($C41="Residential",'Portfolio Inputs'!X$35,'Portfolio Inputs'!X$36)</f>
        <v>0</v>
      </c>
      <c r="HM41" s="140">
        <f ca="1">IF(AND(($AB41+$E$2)&gt;HM$5,HM$5&gt;=$E$2),$L41,IF(AND(($AA41+$E$2)&gt;HM$5,HM$5&gt;=$E$2),$K41,0))/Loss_ElectricEnergy
 *IF($C41="Residential",'Portfolio Inputs'!Y$33,'Portfolio Inputs'!Y$34)
+IF(AND(($AB41+$E$2)&gt;HM$5,HM$5&gt;=$E$2),$Q41,IF(AND(($AA41+$E$2)&gt;HM$5,HM$5&gt;=$E$2),$P41,0))/Loss_GasEnergy
 *IF($C41="Residential",'Portfolio Inputs'!Y$35,'Portfolio Inputs'!Y$36)</f>
        <v>0</v>
      </c>
      <c r="HN41" s="140">
        <f ca="1">IF(AND(($AB41+$E$2)&gt;HN$5,HN$5&gt;=$E$2),$L41,IF(AND(($AA41+$E$2)&gt;HN$5,HN$5&gt;=$E$2),$K41,0))/Loss_ElectricEnergy
 *IF($C41="Residential",'Portfolio Inputs'!Z$33,'Portfolio Inputs'!Z$34)
+IF(AND(($AB41+$E$2)&gt;HN$5,HN$5&gt;=$E$2),$Q41,IF(AND(($AA41+$E$2)&gt;HN$5,HN$5&gt;=$E$2),$P41,0))/Loss_GasEnergy
 *IF($C41="Residential",'Portfolio Inputs'!Z$35,'Portfolio Inputs'!Z$36)</f>
        <v>0</v>
      </c>
      <c r="HO41" s="140">
        <f ca="1">IF(AND(($AB41+$E$2)&gt;HO$5,HO$5&gt;=$E$2),$L41,IF(AND(($AA41+$E$2)&gt;HO$5,HO$5&gt;=$E$2),$K41,0))/Loss_ElectricEnergy
 *IF($C41="Residential",'Portfolio Inputs'!AA$33,'Portfolio Inputs'!AA$34)
+IF(AND(($AB41+$E$2)&gt;HO$5,HO$5&gt;=$E$2),$Q41,IF(AND(($AA41+$E$2)&gt;HO$5,HO$5&gt;=$E$2),$P41,0))/Loss_GasEnergy
 *IF($C41="Residential",'Portfolio Inputs'!AA$35,'Portfolio Inputs'!AA$36)</f>
        <v>0</v>
      </c>
      <c r="HP41" s="140">
        <f ca="1">IF(AND(($AB41+$E$2)&gt;HP$5,HP$5&gt;=$E$2),$L41,IF(AND(($AA41+$E$2)&gt;HP$5,HP$5&gt;=$E$2),$K41,0))/Loss_ElectricEnergy
 *IF($C41="Residential",'Portfolio Inputs'!AB$33,'Portfolio Inputs'!AB$34)
+IF(AND(($AB41+$E$2)&gt;HP$5,HP$5&gt;=$E$2),$Q41,IF(AND(($AA41+$E$2)&gt;HP$5,HP$5&gt;=$E$2),$P41,0))/Loss_GasEnergy
 *IF($C41="Residential",'Portfolio Inputs'!AB$35,'Portfolio Inputs'!AB$36)</f>
        <v>0</v>
      </c>
      <c r="HQ41" s="140">
        <f ca="1">IF(AND(($AB41+$E$2)&gt;HQ$5,HQ$5&gt;=$E$2),$L41,IF(AND(($AA41+$E$2)&gt;HQ$5,HQ$5&gt;=$E$2),$K41,0))/Loss_ElectricEnergy
 *IF($C41="Residential",'Portfolio Inputs'!AC$33,'Portfolio Inputs'!AC$34)
+IF(AND(($AB41+$E$2)&gt;HQ$5,HQ$5&gt;=$E$2),$Q41,IF(AND(($AA41+$E$2)&gt;HQ$5,HQ$5&gt;=$E$2),$P41,0))/Loss_GasEnergy
 *IF($C41="Residential",'Portfolio Inputs'!AC$35,'Portfolio Inputs'!AC$36)</f>
        <v>0</v>
      </c>
      <c r="HR41" s="140">
        <f ca="1">IF(AND(($AB41+$E$2)&gt;HR$5,HR$5&gt;=$E$2),$L41,IF(AND(($AA41+$E$2)&gt;HR$5,HR$5&gt;=$E$2),$K41,0))/Loss_ElectricEnergy
 *IF($C41="Residential",'Portfolio Inputs'!AD$33,'Portfolio Inputs'!AD$34)
+IF(AND(($AB41+$E$2)&gt;HR$5,HR$5&gt;=$E$2),$Q41,IF(AND(($AA41+$E$2)&gt;HR$5,HR$5&gt;=$E$2),$P41,0))/Loss_GasEnergy
 *IF($C41="Residential",'Portfolio Inputs'!AD$35,'Portfolio Inputs'!AD$36)</f>
        <v>0</v>
      </c>
      <c r="HS41" s="140">
        <f ca="1">IF(AND(($AB41+$E$2)&gt;HS$5,HS$5&gt;=$E$2),$L41,IF(AND(($AA41+$E$2)&gt;HS$5,HS$5&gt;=$E$2),$K41,0))/Loss_ElectricEnergy
 *IF($C41="Residential",'Portfolio Inputs'!AE$33,'Portfolio Inputs'!AE$34)
+IF(AND(($AB41+$E$2)&gt;HS$5,HS$5&gt;=$E$2),$Q41,IF(AND(($AA41+$E$2)&gt;HS$5,HS$5&gt;=$E$2),$P41,0))/Loss_GasEnergy
 *IF($C41="Residential",'Portfolio Inputs'!AE$35,'Portfolio Inputs'!AE$36)</f>
        <v>0</v>
      </c>
      <c r="HT41" s="140">
        <f ca="1">IF(AND(($AB41+$E$2)&gt;HT$5,HT$5&gt;=$E$2),$L41,IF(AND(($AA41+$E$2)&gt;HT$5,HT$5&gt;=$E$2),$K41,0))/Loss_ElectricEnergy
 *IF($C41="Residential",'Portfolio Inputs'!AF$33,'Portfolio Inputs'!AF$34)
+IF(AND(($AB41+$E$2)&gt;HT$5,HT$5&gt;=$E$2),$Q41,IF(AND(($AA41+$E$2)&gt;HT$5,HT$5&gt;=$E$2),$P41,0))/Loss_GasEnergy
 *IF($C41="Residential",'Portfolio Inputs'!AF$35,'Portfolio Inputs'!AF$36)</f>
        <v>0</v>
      </c>
      <c r="HU41" s="140">
        <f ca="1">IF(AND(($AB41+$E$2)&gt;HU$5,HU$5&gt;=$E$2),$L41,IF(AND(($AA41+$E$2)&gt;HU$5,HU$5&gt;=$E$2),$K41,0))/Loss_ElectricEnergy
 *IF($C41="Residential",'Portfolio Inputs'!AG$33,'Portfolio Inputs'!AG$34)
+IF(AND(($AB41+$E$2)&gt;HU$5,HU$5&gt;=$E$2),$Q41,IF(AND(($AA41+$E$2)&gt;HU$5,HU$5&gt;=$E$2),$P41,0))/Loss_GasEnergy
 *IF($C41="Residential",'Portfolio Inputs'!AG$35,'Portfolio Inputs'!AG$36)</f>
        <v>0</v>
      </c>
      <c r="HV41" s="140">
        <f ca="1">IF(AND(($AB41+$E$2)&gt;HV$5,HV$5&gt;=$E$2),$L41,IF(AND(($AA41+$E$2)&gt;HV$5,HV$5&gt;=$E$2),$K41,0))/Loss_ElectricEnergy
 *IF($C41="Residential",'Portfolio Inputs'!AH$33,'Portfolio Inputs'!AH$34)
+IF(AND(($AB41+$E$2)&gt;HV$5,HV$5&gt;=$E$2),$Q41,IF(AND(($AA41+$E$2)&gt;HV$5,HV$5&gt;=$E$2),$P41,0))/Loss_GasEnergy
 *IF($C41="Residential",'Portfolio Inputs'!AH$35,'Portfolio Inputs'!AH$36)</f>
        <v>0</v>
      </c>
      <c r="HW41" s="140">
        <f ca="1">IF(AND(($AB41+$E$2)&gt;HW$5,HW$5&gt;=$E$2),$L41,IF(AND(($AA41+$E$2)&gt;HW$5,HW$5&gt;=$E$2),$K41,0))/Loss_ElectricEnergy
 *IF($C41="Residential",'Portfolio Inputs'!AI$33,'Portfolio Inputs'!AI$34)
+IF(AND(($AB41+$E$2)&gt;HW$5,HW$5&gt;=$E$2),$Q41,IF(AND(($AA41+$E$2)&gt;HW$5,HW$5&gt;=$E$2),$P41,0))/Loss_GasEnergy
 *IF($C41="Residential",'Portfolio Inputs'!AI$35,'Portfolio Inputs'!AI$36)</f>
        <v>0</v>
      </c>
      <c r="HX41" s="140">
        <f ca="1">IF(AND(($AB41+$E$2)&gt;HX$5,HX$5&gt;=$E$2),$L41,IF(AND(($AA41+$E$2)&gt;HX$5,HX$5&gt;=$E$2),$K41,0))/Loss_ElectricEnergy
 *IF($C41="Residential",'Portfolio Inputs'!AJ$33,'Portfolio Inputs'!AJ$34)
+IF(AND(($AB41+$E$2)&gt;HX$5,HX$5&gt;=$E$2),$Q41,IF(AND(($AA41+$E$2)&gt;HX$5,HX$5&gt;=$E$2),$P41,0))/Loss_GasEnergy
 *IF($C41="Residential",'Portfolio Inputs'!AJ$35,'Portfolio Inputs'!AJ$36)</f>
        <v>0</v>
      </c>
      <c r="HY41" s="140">
        <f ca="1">IF(AND(($AB41+$E$2)&gt;HY$5,HY$5&gt;=$E$2),$L41,IF(AND(($AA41+$E$2)&gt;HY$5,HY$5&gt;=$E$2),$K41,0))/Loss_ElectricEnergy
 *IF($C41="Residential",'Portfolio Inputs'!AK$33,'Portfolio Inputs'!AK$34)
+IF(AND(($AB41+$E$2)&gt;HY$5,HY$5&gt;=$E$2),$Q41,IF(AND(($AA41+$E$2)&gt;HY$5,HY$5&gt;=$E$2),$P41,0))/Loss_GasEnergy
 *IF($C41="Residential",'Portfolio Inputs'!AK$35,'Portfolio Inputs'!AK$36)</f>
        <v>0</v>
      </c>
      <c r="HZ41" s="140">
        <f ca="1">IF(AND(($AB41+$E$2)&gt;HZ$5,HZ$5&gt;=$E$2),$L41,IF(AND(($AA41+$E$2)&gt;HZ$5,HZ$5&gt;=$E$2),$K41,0))/Loss_ElectricEnergy
 *IF($C41="Residential",'Portfolio Inputs'!AL$33,'Portfolio Inputs'!AL$34)
+IF(AND(($AB41+$E$2)&gt;HZ$5,HZ$5&gt;=$E$2),$Q41,IF(AND(($AA41+$E$2)&gt;HZ$5,HZ$5&gt;=$E$2),$P41,0))/Loss_GasEnergy
 *IF($C41="Residential",'Portfolio Inputs'!AL$35,'Portfolio Inputs'!AL$36)</f>
        <v>0</v>
      </c>
      <c r="IA41" s="140">
        <f ca="1">IF(AND(($AB41+$E$2)&gt;IA$5,IA$5&gt;=$E$2),$L41,IF(AND(($AA41+$E$2)&gt;IA$5,IA$5&gt;=$E$2),$K41,0))/Loss_ElectricEnergy
 *IF($C41="Residential",'Portfolio Inputs'!AM$33,'Portfolio Inputs'!AM$34)
+IF(AND(($AB41+$E$2)&gt;IA$5,IA$5&gt;=$E$2),$Q41,IF(AND(($AA41+$E$2)&gt;IA$5,IA$5&gt;=$E$2),$P41,0))/Loss_GasEnergy
 *IF($C41="Residential",'Portfolio Inputs'!AM$35,'Portfolio Inputs'!AM$36)</f>
        <v>0</v>
      </c>
      <c r="IB41" s="139"/>
      <c r="IC41" s="140">
        <f t="shared" ca="1" si="450"/>
        <v>0</v>
      </c>
      <c r="ID41" s="140">
        <f t="shared" ca="1" si="450"/>
        <v>0</v>
      </c>
      <c r="IE41" s="140">
        <f t="shared" ca="1" si="450"/>
        <v>0</v>
      </c>
      <c r="IF41" s="140">
        <f t="shared" ca="1" si="450"/>
        <v>0</v>
      </c>
      <c r="IG41" s="140">
        <f t="shared" ca="1" si="450"/>
        <v>0</v>
      </c>
      <c r="IH41" s="140">
        <f t="shared" ca="1" si="450"/>
        <v>0</v>
      </c>
      <c r="II41" s="140">
        <f t="shared" ca="1" si="450"/>
        <v>0</v>
      </c>
      <c r="IJ41" s="140">
        <f t="shared" ca="1" si="450"/>
        <v>0</v>
      </c>
      <c r="IK41" s="140">
        <f t="shared" ca="1" si="450"/>
        <v>0</v>
      </c>
      <c r="IL41" s="140">
        <f t="shared" ca="1" si="450"/>
        <v>0</v>
      </c>
      <c r="IM41" s="140">
        <f t="shared" ca="1" si="450"/>
        <v>0</v>
      </c>
      <c r="IN41" s="140">
        <f t="shared" ca="1" si="450"/>
        <v>0</v>
      </c>
      <c r="IO41" s="140">
        <f t="shared" ca="1" si="450"/>
        <v>0</v>
      </c>
      <c r="IP41" s="140">
        <f t="shared" ca="1" si="450"/>
        <v>0</v>
      </c>
      <c r="IQ41" s="140">
        <f t="shared" ca="1" si="450"/>
        <v>0</v>
      </c>
      <c r="IR41" s="140">
        <f t="shared" ca="1" si="450"/>
        <v>0</v>
      </c>
      <c r="IS41" s="140">
        <f t="shared" ca="1" si="451"/>
        <v>0</v>
      </c>
      <c r="IT41" s="140">
        <f t="shared" ca="1" si="451"/>
        <v>0</v>
      </c>
      <c r="IU41" s="140">
        <f t="shared" ca="1" si="451"/>
        <v>0</v>
      </c>
      <c r="IV41" s="140">
        <f t="shared" ca="1" si="451"/>
        <v>0</v>
      </c>
      <c r="IW41" s="140">
        <f t="shared" ca="1" si="452"/>
        <v>0</v>
      </c>
      <c r="IX41" s="140">
        <f t="shared" ca="1" si="452"/>
        <v>0</v>
      </c>
      <c r="IY41" s="140">
        <f t="shared" ca="1" si="452"/>
        <v>0</v>
      </c>
      <c r="IZ41" s="140">
        <f t="shared" ca="1" si="452"/>
        <v>0</v>
      </c>
      <c r="JA41" s="140">
        <f t="shared" ca="1" si="452"/>
        <v>0</v>
      </c>
      <c r="JB41" s="140">
        <f t="shared" ca="1" si="452"/>
        <v>0</v>
      </c>
      <c r="JC41" s="140">
        <f t="shared" ca="1" si="452"/>
        <v>0</v>
      </c>
      <c r="JD41" s="140">
        <f t="shared" ca="1" si="452"/>
        <v>0</v>
      </c>
      <c r="JE41" s="140">
        <f t="shared" ca="1" si="452"/>
        <v>0</v>
      </c>
      <c r="JF41" s="140">
        <f t="shared" ca="1" si="452"/>
        <v>0</v>
      </c>
      <c r="JG41" s="140">
        <f t="shared" ca="1" si="452"/>
        <v>0</v>
      </c>
      <c r="JH41" s="140">
        <f t="shared" ca="1" si="452"/>
        <v>0</v>
      </c>
      <c r="JI41" s="140">
        <f t="shared" ca="1" si="452"/>
        <v>0</v>
      </c>
      <c r="JJ41" s="140">
        <f t="shared" ca="1" si="452"/>
        <v>0</v>
      </c>
      <c r="JK41" s="139"/>
      <c r="JL41" s="140">
        <f ca="1">IF(AND(($AB41+$E$2)&gt;JL$5,JL$5&gt;=$E$2),'Portfolio Inputs'!F$30*$S41,IF(AND(($AA41+$E$2)&gt;JL$5,JL$5&gt;=$E$2),'Portfolio Inputs'!F$30*$R41,0))</f>
        <v>0</v>
      </c>
      <c r="JM41" s="140">
        <f ca="1">IF(AND(($AB41+$E$2)&gt;JM$5,JM$5&gt;=$E$2),'Portfolio Inputs'!G$30*$S41,IF(AND(($AA41+$E$2)&gt;JM$5,JM$5&gt;=$E$2),'Portfolio Inputs'!G$30*$R41,0))</f>
        <v>0</v>
      </c>
      <c r="JN41" s="140">
        <f ca="1">IF(AND(($AB41+$E$2)&gt;JN$5,JN$5&gt;=$E$2),'Portfolio Inputs'!H$30*$S41,IF(AND(($AA41+$E$2)&gt;JN$5,JN$5&gt;=$E$2),'Portfolio Inputs'!H$30*$R41,0))</f>
        <v>0</v>
      </c>
      <c r="JO41" s="140">
        <f ca="1">IF(AND(($AB41+$E$2)&gt;JO$5,JO$5&gt;=$E$2),'Portfolio Inputs'!I$30*$S41,IF(AND(($AA41+$E$2)&gt;JO$5,JO$5&gt;=$E$2),'Portfolio Inputs'!I$30*$R41,0))</f>
        <v>0</v>
      </c>
      <c r="JP41" s="140">
        <f ca="1">IF(AND(($AB41+$E$2)&gt;JP$5,JP$5&gt;=$E$2),'Portfolio Inputs'!J$30*$S41,IF(AND(($AA41+$E$2)&gt;JP$5,JP$5&gt;=$E$2),'Portfolio Inputs'!J$30*$R41,0))</f>
        <v>0</v>
      </c>
      <c r="JQ41" s="140">
        <f ca="1">IF(AND(($AB41+$E$2)&gt;JQ$5,JQ$5&gt;=$E$2),'Portfolio Inputs'!K$30*$S41,IF(AND(($AA41+$E$2)&gt;JQ$5,JQ$5&gt;=$E$2),'Portfolio Inputs'!K$30*$R41,0))</f>
        <v>0</v>
      </c>
      <c r="JR41" s="140">
        <f ca="1">IF(AND(($AB41+$E$2)&gt;JR$5,JR$5&gt;=$E$2),'Portfolio Inputs'!L$30*$S41,IF(AND(($AA41+$E$2)&gt;JR$5,JR$5&gt;=$E$2),'Portfolio Inputs'!L$30*$R41,0))</f>
        <v>0</v>
      </c>
      <c r="JS41" s="140">
        <f ca="1">IF(AND(($AB41+$E$2)&gt;JS$5,JS$5&gt;=$E$2),'Portfolio Inputs'!M$30*$S41,IF(AND(($AA41+$E$2)&gt;JS$5,JS$5&gt;=$E$2),'Portfolio Inputs'!M$30*$R41,0))</f>
        <v>0</v>
      </c>
      <c r="JT41" s="140">
        <f ca="1">IF(AND(($AB41+$E$2)&gt;JT$5,JT$5&gt;=$E$2),'Portfolio Inputs'!N$30*$S41,IF(AND(($AA41+$E$2)&gt;JT$5,JT$5&gt;=$E$2),'Portfolio Inputs'!N$30*$R41,0))</f>
        <v>0</v>
      </c>
      <c r="JU41" s="140">
        <f ca="1">IF(AND(($AB41+$E$2)&gt;JU$5,JU$5&gt;=$E$2),'Portfolio Inputs'!O$30*$S41,IF(AND(($AA41+$E$2)&gt;JU$5,JU$5&gt;=$E$2),'Portfolio Inputs'!O$30*$R41,0))</f>
        <v>0</v>
      </c>
      <c r="JV41" s="140">
        <f ca="1">IF(AND(($AB41+$E$2)&gt;JV$5,JV$5&gt;=$E$2),'Portfolio Inputs'!P$30*$S41,IF(AND(($AA41+$E$2)&gt;JV$5,JV$5&gt;=$E$2),'Portfolio Inputs'!P$30*$R41,0))</f>
        <v>0</v>
      </c>
      <c r="JW41" s="140">
        <f ca="1">IF(AND(($AB41+$E$2)&gt;JW$5,JW$5&gt;=$E$2),'Portfolio Inputs'!Q$30*$S41,IF(AND(($AA41+$E$2)&gt;JW$5,JW$5&gt;=$E$2),'Portfolio Inputs'!Q$30*$R41,0))</f>
        <v>0</v>
      </c>
      <c r="JX41" s="140">
        <f ca="1">IF(AND(($AB41+$E$2)&gt;JX$5,JX$5&gt;=$E$2),'Portfolio Inputs'!R$30*$S41,IF(AND(($AA41+$E$2)&gt;JX$5,JX$5&gt;=$E$2),'Portfolio Inputs'!R$30*$R41,0))</f>
        <v>0</v>
      </c>
      <c r="JY41" s="140">
        <f ca="1">IF(AND(($AB41+$E$2)&gt;JY$5,JY$5&gt;=$E$2),'Portfolio Inputs'!S$30*$S41,IF(AND(($AA41+$E$2)&gt;JY$5,JY$5&gt;=$E$2),'Portfolio Inputs'!S$30*$R41,0))</f>
        <v>0</v>
      </c>
      <c r="JZ41" s="140">
        <f ca="1">IF(AND(($AB41+$E$2)&gt;JZ$5,JZ$5&gt;=$E$2),'Portfolio Inputs'!T$30*$S41,IF(AND(($AA41+$E$2)&gt;JZ$5,JZ$5&gt;=$E$2),'Portfolio Inputs'!T$30*$R41,0))</f>
        <v>0</v>
      </c>
      <c r="KA41" s="140">
        <f ca="1">IF(AND(($AB41+$E$2)&gt;KA$5,KA$5&gt;=$E$2),'Portfolio Inputs'!U$30*$S41,IF(AND(($AA41+$E$2)&gt;KA$5,KA$5&gt;=$E$2),'Portfolio Inputs'!U$30*$R41,0))</f>
        <v>0</v>
      </c>
      <c r="KB41" s="140">
        <f ca="1">IF(AND(($AB41+$E$2)&gt;KB$5,KB$5&gt;=$E$2),'Portfolio Inputs'!V$30*$S41,IF(AND(($AA41+$E$2)&gt;KB$5,KB$5&gt;=$E$2),'Portfolio Inputs'!V$30*$R41,0))</f>
        <v>0</v>
      </c>
      <c r="KC41" s="140">
        <f ca="1">IF(AND(($AB41+$E$2)&gt;KC$5,KC$5&gt;=$E$2),'Portfolio Inputs'!W$30*$S41,IF(AND(($AA41+$E$2)&gt;KC$5,KC$5&gt;=$E$2),'Portfolio Inputs'!W$30*$R41,0))</f>
        <v>0</v>
      </c>
      <c r="KD41" s="140">
        <f ca="1">IF(AND(($AB41+$E$2)&gt;KD$5,KD$5&gt;=$E$2),'Portfolio Inputs'!X$30*$S41,IF(AND(($AA41+$E$2)&gt;KD$5,KD$5&gt;=$E$2),'Portfolio Inputs'!X$30*$R41,0))</f>
        <v>0</v>
      </c>
      <c r="KE41" s="140">
        <f ca="1">IF(AND(($AB41+$E$2)&gt;KE$5,KE$5&gt;=$E$2),'Portfolio Inputs'!Y$30*$S41,IF(AND(($AA41+$E$2)&gt;KE$5,KE$5&gt;=$E$2),'Portfolio Inputs'!Y$30*$R41,0))</f>
        <v>0</v>
      </c>
      <c r="KF41" s="140">
        <f ca="1">IF(AND(($AB41+$E$2)&gt;KF$5,KF$5&gt;=$E$2),'Portfolio Inputs'!Z$30*$S41,IF(AND(($AA41+$E$2)&gt;KF$5,KF$5&gt;=$E$2),'Portfolio Inputs'!Z$30*$R41,0))</f>
        <v>0</v>
      </c>
      <c r="KG41" s="140">
        <f ca="1">IF(AND(($AB41+$E$2)&gt;KG$5,KG$5&gt;=$E$2),'Portfolio Inputs'!AA$30*$S41,IF(AND(($AA41+$E$2)&gt;KG$5,KG$5&gt;=$E$2),'Portfolio Inputs'!AA$30*$R41,0))</f>
        <v>0</v>
      </c>
      <c r="KH41" s="140">
        <f ca="1">IF(AND(($AB41+$E$2)&gt;KH$5,KH$5&gt;=$E$2),'Portfolio Inputs'!AB$30*$S41,IF(AND(($AA41+$E$2)&gt;KH$5,KH$5&gt;=$E$2),'Portfolio Inputs'!AB$30*$R41,0))</f>
        <v>0</v>
      </c>
      <c r="KI41" s="140">
        <f ca="1">IF(AND(($AB41+$E$2)&gt;KI$5,KI$5&gt;=$E$2),'Portfolio Inputs'!AC$30*$S41,IF(AND(($AA41+$E$2)&gt;KI$5,KI$5&gt;=$E$2),'Portfolio Inputs'!AC$30*$R41,0))</f>
        <v>0</v>
      </c>
      <c r="KJ41" s="140">
        <f ca="1">IF(AND(($AB41+$E$2)&gt;KJ$5,KJ$5&gt;=$E$2),'Portfolio Inputs'!AD$30*$S41,IF(AND(($AA41+$E$2)&gt;KJ$5,KJ$5&gt;=$E$2),'Portfolio Inputs'!AD$30*$R41,0))</f>
        <v>0</v>
      </c>
      <c r="KK41" s="140">
        <f ca="1">IF(AND(($AB41+$E$2)&gt;KK$5,KK$5&gt;=$E$2),'Portfolio Inputs'!AE$30*$S41,IF(AND(($AA41+$E$2)&gt;KK$5,KK$5&gt;=$E$2),'Portfolio Inputs'!AE$30*$R41,0))</f>
        <v>0</v>
      </c>
      <c r="KL41" s="140">
        <f ca="1">IF(AND(($AB41+$E$2)&gt;KL$5,KL$5&gt;=$E$2),'Portfolio Inputs'!AF$30*$S41,IF(AND(($AA41+$E$2)&gt;KL$5,KL$5&gt;=$E$2),'Portfolio Inputs'!AF$30*$R41,0))</f>
        <v>0</v>
      </c>
      <c r="KM41" s="140">
        <f ca="1">IF(AND(($AB41+$E$2)&gt;KM$5,KM$5&gt;=$E$2),'Portfolio Inputs'!AG$30*$S41,IF(AND(($AA41+$E$2)&gt;KM$5,KM$5&gt;=$E$2),'Portfolio Inputs'!AG$30*$R41,0))</f>
        <v>0</v>
      </c>
      <c r="KN41" s="140">
        <f ca="1">IF(AND(($AB41+$E$2)&gt;KN$5,KN$5&gt;=$E$2),'Portfolio Inputs'!AH$30*$S41,IF(AND(($AA41+$E$2)&gt;KN$5,KN$5&gt;=$E$2),'Portfolio Inputs'!AH$30*$R41,0))</f>
        <v>0</v>
      </c>
      <c r="KO41" s="140">
        <f ca="1">IF(AND(($AB41+$E$2)&gt;KO$5,KO$5&gt;=$E$2),'Portfolio Inputs'!AI$30*$S41,IF(AND(($AA41+$E$2)&gt;KO$5,KO$5&gt;=$E$2),'Portfolio Inputs'!AI$30*$R41,0))</f>
        <v>0</v>
      </c>
      <c r="KP41" s="140">
        <f ca="1">IF(AND(($AB41+$E$2)&gt;KP$5,KP$5&gt;=$E$2),'Portfolio Inputs'!AJ$30*$S41,IF(AND(($AA41+$E$2)&gt;KP$5,KP$5&gt;=$E$2),'Portfolio Inputs'!AJ$30*$R41,0))</f>
        <v>0</v>
      </c>
      <c r="KQ41" s="140">
        <f ca="1">IF(AND(($AB41+$E$2)&gt;KQ$5,KQ$5&gt;=$E$2),'Portfolio Inputs'!AK$30*$S41,IF(AND(($AA41+$E$2)&gt;KQ$5,KQ$5&gt;=$E$2),'Portfolio Inputs'!AK$30*$R41,0))</f>
        <v>0</v>
      </c>
      <c r="KR41" s="140">
        <f ca="1">IF(AND(($AB41+$E$2)&gt;KR$5,KR$5&gt;=$E$2),'Portfolio Inputs'!AL$30*$S41,IF(AND(($AA41+$E$2)&gt;KR$5,KR$5&gt;=$E$2),'Portfolio Inputs'!AL$30*$R41,0))</f>
        <v>0</v>
      </c>
      <c r="KS41" s="140">
        <f ca="1">IF(AND(($AB41+$E$2)&gt;KS$5,KS$5&gt;=$E$2),'Portfolio Inputs'!AM$30*$S41,IF(AND(($AA41+$E$2)&gt;KS$5,KS$5&gt;=$E$2),'Portfolio Inputs'!AM$30*$R41,0))</f>
        <v>0</v>
      </c>
      <c r="KT41" s="139"/>
      <c r="KU41" s="140">
        <f ca="1">IF(AND(($AB41+$E$2)&gt;KU$5,KU$5&gt;=$E$2),$S41,IF(AND(($AA41+$E$2)&gt;KU$5,KU$5&gt;=$E$2),$R41,0))*IF($C41="Residential",'Portfolio Inputs'!F$37,'Portfolio Inputs'!F$38)</f>
        <v>0</v>
      </c>
      <c r="KV41" s="140">
        <f ca="1">IF(AND(($AB41+$E$2)&gt;KV$5,KV$5&gt;=$E$2),$S41,IF(AND(($AA41+$E$2)&gt;KV$5,KV$5&gt;=$E$2),$R41,0))*IF($C41="Residential",'Portfolio Inputs'!G$37,'Portfolio Inputs'!G$38)</f>
        <v>0</v>
      </c>
      <c r="KW41" s="140">
        <f ca="1">IF(AND(($AB41+$E$2)&gt;KW$5,KW$5&gt;=$E$2),$S41,IF(AND(($AA41+$E$2)&gt;KW$5,KW$5&gt;=$E$2),$R41,0))*IF($C41="Residential",'Portfolio Inputs'!H$37,'Portfolio Inputs'!H$38)</f>
        <v>0</v>
      </c>
      <c r="KX41" s="140">
        <f ca="1">IF(AND(($AB41+$E$2)&gt;KX$5,KX$5&gt;=$E$2),$S41,IF(AND(($AA41+$E$2)&gt;KX$5,KX$5&gt;=$E$2),$R41,0))*IF($C41="Residential",'Portfolio Inputs'!I$37,'Portfolio Inputs'!I$38)</f>
        <v>0</v>
      </c>
      <c r="KY41" s="140">
        <f ca="1">IF(AND(($AB41+$E$2)&gt;KY$5,KY$5&gt;=$E$2),$S41,IF(AND(($AA41+$E$2)&gt;KY$5,KY$5&gt;=$E$2),$R41,0))*IF($C41="Residential",'Portfolio Inputs'!J$37,'Portfolio Inputs'!J$38)</f>
        <v>0</v>
      </c>
      <c r="KZ41" s="140">
        <f ca="1">IF(AND(($AB41+$E$2)&gt;KZ$5,KZ$5&gt;=$E$2),$S41,IF(AND(($AA41+$E$2)&gt;KZ$5,KZ$5&gt;=$E$2),$R41,0))*IF($C41="Residential",'Portfolio Inputs'!K$37,'Portfolio Inputs'!K$38)</f>
        <v>0</v>
      </c>
      <c r="LA41" s="140">
        <f ca="1">IF(AND(($AB41+$E$2)&gt;LA$5,LA$5&gt;=$E$2),$S41,IF(AND(($AA41+$E$2)&gt;LA$5,LA$5&gt;=$E$2),$R41,0))*IF($C41="Residential",'Portfolio Inputs'!L$37,'Portfolio Inputs'!L$38)</f>
        <v>0</v>
      </c>
      <c r="LB41" s="140">
        <f ca="1">IF(AND(($AB41+$E$2)&gt;LB$5,LB$5&gt;=$E$2),$S41,IF(AND(($AA41+$E$2)&gt;LB$5,LB$5&gt;=$E$2),$R41,0))*IF($C41="Residential",'Portfolio Inputs'!M$37,'Portfolio Inputs'!M$38)</f>
        <v>0</v>
      </c>
      <c r="LC41" s="140">
        <f ca="1">IF(AND(($AB41+$E$2)&gt;LC$5,LC$5&gt;=$E$2),$S41,IF(AND(($AA41+$E$2)&gt;LC$5,LC$5&gt;=$E$2),$R41,0))*IF($C41="Residential",'Portfolio Inputs'!N$37,'Portfolio Inputs'!N$38)</f>
        <v>0</v>
      </c>
      <c r="LD41" s="140">
        <f ca="1">IF(AND(($AB41+$E$2)&gt;LD$5,LD$5&gt;=$E$2),$S41,IF(AND(($AA41+$E$2)&gt;LD$5,LD$5&gt;=$E$2),$R41,0))*IF($C41="Residential",'Portfolio Inputs'!O$37,'Portfolio Inputs'!O$38)</f>
        <v>0</v>
      </c>
      <c r="LE41" s="140">
        <f ca="1">IF(AND(($AB41+$E$2)&gt;LE$5,LE$5&gt;=$E$2),$S41,IF(AND(($AA41+$E$2)&gt;LE$5,LE$5&gt;=$E$2),$R41,0))*IF($C41="Residential",'Portfolio Inputs'!P$37,'Portfolio Inputs'!P$38)</f>
        <v>0</v>
      </c>
      <c r="LF41" s="140">
        <f ca="1">IF(AND(($AB41+$E$2)&gt;LF$5,LF$5&gt;=$E$2),$S41,IF(AND(($AA41+$E$2)&gt;LF$5,LF$5&gt;=$E$2),$R41,0))*IF($C41="Residential",'Portfolio Inputs'!Q$37,'Portfolio Inputs'!Q$38)</f>
        <v>0</v>
      </c>
      <c r="LG41" s="140">
        <f ca="1">IF(AND(($AB41+$E$2)&gt;LG$5,LG$5&gt;=$E$2),$S41,IF(AND(($AA41+$E$2)&gt;LG$5,LG$5&gt;=$E$2),$R41,0))*IF($C41="Residential",'Portfolio Inputs'!R$37,'Portfolio Inputs'!R$38)</f>
        <v>0</v>
      </c>
      <c r="LH41" s="140">
        <f ca="1">IF(AND(($AB41+$E$2)&gt;LH$5,LH$5&gt;=$E$2),$S41,IF(AND(($AA41+$E$2)&gt;LH$5,LH$5&gt;=$E$2),$R41,0))*IF($C41="Residential",'Portfolio Inputs'!S$37,'Portfolio Inputs'!S$38)</f>
        <v>0</v>
      </c>
      <c r="LI41" s="140">
        <f ca="1">IF(AND(($AB41+$E$2)&gt;LI$5,LI$5&gt;=$E$2),$S41,IF(AND(($AA41+$E$2)&gt;LI$5,LI$5&gt;=$E$2),$R41,0))*IF($C41="Residential",'Portfolio Inputs'!T$37,'Portfolio Inputs'!T$38)</f>
        <v>0</v>
      </c>
      <c r="LJ41" s="140">
        <f ca="1">IF(AND(($AB41+$E$2)&gt;LJ$5,LJ$5&gt;=$E$2),$S41,IF(AND(($AA41+$E$2)&gt;LJ$5,LJ$5&gt;=$E$2),$R41,0))*IF($C41="Residential",'Portfolio Inputs'!U$37,'Portfolio Inputs'!U$38)</f>
        <v>0</v>
      </c>
      <c r="LK41" s="140">
        <f ca="1">IF(AND(($AB41+$E$2)&gt;LK$5,LK$5&gt;=$E$2),$S41,IF(AND(($AA41+$E$2)&gt;LK$5,LK$5&gt;=$E$2),$R41,0))*IF($C41="Residential",'Portfolio Inputs'!V$37,'Portfolio Inputs'!V$38)</f>
        <v>0</v>
      </c>
      <c r="LL41" s="140">
        <f ca="1">IF(AND(($AB41+$E$2)&gt;LL$5,LL$5&gt;=$E$2),$S41,IF(AND(($AA41+$E$2)&gt;LL$5,LL$5&gt;=$E$2),$R41,0))*IF($C41="Residential",'Portfolio Inputs'!W$37,'Portfolio Inputs'!W$38)</f>
        <v>0</v>
      </c>
      <c r="LM41" s="140">
        <f ca="1">IF(AND(($AB41+$E$2)&gt;LM$5,LM$5&gt;=$E$2),$S41,IF(AND(($AA41+$E$2)&gt;LM$5,LM$5&gt;=$E$2),$R41,0))*IF($C41="Residential",'Portfolio Inputs'!X$37,'Portfolio Inputs'!X$38)</f>
        <v>0</v>
      </c>
      <c r="LN41" s="140">
        <f ca="1">IF(AND(($AB41+$E$2)&gt;LN$5,LN$5&gt;=$E$2),$S41,IF(AND(($AA41+$E$2)&gt;LN$5,LN$5&gt;=$E$2),$R41,0))*IF($C41="Residential",'Portfolio Inputs'!Y$37,'Portfolio Inputs'!Y$38)</f>
        <v>0</v>
      </c>
      <c r="LO41" s="140">
        <f ca="1">IF(AND(($AB41+$E$2)&gt;LO$5,LO$5&gt;=$E$2),$S41,IF(AND(($AA41+$E$2)&gt;LO$5,LO$5&gt;=$E$2),$R41,0))*IF($C41="Residential",'Portfolio Inputs'!Z$37,'Portfolio Inputs'!Z$38)</f>
        <v>0</v>
      </c>
      <c r="LP41" s="140">
        <f ca="1">IF(AND(($AB41+$E$2)&gt;LP$5,LP$5&gt;=$E$2),$S41,IF(AND(($AA41+$E$2)&gt;LP$5,LP$5&gt;=$E$2),$R41,0))*IF($C41="Residential",'Portfolio Inputs'!AA$37,'Portfolio Inputs'!AA$38)</f>
        <v>0</v>
      </c>
      <c r="LQ41" s="140">
        <f ca="1">IF(AND(($AB41+$E$2)&gt;LQ$5,LQ$5&gt;=$E$2),$S41,IF(AND(($AA41+$E$2)&gt;LQ$5,LQ$5&gt;=$E$2),$R41,0))*IF($C41="Residential",'Portfolio Inputs'!AB$37,'Portfolio Inputs'!AB$38)</f>
        <v>0</v>
      </c>
      <c r="LR41" s="140">
        <f ca="1">IF(AND(($AB41+$E$2)&gt;LR$5,LR$5&gt;=$E$2),$S41,IF(AND(($AA41+$E$2)&gt;LR$5,LR$5&gt;=$E$2),$R41,0))*IF($C41="Residential",'Portfolio Inputs'!AC$37,'Portfolio Inputs'!AC$38)</f>
        <v>0</v>
      </c>
      <c r="LS41" s="140">
        <f ca="1">IF(AND(($AB41+$E$2)&gt;LS$5,LS$5&gt;=$E$2),$S41,IF(AND(($AA41+$E$2)&gt;LS$5,LS$5&gt;=$E$2),$R41,0))*IF($C41="Residential",'Portfolio Inputs'!AD$37,'Portfolio Inputs'!AD$38)</f>
        <v>0</v>
      </c>
      <c r="LT41" s="140">
        <f ca="1">IF(AND(($AB41+$E$2)&gt;LT$5,LT$5&gt;=$E$2),$S41,IF(AND(($AA41+$E$2)&gt;LT$5,LT$5&gt;=$E$2),$R41,0))*IF($C41="Residential",'Portfolio Inputs'!AE$37,'Portfolio Inputs'!AE$38)</f>
        <v>0</v>
      </c>
      <c r="LU41" s="140">
        <f ca="1">IF(AND(($AB41+$E$2)&gt;LU$5,LU$5&gt;=$E$2),$S41,IF(AND(($AA41+$E$2)&gt;LU$5,LU$5&gt;=$E$2),$R41,0))*IF($C41="Residential",'Portfolio Inputs'!AF$37,'Portfolio Inputs'!AF$38)</f>
        <v>0</v>
      </c>
      <c r="LV41" s="140">
        <f ca="1">IF(AND(($AB41+$E$2)&gt;LV$5,LV$5&gt;=$E$2),$S41,IF(AND(($AA41+$E$2)&gt;LV$5,LV$5&gt;=$E$2),$R41,0))*IF($C41="Residential",'Portfolio Inputs'!AG$37,'Portfolio Inputs'!AG$38)</f>
        <v>0</v>
      </c>
      <c r="LW41" s="140">
        <f ca="1">IF(AND(($AB41+$E$2)&gt;LW$5,LW$5&gt;=$E$2),$S41,IF(AND(($AA41+$E$2)&gt;LW$5,LW$5&gt;=$E$2),$R41,0))*IF($C41="Residential",'Portfolio Inputs'!AH$37,'Portfolio Inputs'!AH$38)</f>
        <v>0</v>
      </c>
      <c r="LX41" s="140">
        <f ca="1">IF(AND(($AB41+$E$2)&gt;LX$5,LX$5&gt;=$E$2),$S41,IF(AND(($AA41+$E$2)&gt;LX$5,LX$5&gt;=$E$2),$R41,0))*IF($C41="Residential",'Portfolio Inputs'!AI$37,'Portfolio Inputs'!AI$38)</f>
        <v>0</v>
      </c>
      <c r="LY41" s="140">
        <f ca="1">IF(AND(($AB41+$E$2)&gt;LY$5,LY$5&gt;=$E$2),$S41,IF(AND(($AA41+$E$2)&gt;LY$5,LY$5&gt;=$E$2),$R41,0))*IF($C41="Residential",'Portfolio Inputs'!AJ$37,'Portfolio Inputs'!AJ$38)</f>
        <v>0</v>
      </c>
      <c r="LZ41" s="140">
        <f ca="1">IF(AND(($AB41+$E$2)&gt;LZ$5,LZ$5&gt;=$E$2),$S41,IF(AND(($AA41+$E$2)&gt;LZ$5,LZ$5&gt;=$E$2),$R41,0))*IF($C41="Residential",'Portfolio Inputs'!AK$37,'Portfolio Inputs'!AK$38)</f>
        <v>0</v>
      </c>
      <c r="MA41" s="140">
        <f ca="1">IF(AND(($AB41+$E$2)&gt;MA$5,MA$5&gt;=$E$2),$S41,IF(AND(($AA41+$E$2)&gt;MA$5,MA$5&gt;=$E$2),$R41,0))*IF($C41="Residential",'Portfolio Inputs'!AL$37,'Portfolio Inputs'!AL$38)</f>
        <v>0</v>
      </c>
      <c r="MB41" s="140">
        <f ca="1">IF(AND(($AB41+$E$2)&gt;MB$5,MB$5&gt;=$E$2),$S41,IF(AND(($AA41+$E$2)&gt;MB$5,MB$5&gt;=$E$2),$R41,0))*IF($C41="Residential",'Portfolio Inputs'!AM$37,'Portfolio Inputs'!AM$38)</f>
        <v>0</v>
      </c>
      <c r="MC41" s="139"/>
      <c r="MD41" s="164">
        <f t="shared" ca="1" si="238"/>
        <v>133482.03</v>
      </c>
      <c r="ME41" s="164">
        <f t="shared" ca="1" si="239"/>
        <v>133482.03</v>
      </c>
      <c r="MF41" s="164">
        <f t="shared" ca="1" si="240"/>
        <v>133482.03</v>
      </c>
      <c r="MG41" s="164">
        <f t="shared" ca="1" si="241"/>
        <v>133482.03</v>
      </c>
      <c r="MH41" s="164">
        <f t="shared" ca="1" si="242"/>
        <v>133482.03</v>
      </c>
      <c r="MI41" s="164">
        <f t="shared" ca="1" si="243"/>
        <v>133482.03</v>
      </c>
      <c r="MJ41" s="164">
        <f t="shared" ca="1" si="244"/>
        <v>133482.03</v>
      </c>
      <c r="MK41" s="164">
        <f t="shared" ca="1" si="245"/>
        <v>133482.03</v>
      </c>
      <c r="ML41" s="164">
        <f t="shared" ca="1" si="246"/>
        <v>133482.03</v>
      </c>
      <c r="MM41" s="164">
        <f t="shared" ca="1" si="247"/>
        <v>133482.03</v>
      </c>
      <c r="MN41" s="164">
        <f t="shared" ca="1" si="248"/>
        <v>0</v>
      </c>
      <c r="MO41" s="164">
        <f t="shared" ca="1" si="249"/>
        <v>0</v>
      </c>
      <c r="MP41" s="164">
        <f t="shared" ca="1" si="250"/>
        <v>0</v>
      </c>
      <c r="MQ41" s="164">
        <f t="shared" ca="1" si="251"/>
        <v>0</v>
      </c>
      <c r="MR41" s="164">
        <f t="shared" ca="1" si="252"/>
        <v>0</v>
      </c>
      <c r="MS41" s="164">
        <f t="shared" ca="1" si="253"/>
        <v>0</v>
      </c>
      <c r="MT41" s="164">
        <f t="shared" ca="1" si="254"/>
        <v>0</v>
      </c>
      <c r="MU41" s="164">
        <f t="shared" ca="1" si="255"/>
        <v>0</v>
      </c>
      <c r="MV41" s="164">
        <f t="shared" ca="1" si="256"/>
        <v>0</v>
      </c>
      <c r="MW41" s="164">
        <f t="shared" ca="1" si="257"/>
        <v>0</v>
      </c>
      <c r="MX41" s="164">
        <f t="shared" ca="1" si="258"/>
        <v>0</v>
      </c>
      <c r="MY41" s="164">
        <f t="shared" ca="1" si="259"/>
        <v>0</v>
      </c>
      <c r="MZ41" s="164">
        <f t="shared" ca="1" si="260"/>
        <v>0</v>
      </c>
      <c r="NA41" s="164">
        <f t="shared" ca="1" si="261"/>
        <v>0</v>
      </c>
      <c r="NB41" s="164">
        <f t="shared" ca="1" si="262"/>
        <v>0</v>
      </c>
      <c r="NC41" s="164">
        <f t="shared" ca="1" si="263"/>
        <v>0</v>
      </c>
      <c r="ND41" s="164">
        <f t="shared" ca="1" si="264"/>
        <v>0</v>
      </c>
      <c r="NE41" s="164">
        <f t="shared" ca="1" si="265"/>
        <v>0</v>
      </c>
      <c r="NF41" s="164">
        <f t="shared" ca="1" si="266"/>
        <v>0</v>
      </c>
      <c r="NG41" s="164">
        <f t="shared" ca="1" si="267"/>
        <v>0</v>
      </c>
      <c r="NH41" s="164">
        <f t="shared" ca="1" si="268"/>
        <v>0</v>
      </c>
      <c r="NI41" s="164">
        <f t="shared" ca="1" si="269"/>
        <v>0</v>
      </c>
      <c r="NJ41" s="164">
        <f t="shared" ca="1" si="270"/>
        <v>0</v>
      </c>
      <c r="NK41" s="164">
        <f t="shared" ca="1" si="271"/>
        <v>0</v>
      </c>
      <c r="NL41" s="139"/>
      <c r="NM41" s="164">
        <f t="shared" ca="1" si="272"/>
        <v>14.050739999999999</v>
      </c>
      <c r="NN41" s="164">
        <f t="shared" ca="1" si="273"/>
        <v>14.050739999999999</v>
      </c>
      <c r="NO41" s="164">
        <f t="shared" ca="1" si="274"/>
        <v>14.050739999999999</v>
      </c>
      <c r="NP41" s="164">
        <f t="shared" ca="1" si="275"/>
        <v>14.050739999999999</v>
      </c>
      <c r="NQ41" s="164">
        <f t="shared" ca="1" si="276"/>
        <v>14.050739999999999</v>
      </c>
      <c r="NR41" s="164">
        <f t="shared" ca="1" si="277"/>
        <v>14.050739999999999</v>
      </c>
      <c r="NS41" s="164">
        <f t="shared" ca="1" si="278"/>
        <v>14.050739999999999</v>
      </c>
      <c r="NT41" s="164">
        <f t="shared" ca="1" si="279"/>
        <v>14.050739999999999</v>
      </c>
      <c r="NU41" s="164">
        <f t="shared" ca="1" si="280"/>
        <v>14.050739999999999</v>
      </c>
      <c r="NV41" s="164">
        <f t="shared" ca="1" si="281"/>
        <v>14.050739999999999</v>
      </c>
      <c r="NW41" s="164">
        <f t="shared" ca="1" si="282"/>
        <v>0</v>
      </c>
      <c r="NX41" s="164">
        <f t="shared" ca="1" si="283"/>
        <v>0</v>
      </c>
      <c r="NY41" s="164">
        <f t="shared" ca="1" si="284"/>
        <v>0</v>
      </c>
      <c r="NZ41" s="164">
        <f t="shared" ca="1" si="285"/>
        <v>0</v>
      </c>
      <c r="OA41" s="164">
        <f t="shared" ca="1" si="286"/>
        <v>0</v>
      </c>
      <c r="OB41" s="164">
        <f t="shared" ca="1" si="287"/>
        <v>0</v>
      </c>
      <c r="OC41" s="164">
        <f t="shared" ca="1" si="288"/>
        <v>0</v>
      </c>
      <c r="OD41" s="164">
        <f t="shared" ca="1" si="289"/>
        <v>0</v>
      </c>
      <c r="OE41" s="164">
        <f t="shared" ca="1" si="290"/>
        <v>0</v>
      </c>
      <c r="OF41" s="164">
        <f t="shared" ca="1" si="291"/>
        <v>0</v>
      </c>
      <c r="OG41" s="164">
        <f t="shared" ca="1" si="292"/>
        <v>0</v>
      </c>
      <c r="OH41" s="164">
        <f t="shared" ca="1" si="293"/>
        <v>0</v>
      </c>
      <c r="OI41" s="164">
        <f t="shared" ca="1" si="294"/>
        <v>0</v>
      </c>
      <c r="OJ41" s="164">
        <f t="shared" ca="1" si="295"/>
        <v>0</v>
      </c>
      <c r="OK41" s="164">
        <f t="shared" ca="1" si="296"/>
        <v>0</v>
      </c>
      <c r="OL41" s="164">
        <f t="shared" ca="1" si="297"/>
        <v>0</v>
      </c>
      <c r="OM41" s="164">
        <f t="shared" ca="1" si="298"/>
        <v>0</v>
      </c>
      <c r="ON41" s="164">
        <f t="shared" ca="1" si="299"/>
        <v>0</v>
      </c>
      <c r="OO41" s="164">
        <f t="shared" ca="1" si="300"/>
        <v>0</v>
      </c>
      <c r="OP41" s="164">
        <f t="shared" ca="1" si="301"/>
        <v>0</v>
      </c>
      <c r="OQ41" s="164">
        <f t="shared" ca="1" si="302"/>
        <v>0</v>
      </c>
      <c r="OR41" s="164">
        <f t="shared" ca="1" si="303"/>
        <v>0</v>
      </c>
      <c r="OS41" s="164">
        <f t="shared" ca="1" si="304"/>
        <v>0</v>
      </c>
      <c r="OT41" s="164">
        <f t="shared" ca="1" si="305"/>
        <v>0</v>
      </c>
      <c r="OU41" s="139"/>
      <c r="OV41" s="164">
        <f t="shared" ca="1" si="306"/>
        <v>0</v>
      </c>
      <c r="OW41" s="164">
        <f t="shared" ca="1" si="307"/>
        <v>0</v>
      </c>
      <c r="OX41" s="164">
        <f t="shared" ca="1" si="308"/>
        <v>0</v>
      </c>
      <c r="OY41" s="164">
        <f t="shared" ca="1" si="309"/>
        <v>0</v>
      </c>
      <c r="OZ41" s="164">
        <f t="shared" ca="1" si="310"/>
        <v>0</v>
      </c>
      <c r="PA41" s="164">
        <f t="shared" ca="1" si="311"/>
        <v>0</v>
      </c>
      <c r="PB41" s="164">
        <f t="shared" ca="1" si="312"/>
        <v>0</v>
      </c>
      <c r="PC41" s="164">
        <f t="shared" ca="1" si="313"/>
        <v>0</v>
      </c>
      <c r="PD41" s="164">
        <f t="shared" ca="1" si="314"/>
        <v>0</v>
      </c>
      <c r="PE41" s="164">
        <f t="shared" ca="1" si="315"/>
        <v>0</v>
      </c>
      <c r="PF41" s="164">
        <f t="shared" ca="1" si="316"/>
        <v>0</v>
      </c>
      <c r="PG41" s="164">
        <f t="shared" ca="1" si="317"/>
        <v>0</v>
      </c>
      <c r="PH41" s="164">
        <f t="shared" ca="1" si="318"/>
        <v>0</v>
      </c>
      <c r="PI41" s="164">
        <f t="shared" ca="1" si="319"/>
        <v>0</v>
      </c>
      <c r="PJ41" s="164">
        <f t="shared" ca="1" si="320"/>
        <v>0</v>
      </c>
      <c r="PK41" s="164">
        <f t="shared" ca="1" si="321"/>
        <v>0</v>
      </c>
      <c r="PL41" s="164">
        <f t="shared" ca="1" si="322"/>
        <v>0</v>
      </c>
      <c r="PM41" s="164">
        <f t="shared" ca="1" si="323"/>
        <v>0</v>
      </c>
      <c r="PN41" s="164">
        <f t="shared" ca="1" si="324"/>
        <v>0</v>
      </c>
      <c r="PO41" s="164">
        <f t="shared" ca="1" si="325"/>
        <v>0</v>
      </c>
      <c r="PP41" s="164">
        <f t="shared" ca="1" si="326"/>
        <v>0</v>
      </c>
      <c r="PQ41" s="164">
        <f t="shared" ca="1" si="327"/>
        <v>0</v>
      </c>
      <c r="PR41" s="164">
        <f t="shared" ca="1" si="328"/>
        <v>0</v>
      </c>
      <c r="PS41" s="164">
        <f t="shared" ca="1" si="329"/>
        <v>0</v>
      </c>
      <c r="PT41" s="164">
        <f t="shared" ca="1" si="330"/>
        <v>0</v>
      </c>
      <c r="PU41" s="164">
        <f t="shared" ca="1" si="331"/>
        <v>0</v>
      </c>
      <c r="PV41" s="164">
        <f t="shared" ca="1" si="332"/>
        <v>0</v>
      </c>
      <c r="PW41" s="164">
        <f t="shared" ca="1" si="333"/>
        <v>0</v>
      </c>
      <c r="PX41" s="164">
        <f t="shared" ca="1" si="334"/>
        <v>0</v>
      </c>
      <c r="PY41" s="164">
        <f t="shared" ca="1" si="335"/>
        <v>0</v>
      </c>
      <c r="PZ41" s="164">
        <f t="shared" ca="1" si="336"/>
        <v>0</v>
      </c>
      <c r="QA41" s="164">
        <f t="shared" ca="1" si="337"/>
        <v>0</v>
      </c>
      <c r="QB41" s="164">
        <f t="shared" ca="1" si="338"/>
        <v>0</v>
      </c>
      <c r="QC41" s="164">
        <f t="shared" ca="1" si="339"/>
        <v>0</v>
      </c>
      <c r="QD41" s="131"/>
    </row>
    <row r="42" spans="1:446" s="120" customFormat="1" ht="14.4" customHeight="1">
      <c r="A42" s="157" t="b">
        <f t="shared" ca="1" si="230"/>
        <v>0</v>
      </c>
      <c r="B42" s="128" t="str">
        <f>'Measure Inputs'!B26</f>
        <v>Residential_School-Based Energy Education_Various_EE Kit/Education Materials_Actual</v>
      </c>
      <c r="C42" s="129" t="str">
        <f ca="1">INDEX(OFFSET('Measure Inputs'!$D$7,,,TotalMeasures),MATCH($B42,OFFSET('Measure Inputs'!$B$7,,,TotalMeasures),0))</f>
        <v>Residential</v>
      </c>
      <c r="D42" s="129" t="str">
        <f ca="1">INDEX(OFFSET('Measure Inputs'!$E$7,,,TotalMeasures),MATCH($B42,OFFSET('Measure Inputs'!$B$7,,,TotalMeasures),0))</f>
        <v>School-Based Energy Education</v>
      </c>
      <c r="E42" s="129" t="str">
        <f ca="1">INDEX(OFFSET('Measure Inputs'!$F$7,,,TotalMeasures),MATCH($B42,OFFSET('Measure Inputs'!$B$7,,,TotalMeasures),0))</f>
        <v>Various</v>
      </c>
      <c r="F42" s="130" t="str">
        <f ca="1">INDEX(OFFSET('Measure Inputs'!$G$7,,,TotalMeasures),MATCH($B42,OFFSET('Measure Inputs'!$B$7,,,TotalMeasures),0))</f>
        <v>EE Kit/Education Materials</v>
      </c>
      <c r="G42" s="130" t="str">
        <f ca="1">INDEX(OFFSET('Measure Inputs'!$H$7,,,TotalMeasures),MATCH($B42,OFFSET('Measure Inputs'!$B$7,,,TotalMeasures),0))</f>
        <v>Actual</v>
      </c>
      <c r="H42" s="131"/>
      <c r="I42" s="132">
        <f ca="1">INDEX(OFFSET('Measure Inputs'!$L$7,,,TotalMeasures),MATCH($B42,OFFSET('Measure Inputs'!$B$7,,,TotalMeasures),0))</f>
        <v>1360</v>
      </c>
      <c r="J42" s="132">
        <f t="shared" ca="1" si="231"/>
        <v>539920</v>
      </c>
      <c r="K42" s="162">
        <f ca="1">INDEX(OFFSET('Measure Inputs'!$AH$7,,,TotalMeasures),MATCH($B42,OFFSET('Measure Inputs'!$B$7,,,TotalMeasures),0))*$I42</f>
        <v>539920</v>
      </c>
      <c r="L42" s="132">
        <f ca="1">INDEX(OFFSET('Measure Inputs'!$AI$7,,,TotalMeasures),MATCH($B42,OFFSET('Measure Inputs'!$B$7,,,TotalMeasures),0))*$I42</f>
        <v>0</v>
      </c>
      <c r="M42" s="132">
        <f t="shared" ca="1" si="232"/>
        <v>54.400000000000013</v>
      </c>
      <c r="N42" s="135">
        <f ca="1">INDEX(OFFSET('Measure Inputs'!$AJ$7,,,TotalMeasures),MATCH($B42,OFFSET('Measure Inputs'!$B$7,,,TotalMeasures),0))*$I42</f>
        <v>54.400000000000013</v>
      </c>
      <c r="O42" s="132">
        <f ca="1">INDEX(OFFSET('Measure Inputs'!$AK$7,,,TotalMeasures),MATCH($B42,OFFSET('Measure Inputs'!$B$7,,,TotalMeasures),0))*$I42</f>
        <v>0</v>
      </c>
      <c r="P42" s="135">
        <f ca="1">INDEX(OFFSET('Measure Inputs'!$AL$7,,,TotalMeasures),MATCH($B42,OFFSET('Measure Inputs'!$B$7,,,TotalMeasures),0))*$I42</f>
        <v>0</v>
      </c>
      <c r="Q42" s="132">
        <f ca="1">INDEX(OFFSET('Measure Inputs'!$AM$7,,,TotalMeasures),MATCH($B42,OFFSET('Measure Inputs'!$B$7,,,TotalMeasures),0))*$I42</f>
        <v>0</v>
      </c>
      <c r="R42" s="133">
        <v>0</v>
      </c>
      <c r="S42" s="133">
        <v>0</v>
      </c>
      <c r="T42" s="133">
        <v>0</v>
      </c>
      <c r="U42" s="133">
        <v>0</v>
      </c>
      <c r="V42" s="133">
        <v>0</v>
      </c>
      <c r="W42" s="133">
        <v>0</v>
      </c>
      <c r="X42" s="131"/>
      <c r="Y42" s="134">
        <f ca="1">INDEX(OFFSET('Measure Inputs'!$Q$7,,,TotalMeasures),MATCH($B42,OFFSET('Measure Inputs'!$B$7,,,TotalMeasures),0))*$I42</f>
        <v>0</v>
      </c>
      <c r="Z42" s="134">
        <f ca="1">INDEX(OFFSET('Measure Inputs'!$R$7,,,TotalMeasures),MATCH($B42,OFFSET('Measure Inputs'!$B$7,,,TotalMeasures),0))*$I42</f>
        <v>0</v>
      </c>
      <c r="AA42" s="163">
        <f ca="1">INDEX(OFFSET('Measure Inputs'!$N$7,,,TotalMeasures),MATCH($B42,OFFSET('Measure Inputs'!$B$7,,,TotalMeasures),0))</f>
        <v>5</v>
      </c>
      <c r="AB42" s="163">
        <f ca="1">INDEX(OFFSET('Measure Inputs'!$O$7,,,TotalMeasures),MATCH($B42,OFFSET('Measure Inputs'!$B$7,,,TotalMeasures),0))</f>
        <v>0</v>
      </c>
      <c r="AC42" s="134">
        <f ca="1">INDEX(OFFSET('Measure Inputs'!$P$7,,,TotalMeasures),MATCH($B42,OFFSET('Measure Inputs'!$B$7,,,TotalMeasures),0))*$I42</f>
        <v>0</v>
      </c>
      <c r="AD42" s="134">
        <v>0</v>
      </c>
      <c r="AE42" s="134"/>
      <c r="AF42" s="131"/>
      <c r="AG42" s="135" t="str">
        <f t="shared" ca="1" si="233"/>
        <v>n/a</v>
      </c>
      <c r="AH42" s="135" t="str">
        <f t="shared" ca="1" si="234"/>
        <v>n/a</v>
      </c>
      <c r="AI42" s="135" t="str">
        <f t="shared" ca="1" si="235"/>
        <v>n/a</v>
      </c>
      <c r="AJ42" s="135" t="str">
        <f t="shared" ca="1" si="236"/>
        <v>n/a</v>
      </c>
      <c r="AK42" s="135">
        <f t="shared" ca="1" si="237"/>
        <v>0.33745301505540748</v>
      </c>
      <c r="AL42" s="131"/>
      <c r="AM42" s="156"/>
      <c r="AN42" s="156"/>
      <c r="AO42" s="156"/>
      <c r="AP42" s="131"/>
      <c r="AQ42" s="138">
        <f t="shared" ca="1" si="111"/>
        <v>105152.30520316686</v>
      </c>
      <c r="AR42" s="138">
        <f t="shared" ca="1" si="112"/>
        <v>0</v>
      </c>
      <c r="AS42" s="131"/>
      <c r="AT42" s="138">
        <f t="shared" ca="1" si="113"/>
        <v>105152.30520316686</v>
      </c>
      <c r="AU42" s="138">
        <f t="shared" ca="1" si="114"/>
        <v>0</v>
      </c>
      <c r="AV42" s="131"/>
      <c r="AW42" s="138">
        <f t="shared" ca="1" si="115"/>
        <v>105152.30520316686</v>
      </c>
      <c r="AX42" s="138">
        <f t="shared" ca="1" si="116"/>
        <v>0</v>
      </c>
      <c r="AY42" s="138">
        <f t="shared" ca="1" si="117"/>
        <v>26166.081107837472</v>
      </c>
      <c r="AZ42" s="138">
        <f t="shared" ca="1" si="118"/>
        <v>0</v>
      </c>
      <c r="BA42" s="138">
        <f t="shared" ca="1" si="119"/>
        <v>0</v>
      </c>
      <c r="BB42" s="131"/>
      <c r="BC42" s="138">
        <f t="shared" ca="1" si="120"/>
        <v>311605.7658749962</v>
      </c>
      <c r="BD42" s="138">
        <f t="shared" ca="1" si="121"/>
        <v>0</v>
      </c>
      <c r="BE42" s="138">
        <f t="shared" ca="1" si="122"/>
        <v>0</v>
      </c>
      <c r="BF42" s="131"/>
      <c r="BG42" s="138">
        <f t="shared" ca="1" si="123"/>
        <v>105152.30520316686</v>
      </c>
      <c r="BH42" s="138">
        <f t="shared" ca="1" si="124"/>
        <v>311605.7658749962</v>
      </c>
      <c r="BI42" s="131"/>
      <c r="BJ42" s="140">
        <f ca="1">IF(AND(($AB42+$E$2)&gt;BJ$5,BJ$5&gt;=$E$2),'Portfolio Inputs'!F$24*$L42,IF(AND(($AA42+$E$2)&gt;BJ$5,BJ$5&gt;=$E$2),'Portfolio Inputs'!F$24*$K42,0))*Loss_ElectricEnergy+IF(AND(($AB42+$E$2)&gt;BJ$5,BJ$5&gt;=$E$2),'Portfolio Inputs'!F$25*$O42,IF(AND(($AA42+$E$2)&gt;BJ$5,BJ$5&gt;=$E$2),'Portfolio Inputs'!F$25*$N42,0))*Loss_ElectricDemand+IF(AND(($AB42+$E$2)&gt;BJ$5,BJ$5&gt;=$E$2),'Portfolio Inputs'!F$26*$Q42,IF(AND(($AA42+$E$2)&gt;BJ$5,BJ$5&gt;=$E$2),'Portfolio Inputs'!F$26*$P42,0))*Loss_GasEnergy</f>
        <v>24064.613302854155</v>
      </c>
      <c r="BK42" s="140">
        <f ca="1">IF(AND(($AB42+$E$2)&gt;BK$5,BK$5&gt;=$E$2),'Portfolio Inputs'!G$24*$L42,IF(AND(($AA42+$E$2)&gt;BK$5,BK$5&gt;=$E$2),'Portfolio Inputs'!G$24*$K42,0))*Loss_ElectricEnergy+IF(AND(($AB42+$E$2)&gt;BK$5,BK$5&gt;=$E$2),'Portfolio Inputs'!G$25*$O42,IF(AND(($AA42+$E$2)&gt;BK$5,BK$5&gt;=$E$2),'Portfolio Inputs'!G$25*$N42,0))*Loss_ElectricDemand+IF(AND(($AB42+$E$2)&gt;BK$5,BK$5&gt;=$E$2),'Portfolio Inputs'!G$26*$Q42,IF(AND(($AA42+$E$2)&gt;BK$5,BK$5&gt;=$E$2),'Portfolio Inputs'!G$26*$P42,0))*Loss_GasEnergy</f>
        <v>24425.582502396966</v>
      </c>
      <c r="BL42" s="140">
        <f ca="1">IF(AND(($AB42+$E$2)&gt;BL$5,BL$5&gt;=$E$2),'Portfolio Inputs'!H$24*$L42,IF(AND(($AA42+$E$2)&gt;BL$5,BL$5&gt;=$E$2),'Portfolio Inputs'!H$24*$K42,0))*Loss_ElectricEnergy+IF(AND(($AB42+$E$2)&gt;BL$5,BL$5&gt;=$E$2),'Portfolio Inputs'!H$25*$O42,IF(AND(($AA42+$E$2)&gt;BL$5,BL$5&gt;=$E$2),'Portfolio Inputs'!H$25*$N42,0))*Loss_ElectricDemand+IF(AND(($AB42+$E$2)&gt;BL$5,BL$5&gt;=$E$2),'Portfolio Inputs'!H$26*$Q42,IF(AND(($AA42+$E$2)&gt;BL$5,BL$5&gt;=$E$2),'Portfolio Inputs'!H$26*$P42,0))*Loss_GasEnergy</f>
        <v>24791.966239932914</v>
      </c>
      <c r="BM42" s="140">
        <f ca="1">IF(AND(($AB42+$E$2)&gt;BM$5,BM$5&gt;=$E$2),'Portfolio Inputs'!I$24*$L42,IF(AND(($AA42+$E$2)&gt;BM$5,BM$5&gt;=$E$2),'Portfolio Inputs'!I$24*$K42,0))*Loss_ElectricEnergy+IF(AND(($AB42+$E$2)&gt;BM$5,BM$5&gt;=$E$2),'Portfolio Inputs'!I$25*$O42,IF(AND(($AA42+$E$2)&gt;BM$5,BM$5&gt;=$E$2),'Portfolio Inputs'!I$25*$N42,0))*Loss_ElectricDemand+IF(AND(($AB42+$E$2)&gt;BM$5,BM$5&gt;=$E$2),'Portfolio Inputs'!I$26*$Q42,IF(AND(($AA42+$E$2)&gt;BM$5,BM$5&gt;=$E$2),'Portfolio Inputs'!I$26*$P42,0))*Loss_GasEnergy</f>
        <v>25163.845733531907</v>
      </c>
      <c r="BN42" s="140">
        <f ca="1">IF(AND(($AB42+$E$2)&gt;BN$5,BN$5&gt;=$E$2),'Portfolio Inputs'!J$24*$L42,IF(AND(($AA42+$E$2)&gt;BN$5,BN$5&gt;=$E$2),'Portfolio Inputs'!J$24*$K42,0))*Loss_ElectricEnergy+IF(AND(($AB42+$E$2)&gt;BN$5,BN$5&gt;=$E$2),'Portfolio Inputs'!J$25*$O42,IF(AND(($AA42+$E$2)&gt;BN$5,BN$5&gt;=$E$2),'Portfolio Inputs'!J$25*$N42,0))*Loss_ElectricDemand+IF(AND(($AB42+$E$2)&gt;BN$5,BN$5&gt;=$E$2),'Portfolio Inputs'!J$26*$Q42,IF(AND(($AA42+$E$2)&gt;BN$5,BN$5&gt;=$E$2),'Portfolio Inputs'!J$26*$P42,0))*Loss_GasEnergy</f>
        <v>25541.303419534881</v>
      </c>
      <c r="BO42" s="140">
        <f ca="1">IF(AND(($AB42+$E$2)&gt;BO$5,BO$5&gt;=$E$2),'Portfolio Inputs'!K$24*$L42,IF(AND(($AA42+$E$2)&gt;BO$5,BO$5&gt;=$E$2),'Portfolio Inputs'!K$24*$K42,0))*Loss_ElectricEnergy+IF(AND(($AB42+$E$2)&gt;BO$5,BO$5&gt;=$E$2),'Portfolio Inputs'!K$25*$O42,IF(AND(($AA42+$E$2)&gt;BO$5,BO$5&gt;=$E$2),'Portfolio Inputs'!K$25*$N42,0))*Loss_ElectricDemand+IF(AND(($AB42+$E$2)&gt;BO$5,BO$5&gt;=$E$2),'Portfolio Inputs'!K$26*$Q42,IF(AND(($AA42+$E$2)&gt;BO$5,BO$5&gt;=$E$2),'Portfolio Inputs'!K$26*$P42,0))*Loss_GasEnergy</f>
        <v>0</v>
      </c>
      <c r="BP42" s="140">
        <f ca="1">IF(AND(($AB42+$E$2)&gt;BP$5,BP$5&gt;=$E$2),'Portfolio Inputs'!L$24*$L42,IF(AND(($AA42+$E$2)&gt;BP$5,BP$5&gt;=$E$2),'Portfolio Inputs'!L$24*$K42,0))*Loss_ElectricEnergy+IF(AND(($AB42+$E$2)&gt;BP$5,BP$5&gt;=$E$2),'Portfolio Inputs'!L$25*$O42,IF(AND(($AA42+$E$2)&gt;BP$5,BP$5&gt;=$E$2),'Portfolio Inputs'!L$25*$N42,0))*Loss_ElectricDemand+IF(AND(($AB42+$E$2)&gt;BP$5,BP$5&gt;=$E$2),'Portfolio Inputs'!L$26*$Q42,IF(AND(($AA42+$E$2)&gt;BP$5,BP$5&gt;=$E$2),'Portfolio Inputs'!L$26*$P42,0))*Loss_GasEnergy</f>
        <v>0</v>
      </c>
      <c r="BQ42" s="140">
        <f ca="1">IF(AND(($AB42+$E$2)&gt;BQ$5,BQ$5&gt;=$E$2),'Portfolio Inputs'!M$24*$L42,IF(AND(($AA42+$E$2)&gt;BQ$5,BQ$5&gt;=$E$2),'Portfolio Inputs'!M$24*$K42,0))*Loss_ElectricEnergy+IF(AND(($AB42+$E$2)&gt;BQ$5,BQ$5&gt;=$E$2),'Portfolio Inputs'!M$25*$O42,IF(AND(($AA42+$E$2)&gt;BQ$5,BQ$5&gt;=$E$2),'Portfolio Inputs'!M$25*$N42,0))*Loss_ElectricDemand+IF(AND(($AB42+$E$2)&gt;BQ$5,BQ$5&gt;=$E$2),'Portfolio Inputs'!M$26*$Q42,IF(AND(($AA42+$E$2)&gt;BQ$5,BQ$5&gt;=$E$2),'Portfolio Inputs'!M$26*$P42,0))*Loss_GasEnergy</f>
        <v>0</v>
      </c>
      <c r="BR42" s="140">
        <f ca="1">IF(AND(($AB42+$E$2)&gt;BR$5,BR$5&gt;=$E$2),'Portfolio Inputs'!N$24*$L42,IF(AND(($AA42+$E$2)&gt;BR$5,BR$5&gt;=$E$2),'Portfolio Inputs'!N$24*$K42,0))*Loss_ElectricEnergy+IF(AND(($AB42+$E$2)&gt;BR$5,BR$5&gt;=$E$2),'Portfolio Inputs'!N$25*$O42,IF(AND(($AA42+$E$2)&gt;BR$5,BR$5&gt;=$E$2),'Portfolio Inputs'!N$25*$N42,0))*Loss_ElectricDemand+IF(AND(($AB42+$E$2)&gt;BR$5,BR$5&gt;=$E$2),'Portfolio Inputs'!N$26*$Q42,IF(AND(($AA42+$E$2)&gt;BR$5,BR$5&gt;=$E$2),'Portfolio Inputs'!N$26*$P42,0))*Loss_GasEnergy</f>
        <v>0</v>
      </c>
      <c r="BS42" s="140">
        <f ca="1">IF(AND(($AB42+$E$2)&gt;BS$5,BS$5&gt;=$E$2),'Portfolio Inputs'!O$24*$L42,IF(AND(($AA42+$E$2)&gt;BS$5,BS$5&gt;=$E$2),'Portfolio Inputs'!O$24*$K42,0))*Loss_ElectricEnergy+IF(AND(($AB42+$E$2)&gt;BS$5,BS$5&gt;=$E$2),'Portfolio Inputs'!O$25*$O42,IF(AND(($AA42+$E$2)&gt;BS$5,BS$5&gt;=$E$2),'Portfolio Inputs'!O$25*$N42,0))*Loss_ElectricDemand+IF(AND(($AB42+$E$2)&gt;BS$5,BS$5&gt;=$E$2),'Portfolio Inputs'!O$26*$Q42,IF(AND(($AA42+$E$2)&gt;BS$5,BS$5&gt;=$E$2),'Portfolio Inputs'!O$26*$P42,0))*Loss_GasEnergy</f>
        <v>0</v>
      </c>
      <c r="BT42" s="140">
        <f ca="1">IF(AND(($AB42+$E$2)&gt;BT$5,BT$5&gt;=$E$2),'Portfolio Inputs'!P$24*$L42,IF(AND(($AA42+$E$2)&gt;BT$5,BT$5&gt;=$E$2),'Portfolio Inputs'!P$24*$K42,0))*Loss_ElectricEnergy+IF(AND(($AB42+$E$2)&gt;BT$5,BT$5&gt;=$E$2),'Portfolio Inputs'!P$25*$O42,IF(AND(($AA42+$E$2)&gt;BT$5,BT$5&gt;=$E$2),'Portfolio Inputs'!P$25*$N42,0))*Loss_ElectricDemand+IF(AND(($AB42+$E$2)&gt;BT$5,BT$5&gt;=$E$2),'Portfolio Inputs'!P$26*$Q42,IF(AND(($AA42+$E$2)&gt;BT$5,BT$5&gt;=$E$2),'Portfolio Inputs'!P$26*$P42,0))*Loss_GasEnergy</f>
        <v>0</v>
      </c>
      <c r="BU42" s="140">
        <f ca="1">IF(AND(($AB42+$E$2)&gt;BU$5,BU$5&gt;=$E$2),'Portfolio Inputs'!Q$24*$L42,IF(AND(($AA42+$E$2)&gt;BU$5,BU$5&gt;=$E$2),'Portfolio Inputs'!Q$24*$K42,0))*Loss_ElectricEnergy+IF(AND(($AB42+$E$2)&gt;BU$5,BU$5&gt;=$E$2),'Portfolio Inputs'!Q$25*$O42,IF(AND(($AA42+$E$2)&gt;BU$5,BU$5&gt;=$E$2),'Portfolio Inputs'!Q$25*$N42,0))*Loss_ElectricDemand+IF(AND(($AB42+$E$2)&gt;BU$5,BU$5&gt;=$E$2),'Portfolio Inputs'!Q$26*$Q42,IF(AND(($AA42+$E$2)&gt;BU$5,BU$5&gt;=$E$2),'Portfolio Inputs'!Q$26*$P42,0))*Loss_GasEnergy</f>
        <v>0</v>
      </c>
      <c r="BV42" s="140">
        <f ca="1">IF(AND(($AB42+$E$2)&gt;BV$5,BV$5&gt;=$E$2),'Portfolio Inputs'!R$24*$L42,IF(AND(($AA42+$E$2)&gt;BV$5,BV$5&gt;=$E$2),'Portfolio Inputs'!R$24*$K42,0))*Loss_ElectricEnergy+IF(AND(($AB42+$E$2)&gt;BV$5,BV$5&gt;=$E$2),'Portfolio Inputs'!R$25*$O42,IF(AND(($AA42+$E$2)&gt;BV$5,BV$5&gt;=$E$2),'Portfolio Inputs'!R$25*$N42,0))*Loss_ElectricDemand+IF(AND(($AB42+$E$2)&gt;BV$5,BV$5&gt;=$E$2),'Portfolio Inputs'!R$26*$Q42,IF(AND(($AA42+$E$2)&gt;BV$5,BV$5&gt;=$E$2),'Portfolio Inputs'!R$26*$P42,0))*Loss_GasEnergy</f>
        <v>0</v>
      </c>
      <c r="BW42" s="140">
        <f ca="1">IF(AND(($AB42+$E$2)&gt;BW$5,BW$5&gt;=$E$2),'Portfolio Inputs'!S$24*$L42,IF(AND(($AA42+$E$2)&gt;BW$5,BW$5&gt;=$E$2),'Portfolio Inputs'!S$24*$K42,0))*Loss_ElectricEnergy+IF(AND(($AB42+$E$2)&gt;BW$5,BW$5&gt;=$E$2),'Portfolio Inputs'!S$25*$O42,IF(AND(($AA42+$E$2)&gt;BW$5,BW$5&gt;=$E$2),'Portfolio Inputs'!S$25*$N42,0))*Loss_ElectricDemand+IF(AND(($AB42+$E$2)&gt;BW$5,BW$5&gt;=$E$2),'Portfolio Inputs'!S$26*$Q42,IF(AND(($AA42+$E$2)&gt;BW$5,BW$5&gt;=$E$2),'Portfolio Inputs'!S$26*$P42,0))*Loss_GasEnergy</f>
        <v>0</v>
      </c>
      <c r="BX42" s="140">
        <f ca="1">IF(AND(($AB42+$E$2)&gt;BX$5,BX$5&gt;=$E$2),'Portfolio Inputs'!T$24*$L42,IF(AND(($AA42+$E$2)&gt;BX$5,BX$5&gt;=$E$2),'Portfolio Inputs'!T$24*$K42,0))*Loss_ElectricEnergy+IF(AND(($AB42+$E$2)&gt;BX$5,BX$5&gt;=$E$2),'Portfolio Inputs'!T$25*$O42,IF(AND(($AA42+$E$2)&gt;BX$5,BX$5&gt;=$E$2),'Portfolio Inputs'!T$25*$N42,0))*Loss_ElectricDemand+IF(AND(($AB42+$E$2)&gt;BX$5,BX$5&gt;=$E$2),'Portfolio Inputs'!T$26*$Q42,IF(AND(($AA42+$E$2)&gt;BX$5,BX$5&gt;=$E$2),'Portfolio Inputs'!T$26*$P42,0))*Loss_GasEnergy</f>
        <v>0</v>
      </c>
      <c r="BY42" s="140">
        <f ca="1">IF(AND(($AB42+$E$2)&gt;BY$5,BY$5&gt;=$E$2),'Portfolio Inputs'!U$24*$L42,IF(AND(($AA42+$E$2)&gt;BY$5,BY$5&gt;=$E$2),'Portfolio Inputs'!U$24*$K42,0))*Loss_ElectricEnergy+IF(AND(($AB42+$E$2)&gt;BY$5,BY$5&gt;=$E$2),'Portfolio Inputs'!U$25*$O42,IF(AND(($AA42+$E$2)&gt;BY$5,BY$5&gt;=$E$2),'Portfolio Inputs'!U$25*$N42,0))*Loss_ElectricDemand+IF(AND(($AB42+$E$2)&gt;BY$5,BY$5&gt;=$E$2),'Portfolio Inputs'!U$26*$Q42,IF(AND(($AA42+$E$2)&gt;BY$5,BY$5&gt;=$E$2),'Portfolio Inputs'!U$26*$P42,0))*Loss_GasEnergy</f>
        <v>0</v>
      </c>
      <c r="BZ42" s="140">
        <f ca="1">IF(AND(($AB42+$E$2)&gt;BZ$5,BZ$5&gt;=$E$2),'Portfolio Inputs'!V$24*$L42,IF(AND(($AA42+$E$2)&gt;BZ$5,BZ$5&gt;=$E$2),'Portfolio Inputs'!V$24*$K42,0))*Loss_ElectricEnergy+IF(AND(($AB42+$E$2)&gt;BZ$5,BZ$5&gt;=$E$2),'Portfolio Inputs'!V$25*$O42,IF(AND(($AA42+$E$2)&gt;BZ$5,BZ$5&gt;=$E$2),'Portfolio Inputs'!V$25*$N42,0))*Loss_ElectricDemand+IF(AND(($AB42+$E$2)&gt;BZ$5,BZ$5&gt;=$E$2),'Portfolio Inputs'!V$26*$Q42,IF(AND(($AA42+$E$2)&gt;BZ$5,BZ$5&gt;=$E$2),'Portfolio Inputs'!V$26*$P42,0))*Loss_GasEnergy</f>
        <v>0</v>
      </c>
      <c r="CA42" s="140">
        <f ca="1">IF(AND(($AB42+$E$2)&gt;CA$5,CA$5&gt;=$E$2),'Portfolio Inputs'!W$24*$L42,IF(AND(($AA42+$E$2)&gt;CA$5,CA$5&gt;=$E$2),'Portfolio Inputs'!W$24*$K42,0))*Loss_ElectricEnergy+IF(AND(($AB42+$E$2)&gt;CA$5,CA$5&gt;=$E$2),'Portfolio Inputs'!W$25*$O42,IF(AND(($AA42+$E$2)&gt;CA$5,CA$5&gt;=$E$2),'Portfolio Inputs'!W$25*$N42,0))*Loss_ElectricDemand+IF(AND(($AB42+$E$2)&gt;CA$5,CA$5&gt;=$E$2),'Portfolio Inputs'!W$26*$Q42,IF(AND(($AA42+$E$2)&gt;CA$5,CA$5&gt;=$E$2),'Portfolio Inputs'!W$26*$P42,0))*Loss_GasEnergy</f>
        <v>0</v>
      </c>
      <c r="CB42" s="140">
        <f ca="1">IF(AND(($AB42+$E$2)&gt;CB$5,CB$5&gt;=$E$2),'Portfolio Inputs'!X$24*$L42,IF(AND(($AA42+$E$2)&gt;CB$5,CB$5&gt;=$E$2),'Portfolio Inputs'!X$24*$K42,0))*Loss_ElectricEnergy+IF(AND(($AB42+$E$2)&gt;CB$5,CB$5&gt;=$E$2),'Portfolio Inputs'!X$25*$O42,IF(AND(($AA42+$E$2)&gt;CB$5,CB$5&gt;=$E$2),'Portfolio Inputs'!X$25*$N42,0))*Loss_ElectricDemand+IF(AND(($AB42+$E$2)&gt;CB$5,CB$5&gt;=$E$2),'Portfolio Inputs'!X$26*$Q42,IF(AND(($AA42+$E$2)&gt;CB$5,CB$5&gt;=$E$2),'Portfolio Inputs'!X$26*$P42,0))*Loss_GasEnergy</f>
        <v>0</v>
      </c>
      <c r="CC42" s="140">
        <f ca="1">IF(AND(($AB42+$E$2)&gt;CC$5,CC$5&gt;=$E$2),'Portfolio Inputs'!Y$24*$L42,IF(AND(($AA42+$E$2)&gt;CC$5,CC$5&gt;=$E$2),'Portfolio Inputs'!Y$24*$K42,0))*Loss_ElectricEnergy+IF(AND(($AB42+$E$2)&gt;CC$5,CC$5&gt;=$E$2),'Portfolio Inputs'!Y$25*$O42,IF(AND(($AA42+$E$2)&gt;CC$5,CC$5&gt;=$E$2),'Portfolio Inputs'!Y$25*$N42,0))*Loss_ElectricDemand+IF(AND(($AB42+$E$2)&gt;CC$5,CC$5&gt;=$E$2),'Portfolio Inputs'!Y$26*$Q42,IF(AND(($AA42+$E$2)&gt;CC$5,CC$5&gt;=$E$2),'Portfolio Inputs'!Y$26*$P42,0))*Loss_GasEnergy</f>
        <v>0</v>
      </c>
      <c r="CD42" s="140">
        <f ca="1">IF(AND(($AB42+$E$2)&gt;CD$5,CD$5&gt;=$E$2),'Portfolio Inputs'!Z$24*$L42,IF(AND(($AA42+$E$2)&gt;CD$5,CD$5&gt;=$E$2),'Portfolio Inputs'!Z$24*$K42,0))*Loss_ElectricEnergy+IF(AND(($AB42+$E$2)&gt;CD$5,CD$5&gt;=$E$2),'Portfolio Inputs'!Z$25*$O42,IF(AND(($AA42+$E$2)&gt;CD$5,CD$5&gt;=$E$2),'Portfolio Inputs'!Z$25*$N42,0))*Loss_ElectricDemand+IF(AND(($AB42+$E$2)&gt;CD$5,CD$5&gt;=$E$2),'Portfolio Inputs'!Z$26*$Q42,IF(AND(($AA42+$E$2)&gt;CD$5,CD$5&gt;=$E$2),'Portfolio Inputs'!Z$26*$P42,0))*Loss_GasEnergy</f>
        <v>0</v>
      </c>
      <c r="CE42" s="140">
        <f ca="1">IF(AND(($AB42+$E$2)&gt;CE$5,CE$5&gt;=$E$2),'Portfolio Inputs'!AA$24*$L42,IF(AND(($AA42+$E$2)&gt;CE$5,CE$5&gt;=$E$2),'Portfolio Inputs'!AA$24*$K42,0))*Loss_ElectricEnergy+IF(AND(($AB42+$E$2)&gt;CE$5,CE$5&gt;=$E$2),'Portfolio Inputs'!AA$25*$O42,IF(AND(($AA42+$E$2)&gt;CE$5,CE$5&gt;=$E$2),'Portfolio Inputs'!AA$25*$N42,0))*Loss_ElectricDemand+IF(AND(($AB42+$E$2)&gt;CE$5,CE$5&gt;=$E$2),'Portfolio Inputs'!AA$26*$Q42,IF(AND(($AA42+$E$2)&gt;CE$5,CE$5&gt;=$E$2),'Portfolio Inputs'!AA$26*$P42,0))*Loss_GasEnergy</f>
        <v>0</v>
      </c>
      <c r="CF42" s="140">
        <f ca="1">IF(AND(($AB42+$E$2)&gt;CF$5,CF$5&gt;=$E$2),'Portfolio Inputs'!AB$24*$L42,IF(AND(($AA42+$E$2)&gt;CF$5,CF$5&gt;=$E$2),'Portfolio Inputs'!AB$24*$K42,0))*Loss_ElectricEnergy+IF(AND(($AB42+$E$2)&gt;CF$5,CF$5&gt;=$E$2),'Portfolio Inputs'!AB$25*$O42,IF(AND(($AA42+$E$2)&gt;CF$5,CF$5&gt;=$E$2),'Portfolio Inputs'!AB$25*$N42,0))*Loss_ElectricDemand+IF(AND(($AB42+$E$2)&gt;CF$5,CF$5&gt;=$E$2),'Portfolio Inputs'!AB$26*$Q42,IF(AND(($AA42+$E$2)&gt;CF$5,CF$5&gt;=$E$2),'Portfolio Inputs'!AB$26*$P42,0))*Loss_GasEnergy</f>
        <v>0</v>
      </c>
      <c r="CG42" s="140">
        <f ca="1">IF(AND(($AB42+$E$2)&gt;CG$5,CG$5&gt;=$E$2),'Portfolio Inputs'!AC$24*$L42,IF(AND(($AA42+$E$2)&gt;CG$5,CG$5&gt;=$E$2),'Portfolio Inputs'!AC$24*$K42,0))*Loss_ElectricEnergy+IF(AND(($AB42+$E$2)&gt;CG$5,CG$5&gt;=$E$2),'Portfolio Inputs'!AC$25*$O42,IF(AND(($AA42+$E$2)&gt;CG$5,CG$5&gt;=$E$2),'Portfolio Inputs'!AC$25*$N42,0))*Loss_ElectricDemand+IF(AND(($AB42+$E$2)&gt;CG$5,CG$5&gt;=$E$2),'Portfolio Inputs'!AC$26*$Q42,IF(AND(($AA42+$E$2)&gt;CG$5,CG$5&gt;=$E$2),'Portfolio Inputs'!AC$26*$P42,0))*Loss_GasEnergy</f>
        <v>0</v>
      </c>
      <c r="CH42" s="140">
        <f ca="1">IF(AND(($AB42+$E$2)&gt;CH$5,CH$5&gt;=$E$2),'Portfolio Inputs'!AD$24*$L42,IF(AND(($AA42+$E$2)&gt;CH$5,CH$5&gt;=$E$2),'Portfolio Inputs'!AD$24*$K42,0))*Loss_ElectricEnergy+IF(AND(($AB42+$E$2)&gt;CH$5,CH$5&gt;=$E$2),'Portfolio Inputs'!AD$25*$O42,IF(AND(($AA42+$E$2)&gt;CH$5,CH$5&gt;=$E$2),'Portfolio Inputs'!AD$25*$N42,0))*Loss_ElectricDemand+IF(AND(($AB42+$E$2)&gt;CH$5,CH$5&gt;=$E$2),'Portfolio Inputs'!AD$26*$Q42,IF(AND(($AA42+$E$2)&gt;CH$5,CH$5&gt;=$E$2),'Portfolio Inputs'!AD$26*$P42,0))*Loss_GasEnergy</f>
        <v>0</v>
      </c>
      <c r="CI42" s="140">
        <f ca="1">IF(AND(($AB42+$E$2)&gt;CI$5,CI$5&gt;=$E$2),'Portfolio Inputs'!AE$24*$L42,IF(AND(($AA42+$E$2)&gt;CI$5,CI$5&gt;=$E$2),'Portfolio Inputs'!AE$24*$K42,0))*Loss_ElectricEnergy+IF(AND(($AB42+$E$2)&gt;CI$5,CI$5&gt;=$E$2),'Portfolio Inputs'!AE$25*$O42,IF(AND(($AA42+$E$2)&gt;CI$5,CI$5&gt;=$E$2),'Portfolio Inputs'!AE$25*$N42,0))*Loss_ElectricDemand+IF(AND(($AB42+$E$2)&gt;CI$5,CI$5&gt;=$E$2),'Portfolio Inputs'!AE$26*$Q42,IF(AND(($AA42+$E$2)&gt;CI$5,CI$5&gt;=$E$2),'Portfolio Inputs'!AE$26*$P42,0))*Loss_GasEnergy</f>
        <v>0</v>
      </c>
      <c r="CJ42" s="140">
        <f ca="1">IF(AND(($AB42+$E$2)&gt;CJ$5,CJ$5&gt;=$E$2),'Portfolio Inputs'!AF$24*$L42,IF(AND(($AA42+$E$2)&gt;CJ$5,CJ$5&gt;=$E$2),'Portfolio Inputs'!AF$24*$K42,0))*Loss_ElectricEnergy+IF(AND(($AB42+$E$2)&gt;CJ$5,CJ$5&gt;=$E$2),'Portfolio Inputs'!AF$25*$O42,IF(AND(($AA42+$E$2)&gt;CJ$5,CJ$5&gt;=$E$2),'Portfolio Inputs'!AF$25*$N42,0))*Loss_ElectricDemand+IF(AND(($AB42+$E$2)&gt;CJ$5,CJ$5&gt;=$E$2),'Portfolio Inputs'!AF$26*$Q42,IF(AND(($AA42+$E$2)&gt;CJ$5,CJ$5&gt;=$E$2),'Portfolio Inputs'!AF$26*$P42,0))*Loss_GasEnergy</f>
        <v>0</v>
      </c>
      <c r="CK42" s="140">
        <f ca="1">IF(AND(($AB42+$E$2)&gt;CK$5,CK$5&gt;=$E$2),'Portfolio Inputs'!AG$24*$L42,IF(AND(($AA42+$E$2)&gt;CK$5,CK$5&gt;=$E$2),'Portfolio Inputs'!AG$24*$K42,0))*Loss_ElectricEnergy+IF(AND(($AB42+$E$2)&gt;CK$5,CK$5&gt;=$E$2),'Portfolio Inputs'!AG$25*$O42,IF(AND(($AA42+$E$2)&gt;CK$5,CK$5&gt;=$E$2),'Portfolio Inputs'!AG$25*$N42,0))*Loss_ElectricDemand+IF(AND(($AB42+$E$2)&gt;CK$5,CK$5&gt;=$E$2),'Portfolio Inputs'!AG$26*$Q42,IF(AND(($AA42+$E$2)&gt;CK$5,CK$5&gt;=$E$2),'Portfolio Inputs'!AG$26*$P42,0))*Loss_GasEnergy</f>
        <v>0</v>
      </c>
      <c r="CL42" s="140">
        <f ca="1">IF(AND(($AB42+$E$2)&gt;CL$5,CL$5&gt;=$E$2),'Portfolio Inputs'!AH$24*$L42,IF(AND(($AA42+$E$2)&gt;CL$5,CL$5&gt;=$E$2),'Portfolio Inputs'!AH$24*$K42,0))*Loss_ElectricEnergy+IF(AND(($AB42+$E$2)&gt;CL$5,CL$5&gt;=$E$2),'Portfolio Inputs'!AH$25*$O42,IF(AND(($AA42+$E$2)&gt;CL$5,CL$5&gt;=$E$2),'Portfolio Inputs'!AH$25*$N42,0))*Loss_ElectricDemand+IF(AND(($AB42+$E$2)&gt;CL$5,CL$5&gt;=$E$2),'Portfolio Inputs'!AH$26*$Q42,IF(AND(($AA42+$E$2)&gt;CL$5,CL$5&gt;=$E$2),'Portfolio Inputs'!AH$26*$P42,0))*Loss_GasEnergy</f>
        <v>0</v>
      </c>
      <c r="CM42" s="140">
        <f ca="1">IF(AND(($AB42+$E$2)&gt;CM$5,CM$5&gt;=$E$2),'Portfolio Inputs'!AI$24*$L42,IF(AND(($AA42+$E$2)&gt;CM$5,CM$5&gt;=$E$2),'Portfolio Inputs'!AI$24*$K42,0))*Loss_ElectricEnergy+IF(AND(($AB42+$E$2)&gt;CM$5,CM$5&gt;=$E$2),'Portfolio Inputs'!AI$25*$O42,IF(AND(($AA42+$E$2)&gt;CM$5,CM$5&gt;=$E$2),'Portfolio Inputs'!AI$25*$N42,0))*Loss_ElectricDemand+IF(AND(($AB42+$E$2)&gt;CM$5,CM$5&gt;=$E$2),'Portfolio Inputs'!AI$26*$Q42,IF(AND(($AA42+$E$2)&gt;CM$5,CM$5&gt;=$E$2),'Portfolio Inputs'!AI$26*$P42,0))*Loss_GasEnergy</f>
        <v>0</v>
      </c>
      <c r="CN42" s="140">
        <f ca="1">IF(AND(($AB42+$E$2)&gt;CN$5,CN$5&gt;=$E$2),'Portfolio Inputs'!AJ$24*$L42,IF(AND(($AA42+$E$2)&gt;CN$5,CN$5&gt;=$E$2),'Portfolio Inputs'!AJ$24*$K42,0))*Loss_ElectricEnergy+IF(AND(($AB42+$E$2)&gt;CN$5,CN$5&gt;=$E$2),'Portfolio Inputs'!AJ$25*$O42,IF(AND(($AA42+$E$2)&gt;CN$5,CN$5&gt;=$E$2),'Portfolio Inputs'!AJ$25*$N42,0))*Loss_ElectricDemand+IF(AND(($AB42+$E$2)&gt;CN$5,CN$5&gt;=$E$2),'Portfolio Inputs'!AJ$26*$Q42,IF(AND(($AA42+$E$2)&gt;CN$5,CN$5&gt;=$E$2),'Portfolio Inputs'!AJ$26*$P42,0))*Loss_GasEnergy</f>
        <v>0</v>
      </c>
      <c r="CO42" s="140">
        <f ca="1">IF(AND(($AB42+$E$2)&gt;CO$5,CO$5&gt;=$E$2),'Portfolio Inputs'!AK$24*$L42,IF(AND(($AA42+$E$2)&gt;CO$5,CO$5&gt;=$E$2),'Portfolio Inputs'!AK$24*$K42,0))*Loss_ElectricEnergy+IF(AND(($AB42+$E$2)&gt;CO$5,CO$5&gt;=$E$2),'Portfolio Inputs'!AK$25*$O42,IF(AND(($AA42+$E$2)&gt;CO$5,CO$5&gt;=$E$2),'Portfolio Inputs'!AK$25*$N42,0))*Loss_ElectricDemand+IF(AND(($AB42+$E$2)&gt;CO$5,CO$5&gt;=$E$2),'Portfolio Inputs'!AK$26*$Q42,IF(AND(($AA42+$E$2)&gt;CO$5,CO$5&gt;=$E$2),'Portfolio Inputs'!AK$26*$P42,0))*Loss_GasEnergy</f>
        <v>0</v>
      </c>
      <c r="CP42" s="140">
        <f ca="1">IF(AND(($AB42+$E$2)&gt;CP$5,CP$5&gt;=$E$2),'Portfolio Inputs'!AL$24*$L42,IF(AND(($AA42+$E$2)&gt;CP$5,CP$5&gt;=$E$2),'Portfolio Inputs'!AL$24*$K42,0))*Loss_ElectricEnergy+IF(AND(($AB42+$E$2)&gt;CP$5,CP$5&gt;=$E$2),'Portfolio Inputs'!AL$25*$O42,IF(AND(($AA42+$E$2)&gt;CP$5,CP$5&gt;=$E$2),'Portfolio Inputs'!AL$25*$N42,0))*Loss_ElectricDemand+IF(AND(($AB42+$E$2)&gt;CP$5,CP$5&gt;=$E$2),'Portfolio Inputs'!AL$26*$Q42,IF(AND(($AA42+$E$2)&gt;CP$5,CP$5&gt;=$E$2),'Portfolio Inputs'!AL$26*$P42,0))*Loss_GasEnergy</f>
        <v>0</v>
      </c>
      <c r="CQ42" s="140">
        <f ca="1">IF(AND(($AB42+$E$2)&gt;CQ$5,CQ$5&gt;=$E$2),'Portfolio Inputs'!AM$24*$L42,IF(AND(($AA42+$E$2)&gt;CQ$5,CQ$5&gt;=$E$2),'Portfolio Inputs'!AM$24*$K42,0))*Loss_ElectricEnergy+IF(AND(($AB42+$E$2)&gt;CQ$5,CQ$5&gt;=$E$2),'Portfolio Inputs'!AM$25*$O42,IF(AND(($AA42+$E$2)&gt;CQ$5,CQ$5&gt;=$E$2),'Portfolio Inputs'!AM$25*$N42,0))*Loss_ElectricDemand+IF(AND(($AB42+$E$2)&gt;CQ$5,CQ$5&gt;=$E$2),'Portfolio Inputs'!AM$26*$Q42,IF(AND(($AA42+$E$2)&gt;CQ$5,CQ$5&gt;=$E$2),'Portfolio Inputs'!AM$26*$P42,0))*Loss_GasEnergy</f>
        <v>0</v>
      </c>
      <c r="CR42" s="131"/>
      <c r="CS42" s="140">
        <f ca="1">IF(AND(($AB42+$E$2)&gt;CS$5,CS$5&gt;=$E$2),'Portfolio Inputs'!F$29*$L42,IF(AND(($AA42+$E$2)&gt;CS$5,CS$5&gt;=$E$2),'Portfolio Inputs'!F$29*$K42,0))</f>
        <v>6155.0880000000006</v>
      </c>
      <c r="CT42" s="140">
        <f ca="1">IF(AND(($AB42+$E$2)&gt;CT$5,CT$5&gt;=$E$2),'Portfolio Inputs'!G$29*$L42,IF(AND(($AA42+$E$2)&gt;CT$5,CT$5&gt;=$E$2),'Portfolio Inputs'!G$29*$K42,0))</f>
        <v>6155.0880000000006</v>
      </c>
      <c r="CU42" s="140">
        <f ca="1">IF(AND(($AB42+$E$2)&gt;CU$5,CU$5&gt;=$E$2),'Portfolio Inputs'!H$29*$L42,IF(AND(($AA42+$E$2)&gt;CU$5,CU$5&gt;=$E$2),'Portfolio Inputs'!H$29*$K42,0))</f>
        <v>6155.0880000000006</v>
      </c>
      <c r="CV42" s="140">
        <f ca="1">IF(AND(($AB42+$E$2)&gt;CV$5,CV$5&gt;=$E$2),'Portfolio Inputs'!I$29*$L42,IF(AND(($AA42+$E$2)&gt;CV$5,CV$5&gt;=$E$2),'Portfolio Inputs'!I$29*$K42,0))</f>
        <v>6155.0880000000006</v>
      </c>
      <c r="CW42" s="140">
        <f ca="1">IF(AND(($AB42+$E$2)&gt;CW$5,CW$5&gt;=$E$2),'Portfolio Inputs'!J$29*$L42,IF(AND(($AA42+$E$2)&gt;CW$5,CW$5&gt;=$E$2),'Portfolio Inputs'!J$29*$K42,0))</f>
        <v>6155.0880000000006</v>
      </c>
      <c r="CX42" s="140">
        <f ca="1">IF(AND(($AB42+$E$2)&gt;CX$5,CX$5&gt;=$E$2),'Portfolio Inputs'!K$29*$L42,IF(AND(($AA42+$E$2)&gt;CX$5,CX$5&gt;=$E$2),'Portfolio Inputs'!K$29*$K42,0))</f>
        <v>0</v>
      </c>
      <c r="CY42" s="140">
        <f ca="1">IF(AND(($AB42+$E$2)&gt;CY$5,CY$5&gt;=$E$2),'Portfolio Inputs'!L$29*$L42,IF(AND(($AA42+$E$2)&gt;CY$5,CY$5&gt;=$E$2),'Portfolio Inputs'!L$29*$K42,0))</f>
        <v>0</v>
      </c>
      <c r="CZ42" s="140">
        <f ca="1">IF(AND(($AB42+$E$2)&gt;CZ$5,CZ$5&gt;=$E$2),'Portfolio Inputs'!M$29*$L42,IF(AND(($AA42+$E$2)&gt;CZ$5,CZ$5&gt;=$E$2),'Portfolio Inputs'!M$29*$K42,0))</f>
        <v>0</v>
      </c>
      <c r="DA42" s="140">
        <f ca="1">IF(AND(($AB42+$E$2)&gt;DA$5,DA$5&gt;=$E$2),'Portfolio Inputs'!N$29*$L42,IF(AND(($AA42+$E$2)&gt;DA$5,DA$5&gt;=$E$2),'Portfolio Inputs'!N$29*$K42,0))</f>
        <v>0</v>
      </c>
      <c r="DB42" s="140">
        <f ca="1">IF(AND(($AB42+$E$2)&gt;DB$5,DB$5&gt;=$E$2),'Portfolio Inputs'!O$29*$L42,IF(AND(($AA42+$E$2)&gt;DB$5,DB$5&gt;=$E$2),'Portfolio Inputs'!O$29*$K42,0))</f>
        <v>0</v>
      </c>
      <c r="DC42" s="140">
        <f ca="1">IF(AND(($AB42+$E$2)&gt;DC$5,DC$5&gt;=$E$2),'Portfolio Inputs'!P$29*$L42,IF(AND(($AA42+$E$2)&gt;DC$5,DC$5&gt;=$E$2),'Portfolio Inputs'!P$29*$K42,0))</f>
        <v>0</v>
      </c>
      <c r="DD42" s="140">
        <f ca="1">IF(AND(($AB42+$E$2)&gt;DD$5,DD$5&gt;=$E$2),'Portfolio Inputs'!Q$29*$L42,IF(AND(($AA42+$E$2)&gt;DD$5,DD$5&gt;=$E$2),'Portfolio Inputs'!Q$29*$K42,0))</f>
        <v>0</v>
      </c>
      <c r="DE42" s="140">
        <f ca="1">IF(AND(($AB42+$E$2)&gt;DE$5,DE$5&gt;=$E$2),'Portfolio Inputs'!R$29*$L42,IF(AND(($AA42+$E$2)&gt;DE$5,DE$5&gt;=$E$2),'Portfolio Inputs'!R$29*$K42,0))</f>
        <v>0</v>
      </c>
      <c r="DF42" s="140">
        <f ca="1">IF(AND(($AB42+$E$2)&gt;DF$5,DF$5&gt;=$E$2),'Portfolio Inputs'!S$29*$L42,IF(AND(($AA42+$E$2)&gt;DF$5,DF$5&gt;=$E$2),'Portfolio Inputs'!S$29*$K42,0))</f>
        <v>0</v>
      </c>
      <c r="DG42" s="140">
        <f ca="1">IF(AND(($AB42+$E$2)&gt;DG$5,DG$5&gt;=$E$2),'Portfolio Inputs'!T$29*$L42,IF(AND(($AA42+$E$2)&gt;DG$5,DG$5&gt;=$E$2),'Portfolio Inputs'!T$29*$K42,0))</f>
        <v>0</v>
      </c>
      <c r="DH42" s="140">
        <f ca="1">IF(AND(($AB42+$E$2)&gt;DH$5,DH$5&gt;=$E$2),'Portfolio Inputs'!U$29*$L42,IF(AND(($AA42+$E$2)&gt;DH$5,DH$5&gt;=$E$2),'Portfolio Inputs'!U$29*$K42,0))</f>
        <v>0</v>
      </c>
      <c r="DI42" s="140">
        <f ca="1">IF(AND(($AB42+$E$2)&gt;DI$5,DI$5&gt;=$E$2),'Portfolio Inputs'!V$29*$L42,IF(AND(($AA42+$E$2)&gt;DI$5,DI$5&gt;=$E$2),'Portfolio Inputs'!V$29*$K42,0))</f>
        <v>0</v>
      </c>
      <c r="DJ42" s="140">
        <f ca="1">IF(AND(($AB42+$E$2)&gt;DJ$5,DJ$5&gt;=$E$2),'Portfolio Inputs'!W$29*$L42,IF(AND(($AA42+$E$2)&gt;DJ$5,DJ$5&gt;=$E$2),'Portfolio Inputs'!W$29*$K42,0))</f>
        <v>0</v>
      </c>
      <c r="DK42" s="140">
        <f ca="1">IF(AND(($AB42+$E$2)&gt;DK$5,DK$5&gt;=$E$2),'Portfolio Inputs'!X$29*$L42,IF(AND(($AA42+$E$2)&gt;DK$5,DK$5&gt;=$E$2),'Portfolio Inputs'!X$29*$K42,0))</f>
        <v>0</v>
      </c>
      <c r="DL42" s="140">
        <f ca="1">IF(AND(($AB42+$E$2)&gt;DL$5,DL$5&gt;=$E$2),'Portfolio Inputs'!Y$29*$L42,IF(AND(($AA42+$E$2)&gt;DL$5,DL$5&gt;=$E$2),'Portfolio Inputs'!Y$29*$K42,0))</f>
        <v>0</v>
      </c>
      <c r="DM42" s="140">
        <f ca="1">IF(AND(($AB42+$E$2)&gt;DM$5,DM$5&gt;=$E$2),'Portfolio Inputs'!Z$29*$L42,IF(AND(($AA42+$E$2)&gt;DM$5,DM$5&gt;=$E$2),'Portfolio Inputs'!Z$29*$K42,0))</f>
        <v>0</v>
      </c>
      <c r="DN42" s="140">
        <f ca="1">IF(AND(($AB42+$E$2)&gt;DN$5,DN$5&gt;=$E$2),'Portfolio Inputs'!AA$29*$L42,IF(AND(($AA42+$E$2)&gt;DN$5,DN$5&gt;=$E$2),'Portfolio Inputs'!AA$29*$K42,0))</f>
        <v>0</v>
      </c>
      <c r="DO42" s="140">
        <f ca="1">IF(AND(($AB42+$E$2)&gt;DO$5,DO$5&gt;=$E$2),'Portfolio Inputs'!AB$29*$L42,IF(AND(($AA42+$E$2)&gt;DO$5,DO$5&gt;=$E$2),'Portfolio Inputs'!AB$29*$K42,0))</f>
        <v>0</v>
      </c>
      <c r="DP42" s="140">
        <f ca="1">IF(AND(($AB42+$E$2)&gt;DP$5,DP$5&gt;=$E$2),'Portfolio Inputs'!AC$29*$L42,IF(AND(($AA42+$E$2)&gt;DP$5,DP$5&gt;=$E$2),'Portfolio Inputs'!AC$29*$K42,0))</f>
        <v>0</v>
      </c>
      <c r="DQ42" s="140">
        <f ca="1">IF(AND(($AB42+$E$2)&gt;DQ$5,DQ$5&gt;=$E$2),'Portfolio Inputs'!AD$29*$L42,IF(AND(($AA42+$E$2)&gt;DQ$5,DQ$5&gt;=$E$2),'Portfolio Inputs'!AD$29*$K42,0))</f>
        <v>0</v>
      </c>
      <c r="DR42" s="140">
        <f ca="1">IF(AND(($AB42+$E$2)&gt;DR$5,DR$5&gt;=$E$2),'Portfolio Inputs'!AE$29*$L42,IF(AND(($AA42+$E$2)&gt;DR$5,DR$5&gt;=$E$2),'Portfolio Inputs'!AE$29*$K42,0))</f>
        <v>0</v>
      </c>
      <c r="DS42" s="140">
        <f ca="1">IF(AND(($AB42+$E$2)&gt;DS$5,DS$5&gt;=$E$2),'Portfolio Inputs'!AF$29*$L42,IF(AND(($AA42+$E$2)&gt;DS$5,DS$5&gt;=$E$2),'Portfolio Inputs'!AF$29*$K42,0))</f>
        <v>0</v>
      </c>
      <c r="DT42" s="140">
        <f ca="1">IF(AND(($AB42+$E$2)&gt;DT$5,DT$5&gt;=$E$2),'Portfolio Inputs'!AG$29*$L42,IF(AND(($AA42+$E$2)&gt;DT$5,DT$5&gt;=$E$2),'Portfolio Inputs'!AG$29*$K42,0))</f>
        <v>0</v>
      </c>
      <c r="DU42" s="140">
        <f ca="1">IF(AND(($AB42+$E$2)&gt;DU$5,DU$5&gt;=$E$2),'Portfolio Inputs'!AH$29*$L42,IF(AND(($AA42+$E$2)&gt;DU$5,DU$5&gt;=$E$2),'Portfolio Inputs'!AH$29*$K42,0))</f>
        <v>0</v>
      </c>
      <c r="DV42" s="140">
        <f ca="1">IF(AND(($AB42+$E$2)&gt;DV$5,DV$5&gt;=$E$2),'Portfolio Inputs'!AI$29*$L42,IF(AND(($AA42+$E$2)&gt;DV$5,DV$5&gt;=$E$2),'Portfolio Inputs'!AI$29*$K42,0))</f>
        <v>0</v>
      </c>
      <c r="DW42" s="140">
        <f ca="1">IF(AND(($AB42+$E$2)&gt;DW$5,DW$5&gt;=$E$2),'Portfolio Inputs'!AJ$29*$L42,IF(AND(($AA42+$E$2)&gt;DW$5,DW$5&gt;=$E$2),'Portfolio Inputs'!AJ$29*$K42,0))</f>
        <v>0</v>
      </c>
      <c r="DX42" s="140">
        <f ca="1">IF(AND(($AB42+$E$2)&gt;DX$5,DX$5&gt;=$E$2),'Portfolio Inputs'!AK$29*$L42,IF(AND(($AA42+$E$2)&gt;DX$5,DX$5&gt;=$E$2),'Portfolio Inputs'!AK$29*$K42,0))</f>
        <v>0</v>
      </c>
      <c r="DY42" s="140">
        <f ca="1">IF(AND(($AB42+$E$2)&gt;DY$5,DY$5&gt;=$E$2),'Portfolio Inputs'!AL$29*$L42,IF(AND(($AA42+$E$2)&gt;DY$5,DY$5&gt;=$E$2),'Portfolio Inputs'!AL$29*$K42,0))</f>
        <v>0</v>
      </c>
      <c r="DZ42" s="140">
        <f ca="1">IF(AND(($AB42+$E$2)&gt;DZ$5,DZ$5&gt;=$E$2),'Portfolio Inputs'!AM$29*$L42,IF(AND(($AA42+$E$2)&gt;DZ$5,DZ$5&gt;=$E$2),'Portfolio Inputs'!AM$29*$K42,0))</f>
        <v>0</v>
      </c>
      <c r="EA42" s="139"/>
      <c r="EB42" s="140">
        <f ca="1">IF(AND(($AB42+$E$2)&gt;EB$5,EB$5&gt;=$E$2),'Portfolio Inputs'!F$27*$U42,IF(AND(($AA42+$E$2)&gt;EB$5,EB$5&gt;=$E$2),'Portfolio Inputs'!F$27*$T42,0))
+IF(AND(($AB42+$E$2)&gt;EB$5,EB$5&gt;=$E$2),'Portfolio Inputs'!F$28*$W42,IF(AND(($AA42+$E$2)&gt;EB$5,EB$5&gt;=$E$2),'Portfolio Inputs'!F$28*$V42,0))</f>
        <v>0</v>
      </c>
      <c r="EC42" s="140">
        <f ca="1">IF(AND(($AB42+$E$2)&gt;EC$5,EC$5&gt;=$E$2),'Portfolio Inputs'!G$27*$U42,IF(AND(($AA42+$E$2)&gt;EC$5,EC$5&gt;=$E$2),'Portfolio Inputs'!G$27*$T42,0))
+IF(AND(($AB42+$E$2)&gt;EC$5,EC$5&gt;=$E$2),'Portfolio Inputs'!G$28*$W42,IF(AND(($AA42+$E$2)&gt;EC$5,EC$5&gt;=$E$2),'Portfolio Inputs'!G$28*$V42,0))</f>
        <v>0</v>
      </c>
      <c r="ED42" s="140">
        <f ca="1">IF(AND(($AB42+$E$2)&gt;ED$5,ED$5&gt;=$E$2),'Portfolio Inputs'!H$27*$U42,IF(AND(($AA42+$E$2)&gt;ED$5,ED$5&gt;=$E$2),'Portfolio Inputs'!H$27*$T42,0))
+IF(AND(($AB42+$E$2)&gt;ED$5,ED$5&gt;=$E$2),'Portfolio Inputs'!H$28*$W42,IF(AND(($AA42+$E$2)&gt;ED$5,ED$5&gt;=$E$2),'Portfolio Inputs'!H$28*$V42,0))</f>
        <v>0</v>
      </c>
      <c r="EE42" s="140">
        <f ca="1">IF(AND(($AB42+$E$2)&gt;EE$5,EE$5&gt;=$E$2),'Portfolio Inputs'!I$27*$U42,IF(AND(($AA42+$E$2)&gt;EE$5,EE$5&gt;=$E$2),'Portfolio Inputs'!I$27*$T42,0))
+IF(AND(($AB42+$E$2)&gt;EE$5,EE$5&gt;=$E$2),'Portfolio Inputs'!I$28*$W42,IF(AND(($AA42+$E$2)&gt;EE$5,EE$5&gt;=$E$2),'Portfolio Inputs'!I$28*$V42,0))</f>
        <v>0</v>
      </c>
      <c r="EF42" s="140">
        <f ca="1">IF(AND(($AB42+$E$2)&gt;EF$5,EF$5&gt;=$E$2),'Portfolio Inputs'!J$27*$U42,IF(AND(($AA42+$E$2)&gt;EF$5,EF$5&gt;=$E$2),'Portfolio Inputs'!J$27*$T42,0))
+IF(AND(($AB42+$E$2)&gt;EF$5,EF$5&gt;=$E$2),'Portfolio Inputs'!J$28*$W42,IF(AND(($AA42+$E$2)&gt;EF$5,EF$5&gt;=$E$2),'Portfolio Inputs'!J$28*$V42,0))</f>
        <v>0</v>
      </c>
      <c r="EG42" s="140">
        <f ca="1">IF(AND(($AB42+$E$2)&gt;EG$5,EG$5&gt;=$E$2),'Portfolio Inputs'!K$27*$U42,IF(AND(($AA42+$E$2)&gt;EG$5,EG$5&gt;=$E$2),'Portfolio Inputs'!K$27*$T42,0))
+IF(AND(($AB42+$E$2)&gt;EG$5,EG$5&gt;=$E$2),'Portfolio Inputs'!K$28*$W42,IF(AND(($AA42+$E$2)&gt;EG$5,EG$5&gt;=$E$2),'Portfolio Inputs'!K$28*$V42,0))</f>
        <v>0</v>
      </c>
      <c r="EH42" s="140">
        <f ca="1">IF(AND(($AB42+$E$2)&gt;EH$5,EH$5&gt;=$E$2),'Portfolio Inputs'!L$27*$U42,IF(AND(($AA42+$E$2)&gt;EH$5,EH$5&gt;=$E$2),'Portfolio Inputs'!L$27*$T42,0))
+IF(AND(($AB42+$E$2)&gt;EH$5,EH$5&gt;=$E$2),'Portfolio Inputs'!L$28*$W42,IF(AND(($AA42+$E$2)&gt;EH$5,EH$5&gt;=$E$2),'Portfolio Inputs'!L$28*$V42,0))</f>
        <v>0</v>
      </c>
      <c r="EI42" s="140">
        <f ca="1">IF(AND(($AB42+$E$2)&gt;EI$5,EI$5&gt;=$E$2),'Portfolio Inputs'!M$27*$U42,IF(AND(($AA42+$E$2)&gt;EI$5,EI$5&gt;=$E$2),'Portfolio Inputs'!M$27*$T42,0))
+IF(AND(($AB42+$E$2)&gt;EI$5,EI$5&gt;=$E$2),'Portfolio Inputs'!M$28*$W42,IF(AND(($AA42+$E$2)&gt;EI$5,EI$5&gt;=$E$2),'Portfolio Inputs'!M$28*$V42,0))</f>
        <v>0</v>
      </c>
      <c r="EJ42" s="140">
        <f ca="1">IF(AND(($AB42+$E$2)&gt;EJ$5,EJ$5&gt;=$E$2),'Portfolio Inputs'!N$27*$U42,IF(AND(($AA42+$E$2)&gt;EJ$5,EJ$5&gt;=$E$2),'Portfolio Inputs'!N$27*$T42,0))
+IF(AND(($AB42+$E$2)&gt;EJ$5,EJ$5&gt;=$E$2),'Portfolio Inputs'!N$28*$W42,IF(AND(($AA42+$E$2)&gt;EJ$5,EJ$5&gt;=$E$2),'Portfolio Inputs'!N$28*$V42,0))</f>
        <v>0</v>
      </c>
      <c r="EK42" s="140">
        <f ca="1">IF(AND(($AB42+$E$2)&gt;EK$5,EK$5&gt;=$E$2),'Portfolio Inputs'!O$27*$U42,IF(AND(($AA42+$E$2)&gt;EK$5,EK$5&gt;=$E$2),'Portfolio Inputs'!O$27*$T42,0))
+IF(AND(($AB42+$E$2)&gt;EK$5,EK$5&gt;=$E$2),'Portfolio Inputs'!O$28*$W42,IF(AND(($AA42+$E$2)&gt;EK$5,EK$5&gt;=$E$2),'Portfolio Inputs'!O$28*$V42,0))</f>
        <v>0</v>
      </c>
      <c r="EL42" s="140">
        <f ca="1">IF(AND(($AB42+$E$2)&gt;EL$5,EL$5&gt;=$E$2),'Portfolio Inputs'!P$27*$U42,IF(AND(($AA42+$E$2)&gt;EL$5,EL$5&gt;=$E$2),'Portfolio Inputs'!P$27*$T42,0))
+IF(AND(($AB42+$E$2)&gt;EL$5,EL$5&gt;=$E$2),'Portfolio Inputs'!P$28*$W42,IF(AND(($AA42+$E$2)&gt;EL$5,EL$5&gt;=$E$2),'Portfolio Inputs'!P$28*$V42,0))</f>
        <v>0</v>
      </c>
      <c r="EM42" s="140">
        <f ca="1">IF(AND(($AB42+$E$2)&gt;EM$5,EM$5&gt;=$E$2),'Portfolio Inputs'!Q$27*$U42,IF(AND(($AA42+$E$2)&gt;EM$5,EM$5&gt;=$E$2),'Portfolio Inputs'!Q$27*$T42,0))
+IF(AND(($AB42+$E$2)&gt;EM$5,EM$5&gt;=$E$2),'Portfolio Inputs'!Q$28*$W42,IF(AND(($AA42+$E$2)&gt;EM$5,EM$5&gt;=$E$2),'Portfolio Inputs'!Q$28*$V42,0))</f>
        <v>0</v>
      </c>
      <c r="EN42" s="140">
        <f ca="1">IF(AND(($AB42+$E$2)&gt;EN$5,EN$5&gt;=$E$2),'Portfolio Inputs'!R$27*$U42,IF(AND(($AA42+$E$2)&gt;EN$5,EN$5&gt;=$E$2),'Portfolio Inputs'!R$27*$T42,0))
+IF(AND(($AB42+$E$2)&gt;EN$5,EN$5&gt;=$E$2),'Portfolio Inputs'!R$28*$W42,IF(AND(($AA42+$E$2)&gt;EN$5,EN$5&gt;=$E$2),'Portfolio Inputs'!R$28*$V42,0))</f>
        <v>0</v>
      </c>
      <c r="EO42" s="140">
        <f ca="1">IF(AND(($AB42+$E$2)&gt;EO$5,EO$5&gt;=$E$2),'Portfolio Inputs'!S$27*$U42,IF(AND(($AA42+$E$2)&gt;EO$5,EO$5&gt;=$E$2),'Portfolio Inputs'!S$27*$T42,0))
+IF(AND(($AB42+$E$2)&gt;EO$5,EO$5&gt;=$E$2),'Portfolio Inputs'!S$28*$W42,IF(AND(($AA42+$E$2)&gt;EO$5,EO$5&gt;=$E$2),'Portfolio Inputs'!S$28*$V42,0))</f>
        <v>0</v>
      </c>
      <c r="EP42" s="140">
        <f ca="1">IF(AND(($AB42+$E$2)&gt;EP$5,EP$5&gt;=$E$2),'Portfolio Inputs'!T$27*$U42,IF(AND(($AA42+$E$2)&gt;EP$5,EP$5&gt;=$E$2),'Portfolio Inputs'!T$27*$T42,0))
+IF(AND(($AB42+$E$2)&gt;EP$5,EP$5&gt;=$E$2),'Portfolio Inputs'!T$28*$W42,IF(AND(($AA42+$E$2)&gt;EP$5,EP$5&gt;=$E$2),'Portfolio Inputs'!T$28*$V42,0))</f>
        <v>0</v>
      </c>
      <c r="EQ42" s="140">
        <f ca="1">IF(AND(($AB42+$E$2)&gt;EQ$5,EQ$5&gt;=$E$2),'Portfolio Inputs'!U$27*$U42,IF(AND(($AA42+$E$2)&gt;EQ$5,EQ$5&gt;=$E$2),'Portfolio Inputs'!U$27*$T42,0))
+IF(AND(($AB42+$E$2)&gt;EQ$5,EQ$5&gt;=$E$2),'Portfolio Inputs'!U$28*$W42,IF(AND(($AA42+$E$2)&gt;EQ$5,EQ$5&gt;=$E$2),'Portfolio Inputs'!U$28*$V42,0))</f>
        <v>0</v>
      </c>
      <c r="ER42" s="140">
        <f ca="1">IF(AND(($AB42+$E$2)&gt;ER$5,ER$5&gt;=$E$2),'Portfolio Inputs'!V$27*$U42,IF(AND(($AA42+$E$2)&gt;ER$5,ER$5&gt;=$E$2),'Portfolio Inputs'!V$27*$T42,0))
+IF(AND(($AB42+$E$2)&gt;ER$5,ER$5&gt;=$E$2),'Portfolio Inputs'!V$28*$W42,IF(AND(($AA42+$E$2)&gt;ER$5,ER$5&gt;=$E$2),'Portfolio Inputs'!V$28*$V42,0))</f>
        <v>0</v>
      </c>
      <c r="ES42" s="140">
        <f ca="1">IF(AND(($AB42+$E$2)&gt;ES$5,ES$5&gt;=$E$2),'Portfolio Inputs'!W$27*$U42,IF(AND(($AA42+$E$2)&gt;ES$5,ES$5&gt;=$E$2),'Portfolio Inputs'!W$27*$T42,0))
+IF(AND(($AB42+$E$2)&gt;ES$5,ES$5&gt;=$E$2),'Portfolio Inputs'!W$28*$W42,IF(AND(($AA42+$E$2)&gt;ES$5,ES$5&gt;=$E$2),'Portfolio Inputs'!W$28*$V42,0))</f>
        <v>0</v>
      </c>
      <c r="ET42" s="140">
        <f ca="1">IF(AND(($AB42+$E$2)&gt;ET$5,ET$5&gt;=$E$2),'Portfolio Inputs'!X$27*$U42,IF(AND(($AA42+$E$2)&gt;ET$5,ET$5&gt;=$E$2),'Portfolio Inputs'!X$27*$T42,0))
+IF(AND(($AB42+$E$2)&gt;ET$5,ET$5&gt;=$E$2),'Portfolio Inputs'!X$28*$W42,IF(AND(($AA42+$E$2)&gt;ET$5,ET$5&gt;=$E$2),'Portfolio Inputs'!X$28*$V42,0))</f>
        <v>0</v>
      </c>
      <c r="EU42" s="140">
        <f ca="1">IF(AND(($AB42+$E$2)&gt;EU$5,EU$5&gt;=$E$2),'Portfolio Inputs'!Y$27*$U42,IF(AND(($AA42+$E$2)&gt;EU$5,EU$5&gt;=$E$2),'Portfolio Inputs'!Y$27*$T42,0))
+IF(AND(($AB42+$E$2)&gt;EU$5,EU$5&gt;=$E$2),'Portfolio Inputs'!Y$28*$W42,IF(AND(($AA42+$E$2)&gt;EU$5,EU$5&gt;=$E$2),'Portfolio Inputs'!Y$28*$V42,0))</f>
        <v>0</v>
      </c>
      <c r="EV42" s="140">
        <f ca="1">IF(AND(($AB42+$E$2)&gt;EV$5,EV$5&gt;=$E$2),'Portfolio Inputs'!Z$27*$U42,IF(AND(($AA42+$E$2)&gt;EV$5,EV$5&gt;=$E$2),'Portfolio Inputs'!Z$27*$T42,0))
+IF(AND(($AB42+$E$2)&gt;EV$5,EV$5&gt;=$E$2),'Portfolio Inputs'!Z$28*$W42,IF(AND(($AA42+$E$2)&gt;EV$5,EV$5&gt;=$E$2),'Portfolio Inputs'!Z$28*$V42,0))</f>
        <v>0</v>
      </c>
      <c r="EW42" s="140">
        <f ca="1">IF(AND(($AB42+$E$2)&gt;EW$5,EW$5&gt;=$E$2),'Portfolio Inputs'!AA$27*$U42,IF(AND(($AA42+$E$2)&gt;EW$5,EW$5&gt;=$E$2),'Portfolio Inputs'!AA$27*$T42,0))
+IF(AND(($AB42+$E$2)&gt;EW$5,EW$5&gt;=$E$2),'Portfolio Inputs'!AA$28*$W42,IF(AND(($AA42+$E$2)&gt;EW$5,EW$5&gt;=$E$2),'Portfolio Inputs'!AA$28*$V42,0))</f>
        <v>0</v>
      </c>
      <c r="EX42" s="140">
        <f ca="1">IF(AND(($AB42+$E$2)&gt;EX$5,EX$5&gt;=$E$2),'Portfolio Inputs'!AB$27*$U42,IF(AND(($AA42+$E$2)&gt;EX$5,EX$5&gt;=$E$2),'Portfolio Inputs'!AB$27*$T42,0))
+IF(AND(($AB42+$E$2)&gt;EX$5,EX$5&gt;=$E$2),'Portfolio Inputs'!AB$28*$W42,IF(AND(($AA42+$E$2)&gt;EX$5,EX$5&gt;=$E$2),'Portfolio Inputs'!AB$28*$V42,0))</f>
        <v>0</v>
      </c>
      <c r="EY42" s="140">
        <f ca="1">IF(AND(($AB42+$E$2)&gt;EY$5,EY$5&gt;=$E$2),'Portfolio Inputs'!AC$27*$U42,IF(AND(($AA42+$E$2)&gt;EY$5,EY$5&gt;=$E$2),'Portfolio Inputs'!AC$27*$T42,0))
+IF(AND(($AB42+$E$2)&gt;EY$5,EY$5&gt;=$E$2),'Portfolio Inputs'!AC$28*$W42,IF(AND(($AA42+$E$2)&gt;EY$5,EY$5&gt;=$E$2),'Portfolio Inputs'!AC$28*$V42,0))</f>
        <v>0</v>
      </c>
      <c r="EZ42" s="140">
        <f ca="1">IF(AND(($AB42+$E$2)&gt;EZ$5,EZ$5&gt;=$E$2),'Portfolio Inputs'!AD$27*$U42,IF(AND(($AA42+$E$2)&gt;EZ$5,EZ$5&gt;=$E$2),'Portfolio Inputs'!AD$27*$T42,0))
+IF(AND(($AB42+$E$2)&gt;EZ$5,EZ$5&gt;=$E$2),'Portfolio Inputs'!AD$28*$W42,IF(AND(($AA42+$E$2)&gt;EZ$5,EZ$5&gt;=$E$2),'Portfolio Inputs'!AD$28*$V42,0))</f>
        <v>0</v>
      </c>
      <c r="FA42" s="140">
        <f ca="1">IF(AND(($AB42+$E$2)&gt;FA$5,FA$5&gt;=$E$2),'Portfolio Inputs'!AE$27*$U42,IF(AND(($AA42+$E$2)&gt;FA$5,FA$5&gt;=$E$2),'Portfolio Inputs'!AE$27*$T42,0))
+IF(AND(($AB42+$E$2)&gt;FA$5,FA$5&gt;=$E$2),'Portfolio Inputs'!AE$28*$W42,IF(AND(($AA42+$E$2)&gt;FA$5,FA$5&gt;=$E$2),'Portfolio Inputs'!AE$28*$V42,0))</f>
        <v>0</v>
      </c>
      <c r="FB42" s="140">
        <f ca="1">IF(AND(($AB42+$E$2)&gt;FB$5,FB$5&gt;=$E$2),'Portfolio Inputs'!AF$27*$U42,IF(AND(($AA42+$E$2)&gt;FB$5,FB$5&gt;=$E$2),'Portfolio Inputs'!AF$27*$T42,0))
+IF(AND(($AB42+$E$2)&gt;FB$5,FB$5&gt;=$E$2),'Portfolio Inputs'!AF$28*$W42,IF(AND(($AA42+$E$2)&gt;FB$5,FB$5&gt;=$E$2),'Portfolio Inputs'!AF$28*$V42,0))</f>
        <v>0</v>
      </c>
      <c r="FC42" s="140">
        <f ca="1">IF(AND(($AB42+$E$2)&gt;FC$5,FC$5&gt;=$E$2),'Portfolio Inputs'!AG$27*$U42,IF(AND(($AA42+$E$2)&gt;FC$5,FC$5&gt;=$E$2),'Portfolio Inputs'!AG$27*$T42,0))
+IF(AND(($AB42+$E$2)&gt;FC$5,FC$5&gt;=$E$2),'Portfolio Inputs'!AG$28*$W42,IF(AND(($AA42+$E$2)&gt;FC$5,FC$5&gt;=$E$2),'Portfolio Inputs'!AG$28*$V42,0))</f>
        <v>0</v>
      </c>
      <c r="FD42" s="140">
        <f ca="1">IF(AND(($AB42+$E$2)&gt;FD$5,FD$5&gt;=$E$2),'Portfolio Inputs'!AH$27*$U42,IF(AND(($AA42+$E$2)&gt;FD$5,FD$5&gt;=$E$2),'Portfolio Inputs'!AH$27*$T42,0))
+IF(AND(($AB42+$E$2)&gt;FD$5,FD$5&gt;=$E$2),'Portfolio Inputs'!AH$28*$W42,IF(AND(($AA42+$E$2)&gt;FD$5,FD$5&gt;=$E$2),'Portfolio Inputs'!AH$28*$V42,0))</f>
        <v>0</v>
      </c>
      <c r="FE42" s="140">
        <f ca="1">IF(AND(($AB42+$E$2)&gt;FE$5,FE$5&gt;=$E$2),'Portfolio Inputs'!AI$27*$U42,IF(AND(($AA42+$E$2)&gt;FE$5,FE$5&gt;=$E$2),'Portfolio Inputs'!AI$27*$T42,0))
+IF(AND(($AB42+$E$2)&gt;FE$5,FE$5&gt;=$E$2),'Portfolio Inputs'!AI$28*$W42,IF(AND(($AA42+$E$2)&gt;FE$5,FE$5&gt;=$E$2),'Portfolio Inputs'!AI$28*$V42,0))</f>
        <v>0</v>
      </c>
      <c r="FF42" s="140">
        <f ca="1">IF(AND(($AB42+$E$2)&gt;FF$5,FF$5&gt;=$E$2),'Portfolio Inputs'!AJ$27*$U42,IF(AND(($AA42+$E$2)&gt;FF$5,FF$5&gt;=$E$2),'Portfolio Inputs'!AJ$27*$T42,0))
+IF(AND(($AB42+$E$2)&gt;FF$5,FF$5&gt;=$E$2),'Portfolio Inputs'!AJ$28*$W42,IF(AND(($AA42+$E$2)&gt;FF$5,FF$5&gt;=$E$2),'Portfolio Inputs'!AJ$28*$V42,0))</f>
        <v>0</v>
      </c>
      <c r="FG42" s="140">
        <f ca="1">IF(AND(($AB42+$E$2)&gt;FG$5,FG$5&gt;=$E$2),'Portfolio Inputs'!AK$27*$U42,IF(AND(($AA42+$E$2)&gt;FG$5,FG$5&gt;=$E$2),'Portfolio Inputs'!AK$27*$T42,0))
+IF(AND(($AB42+$E$2)&gt;FG$5,FG$5&gt;=$E$2),'Portfolio Inputs'!AK$28*$W42,IF(AND(($AA42+$E$2)&gt;FG$5,FG$5&gt;=$E$2),'Portfolio Inputs'!AK$28*$V42,0))</f>
        <v>0</v>
      </c>
      <c r="FH42" s="140">
        <f ca="1">IF(AND(($AB42+$E$2)&gt;FH$5,FH$5&gt;=$E$2),'Portfolio Inputs'!AL$27*$U42,IF(AND(($AA42+$E$2)&gt;FH$5,FH$5&gt;=$E$2),'Portfolio Inputs'!AL$27*$T42,0))
+IF(AND(($AB42+$E$2)&gt;FH$5,FH$5&gt;=$E$2),'Portfolio Inputs'!AL$28*$W42,IF(AND(($AA42+$E$2)&gt;FH$5,FH$5&gt;=$E$2),'Portfolio Inputs'!AL$28*$V42,0))</f>
        <v>0</v>
      </c>
      <c r="FI42" s="140">
        <f ca="1">IF(AND(($AB42+$E$2)&gt;FI$5,FI$5&gt;=$E$2),'Portfolio Inputs'!AM$27*$U42,IF(AND(($AA42+$E$2)&gt;FI$5,FI$5&gt;=$E$2),'Portfolio Inputs'!AM$27*$T42,0))
+IF(AND(($AB42+$E$2)&gt;FI$5,FI$5&gt;=$E$2),'Portfolio Inputs'!AM$28*$W42,IF(AND(($AA42+$E$2)&gt;FI$5,FI$5&gt;=$E$2),'Portfolio Inputs'!AM$28*$V42,0))</f>
        <v>0</v>
      </c>
      <c r="FJ42" s="139"/>
      <c r="FK42" s="140">
        <f ca="1">IF(AND(($AB42+$E$2)&gt;GT$5,GT$5&gt;=$E$2),$U42,IF(AND(($AA42+$E$2)&gt;GT$5,GT$5&gt;=$E$2),$T42,0))/Loss_Propane
 *IF($C42="Residential",'Portfolio Inputs'!F$39,'Portfolio Inputs'!F$40)
+IF(AND(($AB42+$E$2)&gt;GT$5,GT$5&gt;=$E$2),$W42,IF(AND(($AA42+$E$2)&gt;GT$5,GT$5&gt;=$E$2),$V42,0))/Loss_OilEnergy
 *IF($C42="Residential",'Portfolio Inputs'!F$41,'Portfolio Inputs'!F$42)</f>
        <v>0</v>
      </c>
      <c r="FL42" s="140">
        <f ca="1">IF(AND(($AB42+$E$2)&gt;GU$5,GU$5&gt;=$E$2),$U42,IF(AND(($AA42+$E$2)&gt;GU$5,GU$5&gt;=$E$2),$T42,0))/Loss_Propane
 *IF($C42="Residential",'Portfolio Inputs'!G$39,'Portfolio Inputs'!G$40)
+IF(AND(($AB42+$E$2)&gt;GU$5,GU$5&gt;=$E$2),$W42,IF(AND(($AA42+$E$2)&gt;GU$5,GU$5&gt;=$E$2),$V42,0))/Loss_OilEnergy
 *IF($C42="Residential",'Portfolio Inputs'!G$41,'Portfolio Inputs'!G$42)</f>
        <v>0</v>
      </c>
      <c r="FM42" s="140">
        <f ca="1">IF(AND(($AB42+$E$2)&gt;GV$5,GV$5&gt;=$E$2),$U42,IF(AND(($AA42+$E$2)&gt;GV$5,GV$5&gt;=$E$2),$T42,0))/Loss_Propane
 *IF($C42="Residential",'Portfolio Inputs'!H$39,'Portfolio Inputs'!H$40)
+IF(AND(($AB42+$E$2)&gt;GV$5,GV$5&gt;=$E$2),$W42,IF(AND(($AA42+$E$2)&gt;GV$5,GV$5&gt;=$E$2),$V42,0))/Loss_OilEnergy
 *IF($C42="Residential",'Portfolio Inputs'!H$41,'Portfolio Inputs'!H$42)</f>
        <v>0</v>
      </c>
      <c r="FN42" s="140">
        <f ca="1">IF(AND(($AB42+$E$2)&gt;GW$5,GW$5&gt;=$E$2),$U42,IF(AND(($AA42+$E$2)&gt;GW$5,GW$5&gt;=$E$2),$T42,0))/Loss_Propane
 *IF($C42="Residential",'Portfolio Inputs'!I$39,'Portfolio Inputs'!I$40)
+IF(AND(($AB42+$E$2)&gt;GW$5,GW$5&gt;=$E$2),$W42,IF(AND(($AA42+$E$2)&gt;GW$5,GW$5&gt;=$E$2),$V42,0))/Loss_OilEnergy
 *IF($C42="Residential",'Portfolio Inputs'!I$41,'Portfolio Inputs'!I$42)</f>
        <v>0</v>
      </c>
      <c r="FO42" s="140">
        <f ca="1">IF(AND(($AB42+$E$2)&gt;GX$5,GX$5&gt;=$E$2),$U42,IF(AND(($AA42+$E$2)&gt;GX$5,GX$5&gt;=$E$2),$T42,0))/Loss_Propane
 *IF($C42="Residential",'Portfolio Inputs'!J$39,'Portfolio Inputs'!J$40)
+IF(AND(($AB42+$E$2)&gt;GX$5,GX$5&gt;=$E$2),$W42,IF(AND(($AA42+$E$2)&gt;GX$5,GX$5&gt;=$E$2),$V42,0))/Loss_OilEnergy
 *IF($C42="Residential",'Portfolio Inputs'!J$41,'Portfolio Inputs'!J$42)</f>
        <v>0</v>
      </c>
      <c r="FP42" s="140">
        <f ca="1">IF(AND(($AB42+$E$2)&gt;GY$5,GY$5&gt;=$E$2),$U42,IF(AND(($AA42+$E$2)&gt;GY$5,GY$5&gt;=$E$2),$T42,0))/Loss_Propane
 *IF($C42="Residential",'Portfolio Inputs'!K$39,'Portfolio Inputs'!K$40)
+IF(AND(($AB42+$E$2)&gt;GY$5,GY$5&gt;=$E$2),$W42,IF(AND(($AA42+$E$2)&gt;GY$5,GY$5&gt;=$E$2),$V42,0))/Loss_OilEnergy
 *IF($C42="Residential",'Portfolio Inputs'!K$41,'Portfolio Inputs'!K$42)</f>
        <v>0</v>
      </c>
      <c r="FQ42" s="140">
        <f ca="1">IF(AND(($AB42+$E$2)&gt;GZ$5,GZ$5&gt;=$E$2),$U42,IF(AND(($AA42+$E$2)&gt;GZ$5,GZ$5&gt;=$E$2),$T42,0))/Loss_Propane
 *IF($C42="Residential",'Portfolio Inputs'!L$39,'Portfolio Inputs'!L$40)
+IF(AND(($AB42+$E$2)&gt;GZ$5,GZ$5&gt;=$E$2),$W42,IF(AND(($AA42+$E$2)&gt;GZ$5,GZ$5&gt;=$E$2),$V42,0))/Loss_OilEnergy
 *IF($C42="Residential",'Portfolio Inputs'!L$41,'Portfolio Inputs'!L$42)</f>
        <v>0</v>
      </c>
      <c r="FR42" s="140">
        <f ca="1">IF(AND(($AB42+$E$2)&gt;HA$5,HA$5&gt;=$E$2),$U42,IF(AND(($AA42+$E$2)&gt;HA$5,HA$5&gt;=$E$2),$T42,0))/Loss_Propane
 *IF($C42="Residential",'Portfolio Inputs'!M$39,'Portfolio Inputs'!M$40)
+IF(AND(($AB42+$E$2)&gt;HA$5,HA$5&gt;=$E$2),$W42,IF(AND(($AA42+$E$2)&gt;HA$5,HA$5&gt;=$E$2),$V42,0))/Loss_OilEnergy
 *IF($C42="Residential",'Portfolio Inputs'!M$41,'Portfolio Inputs'!M$42)</f>
        <v>0</v>
      </c>
      <c r="FS42" s="140">
        <f ca="1">IF(AND(($AB42+$E$2)&gt;HB$5,HB$5&gt;=$E$2),$U42,IF(AND(($AA42+$E$2)&gt;HB$5,HB$5&gt;=$E$2),$T42,0))/Loss_Propane
 *IF($C42="Residential",'Portfolio Inputs'!N$39,'Portfolio Inputs'!N$40)
+IF(AND(($AB42+$E$2)&gt;HB$5,HB$5&gt;=$E$2),$W42,IF(AND(($AA42+$E$2)&gt;HB$5,HB$5&gt;=$E$2),$V42,0))/Loss_OilEnergy
 *IF($C42="Residential",'Portfolio Inputs'!N$41,'Portfolio Inputs'!N$42)</f>
        <v>0</v>
      </c>
      <c r="FT42" s="140">
        <f ca="1">IF(AND(($AB42+$E$2)&gt;HC$5,HC$5&gt;=$E$2),$U42,IF(AND(($AA42+$E$2)&gt;HC$5,HC$5&gt;=$E$2),$T42,0))/Loss_Propane
 *IF($C42="Residential",'Portfolio Inputs'!O$39,'Portfolio Inputs'!O$40)
+IF(AND(($AB42+$E$2)&gt;HC$5,HC$5&gt;=$E$2),$W42,IF(AND(($AA42+$E$2)&gt;HC$5,HC$5&gt;=$E$2),$V42,0))/Loss_OilEnergy
 *IF($C42="Residential",'Portfolio Inputs'!O$41,'Portfolio Inputs'!O$42)</f>
        <v>0</v>
      </c>
      <c r="FU42" s="140">
        <f ca="1">IF(AND(($AB42+$E$2)&gt;HD$5,HD$5&gt;=$E$2),$U42,IF(AND(($AA42+$E$2)&gt;HD$5,HD$5&gt;=$E$2),$T42,0))/Loss_Propane
 *IF($C42="Residential",'Portfolio Inputs'!P$39,'Portfolio Inputs'!P$40)
+IF(AND(($AB42+$E$2)&gt;HD$5,HD$5&gt;=$E$2),$W42,IF(AND(($AA42+$E$2)&gt;HD$5,HD$5&gt;=$E$2),$V42,0))/Loss_OilEnergy
 *IF($C42="Residential",'Portfolio Inputs'!P$41,'Portfolio Inputs'!P$42)</f>
        <v>0</v>
      </c>
      <c r="FV42" s="140">
        <f ca="1">IF(AND(($AB42+$E$2)&gt;HE$5,HE$5&gt;=$E$2),$U42,IF(AND(($AA42+$E$2)&gt;HE$5,HE$5&gt;=$E$2),$T42,0))/Loss_Propane
 *IF($C42="Residential",'Portfolio Inputs'!Q$39,'Portfolio Inputs'!Q$40)
+IF(AND(($AB42+$E$2)&gt;HE$5,HE$5&gt;=$E$2),$W42,IF(AND(($AA42+$E$2)&gt;HE$5,HE$5&gt;=$E$2),$V42,0))/Loss_OilEnergy
 *IF($C42="Residential",'Portfolio Inputs'!Q$41,'Portfolio Inputs'!Q$42)</f>
        <v>0</v>
      </c>
      <c r="FW42" s="140">
        <f ca="1">IF(AND(($AB42+$E$2)&gt;HF$5,HF$5&gt;=$E$2),$U42,IF(AND(($AA42+$E$2)&gt;HF$5,HF$5&gt;=$E$2),$T42,0))/Loss_Propane
 *IF($C42="Residential",'Portfolio Inputs'!R$39,'Portfolio Inputs'!R$40)
+IF(AND(($AB42+$E$2)&gt;HF$5,HF$5&gt;=$E$2),$W42,IF(AND(($AA42+$E$2)&gt;HF$5,HF$5&gt;=$E$2),$V42,0))/Loss_OilEnergy
 *IF($C42="Residential",'Portfolio Inputs'!R$41,'Portfolio Inputs'!R$42)</f>
        <v>0</v>
      </c>
      <c r="FX42" s="140">
        <f ca="1">IF(AND(($AB42+$E$2)&gt;HG$5,HG$5&gt;=$E$2),$U42,IF(AND(($AA42+$E$2)&gt;HG$5,HG$5&gt;=$E$2),$T42,0))/Loss_Propane
 *IF($C42="Residential",'Portfolio Inputs'!S$39,'Portfolio Inputs'!S$40)
+IF(AND(($AB42+$E$2)&gt;HG$5,HG$5&gt;=$E$2),$W42,IF(AND(($AA42+$E$2)&gt;HG$5,HG$5&gt;=$E$2),$V42,0))/Loss_OilEnergy
 *IF($C42="Residential",'Portfolio Inputs'!S$41,'Portfolio Inputs'!S$42)</f>
        <v>0</v>
      </c>
      <c r="FY42" s="140">
        <f ca="1">IF(AND(($AB42+$E$2)&gt;HH$5,HH$5&gt;=$E$2),$U42,IF(AND(($AA42+$E$2)&gt;HH$5,HH$5&gt;=$E$2),$T42,0))/Loss_Propane
 *IF($C42="Residential",'Portfolio Inputs'!T$39,'Portfolio Inputs'!T$40)
+IF(AND(($AB42+$E$2)&gt;HH$5,HH$5&gt;=$E$2),$W42,IF(AND(($AA42+$E$2)&gt;HH$5,HH$5&gt;=$E$2),$V42,0))/Loss_OilEnergy
 *IF($C42="Residential",'Portfolio Inputs'!T$41,'Portfolio Inputs'!T$42)</f>
        <v>0</v>
      </c>
      <c r="FZ42" s="140">
        <f ca="1">IF(AND(($AB42+$E$2)&gt;HI$5,HI$5&gt;=$E$2),$U42,IF(AND(($AA42+$E$2)&gt;HI$5,HI$5&gt;=$E$2),$T42,0))/Loss_Propane
 *IF($C42="Residential",'Portfolio Inputs'!U$39,'Portfolio Inputs'!U$40)
+IF(AND(($AB42+$E$2)&gt;HI$5,HI$5&gt;=$E$2),$W42,IF(AND(($AA42+$E$2)&gt;HI$5,HI$5&gt;=$E$2),$V42,0))/Loss_OilEnergy
 *IF($C42="Residential",'Portfolio Inputs'!U$41,'Portfolio Inputs'!U$42)</f>
        <v>0</v>
      </c>
      <c r="GA42" s="140">
        <f ca="1">IF(AND(($AB42+$E$2)&gt;HJ$5,HJ$5&gt;=$E$2),$U42,IF(AND(($AA42+$E$2)&gt;HJ$5,HJ$5&gt;=$E$2),$T42,0))/Loss_Propane
 *IF($C42="Residential",'Portfolio Inputs'!V$39,'Portfolio Inputs'!V$40)
+IF(AND(($AB42+$E$2)&gt;HJ$5,HJ$5&gt;=$E$2),$W42,IF(AND(($AA42+$E$2)&gt;HJ$5,HJ$5&gt;=$E$2),$V42,0))/Loss_OilEnergy
 *IF($C42="Residential",'Portfolio Inputs'!V$41,'Portfolio Inputs'!V$42)</f>
        <v>0</v>
      </c>
      <c r="GB42" s="140">
        <f ca="1">IF(AND(($AB42+$E$2)&gt;HK$5,HK$5&gt;=$E$2),$U42,IF(AND(($AA42+$E$2)&gt;HK$5,HK$5&gt;=$E$2),$T42,0))/Loss_Propane
 *IF($C42="Residential",'Portfolio Inputs'!W$39,'Portfolio Inputs'!W$40)
+IF(AND(($AB42+$E$2)&gt;HK$5,HK$5&gt;=$E$2),$W42,IF(AND(($AA42+$E$2)&gt;HK$5,HK$5&gt;=$E$2),$V42,0))/Loss_OilEnergy
 *IF($C42="Residential",'Portfolio Inputs'!W$41,'Portfolio Inputs'!W$42)</f>
        <v>0</v>
      </c>
      <c r="GC42" s="140">
        <f ca="1">IF(AND(($AB42+$E$2)&gt;HL$5,HL$5&gt;=$E$2),$U42,IF(AND(($AA42+$E$2)&gt;HL$5,HL$5&gt;=$E$2),$T42,0))/Loss_Propane
 *IF($C42="Residential",'Portfolio Inputs'!X$39,'Portfolio Inputs'!X$40)
+IF(AND(($AB42+$E$2)&gt;HL$5,HL$5&gt;=$E$2),$W42,IF(AND(($AA42+$E$2)&gt;HL$5,HL$5&gt;=$E$2),$V42,0))/Loss_OilEnergy
 *IF($C42="Residential",'Portfolio Inputs'!X$41,'Portfolio Inputs'!X$42)</f>
        <v>0</v>
      </c>
      <c r="GD42" s="140">
        <f ca="1">IF(AND(($AB42+$E$2)&gt;HM$5,HM$5&gt;=$E$2),$U42,IF(AND(($AA42+$E$2)&gt;HM$5,HM$5&gt;=$E$2),$T42,0))/Loss_Propane
 *IF($C42="Residential",'Portfolio Inputs'!Y$39,'Portfolio Inputs'!Y$40)
+IF(AND(($AB42+$E$2)&gt;HM$5,HM$5&gt;=$E$2),$W42,IF(AND(($AA42+$E$2)&gt;HM$5,HM$5&gt;=$E$2),$V42,0))/Loss_OilEnergy
 *IF($C42="Residential",'Portfolio Inputs'!Y$41,'Portfolio Inputs'!Y$42)</f>
        <v>0</v>
      </c>
      <c r="GE42" s="140">
        <f ca="1">IF(AND(($AB42+$E$2)&gt;HN$5,HN$5&gt;=$E$2),$U42,IF(AND(($AA42+$E$2)&gt;HN$5,HN$5&gt;=$E$2),$T42,0))/Loss_Propane
 *IF($C42="Residential",'Portfolio Inputs'!Z$39,'Portfolio Inputs'!Z$40)
+IF(AND(($AB42+$E$2)&gt;HN$5,HN$5&gt;=$E$2),$W42,IF(AND(($AA42+$E$2)&gt;HN$5,HN$5&gt;=$E$2),$V42,0))/Loss_OilEnergy
 *IF($C42="Residential",'Portfolio Inputs'!Z$41,'Portfolio Inputs'!Z$42)</f>
        <v>0</v>
      </c>
      <c r="GF42" s="140">
        <f ca="1">IF(AND(($AB42+$E$2)&gt;HO$5,HO$5&gt;=$E$2),$U42,IF(AND(($AA42+$E$2)&gt;HO$5,HO$5&gt;=$E$2),$T42,0))/Loss_Propane
 *IF($C42="Residential",'Portfolio Inputs'!AA$39,'Portfolio Inputs'!AA$40)
+IF(AND(($AB42+$E$2)&gt;HO$5,HO$5&gt;=$E$2),$W42,IF(AND(($AA42+$E$2)&gt;HO$5,HO$5&gt;=$E$2),$V42,0))/Loss_OilEnergy
 *IF($C42="Residential",'Portfolio Inputs'!AA$41,'Portfolio Inputs'!AA$42)</f>
        <v>0</v>
      </c>
      <c r="GG42" s="140">
        <f ca="1">IF(AND(($AB42+$E$2)&gt;HP$5,HP$5&gt;=$E$2),$U42,IF(AND(($AA42+$E$2)&gt;HP$5,HP$5&gt;=$E$2),$T42,0))/Loss_Propane
 *IF($C42="Residential",'Portfolio Inputs'!AB$39,'Portfolio Inputs'!AB$40)
+IF(AND(($AB42+$E$2)&gt;HP$5,HP$5&gt;=$E$2),$W42,IF(AND(($AA42+$E$2)&gt;HP$5,HP$5&gt;=$E$2),$V42,0))/Loss_OilEnergy
 *IF($C42="Residential",'Portfolio Inputs'!AB$41,'Portfolio Inputs'!AB$42)</f>
        <v>0</v>
      </c>
      <c r="GH42" s="140">
        <f ca="1">IF(AND(($AB42+$E$2)&gt;HQ$5,HQ$5&gt;=$E$2),$U42,IF(AND(($AA42+$E$2)&gt;HQ$5,HQ$5&gt;=$E$2),$T42,0))/Loss_Propane
 *IF($C42="Residential",'Portfolio Inputs'!AC$39,'Portfolio Inputs'!AC$40)
+IF(AND(($AB42+$E$2)&gt;HQ$5,HQ$5&gt;=$E$2),$W42,IF(AND(($AA42+$E$2)&gt;HQ$5,HQ$5&gt;=$E$2),$V42,0))/Loss_OilEnergy
 *IF($C42="Residential",'Portfolio Inputs'!AC$41,'Portfolio Inputs'!AC$42)</f>
        <v>0</v>
      </c>
      <c r="GI42" s="140">
        <f ca="1">IF(AND(($AB42+$E$2)&gt;HR$5,HR$5&gt;=$E$2),$U42,IF(AND(($AA42+$E$2)&gt;HR$5,HR$5&gt;=$E$2),$T42,0))/Loss_Propane
 *IF($C42="Residential",'Portfolio Inputs'!AD$39,'Portfolio Inputs'!AD$40)
+IF(AND(($AB42+$E$2)&gt;HR$5,HR$5&gt;=$E$2),$W42,IF(AND(($AA42+$E$2)&gt;HR$5,HR$5&gt;=$E$2),$V42,0))/Loss_OilEnergy
 *IF($C42="Residential",'Portfolio Inputs'!AD$41,'Portfolio Inputs'!AD$42)</f>
        <v>0</v>
      </c>
      <c r="GJ42" s="140">
        <f ca="1">IF(AND(($AB42+$E$2)&gt;HS$5,HS$5&gt;=$E$2),$U42,IF(AND(($AA42+$E$2)&gt;HS$5,HS$5&gt;=$E$2),$T42,0))/Loss_Propane
 *IF($C42="Residential",'Portfolio Inputs'!AE$39,'Portfolio Inputs'!AE$40)
+IF(AND(($AB42+$E$2)&gt;HS$5,HS$5&gt;=$E$2),$W42,IF(AND(($AA42+$E$2)&gt;HS$5,HS$5&gt;=$E$2),$V42,0))/Loss_OilEnergy
 *IF($C42="Residential",'Portfolio Inputs'!AE$41,'Portfolio Inputs'!AE$42)</f>
        <v>0</v>
      </c>
      <c r="GK42" s="140">
        <f ca="1">IF(AND(($AB42+$E$2)&gt;HT$5,HT$5&gt;=$E$2),$U42,IF(AND(($AA42+$E$2)&gt;HT$5,HT$5&gt;=$E$2),$T42,0))/Loss_Propane
 *IF($C42="Residential",'Portfolio Inputs'!AF$39,'Portfolio Inputs'!AF$40)
+IF(AND(($AB42+$E$2)&gt;HT$5,HT$5&gt;=$E$2),$W42,IF(AND(($AA42+$E$2)&gt;HT$5,HT$5&gt;=$E$2),$V42,0))/Loss_OilEnergy
 *IF($C42="Residential",'Portfolio Inputs'!AF$41,'Portfolio Inputs'!AF$42)</f>
        <v>0</v>
      </c>
      <c r="GL42" s="140">
        <f ca="1">IF(AND(($AB42+$E$2)&gt;HU$5,HU$5&gt;=$E$2),$U42,IF(AND(($AA42+$E$2)&gt;HU$5,HU$5&gt;=$E$2),$T42,0))/Loss_Propane
 *IF($C42="Residential",'Portfolio Inputs'!AG$39,'Portfolio Inputs'!AG$40)
+IF(AND(($AB42+$E$2)&gt;HU$5,HU$5&gt;=$E$2),$W42,IF(AND(($AA42+$E$2)&gt;HU$5,HU$5&gt;=$E$2),$V42,0))/Loss_OilEnergy
 *IF($C42="Residential",'Portfolio Inputs'!AG$41,'Portfolio Inputs'!AG$42)</f>
        <v>0</v>
      </c>
      <c r="GM42" s="140">
        <f ca="1">IF(AND(($AB42+$E$2)&gt;HV$5,HV$5&gt;=$E$2),$U42,IF(AND(($AA42+$E$2)&gt;HV$5,HV$5&gt;=$E$2),$T42,0))/Loss_Propane
 *IF($C42="Residential",'Portfolio Inputs'!AH$39,'Portfolio Inputs'!AH$40)
+IF(AND(($AB42+$E$2)&gt;HV$5,HV$5&gt;=$E$2),$W42,IF(AND(($AA42+$E$2)&gt;HV$5,HV$5&gt;=$E$2),$V42,0))/Loss_OilEnergy
 *IF($C42="Residential",'Portfolio Inputs'!AH$41,'Portfolio Inputs'!AH$42)</f>
        <v>0</v>
      </c>
      <c r="GN42" s="140">
        <f ca="1">IF(AND(($AB42+$E$2)&gt;HW$5,HW$5&gt;=$E$2),$U42,IF(AND(($AA42+$E$2)&gt;HW$5,HW$5&gt;=$E$2),$T42,0))/Loss_Propane
 *IF($C42="Residential",'Portfolio Inputs'!AI$39,'Portfolio Inputs'!AI$40)
+IF(AND(($AB42+$E$2)&gt;HW$5,HW$5&gt;=$E$2),$W42,IF(AND(($AA42+$E$2)&gt;HW$5,HW$5&gt;=$E$2),$V42,0))/Loss_OilEnergy
 *IF($C42="Residential",'Portfolio Inputs'!AI$41,'Portfolio Inputs'!AI$42)</f>
        <v>0</v>
      </c>
      <c r="GO42" s="140">
        <f ca="1">IF(AND(($AB42+$E$2)&gt;HX$5,HX$5&gt;=$E$2),$U42,IF(AND(($AA42+$E$2)&gt;HX$5,HX$5&gt;=$E$2),$T42,0))/Loss_Propane
 *IF($C42="Residential",'Portfolio Inputs'!AJ$39,'Portfolio Inputs'!AJ$40)
+IF(AND(($AB42+$E$2)&gt;HX$5,HX$5&gt;=$E$2),$W42,IF(AND(($AA42+$E$2)&gt;HX$5,HX$5&gt;=$E$2),$V42,0))/Loss_OilEnergy
 *IF($C42="Residential",'Portfolio Inputs'!AJ$41,'Portfolio Inputs'!AJ$42)</f>
        <v>0</v>
      </c>
      <c r="GP42" s="140">
        <f ca="1">IF(AND(($AB42+$E$2)&gt;HY$5,HY$5&gt;=$E$2),$U42,IF(AND(($AA42+$E$2)&gt;HY$5,HY$5&gt;=$E$2),$T42,0))/Loss_Propane
 *IF($C42="Residential",'Portfolio Inputs'!AK$39,'Portfolio Inputs'!AK$40)
+IF(AND(($AB42+$E$2)&gt;HY$5,HY$5&gt;=$E$2),$W42,IF(AND(($AA42+$E$2)&gt;HY$5,HY$5&gt;=$E$2),$V42,0))/Loss_OilEnergy
 *IF($C42="Residential",'Portfolio Inputs'!AK$41,'Portfolio Inputs'!AK$42)</f>
        <v>0</v>
      </c>
      <c r="GQ42" s="140">
        <f ca="1">IF(AND(($AB42+$E$2)&gt;HZ$5,HZ$5&gt;=$E$2),$U42,IF(AND(($AA42+$E$2)&gt;HZ$5,HZ$5&gt;=$E$2),$T42,0))/Loss_Propane
 *IF($C42="Residential",'Portfolio Inputs'!AL$39,'Portfolio Inputs'!AL$40)
+IF(AND(($AB42+$E$2)&gt;HZ$5,HZ$5&gt;=$E$2),$W42,IF(AND(($AA42+$E$2)&gt;HZ$5,HZ$5&gt;=$E$2),$V42,0))/Loss_OilEnergy
 *IF($C42="Residential",'Portfolio Inputs'!AL$41,'Portfolio Inputs'!AL$42)</f>
        <v>0</v>
      </c>
      <c r="GR42" s="140">
        <f ca="1">IF(AND(($AB42+$E$2)&gt;IA$5,IA$5&gt;=$E$2),$U42,IF(AND(($AA42+$E$2)&gt;IA$5,IA$5&gt;=$E$2),$T42,0))/Loss_Propane
 *IF($C42="Residential",'Portfolio Inputs'!AM$39,'Portfolio Inputs'!AM$40)
+IF(AND(($AB42+$E$2)&gt;IA$5,IA$5&gt;=$E$2),$W42,IF(AND(($AA42+$E$2)&gt;IA$5,IA$5&gt;=$E$2),$V42,0))/Loss_OilEnergy
 *IF($C42="Residential",'Portfolio Inputs'!AM$41,'Portfolio Inputs'!AM$42)</f>
        <v>0</v>
      </c>
      <c r="GS42" s="139"/>
      <c r="GT42" s="140">
        <f ca="1">IF(AND(($AB42+$E$2)&gt;GT$5,GT$5&gt;=$E$2),$L42,IF(AND(($AA42+$E$2)&gt;GT$5,GT$5&gt;=$E$2),$K42,0))/Loss_ElectricEnergy
 *IF($C42="Residential",'Portfolio Inputs'!F$33,'Portfolio Inputs'!F$34)
+IF(AND(($AB42+$E$2)&gt;GT$5,GT$5&gt;=$E$2),$Q42,IF(AND(($AA42+$E$2)&gt;GT$5,GT$5&gt;=$E$2),$P42,0))/Loss_GasEnergy
 *IF($C42="Residential",'Portfolio Inputs'!F$35,'Portfolio Inputs'!F$36)</f>
        <v>71312.485677162811</v>
      </c>
      <c r="GU42" s="140">
        <f ca="1">IF(AND(($AB42+$E$2)&gt;GU$5,GU$5&gt;=$E$2),$L42,IF(AND(($AA42+$E$2)&gt;GU$5,GU$5&gt;=$E$2),$K42,0))/Loss_ElectricEnergy
 *IF($C42="Residential",'Portfolio Inputs'!G$33,'Portfolio Inputs'!G$34)
+IF(AND(($AB42+$E$2)&gt;GU$5,GU$5&gt;=$E$2),$Q42,IF(AND(($AA42+$E$2)&gt;GU$5,GU$5&gt;=$E$2),$P42,0))/Loss_GasEnergy
 *IF($C42="Residential",'Portfolio Inputs'!G$35,'Portfolio Inputs'!G$36)</f>
        <v>72382.172962320241</v>
      </c>
      <c r="GV42" s="140">
        <f ca="1">IF(AND(($AB42+$E$2)&gt;GV$5,GV$5&gt;=$E$2),$L42,IF(AND(($AA42+$E$2)&gt;GV$5,GV$5&gt;=$E$2),$K42,0))/Loss_ElectricEnergy
 *IF($C42="Residential",'Portfolio Inputs'!H$33,'Portfolio Inputs'!H$34)
+IF(AND(($AB42+$E$2)&gt;GV$5,GV$5&gt;=$E$2),$Q42,IF(AND(($AA42+$E$2)&gt;GV$5,GV$5&gt;=$E$2),$P42,0))/Loss_GasEnergy
 *IF($C42="Residential",'Portfolio Inputs'!H$35,'Portfolio Inputs'!H$36)</f>
        <v>73467.905556755039</v>
      </c>
      <c r="GW42" s="140">
        <f ca="1">IF(AND(($AB42+$E$2)&gt;GW$5,GW$5&gt;=$E$2),$L42,IF(AND(($AA42+$E$2)&gt;GW$5,GW$5&gt;=$E$2),$K42,0))/Loss_ElectricEnergy
 *IF($C42="Residential",'Portfolio Inputs'!I$33,'Portfolio Inputs'!I$34)
+IF(AND(($AB42+$E$2)&gt;GW$5,GW$5&gt;=$E$2),$Q42,IF(AND(($AA42+$E$2)&gt;GW$5,GW$5&gt;=$E$2),$P42,0))/Loss_GasEnergy
 *IF($C42="Residential",'Portfolio Inputs'!I$35,'Portfolio Inputs'!I$36)</f>
        <v>74569.924140106363</v>
      </c>
      <c r="GX42" s="140">
        <f ca="1">IF(AND(($AB42+$E$2)&gt;GX$5,GX$5&gt;=$E$2),$L42,IF(AND(($AA42+$E$2)&gt;GX$5,GX$5&gt;=$E$2),$K42,0))/Loss_ElectricEnergy
 *IF($C42="Residential",'Portfolio Inputs'!J$33,'Portfolio Inputs'!J$34)
+IF(AND(($AB42+$E$2)&gt;GX$5,GX$5&gt;=$E$2),$Q42,IF(AND(($AA42+$E$2)&gt;GX$5,GX$5&gt;=$E$2),$P42,0))/Loss_GasEnergy
 *IF($C42="Residential",'Portfolio Inputs'!J$35,'Portfolio Inputs'!J$36)</f>
        <v>75688.473002207931</v>
      </c>
      <c r="GY42" s="140">
        <f ca="1">IF(AND(($AB42+$E$2)&gt;GY$5,GY$5&gt;=$E$2),$L42,IF(AND(($AA42+$E$2)&gt;GY$5,GY$5&gt;=$E$2),$K42,0))/Loss_ElectricEnergy
 *IF($C42="Residential",'Portfolio Inputs'!K$33,'Portfolio Inputs'!K$34)
+IF(AND(($AB42+$E$2)&gt;GY$5,GY$5&gt;=$E$2),$Q42,IF(AND(($AA42+$E$2)&gt;GY$5,GY$5&gt;=$E$2),$P42,0))/Loss_GasEnergy
 *IF($C42="Residential",'Portfolio Inputs'!K$35,'Portfolio Inputs'!K$36)</f>
        <v>0</v>
      </c>
      <c r="GZ42" s="140">
        <f ca="1">IF(AND(($AB42+$E$2)&gt;GZ$5,GZ$5&gt;=$E$2),$L42,IF(AND(($AA42+$E$2)&gt;GZ$5,GZ$5&gt;=$E$2),$K42,0))/Loss_ElectricEnergy
 *IF($C42="Residential",'Portfolio Inputs'!L$33,'Portfolio Inputs'!L$34)
+IF(AND(($AB42+$E$2)&gt;GZ$5,GZ$5&gt;=$E$2),$Q42,IF(AND(($AA42+$E$2)&gt;GZ$5,GZ$5&gt;=$E$2),$P42,0))/Loss_GasEnergy
 *IF($C42="Residential",'Portfolio Inputs'!L$35,'Portfolio Inputs'!L$36)</f>
        <v>0</v>
      </c>
      <c r="HA42" s="140">
        <f ca="1">IF(AND(($AB42+$E$2)&gt;HA$5,HA$5&gt;=$E$2),$L42,IF(AND(($AA42+$E$2)&gt;HA$5,HA$5&gt;=$E$2),$K42,0))/Loss_ElectricEnergy
 *IF($C42="Residential",'Portfolio Inputs'!M$33,'Portfolio Inputs'!M$34)
+IF(AND(($AB42+$E$2)&gt;HA$5,HA$5&gt;=$E$2),$Q42,IF(AND(($AA42+$E$2)&gt;HA$5,HA$5&gt;=$E$2),$P42,0))/Loss_GasEnergy
 *IF($C42="Residential",'Portfolio Inputs'!M$35,'Portfolio Inputs'!M$36)</f>
        <v>0</v>
      </c>
      <c r="HB42" s="140">
        <f ca="1">IF(AND(($AB42+$E$2)&gt;HB$5,HB$5&gt;=$E$2),$L42,IF(AND(($AA42+$E$2)&gt;HB$5,HB$5&gt;=$E$2),$K42,0))/Loss_ElectricEnergy
 *IF($C42="Residential",'Portfolio Inputs'!N$33,'Portfolio Inputs'!N$34)
+IF(AND(($AB42+$E$2)&gt;HB$5,HB$5&gt;=$E$2),$Q42,IF(AND(($AA42+$E$2)&gt;HB$5,HB$5&gt;=$E$2),$P42,0))/Loss_GasEnergy
 *IF($C42="Residential",'Portfolio Inputs'!N$35,'Portfolio Inputs'!N$36)</f>
        <v>0</v>
      </c>
      <c r="HC42" s="140">
        <f ca="1">IF(AND(($AB42+$E$2)&gt;HC$5,HC$5&gt;=$E$2),$L42,IF(AND(($AA42+$E$2)&gt;HC$5,HC$5&gt;=$E$2),$K42,0))/Loss_ElectricEnergy
 *IF($C42="Residential",'Portfolio Inputs'!O$33,'Portfolio Inputs'!O$34)
+IF(AND(($AB42+$E$2)&gt;HC$5,HC$5&gt;=$E$2),$Q42,IF(AND(($AA42+$E$2)&gt;HC$5,HC$5&gt;=$E$2),$P42,0))/Loss_GasEnergy
 *IF($C42="Residential",'Portfolio Inputs'!O$35,'Portfolio Inputs'!O$36)</f>
        <v>0</v>
      </c>
      <c r="HD42" s="140">
        <f ca="1">IF(AND(($AB42+$E$2)&gt;HD$5,HD$5&gt;=$E$2),$L42,IF(AND(($AA42+$E$2)&gt;HD$5,HD$5&gt;=$E$2),$K42,0))/Loss_ElectricEnergy
 *IF($C42="Residential",'Portfolio Inputs'!P$33,'Portfolio Inputs'!P$34)
+IF(AND(($AB42+$E$2)&gt;HD$5,HD$5&gt;=$E$2),$Q42,IF(AND(($AA42+$E$2)&gt;HD$5,HD$5&gt;=$E$2),$P42,0))/Loss_GasEnergy
 *IF($C42="Residential",'Portfolio Inputs'!P$35,'Portfolio Inputs'!P$36)</f>
        <v>0</v>
      </c>
      <c r="HE42" s="140">
        <f ca="1">IF(AND(($AB42+$E$2)&gt;HE$5,HE$5&gt;=$E$2),$L42,IF(AND(($AA42+$E$2)&gt;HE$5,HE$5&gt;=$E$2),$K42,0))/Loss_ElectricEnergy
 *IF($C42="Residential",'Portfolio Inputs'!Q$33,'Portfolio Inputs'!Q$34)
+IF(AND(($AB42+$E$2)&gt;HE$5,HE$5&gt;=$E$2),$Q42,IF(AND(($AA42+$E$2)&gt;HE$5,HE$5&gt;=$E$2),$P42,0))/Loss_GasEnergy
 *IF($C42="Residential",'Portfolio Inputs'!Q$35,'Portfolio Inputs'!Q$36)</f>
        <v>0</v>
      </c>
      <c r="HF42" s="140">
        <f ca="1">IF(AND(($AB42+$E$2)&gt;HF$5,HF$5&gt;=$E$2),$L42,IF(AND(($AA42+$E$2)&gt;HF$5,HF$5&gt;=$E$2),$K42,0))/Loss_ElectricEnergy
 *IF($C42="Residential",'Portfolio Inputs'!R$33,'Portfolio Inputs'!R$34)
+IF(AND(($AB42+$E$2)&gt;HF$5,HF$5&gt;=$E$2),$Q42,IF(AND(($AA42+$E$2)&gt;HF$5,HF$5&gt;=$E$2),$P42,0))/Loss_GasEnergy
 *IF($C42="Residential",'Portfolio Inputs'!R$35,'Portfolio Inputs'!R$36)</f>
        <v>0</v>
      </c>
      <c r="HG42" s="140">
        <f ca="1">IF(AND(($AB42+$E$2)&gt;HG$5,HG$5&gt;=$E$2),$L42,IF(AND(($AA42+$E$2)&gt;HG$5,HG$5&gt;=$E$2),$K42,0))/Loss_ElectricEnergy
 *IF($C42="Residential",'Portfolio Inputs'!S$33,'Portfolio Inputs'!S$34)
+IF(AND(($AB42+$E$2)&gt;HG$5,HG$5&gt;=$E$2),$Q42,IF(AND(($AA42+$E$2)&gt;HG$5,HG$5&gt;=$E$2),$P42,0))/Loss_GasEnergy
 *IF($C42="Residential",'Portfolio Inputs'!S$35,'Portfolio Inputs'!S$36)</f>
        <v>0</v>
      </c>
      <c r="HH42" s="140">
        <f ca="1">IF(AND(($AB42+$E$2)&gt;HH$5,HH$5&gt;=$E$2),$L42,IF(AND(($AA42+$E$2)&gt;HH$5,HH$5&gt;=$E$2),$K42,0))/Loss_ElectricEnergy
 *IF($C42="Residential",'Portfolio Inputs'!T$33,'Portfolio Inputs'!T$34)
+IF(AND(($AB42+$E$2)&gt;HH$5,HH$5&gt;=$E$2),$Q42,IF(AND(($AA42+$E$2)&gt;HH$5,HH$5&gt;=$E$2),$P42,0))/Loss_GasEnergy
 *IF($C42="Residential",'Portfolio Inputs'!T$35,'Portfolio Inputs'!T$36)</f>
        <v>0</v>
      </c>
      <c r="HI42" s="140">
        <f ca="1">IF(AND(($AB42+$E$2)&gt;HI$5,HI$5&gt;=$E$2),$L42,IF(AND(($AA42+$E$2)&gt;HI$5,HI$5&gt;=$E$2),$K42,0))/Loss_ElectricEnergy
 *IF($C42="Residential",'Portfolio Inputs'!U$33,'Portfolio Inputs'!U$34)
+IF(AND(($AB42+$E$2)&gt;HI$5,HI$5&gt;=$E$2),$Q42,IF(AND(($AA42+$E$2)&gt;HI$5,HI$5&gt;=$E$2),$P42,0))/Loss_GasEnergy
 *IF($C42="Residential",'Portfolio Inputs'!U$35,'Portfolio Inputs'!U$36)</f>
        <v>0</v>
      </c>
      <c r="HJ42" s="140">
        <f ca="1">IF(AND(($AB42+$E$2)&gt;HJ$5,HJ$5&gt;=$E$2),$L42,IF(AND(($AA42+$E$2)&gt;HJ$5,HJ$5&gt;=$E$2),$K42,0))/Loss_ElectricEnergy
 *IF($C42="Residential",'Portfolio Inputs'!V$33,'Portfolio Inputs'!V$34)
+IF(AND(($AB42+$E$2)&gt;HJ$5,HJ$5&gt;=$E$2),$Q42,IF(AND(($AA42+$E$2)&gt;HJ$5,HJ$5&gt;=$E$2),$P42,0))/Loss_GasEnergy
 *IF($C42="Residential",'Portfolio Inputs'!V$35,'Portfolio Inputs'!V$36)</f>
        <v>0</v>
      </c>
      <c r="HK42" s="140">
        <f ca="1">IF(AND(($AB42+$E$2)&gt;HK$5,HK$5&gt;=$E$2),$L42,IF(AND(($AA42+$E$2)&gt;HK$5,HK$5&gt;=$E$2),$K42,0))/Loss_ElectricEnergy
 *IF($C42="Residential",'Portfolio Inputs'!W$33,'Portfolio Inputs'!W$34)
+IF(AND(($AB42+$E$2)&gt;HK$5,HK$5&gt;=$E$2),$Q42,IF(AND(($AA42+$E$2)&gt;HK$5,HK$5&gt;=$E$2),$P42,0))/Loss_GasEnergy
 *IF($C42="Residential",'Portfolio Inputs'!W$35,'Portfolio Inputs'!W$36)</f>
        <v>0</v>
      </c>
      <c r="HL42" s="140">
        <f ca="1">IF(AND(($AB42+$E$2)&gt;HL$5,HL$5&gt;=$E$2),$L42,IF(AND(($AA42+$E$2)&gt;HL$5,HL$5&gt;=$E$2),$K42,0))/Loss_ElectricEnergy
 *IF($C42="Residential",'Portfolio Inputs'!X$33,'Portfolio Inputs'!X$34)
+IF(AND(($AB42+$E$2)&gt;HL$5,HL$5&gt;=$E$2),$Q42,IF(AND(($AA42+$E$2)&gt;HL$5,HL$5&gt;=$E$2),$P42,0))/Loss_GasEnergy
 *IF($C42="Residential",'Portfolio Inputs'!X$35,'Portfolio Inputs'!X$36)</f>
        <v>0</v>
      </c>
      <c r="HM42" s="140">
        <f ca="1">IF(AND(($AB42+$E$2)&gt;HM$5,HM$5&gt;=$E$2),$L42,IF(AND(($AA42+$E$2)&gt;HM$5,HM$5&gt;=$E$2),$K42,0))/Loss_ElectricEnergy
 *IF($C42="Residential",'Portfolio Inputs'!Y$33,'Portfolio Inputs'!Y$34)
+IF(AND(($AB42+$E$2)&gt;HM$5,HM$5&gt;=$E$2),$Q42,IF(AND(($AA42+$E$2)&gt;HM$5,HM$5&gt;=$E$2),$P42,0))/Loss_GasEnergy
 *IF($C42="Residential",'Portfolio Inputs'!Y$35,'Portfolio Inputs'!Y$36)</f>
        <v>0</v>
      </c>
      <c r="HN42" s="140">
        <f ca="1">IF(AND(($AB42+$E$2)&gt;HN$5,HN$5&gt;=$E$2),$L42,IF(AND(($AA42+$E$2)&gt;HN$5,HN$5&gt;=$E$2),$K42,0))/Loss_ElectricEnergy
 *IF($C42="Residential",'Portfolio Inputs'!Z$33,'Portfolio Inputs'!Z$34)
+IF(AND(($AB42+$E$2)&gt;HN$5,HN$5&gt;=$E$2),$Q42,IF(AND(($AA42+$E$2)&gt;HN$5,HN$5&gt;=$E$2),$P42,0))/Loss_GasEnergy
 *IF($C42="Residential",'Portfolio Inputs'!Z$35,'Portfolio Inputs'!Z$36)</f>
        <v>0</v>
      </c>
      <c r="HO42" s="140">
        <f ca="1">IF(AND(($AB42+$E$2)&gt;HO$5,HO$5&gt;=$E$2),$L42,IF(AND(($AA42+$E$2)&gt;HO$5,HO$5&gt;=$E$2),$K42,0))/Loss_ElectricEnergy
 *IF($C42="Residential",'Portfolio Inputs'!AA$33,'Portfolio Inputs'!AA$34)
+IF(AND(($AB42+$E$2)&gt;HO$5,HO$5&gt;=$E$2),$Q42,IF(AND(($AA42+$E$2)&gt;HO$5,HO$5&gt;=$E$2),$P42,0))/Loss_GasEnergy
 *IF($C42="Residential",'Portfolio Inputs'!AA$35,'Portfolio Inputs'!AA$36)</f>
        <v>0</v>
      </c>
      <c r="HP42" s="140">
        <f ca="1">IF(AND(($AB42+$E$2)&gt;HP$5,HP$5&gt;=$E$2),$L42,IF(AND(($AA42+$E$2)&gt;HP$5,HP$5&gt;=$E$2),$K42,0))/Loss_ElectricEnergy
 *IF($C42="Residential",'Portfolio Inputs'!AB$33,'Portfolio Inputs'!AB$34)
+IF(AND(($AB42+$E$2)&gt;HP$5,HP$5&gt;=$E$2),$Q42,IF(AND(($AA42+$E$2)&gt;HP$5,HP$5&gt;=$E$2),$P42,0))/Loss_GasEnergy
 *IF($C42="Residential",'Portfolio Inputs'!AB$35,'Portfolio Inputs'!AB$36)</f>
        <v>0</v>
      </c>
      <c r="HQ42" s="140">
        <f ca="1">IF(AND(($AB42+$E$2)&gt;HQ$5,HQ$5&gt;=$E$2),$L42,IF(AND(($AA42+$E$2)&gt;HQ$5,HQ$5&gt;=$E$2),$K42,0))/Loss_ElectricEnergy
 *IF($C42="Residential",'Portfolio Inputs'!AC$33,'Portfolio Inputs'!AC$34)
+IF(AND(($AB42+$E$2)&gt;HQ$5,HQ$5&gt;=$E$2),$Q42,IF(AND(($AA42+$E$2)&gt;HQ$5,HQ$5&gt;=$E$2),$P42,0))/Loss_GasEnergy
 *IF($C42="Residential",'Portfolio Inputs'!AC$35,'Portfolio Inputs'!AC$36)</f>
        <v>0</v>
      </c>
      <c r="HR42" s="140">
        <f ca="1">IF(AND(($AB42+$E$2)&gt;HR$5,HR$5&gt;=$E$2),$L42,IF(AND(($AA42+$E$2)&gt;HR$5,HR$5&gt;=$E$2),$K42,0))/Loss_ElectricEnergy
 *IF($C42="Residential",'Portfolio Inputs'!AD$33,'Portfolio Inputs'!AD$34)
+IF(AND(($AB42+$E$2)&gt;HR$5,HR$5&gt;=$E$2),$Q42,IF(AND(($AA42+$E$2)&gt;HR$5,HR$5&gt;=$E$2),$P42,0))/Loss_GasEnergy
 *IF($C42="Residential",'Portfolio Inputs'!AD$35,'Portfolio Inputs'!AD$36)</f>
        <v>0</v>
      </c>
      <c r="HS42" s="140">
        <f ca="1">IF(AND(($AB42+$E$2)&gt;HS$5,HS$5&gt;=$E$2),$L42,IF(AND(($AA42+$E$2)&gt;HS$5,HS$5&gt;=$E$2),$K42,0))/Loss_ElectricEnergy
 *IF($C42="Residential",'Portfolio Inputs'!AE$33,'Portfolio Inputs'!AE$34)
+IF(AND(($AB42+$E$2)&gt;HS$5,HS$5&gt;=$E$2),$Q42,IF(AND(($AA42+$E$2)&gt;HS$5,HS$5&gt;=$E$2),$P42,0))/Loss_GasEnergy
 *IF($C42="Residential",'Portfolio Inputs'!AE$35,'Portfolio Inputs'!AE$36)</f>
        <v>0</v>
      </c>
      <c r="HT42" s="140">
        <f ca="1">IF(AND(($AB42+$E$2)&gt;HT$5,HT$5&gt;=$E$2),$L42,IF(AND(($AA42+$E$2)&gt;HT$5,HT$5&gt;=$E$2),$K42,0))/Loss_ElectricEnergy
 *IF($C42="Residential",'Portfolio Inputs'!AF$33,'Portfolio Inputs'!AF$34)
+IF(AND(($AB42+$E$2)&gt;HT$5,HT$5&gt;=$E$2),$Q42,IF(AND(($AA42+$E$2)&gt;HT$5,HT$5&gt;=$E$2),$P42,0))/Loss_GasEnergy
 *IF($C42="Residential",'Portfolio Inputs'!AF$35,'Portfolio Inputs'!AF$36)</f>
        <v>0</v>
      </c>
      <c r="HU42" s="140">
        <f ca="1">IF(AND(($AB42+$E$2)&gt;HU$5,HU$5&gt;=$E$2),$L42,IF(AND(($AA42+$E$2)&gt;HU$5,HU$5&gt;=$E$2),$K42,0))/Loss_ElectricEnergy
 *IF($C42="Residential",'Portfolio Inputs'!AG$33,'Portfolio Inputs'!AG$34)
+IF(AND(($AB42+$E$2)&gt;HU$5,HU$5&gt;=$E$2),$Q42,IF(AND(($AA42+$E$2)&gt;HU$5,HU$5&gt;=$E$2),$P42,0))/Loss_GasEnergy
 *IF($C42="Residential",'Portfolio Inputs'!AG$35,'Portfolio Inputs'!AG$36)</f>
        <v>0</v>
      </c>
      <c r="HV42" s="140">
        <f ca="1">IF(AND(($AB42+$E$2)&gt;HV$5,HV$5&gt;=$E$2),$L42,IF(AND(($AA42+$E$2)&gt;HV$5,HV$5&gt;=$E$2),$K42,0))/Loss_ElectricEnergy
 *IF($C42="Residential",'Portfolio Inputs'!AH$33,'Portfolio Inputs'!AH$34)
+IF(AND(($AB42+$E$2)&gt;HV$5,HV$5&gt;=$E$2),$Q42,IF(AND(($AA42+$E$2)&gt;HV$5,HV$5&gt;=$E$2),$P42,0))/Loss_GasEnergy
 *IF($C42="Residential",'Portfolio Inputs'!AH$35,'Portfolio Inputs'!AH$36)</f>
        <v>0</v>
      </c>
      <c r="HW42" s="140">
        <f ca="1">IF(AND(($AB42+$E$2)&gt;HW$5,HW$5&gt;=$E$2),$L42,IF(AND(($AA42+$E$2)&gt;HW$5,HW$5&gt;=$E$2),$K42,0))/Loss_ElectricEnergy
 *IF($C42="Residential",'Portfolio Inputs'!AI$33,'Portfolio Inputs'!AI$34)
+IF(AND(($AB42+$E$2)&gt;HW$5,HW$5&gt;=$E$2),$Q42,IF(AND(($AA42+$E$2)&gt;HW$5,HW$5&gt;=$E$2),$P42,0))/Loss_GasEnergy
 *IF($C42="Residential",'Portfolio Inputs'!AI$35,'Portfolio Inputs'!AI$36)</f>
        <v>0</v>
      </c>
      <c r="HX42" s="140">
        <f ca="1">IF(AND(($AB42+$E$2)&gt;HX$5,HX$5&gt;=$E$2),$L42,IF(AND(($AA42+$E$2)&gt;HX$5,HX$5&gt;=$E$2),$K42,0))/Loss_ElectricEnergy
 *IF($C42="Residential",'Portfolio Inputs'!AJ$33,'Portfolio Inputs'!AJ$34)
+IF(AND(($AB42+$E$2)&gt;HX$5,HX$5&gt;=$E$2),$Q42,IF(AND(($AA42+$E$2)&gt;HX$5,HX$5&gt;=$E$2),$P42,0))/Loss_GasEnergy
 *IF($C42="Residential",'Portfolio Inputs'!AJ$35,'Portfolio Inputs'!AJ$36)</f>
        <v>0</v>
      </c>
      <c r="HY42" s="140">
        <f ca="1">IF(AND(($AB42+$E$2)&gt;HY$5,HY$5&gt;=$E$2),$L42,IF(AND(($AA42+$E$2)&gt;HY$5,HY$5&gt;=$E$2),$K42,0))/Loss_ElectricEnergy
 *IF($C42="Residential",'Portfolio Inputs'!AK$33,'Portfolio Inputs'!AK$34)
+IF(AND(($AB42+$E$2)&gt;HY$5,HY$5&gt;=$E$2),$Q42,IF(AND(($AA42+$E$2)&gt;HY$5,HY$5&gt;=$E$2),$P42,0))/Loss_GasEnergy
 *IF($C42="Residential",'Portfolio Inputs'!AK$35,'Portfolio Inputs'!AK$36)</f>
        <v>0</v>
      </c>
      <c r="HZ42" s="140">
        <f ca="1">IF(AND(($AB42+$E$2)&gt;HZ$5,HZ$5&gt;=$E$2),$L42,IF(AND(($AA42+$E$2)&gt;HZ$5,HZ$5&gt;=$E$2),$K42,0))/Loss_ElectricEnergy
 *IF($C42="Residential",'Portfolio Inputs'!AL$33,'Portfolio Inputs'!AL$34)
+IF(AND(($AB42+$E$2)&gt;HZ$5,HZ$5&gt;=$E$2),$Q42,IF(AND(($AA42+$E$2)&gt;HZ$5,HZ$5&gt;=$E$2),$P42,0))/Loss_GasEnergy
 *IF($C42="Residential",'Portfolio Inputs'!AL$35,'Portfolio Inputs'!AL$36)</f>
        <v>0</v>
      </c>
      <c r="IA42" s="140">
        <f ca="1">IF(AND(($AB42+$E$2)&gt;IA$5,IA$5&gt;=$E$2),$L42,IF(AND(($AA42+$E$2)&gt;IA$5,IA$5&gt;=$E$2),$K42,0))/Loss_ElectricEnergy
 *IF($C42="Residential",'Portfolio Inputs'!AM$33,'Portfolio Inputs'!AM$34)
+IF(AND(($AB42+$E$2)&gt;IA$5,IA$5&gt;=$E$2),$Q42,IF(AND(($AA42+$E$2)&gt;IA$5,IA$5&gt;=$E$2),$P42,0))/Loss_GasEnergy
 *IF($C42="Residential",'Portfolio Inputs'!AM$35,'Portfolio Inputs'!AM$36)</f>
        <v>0</v>
      </c>
      <c r="IB42" s="139"/>
      <c r="IC42" s="140">
        <f t="shared" ca="1" si="450"/>
        <v>0</v>
      </c>
      <c r="ID42" s="140">
        <f t="shared" ca="1" si="450"/>
        <v>0</v>
      </c>
      <c r="IE42" s="140">
        <f t="shared" ca="1" si="450"/>
        <v>0</v>
      </c>
      <c r="IF42" s="140">
        <f t="shared" ca="1" si="450"/>
        <v>0</v>
      </c>
      <c r="IG42" s="140">
        <f t="shared" ca="1" si="450"/>
        <v>0</v>
      </c>
      <c r="IH42" s="140">
        <f t="shared" ca="1" si="450"/>
        <v>0</v>
      </c>
      <c r="II42" s="140">
        <f t="shared" ca="1" si="450"/>
        <v>0</v>
      </c>
      <c r="IJ42" s="140">
        <f t="shared" ca="1" si="450"/>
        <v>0</v>
      </c>
      <c r="IK42" s="140">
        <f t="shared" ca="1" si="450"/>
        <v>0</v>
      </c>
      <c r="IL42" s="140">
        <f t="shared" ca="1" si="450"/>
        <v>0</v>
      </c>
      <c r="IM42" s="140">
        <f t="shared" ca="1" si="450"/>
        <v>0</v>
      </c>
      <c r="IN42" s="140">
        <f t="shared" ca="1" si="450"/>
        <v>0</v>
      </c>
      <c r="IO42" s="140">
        <f t="shared" ca="1" si="450"/>
        <v>0</v>
      </c>
      <c r="IP42" s="140">
        <f t="shared" ca="1" si="450"/>
        <v>0</v>
      </c>
      <c r="IQ42" s="140">
        <f t="shared" ca="1" si="450"/>
        <v>0</v>
      </c>
      <c r="IR42" s="140">
        <f t="shared" ca="1" si="450"/>
        <v>0</v>
      </c>
      <c r="IS42" s="140">
        <f t="shared" ca="1" si="451"/>
        <v>0</v>
      </c>
      <c r="IT42" s="140">
        <f t="shared" ca="1" si="451"/>
        <v>0</v>
      </c>
      <c r="IU42" s="140">
        <f t="shared" ca="1" si="451"/>
        <v>0</v>
      </c>
      <c r="IV42" s="140">
        <f t="shared" ca="1" si="451"/>
        <v>0</v>
      </c>
      <c r="IW42" s="140">
        <f t="shared" ca="1" si="452"/>
        <v>0</v>
      </c>
      <c r="IX42" s="140">
        <f t="shared" ca="1" si="452"/>
        <v>0</v>
      </c>
      <c r="IY42" s="140">
        <f t="shared" ca="1" si="452"/>
        <v>0</v>
      </c>
      <c r="IZ42" s="140">
        <f t="shared" ca="1" si="452"/>
        <v>0</v>
      </c>
      <c r="JA42" s="140">
        <f t="shared" ca="1" si="452"/>
        <v>0</v>
      </c>
      <c r="JB42" s="140">
        <f t="shared" ca="1" si="452"/>
        <v>0</v>
      </c>
      <c r="JC42" s="140">
        <f t="shared" ca="1" si="452"/>
        <v>0</v>
      </c>
      <c r="JD42" s="140">
        <f t="shared" ca="1" si="452"/>
        <v>0</v>
      </c>
      <c r="JE42" s="140">
        <f t="shared" ca="1" si="452"/>
        <v>0</v>
      </c>
      <c r="JF42" s="140">
        <f t="shared" ca="1" si="452"/>
        <v>0</v>
      </c>
      <c r="JG42" s="140">
        <f t="shared" ca="1" si="452"/>
        <v>0</v>
      </c>
      <c r="JH42" s="140">
        <f t="shared" ca="1" si="452"/>
        <v>0</v>
      </c>
      <c r="JI42" s="140">
        <f t="shared" ca="1" si="452"/>
        <v>0</v>
      </c>
      <c r="JJ42" s="140">
        <f t="shared" ca="1" si="452"/>
        <v>0</v>
      </c>
      <c r="JK42" s="139"/>
      <c r="JL42" s="140">
        <f ca="1">IF(AND(($AB42+$E$2)&gt;JL$5,JL$5&gt;=$E$2),'Portfolio Inputs'!F$30*$S42,IF(AND(($AA42+$E$2)&gt;JL$5,JL$5&gt;=$E$2),'Portfolio Inputs'!F$30*$R42,0))</f>
        <v>0</v>
      </c>
      <c r="JM42" s="140">
        <f ca="1">IF(AND(($AB42+$E$2)&gt;JM$5,JM$5&gt;=$E$2),'Portfolio Inputs'!G$30*$S42,IF(AND(($AA42+$E$2)&gt;JM$5,JM$5&gt;=$E$2),'Portfolio Inputs'!G$30*$R42,0))</f>
        <v>0</v>
      </c>
      <c r="JN42" s="140">
        <f ca="1">IF(AND(($AB42+$E$2)&gt;JN$5,JN$5&gt;=$E$2),'Portfolio Inputs'!H$30*$S42,IF(AND(($AA42+$E$2)&gt;JN$5,JN$5&gt;=$E$2),'Portfolio Inputs'!H$30*$R42,0))</f>
        <v>0</v>
      </c>
      <c r="JO42" s="140">
        <f ca="1">IF(AND(($AB42+$E$2)&gt;JO$5,JO$5&gt;=$E$2),'Portfolio Inputs'!I$30*$S42,IF(AND(($AA42+$E$2)&gt;JO$5,JO$5&gt;=$E$2),'Portfolio Inputs'!I$30*$R42,0))</f>
        <v>0</v>
      </c>
      <c r="JP42" s="140">
        <f ca="1">IF(AND(($AB42+$E$2)&gt;JP$5,JP$5&gt;=$E$2),'Portfolio Inputs'!J$30*$S42,IF(AND(($AA42+$E$2)&gt;JP$5,JP$5&gt;=$E$2),'Portfolio Inputs'!J$30*$R42,0))</f>
        <v>0</v>
      </c>
      <c r="JQ42" s="140">
        <f ca="1">IF(AND(($AB42+$E$2)&gt;JQ$5,JQ$5&gt;=$E$2),'Portfolio Inputs'!K$30*$S42,IF(AND(($AA42+$E$2)&gt;JQ$5,JQ$5&gt;=$E$2),'Portfolio Inputs'!K$30*$R42,0))</f>
        <v>0</v>
      </c>
      <c r="JR42" s="140">
        <f ca="1">IF(AND(($AB42+$E$2)&gt;JR$5,JR$5&gt;=$E$2),'Portfolio Inputs'!L$30*$S42,IF(AND(($AA42+$E$2)&gt;JR$5,JR$5&gt;=$E$2),'Portfolio Inputs'!L$30*$R42,0))</f>
        <v>0</v>
      </c>
      <c r="JS42" s="140">
        <f ca="1">IF(AND(($AB42+$E$2)&gt;JS$5,JS$5&gt;=$E$2),'Portfolio Inputs'!M$30*$S42,IF(AND(($AA42+$E$2)&gt;JS$5,JS$5&gt;=$E$2),'Portfolio Inputs'!M$30*$R42,0))</f>
        <v>0</v>
      </c>
      <c r="JT42" s="140">
        <f ca="1">IF(AND(($AB42+$E$2)&gt;JT$5,JT$5&gt;=$E$2),'Portfolio Inputs'!N$30*$S42,IF(AND(($AA42+$E$2)&gt;JT$5,JT$5&gt;=$E$2),'Portfolio Inputs'!N$30*$R42,0))</f>
        <v>0</v>
      </c>
      <c r="JU42" s="140">
        <f ca="1">IF(AND(($AB42+$E$2)&gt;JU$5,JU$5&gt;=$E$2),'Portfolio Inputs'!O$30*$S42,IF(AND(($AA42+$E$2)&gt;JU$5,JU$5&gt;=$E$2),'Portfolio Inputs'!O$30*$R42,0))</f>
        <v>0</v>
      </c>
      <c r="JV42" s="140">
        <f ca="1">IF(AND(($AB42+$E$2)&gt;JV$5,JV$5&gt;=$E$2),'Portfolio Inputs'!P$30*$S42,IF(AND(($AA42+$E$2)&gt;JV$5,JV$5&gt;=$E$2),'Portfolio Inputs'!P$30*$R42,0))</f>
        <v>0</v>
      </c>
      <c r="JW42" s="140">
        <f ca="1">IF(AND(($AB42+$E$2)&gt;JW$5,JW$5&gt;=$E$2),'Portfolio Inputs'!Q$30*$S42,IF(AND(($AA42+$E$2)&gt;JW$5,JW$5&gt;=$E$2),'Portfolio Inputs'!Q$30*$R42,0))</f>
        <v>0</v>
      </c>
      <c r="JX42" s="140">
        <f ca="1">IF(AND(($AB42+$E$2)&gt;JX$5,JX$5&gt;=$E$2),'Portfolio Inputs'!R$30*$S42,IF(AND(($AA42+$E$2)&gt;JX$5,JX$5&gt;=$E$2),'Portfolio Inputs'!R$30*$R42,0))</f>
        <v>0</v>
      </c>
      <c r="JY42" s="140">
        <f ca="1">IF(AND(($AB42+$E$2)&gt;JY$5,JY$5&gt;=$E$2),'Portfolio Inputs'!S$30*$S42,IF(AND(($AA42+$E$2)&gt;JY$5,JY$5&gt;=$E$2),'Portfolio Inputs'!S$30*$R42,0))</f>
        <v>0</v>
      </c>
      <c r="JZ42" s="140">
        <f ca="1">IF(AND(($AB42+$E$2)&gt;JZ$5,JZ$5&gt;=$E$2),'Portfolio Inputs'!T$30*$S42,IF(AND(($AA42+$E$2)&gt;JZ$5,JZ$5&gt;=$E$2),'Portfolio Inputs'!T$30*$R42,0))</f>
        <v>0</v>
      </c>
      <c r="KA42" s="140">
        <f ca="1">IF(AND(($AB42+$E$2)&gt;KA$5,KA$5&gt;=$E$2),'Portfolio Inputs'!U$30*$S42,IF(AND(($AA42+$E$2)&gt;KA$5,KA$5&gt;=$E$2),'Portfolio Inputs'!U$30*$R42,0))</f>
        <v>0</v>
      </c>
      <c r="KB42" s="140">
        <f ca="1">IF(AND(($AB42+$E$2)&gt;KB$5,KB$5&gt;=$E$2),'Portfolio Inputs'!V$30*$S42,IF(AND(($AA42+$E$2)&gt;KB$5,KB$5&gt;=$E$2),'Portfolio Inputs'!V$30*$R42,0))</f>
        <v>0</v>
      </c>
      <c r="KC42" s="140">
        <f ca="1">IF(AND(($AB42+$E$2)&gt;KC$5,KC$5&gt;=$E$2),'Portfolio Inputs'!W$30*$S42,IF(AND(($AA42+$E$2)&gt;KC$5,KC$5&gt;=$E$2),'Portfolio Inputs'!W$30*$R42,0))</f>
        <v>0</v>
      </c>
      <c r="KD42" s="140">
        <f ca="1">IF(AND(($AB42+$E$2)&gt;KD$5,KD$5&gt;=$E$2),'Portfolio Inputs'!X$30*$S42,IF(AND(($AA42+$E$2)&gt;KD$5,KD$5&gt;=$E$2),'Portfolio Inputs'!X$30*$R42,0))</f>
        <v>0</v>
      </c>
      <c r="KE42" s="140">
        <f ca="1">IF(AND(($AB42+$E$2)&gt;KE$5,KE$5&gt;=$E$2),'Portfolio Inputs'!Y$30*$S42,IF(AND(($AA42+$E$2)&gt;KE$5,KE$5&gt;=$E$2),'Portfolio Inputs'!Y$30*$R42,0))</f>
        <v>0</v>
      </c>
      <c r="KF42" s="140">
        <f ca="1">IF(AND(($AB42+$E$2)&gt;KF$5,KF$5&gt;=$E$2),'Portfolio Inputs'!Z$30*$S42,IF(AND(($AA42+$E$2)&gt;KF$5,KF$5&gt;=$E$2),'Portfolio Inputs'!Z$30*$R42,0))</f>
        <v>0</v>
      </c>
      <c r="KG42" s="140">
        <f ca="1">IF(AND(($AB42+$E$2)&gt;KG$5,KG$5&gt;=$E$2),'Portfolio Inputs'!AA$30*$S42,IF(AND(($AA42+$E$2)&gt;KG$5,KG$5&gt;=$E$2),'Portfolio Inputs'!AA$30*$R42,0))</f>
        <v>0</v>
      </c>
      <c r="KH42" s="140">
        <f ca="1">IF(AND(($AB42+$E$2)&gt;KH$5,KH$5&gt;=$E$2),'Portfolio Inputs'!AB$30*$S42,IF(AND(($AA42+$E$2)&gt;KH$5,KH$5&gt;=$E$2),'Portfolio Inputs'!AB$30*$R42,0))</f>
        <v>0</v>
      </c>
      <c r="KI42" s="140">
        <f ca="1">IF(AND(($AB42+$E$2)&gt;KI$5,KI$5&gt;=$E$2),'Portfolio Inputs'!AC$30*$S42,IF(AND(($AA42+$E$2)&gt;KI$5,KI$5&gt;=$E$2),'Portfolio Inputs'!AC$30*$R42,0))</f>
        <v>0</v>
      </c>
      <c r="KJ42" s="140">
        <f ca="1">IF(AND(($AB42+$E$2)&gt;KJ$5,KJ$5&gt;=$E$2),'Portfolio Inputs'!AD$30*$S42,IF(AND(($AA42+$E$2)&gt;KJ$5,KJ$5&gt;=$E$2),'Portfolio Inputs'!AD$30*$R42,0))</f>
        <v>0</v>
      </c>
      <c r="KK42" s="140">
        <f ca="1">IF(AND(($AB42+$E$2)&gt;KK$5,KK$5&gt;=$E$2),'Portfolio Inputs'!AE$30*$S42,IF(AND(($AA42+$E$2)&gt;KK$5,KK$5&gt;=$E$2),'Portfolio Inputs'!AE$30*$R42,0))</f>
        <v>0</v>
      </c>
      <c r="KL42" s="140">
        <f ca="1">IF(AND(($AB42+$E$2)&gt;KL$5,KL$5&gt;=$E$2),'Portfolio Inputs'!AF$30*$S42,IF(AND(($AA42+$E$2)&gt;KL$5,KL$5&gt;=$E$2),'Portfolio Inputs'!AF$30*$R42,0))</f>
        <v>0</v>
      </c>
      <c r="KM42" s="140">
        <f ca="1">IF(AND(($AB42+$E$2)&gt;KM$5,KM$5&gt;=$E$2),'Portfolio Inputs'!AG$30*$S42,IF(AND(($AA42+$E$2)&gt;KM$5,KM$5&gt;=$E$2),'Portfolio Inputs'!AG$30*$R42,0))</f>
        <v>0</v>
      </c>
      <c r="KN42" s="140">
        <f ca="1">IF(AND(($AB42+$E$2)&gt;KN$5,KN$5&gt;=$E$2),'Portfolio Inputs'!AH$30*$S42,IF(AND(($AA42+$E$2)&gt;KN$5,KN$5&gt;=$E$2),'Portfolio Inputs'!AH$30*$R42,0))</f>
        <v>0</v>
      </c>
      <c r="KO42" s="140">
        <f ca="1">IF(AND(($AB42+$E$2)&gt;KO$5,KO$5&gt;=$E$2),'Portfolio Inputs'!AI$30*$S42,IF(AND(($AA42+$E$2)&gt;KO$5,KO$5&gt;=$E$2),'Portfolio Inputs'!AI$30*$R42,0))</f>
        <v>0</v>
      </c>
      <c r="KP42" s="140">
        <f ca="1">IF(AND(($AB42+$E$2)&gt;KP$5,KP$5&gt;=$E$2),'Portfolio Inputs'!AJ$30*$S42,IF(AND(($AA42+$E$2)&gt;KP$5,KP$5&gt;=$E$2),'Portfolio Inputs'!AJ$30*$R42,0))</f>
        <v>0</v>
      </c>
      <c r="KQ42" s="140">
        <f ca="1">IF(AND(($AB42+$E$2)&gt;KQ$5,KQ$5&gt;=$E$2),'Portfolio Inputs'!AK$30*$S42,IF(AND(($AA42+$E$2)&gt;KQ$5,KQ$5&gt;=$E$2),'Portfolio Inputs'!AK$30*$R42,0))</f>
        <v>0</v>
      </c>
      <c r="KR42" s="140">
        <f ca="1">IF(AND(($AB42+$E$2)&gt;KR$5,KR$5&gt;=$E$2),'Portfolio Inputs'!AL$30*$S42,IF(AND(($AA42+$E$2)&gt;KR$5,KR$5&gt;=$E$2),'Portfolio Inputs'!AL$30*$R42,0))</f>
        <v>0</v>
      </c>
      <c r="KS42" s="140">
        <f ca="1">IF(AND(($AB42+$E$2)&gt;KS$5,KS$5&gt;=$E$2),'Portfolio Inputs'!AM$30*$S42,IF(AND(($AA42+$E$2)&gt;KS$5,KS$5&gt;=$E$2),'Portfolio Inputs'!AM$30*$R42,0))</f>
        <v>0</v>
      </c>
      <c r="KT42" s="139"/>
      <c r="KU42" s="140">
        <f ca="1">IF(AND(($AB42+$E$2)&gt;KU$5,KU$5&gt;=$E$2),$S42,IF(AND(($AA42+$E$2)&gt;KU$5,KU$5&gt;=$E$2),$R42,0))*IF($C42="Residential",'Portfolio Inputs'!F$37,'Portfolio Inputs'!F$38)</f>
        <v>0</v>
      </c>
      <c r="KV42" s="140">
        <f ca="1">IF(AND(($AB42+$E$2)&gt;KV$5,KV$5&gt;=$E$2),$S42,IF(AND(($AA42+$E$2)&gt;KV$5,KV$5&gt;=$E$2),$R42,0))*IF($C42="Residential",'Portfolio Inputs'!G$37,'Portfolio Inputs'!G$38)</f>
        <v>0</v>
      </c>
      <c r="KW42" s="140">
        <f ca="1">IF(AND(($AB42+$E$2)&gt;KW$5,KW$5&gt;=$E$2),$S42,IF(AND(($AA42+$E$2)&gt;KW$5,KW$5&gt;=$E$2),$R42,0))*IF($C42="Residential",'Portfolio Inputs'!H$37,'Portfolio Inputs'!H$38)</f>
        <v>0</v>
      </c>
      <c r="KX42" s="140">
        <f ca="1">IF(AND(($AB42+$E$2)&gt;KX$5,KX$5&gt;=$E$2),$S42,IF(AND(($AA42+$E$2)&gt;KX$5,KX$5&gt;=$E$2),$R42,0))*IF($C42="Residential",'Portfolio Inputs'!I$37,'Portfolio Inputs'!I$38)</f>
        <v>0</v>
      </c>
      <c r="KY42" s="140">
        <f ca="1">IF(AND(($AB42+$E$2)&gt;KY$5,KY$5&gt;=$E$2),$S42,IF(AND(($AA42+$E$2)&gt;KY$5,KY$5&gt;=$E$2),$R42,0))*IF($C42="Residential",'Portfolio Inputs'!J$37,'Portfolio Inputs'!J$38)</f>
        <v>0</v>
      </c>
      <c r="KZ42" s="140">
        <f ca="1">IF(AND(($AB42+$E$2)&gt;KZ$5,KZ$5&gt;=$E$2),$S42,IF(AND(($AA42+$E$2)&gt;KZ$5,KZ$5&gt;=$E$2),$R42,0))*IF($C42="Residential",'Portfolio Inputs'!K$37,'Portfolio Inputs'!K$38)</f>
        <v>0</v>
      </c>
      <c r="LA42" s="140">
        <f ca="1">IF(AND(($AB42+$E$2)&gt;LA$5,LA$5&gt;=$E$2),$S42,IF(AND(($AA42+$E$2)&gt;LA$5,LA$5&gt;=$E$2),$R42,0))*IF($C42="Residential",'Portfolio Inputs'!L$37,'Portfolio Inputs'!L$38)</f>
        <v>0</v>
      </c>
      <c r="LB42" s="140">
        <f ca="1">IF(AND(($AB42+$E$2)&gt;LB$5,LB$5&gt;=$E$2),$S42,IF(AND(($AA42+$E$2)&gt;LB$5,LB$5&gt;=$E$2),$R42,0))*IF($C42="Residential",'Portfolio Inputs'!M$37,'Portfolio Inputs'!M$38)</f>
        <v>0</v>
      </c>
      <c r="LC42" s="140">
        <f ca="1">IF(AND(($AB42+$E$2)&gt;LC$5,LC$5&gt;=$E$2),$S42,IF(AND(($AA42+$E$2)&gt;LC$5,LC$5&gt;=$E$2),$R42,0))*IF($C42="Residential",'Portfolio Inputs'!N$37,'Portfolio Inputs'!N$38)</f>
        <v>0</v>
      </c>
      <c r="LD42" s="140">
        <f ca="1">IF(AND(($AB42+$E$2)&gt;LD$5,LD$5&gt;=$E$2),$S42,IF(AND(($AA42+$E$2)&gt;LD$5,LD$5&gt;=$E$2),$R42,0))*IF($C42="Residential",'Portfolio Inputs'!O$37,'Portfolio Inputs'!O$38)</f>
        <v>0</v>
      </c>
      <c r="LE42" s="140">
        <f ca="1">IF(AND(($AB42+$E$2)&gt;LE$5,LE$5&gt;=$E$2),$S42,IF(AND(($AA42+$E$2)&gt;LE$5,LE$5&gt;=$E$2),$R42,0))*IF($C42="Residential",'Portfolio Inputs'!P$37,'Portfolio Inputs'!P$38)</f>
        <v>0</v>
      </c>
      <c r="LF42" s="140">
        <f ca="1">IF(AND(($AB42+$E$2)&gt;LF$5,LF$5&gt;=$E$2),$S42,IF(AND(($AA42+$E$2)&gt;LF$5,LF$5&gt;=$E$2),$R42,0))*IF($C42="Residential",'Portfolio Inputs'!Q$37,'Portfolio Inputs'!Q$38)</f>
        <v>0</v>
      </c>
      <c r="LG42" s="140">
        <f ca="1">IF(AND(($AB42+$E$2)&gt;LG$5,LG$5&gt;=$E$2),$S42,IF(AND(($AA42+$E$2)&gt;LG$5,LG$5&gt;=$E$2),$R42,0))*IF($C42="Residential",'Portfolio Inputs'!R$37,'Portfolio Inputs'!R$38)</f>
        <v>0</v>
      </c>
      <c r="LH42" s="140">
        <f ca="1">IF(AND(($AB42+$E$2)&gt;LH$5,LH$5&gt;=$E$2),$S42,IF(AND(($AA42+$E$2)&gt;LH$5,LH$5&gt;=$E$2),$R42,0))*IF($C42="Residential",'Portfolio Inputs'!S$37,'Portfolio Inputs'!S$38)</f>
        <v>0</v>
      </c>
      <c r="LI42" s="140">
        <f ca="1">IF(AND(($AB42+$E$2)&gt;LI$5,LI$5&gt;=$E$2),$S42,IF(AND(($AA42+$E$2)&gt;LI$5,LI$5&gt;=$E$2),$R42,0))*IF($C42="Residential",'Portfolio Inputs'!T$37,'Portfolio Inputs'!T$38)</f>
        <v>0</v>
      </c>
      <c r="LJ42" s="140">
        <f ca="1">IF(AND(($AB42+$E$2)&gt;LJ$5,LJ$5&gt;=$E$2),$S42,IF(AND(($AA42+$E$2)&gt;LJ$5,LJ$5&gt;=$E$2),$R42,0))*IF($C42="Residential",'Portfolio Inputs'!U$37,'Portfolio Inputs'!U$38)</f>
        <v>0</v>
      </c>
      <c r="LK42" s="140">
        <f ca="1">IF(AND(($AB42+$E$2)&gt;LK$5,LK$5&gt;=$E$2),$S42,IF(AND(($AA42+$E$2)&gt;LK$5,LK$5&gt;=$E$2),$R42,0))*IF($C42="Residential",'Portfolio Inputs'!V$37,'Portfolio Inputs'!V$38)</f>
        <v>0</v>
      </c>
      <c r="LL42" s="140">
        <f ca="1">IF(AND(($AB42+$E$2)&gt;LL$5,LL$5&gt;=$E$2),$S42,IF(AND(($AA42+$E$2)&gt;LL$5,LL$5&gt;=$E$2),$R42,0))*IF($C42="Residential",'Portfolio Inputs'!W$37,'Portfolio Inputs'!W$38)</f>
        <v>0</v>
      </c>
      <c r="LM42" s="140">
        <f ca="1">IF(AND(($AB42+$E$2)&gt;LM$5,LM$5&gt;=$E$2),$S42,IF(AND(($AA42+$E$2)&gt;LM$5,LM$5&gt;=$E$2),$R42,0))*IF($C42="Residential",'Portfolio Inputs'!X$37,'Portfolio Inputs'!X$38)</f>
        <v>0</v>
      </c>
      <c r="LN42" s="140">
        <f ca="1">IF(AND(($AB42+$E$2)&gt;LN$5,LN$5&gt;=$E$2),$S42,IF(AND(($AA42+$E$2)&gt;LN$5,LN$5&gt;=$E$2),$R42,0))*IF($C42="Residential",'Portfolio Inputs'!Y$37,'Portfolio Inputs'!Y$38)</f>
        <v>0</v>
      </c>
      <c r="LO42" s="140">
        <f ca="1">IF(AND(($AB42+$E$2)&gt;LO$5,LO$5&gt;=$E$2),$S42,IF(AND(($AA42+$E$2)&gt;LO$5,LO$5&gt;=$E$2),$R42,0))*IF($C42="Residential",'Portfolio Inputs'!Z$37,'Portfolio Inputs'!Z$38)</f>
        <v>0</v>
      </c>
      <c r="LP42" s="140">
        <f ca="1">IF(AND(($AB42+$E$2)&gt;LP$5,LP$5&gt;=$E$2),$S42,IF(AND(($AA42+$E$2)&gt;LP$5,LP$5&gt;=$E$2),$R42,0))*IF($C42="Residential",'Portfolio Inputs'!AA$37,'Portfolio Inputs'!AA$38)</f>
        <v>0</v>
      </c>
      <c r="LQ42" s="140">
        <f ca="1">IF(AND(($AB42+$E$2)&gt;LQ$5,LQ$5&gt;=$E$2),$S42,IF(AND(($AA42+$E$2)&gt;LQ$5,LQ$5&gt;=$E$2),$R42,0))*IF($C42="Residential",'Portfolio Inputs'!AB$37,'Portfolio Inputs'!AB$38)</f>
        <v>0</v>
      </c>
      <c r="LR42" s="140">
        <f ca="1">IF(AND(($AB42+$E$2)&gt;LR$5,LR$5&gt;=$E$2),$S42,IF(AND(($AA42+$E$2)&gt;LR$5,LR$5&gt;=$E$2),$R42,0))*IF($C42="Residential",'Portfolio Inputs'!AC$37,'Portfolio Inputs'!AC$38)</f>
        <v>0</v>
      </c>
      <c r="LS42" s="140">
        <f ca="1">IF(AND(($AB42+$E$2)&gt;LS$5,LS$5&gt;=$E$2),$S42,IF(AND(($AA42+$E$2)&gt;LS$5,LS$5&gt;=$E$2),$R42,0))*IF($C42="Residential",'Portfolio Inputs'!AD$37,'Portfolio Inputs'!AD$38)</f>
        <v>0</v>
      </c>
      <c r="LT42" s="140">
        <f ca="1">IF(AND(($AB42+$E$2)&gt;LT$5,LT$5&gt;=$E$2),$S42,IF(AND(($AA42+$E$2)&gt;LT$5,LT$5&gt;=$E$2),$R42,0))*IF($C42="Residential",'Portfolio Inputs'!AE$37,'Portfolio Inputs'!AE$38)</f>
        <v>0</v>
      </c>
      <c r="LU42" s="140">
        <f ca="1">IF(AND(($AB42+$E$2)&gt;LU$5,LU$5&gt;=$E$2),$S42,IF(AND(($AA42+$E$2)&gt;LU$5,LU$5&gt;=$E$2),$R42,0))*IF($C42="Residential",'Portfolio Inputs'!AF$37,'Portfolio Inputs'!AF$38)</f>
        <v>0</v>
      </c>
      <c r="LV42" s="140">
        <f ca="1">IF(AND(($AB42+$E$2)&gt;LV$5,LV$5&gt;=$E$2),$S42,IF(AND(($AA42+$E$2)&gt;LV$5,LV$5&gt;=$E$2),$R42,0))*IF($C42="Residential",'Portfolio Inputs'!AG$37,'Portfolio Inputs'!AG$38)</f>
        <v>0</v>
      </c>
      <c r="LW42" s="140">
        <f ca="1">IF(AND(($AB42+$E$2)&gt;LW$5,LW$5&gt;=$E$2),$S42,IF(AND(($AA42+$E$2)&gt;LW$5,LW$5&gt;=$E$2),$R42,0))*IF($C42="Residential",'Portfolio Inputs'!AH$37,'Portfolio Inputs'!AH$38)</f>
        <v>0</v>
      </c>
      <c r="LX42" s="140">
        <f ca="1">IF(AND(($AB42+$E$2)&gt;LX$5,LX$5&gt;=$E$2),$S42,IF(AND(($AA42+$E$2)&gt;LX$5,LX$5&gt;=$E$2),$R42,0))*IF($C42="Residential",'Portfolio Inputs'!AI$37,'Portfolio Inputs'!AI$38)</f>
        <v>0</v>
      </c>
      <c r="LY42" s="140">
        <f ca="1">IF(AND(($AB42+$E$2)&gt;LY$5,LY$5&gt;=$E$2),$S42,IF(AND(($AA42+$E$2)&gt;LY$5,LY$5&gt;=$E$2),$R42,0))*IF($C42="Residential",'Portfolio Inputs'!AJ$37,'Portfolio Inputs'!AJ$38)</f>
        <v>0</v>
      </c>
      <c r="LZ42" s="140">
        <f ca="1">IF(AND(($AB42+$E$2)&gt;LZ$5,LZ$5&gt;=$E$2),$S42,IF(AND(($AA42+$E$2)&gt;LZ$5,LZ$5&gt;=$E$2),$R42,0))*IF($C42="Residential",'Portfolio Inputs'!AK$37,'Portfolio Inputs'!AK$38)</f>
        <v>0</v>
      </c>
      <c r="MA42" s="140">
        <f ca="1">IF(AND(($AB42+$E$2)&gt;MA$5,MA$5&gt;=$E$2),$S42,IF(AND(($AA42+$E$2)&gt;MA$5,MA$5&gt;=$E$2),$R42,0))*IF($C42="Residential",'Portfolio Inputs'!AL$37,'Portfolio Inputs'!AL$38)</f>
        <v>0</v>
      </c>
      <c r="MB42" s="140">
        <f ca="1">IF(AND(($AB42+$E$2)&gt;MB$5,MB$5&gt;=$E$2),$S42,IF(AND(($AA42+$E$2)&gt;MB$5,MB$5&gt;=$E$2),$R42,0))*IF($C42="Residential",'Portfolio Inputs'!AM$37,'Portfolio Inputs'!AM$38)</f>
        <v>0</v>
      </c>
      <c r="MC42" s="139"/>
      <c r="MD42" s="164">
        <f t="shared" ca="1" si="238"/>
        <v>565296.24</v>
      </c>
      <c r="ME42" s="164">
        <f t="shared" ca="1" si="239"/>
        <v>565296.24</v>
      </c>
      <c r="MF42" s="164">
        <f t="shared" ca="1" si="240"/>
        <v>565296.24</v>
      </c>
      <c r="MG42" s="164">
        <f t="shared" ca="1" si="241"/>
        <v>565296.24</v>
      </c>
      <c r="MH42" s="164">
        <f t="shared" ca="1" si="242"/>
        <v>565296.24</v>
      </c>
      <c r="MI42" s="164">
        <f t="shared" ca="1" si="243"/>
        <v>0</v>
      </c>
      <c r="MJ42" s="164">
        <f t="shared" ca="1" si="244"/>
        <v>0</v>
      </c>
      <c r="MK42" s="164">
        <f t="shared" ca="1" si="245"/>
        <v>0</v>
      </c>
      <c r="ML42" s="164">
        <f t="shared" ca="1" si="246"/>
        <v>0</v>
      </c>
      <c r="MM42" s="164">
        <f t="shared" ca="1" si="247"/>
        <v>0</v>
      </c>
      <c r="MN42" s="164">
        <f t="shared" ca="1" si="248"/>
        <v>0</v>
      </c>
      <c r="MO42" s="164">
        <f t="shared" ca="1" si="249"/>
        <v>0</v>
      </c>
      <c r="MP42" s="164">
        <f t="shared" ca="1" si="250"/>
        <v>0</v>
      </c>
      <c r="MQ42" s="164">
        <f t="shared" ca="1" si="251"/>
        <v>0</v>
      </c>
      <c r="MR42" s="164">
        <f t="shared" ca="1" si="252"/>
        <v>0</v>
      </c>
      <c r="MS42" s="164">
        <f t="shared" ca="1" si="253"/>
        <v>0</v>
      </c>
      <c r="MT42" s="164">
        <f t="shared" ca="1" si="254"/>
        <v>0</v>
      </c>
      <c r="MU42" s="164">
        <f t="shared" ca="1" si="255"/>
        <v>0</v>
      </c>
      <c r="MV42" s="164">
        <f t="shared" ca="1" si="256"/>
        <v>0</v>
      </c>
      <c r="MW42" s="164">
        <f t="shared" ca="1" si="257"/>
        <v>0</v>
      </c>
      <c r="MX42" s="164">
        <f t="shared" ca="1" si="258"/>
        <v>0</v>
      </c>
      <c r="MY42" s="164">
        <f t="shared" ca="1" si="259"/>
        <v>0</v>
      </c>
      <c r="MZ42" s="164">
        <f t="shared" ca="1" si="260"/>
        <v>0</v>
      </c>
      <c r="NA42" s="164">
        <f t="shared" ca="1" si="261"/>
        <v>0</v>
      </c>
      <c r="NB42" s="164">
        <f t="shared" ca="1" si="262"/>
        <v>0</v>
      </c>
      <c r="NC42" s="164">
        <f t="shared" ca="1" si="263"/>
        <v>0</v>
      </c>
      <c r="ND42" s="164">
        <f t="shared" ca="1" si="264"/>
        <v>0</v>
      </c>
      <c r="NE42" s="164">
        <f t="shared" ca="1" si="265"/>
        <v>0</v>
      </c>
      <c r="NF42" s="164">
        <f t="shared" ca="1" si="266"/>
        <v>0</v>
      </c>
      <c r="NG42" s="164">
        <f t="shared" ca="1" si="267"/>
        <v>0</v>
      </c>
      <c r="NH42" s="164">
        <f t="shared" ca="1" si="268"/>
        <v>0</v>
      </c>
      <c r="NI42" s="164">
        <f t="shared" ca="1" si="269"/>
        <v>0</v>
      </c>
      <c r="NJ42" s="164">
        <f t="shared" ca="1" si="270"/>
        <v>0</v>
      </c>
      <c r="NK42" s="164">
        <f t="shared" ca="1" si="271"/>
        <v>0</v>
      </c>
      <c r="NL42" s="139"/>
      <c r="NM42" s="164">
        <f t="shared" ca="1" si="272"/>
        <v>56.956800000000008</v>
      </c>
      <c r="NN42" s="164">
        <f t="shared" ca="1" si="273"/>
        <v>56.956800000000008</v>
      </c>
      <c r="NO42" s="164">
        <f t="shared" ca="1" si="274"/>
        <v>56.956800000000008</v>
      </c>
      <c r="NP42" s="164">
        <f t="shared" ca="1" si="275"/>
        <v>56.956800000000008</v>
      </c>
      <c r="NQ42" s="164">
        <f t="shared" ca="1" si="276"/>
        <v>56.956800000000008</v>
      </c>
      <c r="NR42" s="164">
        <f t="shared" ca="1" si="277"/>
        <v>0</v>
      </c>
      <c r="NS42" s="164">
        <f t="shared" ca="1" si="278"/>
        <v>0</v>
      </c>
      <c r="NT42" s="164">
        <f t="shared" ca="1" si="279"/>
        <v>0</v>
      </c>
      <c r="NU42" s="164">
        <f t="shared" ca="1" si="280"/>
        <v>0</v>
      </c>
      <c r="NV42" s="164">
        <f t="shared" ca="1" si="281"/>
        <v>0</v>
      </c>
      <c r="NW42" s="164">
        <f t="shared" ca="1" si="282"/>
        <v>0</v>
      </c>
      <c r="NX42" s="164">
        <f t="shared" ca="1" si="283"/>
        <v>0</v>
      </c>
      <c r="NY42" s="164">
        <f t="shared" ca="1" si="284"/>
        <v>0</v>
      </c>
      <c r="NZ42" s="164">
        <f t="shared" ca="1" si="285"/>
        <v>0</v>
      </c>
      <c r="OA42" s="164">
        <f t="shared" ca="1" si="286"/>
        <v>0</v>
      </c>
      <c r="OB42" s="164">
        <f t="shared" ca="1" si="287"/>
        <v>0</v>
      </c>
      <c r="OC42" s="164">
        <f t="shared" ca="1" si="288"/>
        <v>0</v>
      </c>
      <c r="OD42" s="164">
        <f t="shared" ca="1" si="289"/>
        <v>0</v>
      </c>
      <c r="OE42" s="164">
        <f t="shared" ca="1" si="290"/>
        <v>0</v>
      </c>
      <c r="OF42" s="164">
        <f t="shared" ca="1" si="291"/>
        <v>0</v>
      </c>
      <c r="OG42" s="164">
        <f t="shared" ca="1" si="292"/>
        <v>0</v>
      </c>
      <c r="OH42" s="164">
        <f t="shared" ca="1" si="293"/>
        <v>0</v>
      </c>
      <c r="OI42" s="164">
        <f t="shared" ca="1" si="294"/>
        <v>0</v>
      </c>
      <c r="OJ42" s="164">
        <f t="shared" ca="1" si="295"/>
        <v>0</v>
      </c>
      <c r="OK42" s="164">
        <f t="shared" ca="1" si="296"/>
        <v>0</v>
      </c>
      <c r="OL42" s="164">
        <f t="shared" ca="1" si="297"/>
        <v>0</v>
      </c>
      <c r="OM42" s="164">
        <f t="shared" ca="1" si="298"/>
        <v>0</v>
      </c>
      <c r="ON42" s="164">
        <f t="shared" ca="1" si="299"/>
        <v>0</v>
      </c>
      <c r="OO42" s="164">
        <f t="shared" ca="1" si="300"/>
        <v>0</v>
      </c>
      <c r="OP42" s="164">
        <f t="shared" ca="1" si="301"/>
        <v>0</v>
      </c>
      <c r="OQ42" s="164">
        <f t="shared" ca="1" si="302"/>
        <v>0</v>
      </c>
      <c r="OR42" s="164">
        <f t="shared" ca="1" si="303"/>
        <v>0</v>
      </c>
      <c r="OS42" s="164">
        <f t="shared" ca="1" si="304"/>
        <v>0</v>
      </c>
      <c r="OT42" s="164">
        <f t="shared" ca="1" si="305"/>
        <v>0</v>
      </c>
      <c r="OU42" s="139"/>
      <c r="OV42" s="164">
        <f t="shared" ca="1" si="306"/>
        <v>0</v>
      </c>
      <c r="OW42" s="164">
        <f t="shared" ca="1" si="307"/>
        <v>0</v>
      </c>
      <c r="OX42" s="164">
        <f t="shared" ca="1" si="308"/>
        <v>0</v>
      </c>
      <c r="OY42" s="164">
        <f t="shared" ca="1" si="309"/>
        <v>0</v>
      </c>
      <c r="OZ42" s="164">
        <f t="shared" ca="1" si="310"/>
        <v>0</v>
      </c>
      <c r="PA42" s="164">
        <f t="shared" ca="1" si="311"/>
        <v>0</v>
      </c>
      <c r="PB42" s="164">
        <f t="shared" ca="1" si="312"/>
        <v>0</v>
      </c>
      <c r="PC42" s="164">
        <f t="shared" ca="1" si="313"/>
        <v>0</v>
      </c>
      <c r="PD42" s="164">
        <f t="shared" ca="1" si="314"/>
        <v>0</v>
      </c>
      <c r="PE42" s="164">
        <f t="shared" ca="1" si="315"/>
        <v>0</v>
      </c>
      <c r="PF42" s="164">
        <f t="shared" ca="1" si="316"/>
        <v>0</v>
      </c>
      <c r="PG42" s="164">
        <f t="shared" ca="1" si="317"/>
        <v>0</v>
      </c>
      <c r="PH42" s="164">
        <f t="shared" ca="1" si="318"/>
        <v>0</v>
      </c>
      <c r="PI42" s="164">
        <f t="shared" ca="1" si="319"/>
        <v>0</v>
      </c>
      <c r="PJ42" s="164">
        <f t="shared" ca="1" si="320"/>
        <v>0</v>
      </c>
      <c r="PK42" s="164">
        <f t="shared" ca="1" si="321"/>
        <v>0</v>
      </c>
      <c r="PL42" s="164">
        <f t="shared" ca="1" si="322"/>
        <v>0</v>
      </c>
      <c r="PM42" s="164">
        <f t="shared" ca="1" si="323"/>
        <v>0</v>
      </c>
      <c r="PN42" s="164">
        <f t="shared" ca="1" si="324"/>
        <v>0</v>
      </c>
      <c r="PO42" s="164">
        <f t="shared" ca="1" si="325"/>
        <v>0</v>
      </c>
      <c r="PP42" s="164">
        <f t="shared" ca="1" si="326"/>
        <v>0</v>
      </c>
      <c r="PQ42" s="164">
        <f t="shared" ca="1" si="327"/>
        <v>0</v>
      </c>
      <c r="PR42" s="164">
        <f t="shared" ca="1" si="328"/>
        <v>0</v>
      </c>
      <c r="PS42" s="164">
        <f t="shared" ca="1" si="329"/>
        <v>0</v>
      </c>
      <c r="PT42" s="164">
        <f t="shared" ca="1" si="330"/>
        <v>0</v>
      </c>
      <c r="PU42" s="164">
        <f t="shared" ca="1" si="331"/>
        <v>0</v>
      </c>
      <c r="PV42" s="164">
        <f t="shared" ca="1" si="332"/>
        <v>0</v>
      </c>
      <c r="PW42" s="164">
        <f t="shared" ca="1" si="333"/>
        <v>0</v>
      </c>
      <c r="PX42" s="164">
        <f t="shared" ca="1" si="334"/>
        <v>0</v>
      </c>
      <c r="PY42" s="164">
        <f t="shared" ca="1" si="335"/>
        <v>0</v>
      </c>
      <c r="PZ42" s="164">
        <f t="shared" ca="1" si="336"/>
        <v>0</v>
      </c>
      <c r="QA42" s="164">
        <f t="shared" ca="1" si="337"/>
        <v>0</v>
      </c>
      <c r="QB42" s="164">
        <f t="shared" ca="1" si="338"/>
        <v>0</v>
      </c>
      <c r="QC42" s="164">
        <f t="shared" ca="1" si="339"/>
        <v>0</v>
      </c>
      <c r="QD42" s="131"/>
    </row>
    <row r="43" spans="1:446" s="120" customFormat="1" ht="14.4" customHeight="1">
      <c r="A43" s="157" t="b">
        <f t="shared" ca="1" si="230"/>
        <v>0</v>
      </c>
      <c r="B43" s="128" t="str">
        <f>'Measure Inputs'!B27</f>
        <v>Residential_Weatherization_Various_Weatherization Measures_Actual</v>
      </c>
      <c r="C43" s="129" t="str">
        <f ca="1">INDEX(OFFSET('Measure Inputs'!$D$7,,,TotalMeasures),MATCH($B43,OFFSET('Measure Inputs'!$B$7,,,TotalMeasures),0))</f>
        <v>Residential</v>
      </c>
      <c r="D43" s="129" t="str">
        <f ca="1">INDEX(OFFSET('Measure Inputs'!$E$7,,,TotalMeasures),MATCH($B43,OFFSET('Measure Inputs'!$B$7,,,TotalMeasures),0))</f>
        <v>Weatherization</v>
      </c>
      <c r="E43" s="129" t="str">
        <f ca="1">INDEX(OFFSET('Measure Inputs'!$F$7,,,TotalMeasures),MATCH($B43,OFFSET('Measure Inputs'!$B$7,,,TotalMeasures),0))</f>
        <v>Various</v>
      </c>
      <c r="F43" s="130" t="str">
        <f ca="1">INDEX(OFFSET('Measure Inputs'!$G$7,,,TotalMeasures),MATCH($B43,OFFSET('Measure Inputs'!$B$7,,,TotalMeasures),0))</f>
        <v>Weatherization Measures</v>
      </c>
      <c r="G43" s="130" t="str">
        <f ca="1">INDEX(OFFSET('Measure Inputs'!$H$7,,,TotalMeasures),MATCH($B43,OFFSET('Measure Inputs'!$B$7,,,TotalMeasures),0))</f>
        <v>Actual</v>
      </c>
      <c r="H43" s="131"/>
      <c r="I43" s="132">
        <f ca="1">INDEX(OFFSET('Measure Inputs'!$L$7,,,TotalMeasures),MATCH($B43,OFFSET('Measure Inputs'!$B$7,,,TotalMeasures),0))</f>
        <v>25</v>
      </c>
      <c r="J43" s="132">
        <f t="shared" ca="1" si="231"/>
        <v>21625</v>
      </c>
      <c r="K43" s="162">
        <f ca="1">INDEX(OFFSET('Measure Inputs'!$AH$7,,,TotalMeasures),MATCH($B43,OFFSET('Measure Inputs'!$B$7,,,TotalMeasures),0))*$I43</f>
        <v>21625</v>
      </c>
      <c r="L43" s="132">
        <f ca="1">INDEX(OFFSET('Measure Inputs'!$AI$7,,,TotalMeasures),MATCH($B43,OFFSET('Measure Inputs'!$B$7,,,TotalMeasures),0))*$I43</f>
        <v>0</v>
      </c>
      <c r="M43" s="132">
        <f t="shared" ca="1" si="232"/>
        <v>3.8749999999999978</v>
      </c>
      <c r="N43" s="135">
        <f ca="1">INDEX(OFFSET('Measure Inputs'!$AJ$7,,,TotalMeasures),MATCH($B43,OFFSET('Measure Inputs'!$B$7,,,TotalMeasures),0))*$I43</f>
        <v>3.8749999999999978</v>
      </c>
      <c r="O43" s="132">
        <f ca="1">INDEX(OFFSET('Measure Inputs'!$AK$7,,,TotalMeasures),MATCH($B43,OFFSET('Measure Inputs'!$B$7,,,TotalMeasures),0))*$I43</f>
        <v>0</v>
      </c>
      <c r="P43" s="135">
        <f ca="1">INDEX(OFFSET('Measure Inputs'!$AL$7,,,TotalMeasures),MATCH($B43,OFFSET('Measure Inputs'!$B$7,,,TotalMeasures),0))*$I43</f>
        <v>0</v>
      </c>
      <c r="Q43" s="132">
        <f ca="1">INDEX(OFFSET('Measure Inputs'!$AM$7,,,TotalMeasures),MATCH($B43,OFFSET('Measure Inputs'!$B$7,,,TotalMeasures),0))*$I43</f>
        <v>0</v>
      </c>
      <c r="R43" s="133">
        <v>0</v>
      </c>
      <c r="S43" s="133">
        <v>0</v>
      </c>
      <c r="T43" s="133">
        <v>0</v>
      </c>
      <c r="U43" s="133">
        <v>0</v>
      </c>
      <c r="V43" s="133">
        <v>0</v>
      </c>
      <c r="W43" s="133">
        <v>0</v>
      </c>
      <c r="X43" s="131"/>
      <c r="Y43" s="134">
        <f ca="1">INDEX(OFFSET('Measure Inputs'!$Q$7,,,TotalMeasures),MATCH($B43,OFFSET('Measure Inputs'!$B$7,,,TotalMeasures),0))*$I43</f>
        <v>0</v>
      </c>
      <c r="Z43" s="134">
        <f ca="1">INDEX(OFFSET('Measure Inputs'!$R$7,,,TotalMeasures),MATCH($B43,OFFSET('Measure Inputs'!$B$7,,,TotalMeasures),0))*$I43</f>
        <v>0</v>
      </c>
      <c r="AA43" s="163">
        <f ca="1">INDEX(OFFSET('Measure Inputs'!$N$7,,,TotalMeasures),MATCH($B43,OFFSET('Measure Inputs'!$B$7,,,TotalMeasures),0))</f>
        <v>15</v>
      </c>
      <c r="AB43" s="163">
        <f ca="1">INDEX(OFFSET('Measure Inputs'!$O$7,,,TotalMeasures),MATCH($B43,OFFSET('Measure Inputs'!$B$7,,,TotalMeasures),0))</f>
        <v>0</v>
      </c>
      <c r="AC43" s="134">
        <f ca="1">INDEX(OFFSET('Measure Inputs'!$P$7,,,TotalMeasures),MATCH($B43,OFFSET('Measure Inputs'!$B$7,,,TotalMeasures),0))*$I43</f>
        <v>0</v>
      </c>
      <c r="AD43" s="134">
        <v>0</v>
      </c>
      <c r="AE43" s="134"/>
      <c r="AF43" s="131"/>
      <c r="AG43" s="135" t="str">
        <f t="shared" ca="1" si="233"/>
        <v>n/a</v>
      </c>
      <c r="AH43" s="135" t="str">
        <f t="shared" ca="1" si="234"/>
        <v>n/a</v>
      </c>
      <c r="AI43" s="135" t="str">
        <f t="shared" ca="1" si="235"/>
        <v>n/a</v>
      </c>
      <c r="AJ43" s="135" t="str">
        <f t="shared" ca="1" si="236"/>
        <v>n/a</v>
      </c>
      <c r="AK43" s="135">
        <f t="shared" ca="1" si="237"/>
        <v>0.34704463633640914</v>
      </c>
      <c r="AL43" s="131"/>
      <c r="AM43" s="156"/>
      <c r="AN43" s="156"/>
      <c r="AO43" s="156"/>
      <c r="AP43" s="131"/>
      <c r="AQ43" s="138">
        <f t="shared" ca="1" si="111"/>
        <v>9540.978149197108</v>
      </c>
      <c r="AR43" s="138">
        <f t="shared" ca="1" si="112"/>
        <v>0</v>
      </c>
      <c r="AS43" s="131"/>
      <c r="AT43" s="138">
        <f t="shared" ca="1" si="113"/>
        <v>9540.978149197108</v>
      </c>
      <c r="AU43" s="138">
        <f t="shared" ca="1" si="114"/>
        <v>0</v>
      </c>
      <c r="AV43" s="131"/>
      <c r="AW43" s="138">
        <f t="shared" ca="1" si="115"/>
        <v>9540.978149197108</v>
      </c>
      <c r="AX43" s="138">
        <f t="shared" ca="1" si="116"/>
        <v>0</v>
      </c>
      <c r="AY43" s="138">
        <f t="shared" ca="1" si="117"/>
        <v>2183.407356924808</v>
      </c>
      <c r="AZ43" s="138">
        <f t="shared" ca="1" si="118"/>
        <v>0</v>
      </c>
      <c r="BA43" s="138">
        <f t="shared" ca="1" si="119"/>
        <v>0</v>
      </c>
      <c r="BB43" s="131"/>
      <c r="BC43" s="138">
        <f t="shared" ca="1" si="120"/>
        <v>27492.077820066126</v>
      </c>
      <c r="BD43" s="138">
        <f t="shared" ca="1" si="121"/>
        <v>0</v>
      </c>
      <c r="BE43" s="138">
        <f t="shared" ca="1" si="122"/>
        <v>0</v>
      </c>
      <c r="BF43" s="131"/>
      <c r="BG43" s="138">
        <f t="shared" ca="1" si="123"/>
        <v>9540.978149197108</v>
      </c>
      <c r="BH43" s="138">
        <f t="shared" ca="1" si="124"/>
        <v>27492.077820066126</v>
      </c>
      <c r="BI43" s="131"/>
      <c r="BJ43" s="140">
        <f ca="1">IF(AND(($AB43+$E$2)&gt;BJ$5,BJ$5&gt;=$E$2),'Portfolio Inputs'!F$24*$L43,IF(AND(($AA43+$E$2)&gt;BJ$5,BJ$5&gt;=$E$2),'Portfolio Inputs'!F$24*$K43,0))*Loss_ElectricEnergy+IF(AND(($AB43+$E$2)&gt;BJ$5,BJ$5&gt;=$E$2),'Portfolio Inputs'!F$25*$O43,IF(AND(($AA43+$E$2)&gt;BJ$5,BJ$5&gt;=$E$2),'Portfolio Inputs'!F$25*$N43,0))*Loss_ElectricDemand+IF(AND(($AB43+$E$2)&gt;BJ$5,BJ$5&gt;=$E$2),'Portfolio Inputs'!F$26*$Q43,IF(AND(($AA43+$E$2)&gt;BJ$5,BJ$5&gt;=$E$2),'Portfolio Inputs'!F$26*$P43,0))*Loss_GasEnergy</f>
        <v>991.23724552878389</v>
      </c>
      <c r="BK43" s="140">
        <f ca="1">IF(AND(($AB43+$E$2)&gt;BK$5,BK$5&gt;=$E$2),'Portfolio Inputs'!G$24*$L43,IF(AND(($AA43+$E$2)&gt;BK$5,BK$5&gt;=$E$2),'Portfolio Inputs'!G$24*$K43,0))*Loss_ElectricEnergy+IF(AND(($AB43+$E$2)&gt;BK$5,BK$5&gt;=$E$2),'Portfolio Inputs'!G$25*$O43,IF(AND(($AA43+$E$2)&gt;BK$5,BK$5&gt;=$E$2),'Portfolio Inputs'!G$25*$N43,0))*Loss_ElectricDemand+IF(AND(($AB43+$E$2)&gt;BK$5,BK$5&gt;=$E$2),'Portfolio Inputs'!G$26*$Q43,IF(AND(($AA43+$E$2)&gt;BK$5,BK$5&gt;=$E$2),'Portfolio Inputs'!G$26*$P43,0))*Loss_GasEnergy</f>
        <v>1006.1058042117155</v>
      </c>
      <c r="BL43" s="140">
        <f ca="1">IF(AND(($AB43+$E$2)&gt;BL$5,BL$5&gt;=$E$2),'Portfolio Inputs'!H$24*$L43,IF(AND(($AA43+$E$2)&gt;BL$5,BL$5&gt;=$E$2),'Portfolio Inputs'!H$24*$K43,0))*Loss_ElectricEnergy+IF(AND(($AB43+$E$2)&gt;BL$5,BL$5&gt;=$E$2),'Portfolio Inputs'!H$25*$O43,IF(AND(($AA43+$E$2)&gt;BL$5,BL$5&gt;=$E$2),'Portfolio Inputs'!H$25*$N43,0))*Loss_ElectricDemand+IF(AND(($AB43+$E$2)&gt;BL$5,BL$5&gt;=$E$2),'Portfolio Inputs'!H$26*$Q43,IF(AND(($AA43+$E$2)&gt;BL$5,BL$5&gt;=$E$2),'Portfolio Inputs'!H$26*$P43,0))*Loss_GasEnergy</f>
        <v>1021.1973912748912</v>
      </c>
      <c r="BM43" s="140">
        <f ca="1">IF(AND(($AB43+$E$2)&gt;BM$5,BM$5&gt;=$E$2),'Portfolio Inputs'!I$24*$L43,IF(AND(($AA43+$E$2)&gt;BM$5,BM$5&gt;=$E$2),'Portfolio Inputs'!I$24*$K43,0))*Loss_ElectricEnergy+IF(AND(($AB43+$E$2)&gt;BM$5,BM$5&gt;=$E$2),'Portfolio Inputs'!I$25*$O43,IF(AND(($AA43+$E$2)&gt;BM$5,BM$5&gt;=$E$2),'Portfolio Inputs'!I$25*$N43,0))*Loss_ElectricDemand+IF(AND(($AB43+$E$2)&gt;BM$5,BM$5&gt;=$E$2),'Portfolio Inputs'!I$26*$Q43,IF(AND(($AA43+$E$2)&gt;BM$5,BM$5&gt;=$E$2),'Portfolio Inputs'!I$26*$P43,0))*Loss_GasEnergy</f>
        <v>1036.5153521440143</v>
      </c>
      <c r="BN43" s="140">
        <f ca="1">IF(AND(($AB43+$E$2)&gt;BN$5,BN$5&gt;=$E$2),'Portfolio Inputs'!J$24*$L43,IF(AND(($AA43+$E$2)&gt;BN$5,BN$5&gt;=$E$2),'Portfolio Inputs'!J$24*$K43,0))*Loss_ElectricEnergy+IF(AND(($AB43+$E$2)&gt;BN$5,BN$5&gt;=$E$2),'Portfolio Inputs'!J$25*$O43,IF(AND(($AA43+$E$2)&gt;BN$5,BN$5&gt;=$E$2),'Portfolio Inputs'!J$25*$N43,0))*Loss_ElectricDemand+IF(AND(($AB43+$E$2)&gt;BN$5,BN$5&gt;=$E$2),'Portfolio Inputs'!J$26*$Q43,IF(AND(($AA43+$E$2)&gt;BN$5,BN$5&gt;=$E$2),'Portfolio Inputs'!J$26*$P43,0))*Loss_GasEnergy</f>
        <v>1052.0630824261743</v>
      </c>
      <c r="BO43" s="140">
        <f ca="1">IF(AND(($AB43+$E$2)&gt;BO$5,BO$5&gt;=$E$2),'Portfolio Inputs'!K$24*$L43,IF(AND(($AA43+$E$2)&gt;BO$5,BO$5&gt;=$E$2),'Portfolio Inputs'!K$24*$K43,0))*Loss_ElectricEnergy+IF(AND(($AB43+$E$2)&gt;BO$5,BO$5&gt;=$E$2),'Portfolio Inputs'!K$25*$O43,IF(AND(($AA43+$E$2)&gt;BO$5,BO$5&gt;=$E$2),'Portfolio Inputs'!K$25*$N43,0))*Loss_ElectricDemand+IF(AND(($AB43+$E$2)&gt;BO$5,BO$5&gt;=$E$2),'Portfolio Inputs'!K$26*$Q43,IF(AND(($AA43+$E$2)&gt;BO$5,BO$5&gt;=$E$2),'Portfolio Inputs'!K$26*$P43,0))*Loss_GasEnergy</f>
        <v>1067.8440286625669</v>
      </c>
      <c r="BP43" s="140">
        <f ca="1">IF(AND(($AB43+$E$2)&gt;BP$5,BP$5&gt;=$E$2),'Portfolio Inputs'!L$24*$L43,IF(AND(($AA43+$E$2)&gt;BP$5,BP$5&gt;=$E$2),'Portfolio Inputs'!L$24*$K43,0))*Loss_ElectricEnergy+IF(AND(($AB43+$E$2)&gt;BP$5,BP$5&gt;=$E$2),'Portfolio Inputs'!L$25*$O43,IF(AND(($AA43+$E$2)&gt;BP$5,BP$5&gt;=$E$2),'Portfolio Inputs'!L$25*$N43,0))*Loss_ElectricDemand+IF(AND(($AB43+$E$2)&gt;BP$5,BP$5&gt;=$E$2),'Portfolio Inputs'!L$26*$Q43,IF(AND(($AA43+$E$2)&gt;BP$5,BP$5&gt;=$E$2),'Portfolio Inputs'!L$26*$P43,0))*Loss_GasEnergy</f>
        <v>1083.8616890925052</v>
      </c>
      <c r="BQ43" s="140">
        <f ca="1">IF(AND(($AB43+$E$2)&gt;BQ$5,BQ$5&gt;=$E$2),'Portfolio Inputs'!M$24*$L43,IF(AND(($AA43+$E$2)&gt;BQ$5,BQ$5&gt;=$E$2),'Portfolio Inputs'!M$24*$K43,0))*Loss_ElectricEnergy+IF(AND(($AB43+$E$2)&gt;BQ$5,BQ$5&gt;=$E$2),'Portfolio Inputs'!M$25*$O43,IF(AND(($AA43+$E$2)&gt;BQ$5,BQ$5&gt;=$E$2),'Portfolio Inputs'!M$25*$N43,0))*Loss_ElectricDemand+IF(AND(($AB43+$E$2)&gt;BQ$5,BQ$5&gt;=$E$2),'Portfolio Inputs'!M$26*$Q43,IF(AND(($AA43+$E$2)&gt;BQ$5,BQ$5&gt;=$E$2),'Portfolio Inputs'!M$26*$P43,0))*Loss_GasEnergy</f>
        <v>1100.1196144288926</v>
      </c>
      <c r="BR43" s="140">
        <f ca="1">IF(AND(($AB43+$E$2)&gt;BR$5,BR$5&gt;=$E$2),'Portfolio Inputs'!N$24*$L43,IF(AND(($AA43+$E$2)&gt;BR$5,BR$5&gt;=$E$2),'Portfolio Inputs'!N$24*$K43,0))*Loss_ElectricEnergy+IF(AND(($AB43+$E$2)&gt;BR$5,BR$5&gt;=$E$2),'Portfolio Inputs'!N$25*$O43,IF(AND(($AA43+$E$2)&gt;BR$5,BR$5&gt;=$E$2),'Portfolio Inputs'!N$25*$N43,0))*Loss_ElectricDemand+IF(AND(($AB43+$E$2)&gt;BR$5,BR$5&gt;=$E$2),'Portfolio Inputs'!N$26*$Q43,IF(AND(($AA43+$E$2)&gt;BR$5,BR$5&gt;=$E$2),'Portfolio Inputs'!N$26*$P43,0))*Loss_GasEnergy</f>
        <v>1116.621408645326</v>
      </c>
      <c r="BS43" s="140">
        <f ca="1">IF(AND(($AB43+$E$2)&gt;BS$5,BS$5&gt;=$E$2),'Portfolio Inputs'!O$24*$L43,IF(AND(($AA43+$E$2)&gt;BS$5,BS$5&gt;=$E$2),'Portfolio Inputs'!O$24*$K43,0))*Loss_ElectricEnergy+IF(AND(($AB43+$E$2)&gt;BS$5,BS$5&gt;=$E$2),'Portfolio Inputs'!O$25*$O43,IF(AND(($AA43+$E$2)&gt;BS$5,BS$5&gt;=$E$2),'Portfolio Inputs'!O$25*$N43,0))*Loss_ElectricDemand+IF(AND(($AB43+$E$2)&gt;BS$5,BS$5&gt;=$E$2),'Portfolio Inputs'!O$26*$Q43,IF(AND(($AA43+$E$2)&gt;BS$5,BS$5&gt;=$E$2),'Portfolio Inputs'!O$26*$P43,0))*Loss_GasEnergy</f>
        <v>1133.3707297750057</v>
      </c>
      <c r="BT43" s="140">
        <f ca="1">IF(AND(($AB43+$E$2)&gt;BT$5,BT$5&gt;=$E$2),'Portfolio Inputs'!P$24*$L43,IF(AND(($AA43+$E$2)&gt;BT$5,BT$5&gt;=$E$2),'Portfolio Inputs'!P$24*$K43,0))*Loss_ElectricEnergy+IF(AND(($AB43+$E$2)&gt;BT$5,BT$5&gt;=$E$2),'Portfolio Inputs'!P$25*$O43,IF(AND(($AA43+$E$2)&gt;BT$5,BT$5&gt;=$E$2),'Portfolio Inputs'!P$25*$N43,0))*Loss_ElectricDemand+IF(AND(($AB43+$E$2)&gt;BT$5,BT$5&gt;=$E$2),'Portfolio Inputs'!P$26*$Q43,IF(AND(($AA43+$E$2)&gt;BT$5,BT$5&gt;=$E$2),'Portfolio Inputs'!P$26*$P43,0))*Loss_GasEnergy</f>
        <v>1150.3712907216307</v>
      </c>
      <c r="BU43" s="140">
        <f ca="1">IF(AND(($AB43+$E$2)&gt;BU$5,BU$5&gt;=$E$2),'Portfolio Inputs'!Q$24*$L43,IF(AND(($AA43+$E$2)&gt;BU$5,BU$5&gt;=$E$2),'Portfolio Inputs'!Q$24*$K43,0))*Loss_ElectricEnergy+IF(AND(($AB43+$E$2)&gt;BU$5,BU$5&gt;=$E$2),'Portfolio Inputs'!Q$25*$O43,IF(AND(($AA43+$E$2)&gt;BU$5,BU$5&gt;=$E$2),'Portfolio Inputs'!Q$25*$N43,0))*Loss_ElectricDemand+IF(AND(($AB43+$E$2)&gt;BU$5,BU$5&gt;=$E$2),'Portfolio Inputs'!Q$26*$Q43,IF(AND(($AA43+$E$2)&gt;BU$5,BU$5&gt;=$E$2),'Portfolio Inputs'!Q$26*$P43,0))*Loss_GasEnergy</f>
        <v>1167.6268600824551</v>
      </c>
      <c r="BV43" s="140">
        <f ca="1">IF(AND(($AB43+$E$2)&gt;BV$5,BV$5&gt;=$E$2),'Portfolio Inputs'!R$24*$L43,IF(AND(($AA43+$E$2)&gt;BV$5,BV$5&gt;=$E$2),'Portfolio Inputs'!R$24*$K43,0))*Loss_ElectricEnergy+IF(AND(($AB43+$E$2)&gt;BV$5,BV$5&gt;=$E$2),'Portfolio Inputs'!R$25*$O43,IF(AND(($AA43+$E$2)&gt;BV$5,BV$5&gt;=$E$2),'Portfolio Inputs'!R$25*$N43,0))*Loss_ElectricDemand+IF(AND(($AB43+$E$2)&gt;BV$5,BV$5&gt;=$E$2),'Portfolio Inputs'!R$26*$Q43,IF(AND(($AA43+$E$2)&gt;BV$5,BV$5&gt;=$E$2),'Portfolio Inputs'!R$26*$P43,0))*Loss_GasEnergy</f>
        <v>1185.1412629836918</v>
      </c>
      <c r="BW43" s="140">
        <f ca="1">IF(AND(($AB43+$E$2)&gt;BW$5,BW$5&gt;=$E$2),'Portfolio Inputs'!S$24*$L43,IF(AND(($AA43+$E$2)&gt;BW$5,BW$5&gt;=$E$2),'Portfolio Inputs'!S$24*$K43,0))*Loss_ElectricEnergy+IF(AND(($AB43+$E$2)&gt;BW$5,BW$5&gt;=$E$2),'Portfolio Inputs'!S$25*$O43,IF(AND(($AA43+$E$2)&gt;BW$5,BW$5&gt;=$E$2),'Portfolio Inputs'!S$25*$N43,0))*Loss_ElectricDemand+IF(AND(($AB43+$E$2)&gt;BW$5,BW$5&gt;=$E$2),'Portfolio Inputs'!S$26*$Q43,IF(AND(($AA43+$E$2)&gt;BW$5,BW$5&gt;=$E$2),'Portfolio Inputs'!S$26*$P43,0))*Loss_GasEnergy</f>
        <v>1202.9183819284474</v>
      </c>
      <c r="BX43" s="140">
        <f ca="1">IF(AND(($AB43+$E$2)&gt;BX$5,BX$5&gt;=$E$2),'Portfolio Inputs'!T$24*$L43,IF(AND(($AA43+$E$2)&gt;BX$5,BX$5&gt;=$E$2),'Portfolio Inputs'!T$24*$K43,0))*Loss_ElectricEnergy+IF(AND(($AB43+$E$2)&gt;BX$5,BX$5&gt;=$E$2),'Portfolio Inputs'!T$25*$O43,IF(AND(($AA43+$E$2)&gt;BX$5,BX$5&gt;=$E$2),'Portfolio Inputs'!T$25*$N43,0))*Loss_ElectricDemand+IF(AND(($AB43+$E$2)&gt;BX$5,BX$5&gt;=$E$2),'Portfolio Inputs'!T$26*$Q43,IF(AND(($AA43+$E$2)&gt;BX$5,BX$5&gt;=$E$2),'Portfolio Inputs'!T$26*$P43,0))*Loss_GasEnergy</f>
        <v>1220.9621576573738</v>
      </c>
      <c r="BY43" s="140">
        <f ca="1">IF(AND(($AB43+$E$2)&gt;BY$5,BY$5&gt;=$E$2),'Portfolio Inputs'!U$24*$L43,IF(AND(($AA43+$E$2)&gt;BY$5,BY$5&gt;=$E$2),'Portfolio Inputs'!U$24*$K43,0))*Loss_ElectricEnergy+IF(AND(($AB43+$E$2)&gt;BY$5,BY$5&gt;=$E$2),'Portfolio Inputs'!U$25*$O43,IF(AND(($AA43+$E$2)&gt;BY$5,BY$5&gt;=$E$2),'Portfolio Inputs'!U$25*$N43,0))*Loss_ElectricDemand+IF(AND(($AB43+$E$2)&gt;BY$5,BY$5&gt;=$E$2),'Portfolio Inputs'!U$26*$Q43,IF(AND(($AA43+$E$2)&gt;BY$5,BY$5&gt;=$E$2),'Portfolio Inputs'!U$26*$P43,0))*Loss_GasEnergy</f>
        <v>0</v>
      </c>
      <c r="BZ43" s="140">
        <f ca="1">IF(AND(($AB43+$E$2)&gt;BZ$5,BZ$5&gt;=$E$2),'Portfolio Inputs'!V$24*$L43,IF(AND(($AA43+$E$2)&gt;BZ$5,BZ$5&gt;=$E$2),'Portfolio Inputs'!V$24*$K43,0))*Loss_ElectricEnergy+IF(AND(($AB43+$E$2)&gt;BZ$5,BZ$5&gt;=$E$2),'Portfolio Inputs'!V$25*$O43,IF(AND(($AA43+$E$2)&gt;BZ$5,BZ$5&gt;=$E$2),'Portfolio Inputs'!V$25*$N43,0))*Loss_ElectricDemand+IF(AND(($AB43+$E$2)&gt;BZ$5,BZ$5&gt;=$E$2),'Portfolio Inputs'!V$26*$Q43,IF(AND(($AA43+$E$2)&gt;BZ$5,BZ$5&gt;=$E$2),'Portfolio Inputs'!V$26*$P43,0))*Loss_GasEnergy</f>
        <v>0</v>
      </c>
      <c r="CA43" s="140">
        <f ca="1">IF(AND(($AB43+$E$2)&gt;CA$5,CA$5&gt;=$E$2),'Portfolio Inputs'!W$24*$L43,IF(AND(($AA43+$E$2)&gt;CA$5,CA$5&gt;=$E$2),'Portfolio Inputs'!W$24*$K43,0))*Loss_ElectricEnergy+IF(AND(($AB43+$E$2)&gt;CA$5,CA$5&gt;=$E$2),'Portfolio Inputs'!W$25*$O43,IF(AND(($AA43+$E$2)&gt;CA$5,CA$5&gt;=$E$2),'Portfolio Inputs'!W$25*$N43,0))*Loss_ElectricDemand+IF(AND(($AB43+$E$2)&gt;CA$5,CA$5&gt;=$E$2),'Portfolio Inputs'!W$26*$Q43,IF(AND(($AA43+$E$2)&gt;CA$5,CA$5&gt;=$E$2),'Portfolio Inputs'!W$26*$P43,0))*Loss_GasEnergy</f>
        <v>0</v>
      </c>
      <c r="CB43" s="140">
        <f ca="1">IF(AND(($AB43+$E$2)&gt;CB$5,CB$5&gt;=$E$2),'Portfolio Inputs'!X$24*$L43,IF(AND(($AA43+$E$2)&gt;CB$5,CB$5&gt;=$E$2),'Portfolio Inputs'!X$24*$K43,0))*Loss_ElectricEnergy+IF(AND(($AB43+$E$2)&gt;CB$5,CB$5&gt;=$E$2),'Portfolio Inputs'!X$25*$O43,IF(AND(($AA43+$E$2)&gt;CB$5,CB$5&gt;=$E$2),'Portfolio Inputs'!X$25*$N43,0))*Loss_ElectricDemand+IF(AND(($AB43+$E$2)&gt;CB$5,CB$5&gt;=$E$2),'Portfolio Inputs'!X$26*$Q43,IF(AND(($AA43+$E$2)&gt;CB$5,CB$5&gt;=$E$2),'Portfolio Inputs'!X$26*$P43,0))*Loss_GasEnergy</f>
        <v>0</v>
      </c>
      <c r="CC43" s="140">
        <f ca="1">IF(AND(($AB43+$E$2)&gt;CC$5,CC$5&gt;=$E$2),'Portfolio Inputs'!Y$24*$L43,IF(AND(($AA43+$E$2)&gt;CC$5,CC$5&gt;=$E$2),'Portfolio Inputs'!Y$24*$K43,0))*Loss_ElectricEnergy+IF(AND(($AB43+$E$2)&gt;CC$5,CC$5&gt;=$E$2),'Portfolio Inputs'!Y$25*$O43,IF(AND(($AA43+$E$2)&gt;CC$5,CC$5&gt;=$E$2),'Portfolio Inputs'!Y$25*$N43,0))*Loss_ElectricDemand+IF(AND(($AB43+$E$2)&gt;CC$5,CC$5&gt;=$E$2),'Portfolio Inputs'!Y$26*$Q43,IF(AND(($AA43+$E$2)&gt;CC$5,CC$5&gt;=$E$2),'Portfolio Inputs'!Y$26*$P43,0))*Loss_GasEnergy</f>
        <v>0</v>
      </c>
      <c r="CD43" s="140">
        <f ca="1">IF(AND(($AB43+$E$2)&gt;CD$5,CD$5&gt;=$E$2),'Portfolio Inputs'!Z$24*$L43,IF(AND(($AA43+$E$2)&gt;CD$5,CD$5&gt;=$E$2),'Portfolio Inputs'!Z$24*$K43,0))*Loss_ElectricEnergy+IF(AND(($AB43+$E$2)&gt;CD$5,CD$5&gt;=$E$2),'Portfolio Inputs'!Z$25*$O43,IF(AND(($AA43+$E$2)&gt;CD$5,CD$5&gt;=$E$2),'Portfolio Inputs'!Z$25*$N43,0))*Loss_ElectricDemand+IF(AND(($AB43+$E$2)&gt;CD$5,CD$5&gt;=$E$2),'Portfolio Inputs'!Z$26*$Q43,IF(AND(($AA43+$E$2)&gt;CD$5,CD$5&gt;=$E$2),'Portfolio Inputs'!Z$26*$P43,0))*Loss_GasEnergy</f>
        <v>0</v>
      </c>
      <c r="CE43" s="140">
        <f ca="1">IF(AND(($AB43+$E$2)&gt;CE$5,CE$5&gt;=$E$2),'Portfolio Inputs'!AA$24*$L43,IF(AND(($AA43+$E$2)&gt;CE$5,CE$5&gt;=$E$2),'Portfolio Inputs'!AA$24*$K43,0))*Loss_ElectricEnergy+IF(AND(($AB43+$E$2)&gt;CE$5,CE$5&gt;=$E$2),'Portfolio Inputs'!AA$25*$O43,IF(AND(($AA43+$E$2)&gt;CE$5,CE$5&gt;=$E$2),'Portfolio Inputs'!AA$25*$N43,0))*Loss_ElectricDemand+IF(AND(($AB43+$E$2)&gt;CE$5,CE$5&gt;=$E$2),'Portfolio Inputs'!AA$26*$Q43,IF(AND(($AA43+$E$2)&gt;CE$5,CE$5&gt;=$E$2),'Portfolio Inputs'!AA$26*$P43,0))*Loss_GasEnergy</f>
        <v>0</v>
      </c>
      <c r="CF43" s="140">
        <f ca="1">IF(AND(($AB43+$E$2)&gt;CF$5,CF$5&gt;=$E$2),'Portfolio Inputs'!AB$24*$L43,IF(AND(($AA43+$E$2)&gt;CF$5,CF$5&gt;=$E$2),'Portfolio Inputs'!AB$24*$K43,0))*Loss_ElectricEnergy+IF(AND(($AB43+$E$2)&gt;CF$5,CF$5&gt;=$E$2),'Portfolio Inputs'!AB$25*$O43,IF(AND(($AA43+$E$2)&gt;CF$5,CF$5&gt;=$E$2),'Portfolio Inputs'!AB$25*$N43,0))*Loss_ElectricDemand+IF(AND(($AB43+$E$2)&gt;CF$5,CF$5&gt;=$E$2),'Portfolio Inputs'!AB$26*$Q43,IF(AND(($AA43+$E$2)&gt;CF$5,CF$5&gt;=$E$2),'Portfolio Inputs'!AB$26*$P43,0))*Loss_GasEnergy</f>
        <v>0</v>
      </c>
      <c r="CG43" s="140">
        <f ca="1">IF(AND(($AB43+$E$2)&gt;CG$5,CG$5&gt;=$E$2),'Portfolio Inputs'!AC$24*$L43,IF(AND(($AA43+$E$2)&gt;CG$5,CG$5&gt;=$E$2),'Portfolio Inputs'!AC$24*$K43,0))*Loss_ElectricEnergy+IF(AND(($AB43+$E$2)&gt;CG$5,CG$5&gt;=$E$2),'Portfolio Inputs'!AC$25*$O43,IF(AND(($AA43+$E$2)&gt;CG$5,CG$5&gt;=$E$2),'Portfolio Inputs'!AC$25*$N43,0))*Loss_ElectricDemand+IF(AND(($AB43+$E$2)&gt;CG$5,CG$5&gt;=$E$2),'Portfolio Inputs'!AC$26*$Q43,IF(AND(($AA43+$E$2)&gt;CG$5,CG$5&gt;=$E$2),'Portfolio Inputs'!AC$26*$P43,0))*Loss_GasEnergy</f>
        <v>0</v>
      </c>
      <c r="CH43" s="140">
        <f ca="1">IF(AND(($AB43+$E$2)&gt;CH$5,CH$5&gt;=$E$2),'Portfolio Inputs'!AD$24*$L43,IF(AND(($AA43+$E$2)&gt;CH$5,CH$5&gt;=$E$2),'Portfolio Inputs'!AD$24*$K43,0))*Loss_ElectricEnergy+IF(AND(($AB43+$E$2)&gt;CH$5,CH$5&gt;=$E$2),'Portfolio Inputs'!AD$25*$O43,IF(AND(($AA43+$E$2)&gt;CH$5,CH$5&gt;=$E$2),'Portfolio Inputs'!AD$25*$N43,0))*Loss_ElectricDemand+IF(AND(($AB43+$E$2)&gt;CH$5,CH$5&gt;=$E$2),'Portfolio Inputs'!AD$26*$Q43,IF(AND(($AA43+$E$2)&gt;CH$5,CH$5&gt;=$E$2),'Portfolio Inputs'!AD$26*$P43,0))*Loss_GasEnergy</f>
        <v>0</v>
      </c>
      <c r="CI43" s="140">
        <f ca="1">IF(AND(($AB43+$E$2)&gt;CI$5,CI$5&gt;=$E$2),'Portfolio Inputs'!AE$24*$L43,IF(AND(($AA43+$E$2)&gt;CI$5,CI$5&gt;=$E$2),'Portfolio Inputs'!AE$24*$K43,0))*Loss_ElectricEnergy+IF(AND(($AB43+$E$2)&gt;CI$5,CI$5&gt;=$E$2),'Portfolio Inputs'!AE$25*$O43,IF(AND(($AA43+$E$2)&gt;CI$5,CI$5&gt;=$E$2),'Portfolio Inputs'!AE$25*$N43,0))*Loss_ElectricDemand+IF(AND(($AB43+$E$2)&gt;CI$5,CI$5&gt;=$E$2),'Portfolio Inputs'!AE$26*$Q43,IF(AND(($AA43+$E$2)&gt;CI$5,CI$5&gt;=$E$2),'Portfolio Inputs'!AE$26*$P43,0))*Loss_GasEnergy</f>
        <v>0</v>
      </c>
      <c r="CJ43" s="140">
        <f ca="1">IF(AND(($AB43+$E$2)&gt;CJ$5,CJ$5&gt;=$E$2),'Portfolio Inputs'!AF$24*$L43,IF(AND(($AA43+$E$2)&gt;CJ$5,CJ$5&gt;=$E$2),'Portfolio Inputs'!AF$24*$K43,0))*Loss_ElectricEnergy+IF(AND(($AB43+$E$2)&gt;CJ$5,CJ$5&gt;=$E$2),'Portfolio Inputs'!AF$25*$O43,IF(AND(($AA43+$E$2)&gt;CJ$5,CJ$5&gt;=$E$2),'Portfolio Inputs'!AF$25*$N43,0))*Loss_ElectricDemand+IF(AND(($AB43+$E$2)&gt;CJ$5,CJ$5&gt;=$E$2),'Portfolio Inputs'!AF$26*$Q43,IF(AND(($AA43+$E$2)&gt;CJ$5,CJ$5&gt;=$E$2),'Portfolio Inputs'!AF$26*$P43,0))*Loss_GasEnergy</f>
        <v>0</v>
      </c>
      <c r="CK43" s="140">
        <f ca="1">IF(AND(($AB43+$E$2)&gt;CK$5,CK$5&gt;=$E$2),'Portfolio Inputs'!AG$24*$L43,IF(AND(($AA43+$E$2)&gt;CK$5,CK$5&gt;=$E$2),'Portfolio Inputs'!AG$24*$K43,0))*Loss_ElectricEnergy+IF(AND(($AB43+$E$2)&gt;CK$5,CK$5&gt;=$E$2),'Portfolio Inputs'!AG$25*$O43,IF(AND(($AA43+$E$2)&gt;CK$5,CK$5&gt;=$E$2),'Portfolio Inputs'!AG$25*$N43,0))*Loss_ElectricDemand+IF(AND(($AB43+$E$2)&gt;CK$5,CK$5&gt;=$E$2),'Portfolio Inputs'!AG$26*$Q43,IF(AND(($AA43+$E$2)&gt;CK$5,CK$5&gt;=$E$2),'Portfolio Inputs'!AG$26*$P43,0))*Loss_GasEnergy</f>
        <v>0</v>
      </c>
      <c r="CL43" s="140">
        <f ca="1">IF(AND(($AB43+$E$2)&gt;CL$5,CL$5&gt;=$E$2),'Portfolio Inputs'!AH$24*$L43,IF(AND(($AA43+$E$2)&gt;CL$5,CL$5&gt;=$E$2),'Portfolio Inputs'!AH$24*$K43,0))*Loss_ElectricEnergy+IF(AND(($AB43+$E$2)&gt;CL$5,CL$5&gt;=$E$2),'Portfolio Inputs'!AH$25*$O43,IF(AND(($AA43+$E$2)&gt;CL$5,CL$5&gt;=$E$2),'Portfolio Inputs'!AH$25*$N43,0))*Loss_ElectricDemand+IF(AND(($AB43+$E$2)&gt;CL$5,CL$5&gt;=$E$2),'Portfolio Inputs'!AH$26*$Q43,IF(AND(($AA43+$E$2)&gt;CL$5,CL$5&gt;=$E$2),'Portfolio Inputs'!AH$26*$P43,0))*Loss_GasEnergy</f>
        <v>0</v>
      </c>
      <c r="CM43" s="140">
        <f ca="1">IF(AND(($AB43+$E$2)&gt;CM$5,CM$5&gt;=$E$2),'Portfolio Inputs'!AI$24*$L43,IF(AND(($AA43+$E$2)&gt;CM$5,CM$5&gt;=$E$2),'Portfolio Inputs'!AI$24*$K43,0))*Loss_ElectricEnergy+IF(AND(($AB43+$E$2)&gt;CM$5,CM$5&gt;=$E$2),'Portfolio Inputs'!AI$25*$O43,IF(AND(($AA43+$E$2)&gt;CM$5,CM$5&gt;=$E$2),'Portfolio Inputs'!AI$25*$N43,0))*Loss_ElectricDemand+IF(AND(($AB43+$E$2)&gt;CM$5,CM$5&gt;=$E$2),'Portfolio Inputs'!AI$26*$Q43,IF(AND(($AA43+$E$2)&gt;CM$5,CM$5&gt;=$E$2),'Portfolio Inputs'!AI$26*$P43,0))*Loss_GasEnergy</f>
        <v>0</v>
      </c>
      <c r="CN43" s="140">
        <f ca="1">IF(AND(($AB43+$E$2)&gt;CN$5,CN$5&gt;=$E$2),'Portfolio Inputs'!AJ$24*$L43,IF(AND(($AA43+$E$2)&gt;CN$5,CN$5&gt;=$E$2),'Portfolio Inputs'!AJ$24*$K43,0))*Loss_ElectricEnergy+IF(AND(($AB43+$E$2)&gt;CN$5,CN$5&gt;=$E$2),'Portfolio Inputs'!AJ$25*$O43,IF(AND(($AA43+$E$2)&gt;CN$5,CN$5&gt;=$E$2),'Portfolio Inputs'!AJ$25*$N43,0))*Loss_ElectricDemand+IF(AND(($AB43+$E$2)&gt;CN$5,CN$5&gt;=$E$2),'Portfolio Inputs'!AJ$26*$Q43,IF(AND(($AA43+$E$2)&gt;CN$5,CN$5&gt;=$E$2),'Portfolio Inputs'!AJ$26*$P43,0))*Loss_GasEnergy</f>
        <v>0</v>
      </c>
      <c r="CO43" s="140">
        <f ca="1">IF(AND(($AB43+$E$2)&gt;CO$5,CO$5&gt;=$E$2),'Portfolio Inputs'!AK$24*$L43,IF(AND(($AA43+$E$2)&gt;CO$5,CO$5&gt;=$E$2),'Portfolio Inputs'!AK$24*$K43,0))*Loss_ElectricEnergy+IF(AND(($AB43+$E$2)&gt;CO$5,CO$5&gt;=$E$2),'Portfolio Inputs'!AK$25*$O43,IF(AND(($AA43+$E$2)&gt;CO$5,CO$5&gt;=$E$2),'Portfolio Inputs'!AK$25*$N43,0))*Loss_ElectricDemand+IF(AND(($AB43+$E$2)&gt;CO$5,CO$5&gt;=$E$2),'Portfolio Inputs'!AK$26*$Q43,IF(AND(($AA43+$E$2)&gt;CO$5,CO$5&gt;=$E$2),'Portfolio Inputs'!AK$26*$P43,0))*Loss_GasEnergy</f>
        <v>0</v>
      </c>
      <c r="CP43" s="140">
        <f ca="1">IF(AND(($AB43+$E$2)&gt;CP$5,CP$5&gt;=$E$2),'Portfolio Inputs'!AL$24*$L43,IF(AND(($AA43+$E$2)&gt;CP$5,CP$5&gt;=$E$2),'Portfolio Inputs'!AL$24*$K43,0))*Loss_ElectricEnergy+IF(AND(($AB43+$E$2)&gt;CP$5,CP$5&gt;=$E$2),'Portfolio Inputs'!AL$25*$O43,IF(AND(($AA43+$E$2)&gt;CP$5,CP$5&gt;=$E$2),'Portfolio Inputs'!AL$25*$N43,0))*Loss_ElectricDemand+IF(AND(($AB43+$E$2)&gt;CP$5,CP$5&gt;=$E$2),'Portfolio Inputs'!AL$26*$Q43,IF(AND(($AA43+$E$2)&gt;CP$5,CP$5&gt;=$E$2),'Portfolio Inputs'!AL$26*$P43,0))*Loss_GasEnergy</f>
        <v>0</v>
      </c>
      <c r="CQ43" s="140">
        <f ca="1">IF(AND(($AB43+$E$2)&gt;CQ$5,CQ$5&gt;=$E$2),'Portfolio Inputs'!AM$24*$L43,IF(AND(($AA43+$E$2)&gt;CQ$5,CQ$5&gt;=$E$2),'Portfolio Inputs'!AM$24*$K43,0))*Loss_ElectricEnergy+IF(AND(($AB43+$E$2)&gt;CQ$5,CQ$5&gt;=$E$2),'Portfolio Inputs'!AM$25*$O43,IF(AND(($AA43+$E$2)&gt;CQ$5,CQ$5&gt;=$E$2),'Portfolio Inputs'!AM$25*$N43,0))*Loss_ElectricDemand+IF(AND(($AB43+$E$2)&gt;CQ$5,CQ$5&gt;=$E$2),'Portfolio Inputs'!AM$26*$Q43,IF(AND(($AA43+$E$2)&gt;CQ$5,CQ$5&gt;=$E$2),'Portfolio Inputs'!AM$26*$P43,0))*Loss_GasEnergy</f>
        <v>0</v>
      </c>
      <c r="CR43" s="131"/>
      <c r="CS43" s="140">
        <f ca="1">IF(AND(($AB43+$E$2)&gt;CS$5,CS$5&gt;=$E$2),'Portfolio Inputs'!F$29*$L43,IF(AND(($AA43+$E$2)&gt;CS$5,CS$5&gt;=$E$2),'Portfolio Inputs'!F$29*$K43,0))</f>
        <v>246.52500000000001</v>
      </c>
      <c r="CT43" s="140">
        <f ca="1">IF(AND(($AB43+$E$2)&gt;CT$5,CT$5&gt;=$E$2),'Portfolio Inputs'!G$29*$L43,IF(AND(($AA43+$E$2)&gt;CT$5,CT$5&gt;=$E$2),'Portfolio Inputs'!G$29*$K43,0))</f>
        <v>246.52500000000001</v>
      </c>
      <c r="CU43" s="140">
        <f ca="1">IF(AND(($AB43+$E$2)&gt;CU$5,CU$5&gt;=$E$2),'Portfolio Inputs'!H$29*$L43,IF(AND(($AA43+$E$2)&gt;CU$5,CU$5&gt;=$E$2),'Portfolio Inputs'!H$29*$K43,0))</f>
        <v>246.52500000000001</v>
      </c>
      <c r="CV43" s="140">
        <f ca="1">IF(AND(($AB43+$E$2)&gt;CV$5,CV$5&gt;=$E$2),'Portfolio Inputs'!I$29*$L43,IF(AND(($AA43+$E$2)&gt;CV$5,CV$5&gt;=$E$2),'Portfolio Inputs'!I$29*$K43,0))</f>
        <v>246.52500000000001</v>
      </c>
      <c r="CW43" s="140">
        <f ca="1">IF(AND(($AB43+$E$2)&gt;CW$5,CW$5&gt;=$E$2),'Portfolio Inputs'!J$29*$L43,IF(AND(($AA43+$E$2)&gt;CW$5,CW$5&gt;=$E$2),'Portfolio Inputs'!J$29*$K43,0))</f>
        <v>246.52500000000001</v>
      </c>
      <c r="CX43" s="140">
        <f ca="1">IF(AND(($AB43+$E$2)&gt;CX$5,CX$5&gt;=$E$2),'Portfolio Inputs'!K$29*$L43,IF(AND(($AA43+$E$2)&gt;CX$5,CX$5&gt;=$E$2),'Portfolio Inputs'!K$29*$K43,0))</f>
        <v>246.52500000000001</v>
      </c>
      <c r="CY43" s="140">
        <f ca="1">IF(AND(($AB43+$E$2)&gt;CY$5,CY$5&gt;=$E$2),'Portfolio Inputs'!L$29*$L43,IF(AND(($AA43+$E$2)&gt;CY$5,CY$5&gt;=$E$2),'Portfolio Inputs'!L$29*$K43,0))</f>
        <v>246.52500000000001</v>
      </c>
      <c r="CZ43" s="140">
        <f ca="1">IF(AND(($AB43+$E$2)&gt;CZ$5,CZ$5&gt;=$E$2),'Portfolio Inputs'!M$29*$L43,IF(AND(($AA43+$E$2)&gt;CZ$5,CZ$5&gt;=$E$2),'Portfolio Inputs'!M$29*$K43,0))</f>
        <v>246.52500000000001</v>
      </c>
      <c r="DA43" s="140">
        <f ca="1">IF(AND(($AB43+$E$2)&gt;DA$5,DA$5&gt;=$E$2),'Portfolio Inputs'!N$29*$L43,IF(AND(($AA43+$E$2)&gt;DA$5,DA$5&gt;=$E$2),'Portfolio Inputs'!N$29*$K43,0))</f>
        <v>246.52500000000001</v>
      </c>
      <c r="DB43" s="140">
        <f ca="1">IF(AND(($AB43+$E$2)&gt;DB$5,DB$5&gt;=$E$2),'Portfolio Inputs'!O$29*$L43,IF(AND(($AA43+$E$2)&gt;DB$5,DB$5&gt;=$E$2),'Portfolio Inputs'!O$29*$K43,0))</f>
        <v>246.52500000000001</v>
      </c>
      <c r="DC43" s="140">
        <f ca="1">IF(AND(($AB43+$E$2)&gt;DC$5,DC$5&gt;=$E$2),'Portfolio Inputs'!P$29*$L43,IF(AND(($AA43+$E$2)&gt;DC$5,DC$5&gt;=$E$2),'Portfolio Inputs'!P$29*$K43,0))</f>
        <v>246.52500000000001</v>
      </c>
      <c r="DD43" s="140">
        <f ca="1">IF(AND(($AB43+$E$2)&gt;DD$5,DD$5&gt;=$E$2),'Portfolio Inputs'!Q$29*$L43,IF(AND(($AA43+$E$2)&gt;DD$5,DD$5&gt;=$E$2),'Portfolio Inputs'!Q$29*$K43,0))</f>
        <v>246.52500000000001</v>
      </c>
      <c r="DE43" s="140">
        <f ca="1">IF(AND(($AB43+$E$2)&gt;DE$5,DE$5&gt;=$E$2),'Portfolio Inputs'!R$29*$L43,IF(AND(($AA43+$E$2)&gt;DE$5,DE$5&gt;=$E$2),'Portfolio Inputs'!R$29*$K43,0))</f>
        <v>246.52500000000001</v>
      </c>
      <c r="DF43" s="140">
        <f ca="1">IF(AND(($AB43+$E$2)&gt;DF$5,DF$5&gt;=$E$2),'Portfolio Inputs'!S$29*$L43,IF(AND(($AA43+$E$2)&gt;DF$5,DF$5&gt;=$E$2),'Portfolio Inputs'!S$29*$K43,0))</f>
        <v>246.52500000000001</v>
      </c>
      <c r="DG43" s="140">
        <f ca="1">IF(AND(($AB43+$E$2)&gt;DG$5,DG$5&gt;=$E$2),'Portfolio Inputs'!T$29*$L43,IF(AND(($AA43+$E$2)&gt;DG$5,DG$5&gt;=$E$2),'Portfolio Inputs'!T$29*$K43,0))</f>
        <v>246.52500000000001</v>
      </c>
      <c r="DH43" s="140">
        <f ca="1">IF(AND(($AB43+$E$2)&gt;DH$5,DH$5&gt;=$E$2),'Portfolio Inputs'!U$29*$L43,IF(AND(($AA43+$E$2)&gt;DH$5,DH$5&gt;=$E$2),'Portfolio Inputs'!U$29*$K43,0))</f>
        <v>0</v>
      </c>
      <c r="DI43" s="140">
        <f ca="1">IF(AND(($AB43+$E$2)&gt;DI$5,DI$5&gt;=$E$2),'Portfolio Inputs'!V$29*$L43,IF(AND(($AA43+$E$2)&gt;DI$5,DI$5&gt;=$E$2),'Portfolio Inputs'!V$29*$K43,0))</f>
        <v>0</v>
      </c>
      <c r="DJ43" s="140">
        <f ca="1">IF(AND(($AB43+$E$2)&gt;DJ$5,DJ$5&gt;=$E$2),'Portfolio Inputs'!W$29*$L43,IF(AND(($AA43+$E$2)&gt;DJ$5,DJ$5&gt;=$E$2),'Portfolio Inputs'!W$29*$K43,0))</f>
        <v>0</v>
      </c>
      <c r="DK43" s="140">
        <f ca="1">IF(AND(($AB43+$E$2)&gt;DK$5,DK$5&gt;=$E$2),'Portfolio Inputs'!X$29*$L43,IF(AND(($AA43+$E$2)&gt;DK$5,DK$5&gt;=$E$2),'Portfolio Inputs'!X$29*$K43,0))</f>
        <v>0</v>
      </c>
      <c r="DL43" s="140">
        <f ca="1">IF(AND(($AB43+$E$2)&gt;DL$5,DL$5&gt;=$E$2),'Portfolio Inputs'!Y$29*$L43,IF(AND(($AA43+$E$2)&gt;DL$5,DL$5&gt;=$E$2),'Portfolio Inputs'!Y$29*$K43,0))</f>
        <v>0</v>
      </c>
      <c r="DM43" s="140">
        <f ca="1">IF(AND(($AB43+$E$2)&gt;DM$5,DM$5&gt;=$E$2),'Portfolio Inputs'!Z$29*$L43,IF(AND(($AA43+$E$2)&gt;DM$5,DM$5&gt;=$E$2),'Portfolio Inputs'!Z$29*$K43,0))</f>
        <v>0</v>
      </c>
      <c r="DN43" s="140">
        <f ca="1">IF(AND(($AB43+$E$2)&gt;DN$5,DN$5&gt;=$E$2),'Portfolio Inputs'!AA$29*$L43,IF(AND(($AA43+$E$2)&gt;DN$5,DN$5&gt;=$E$2),'Portfolio Inputs'!AA$29*$K43,0))</f>
        <v>0</v>
      </c>
      <c r="DO43" s="140">
        <f ca="1">IF(AND(($AB43+$E$2)&gt;DO$5,DO$5&gt;=$E$2),'Portfolio Inputs'!AB$29*$L43,IF(AND(($AA43+$E$2)&gt;DO$5,DO$5&gt;=$E$2),'Portfolio Inputs'!AB$29*$K43,0))</f>
        <v>0</v>
      </c>
      <c r="DP43" s="140">
        <f ca="1">IF(AND(($AB43+$E$2)&gt;DP$5,DP$5&gt;=$E$2),'Portfolio Inputs'!AC$29*$L43,IF(AND(($AA43+$E$2)&gt;DP$5,DP$5&gt;=$E$2),'Portfolio Inputs'!AC$29*$K43,0))</f>
        <v>0</v>
      </c>
      <c r="DQ43" s="140">
        <f ca="1">IF(AND(($AB43+$E$2)&gt;DQ$5,DQ$5&gt;=$E$2),'Portfolio Inputs'!AD$29*$L43,IF(AND(($AA43+$E$2)&gt;DQ$5,DQ$5&gt;=$E$2),'Portfolio Inputs'!AD$29*$K43,0))</f>
        <v>0</v>
      </c>
      <c r="DR43" s="140">
        <f ca="1">IF(AND(($AB43+$E$2)&gt;DR$5,DR$5&gt;=$E$2),'Portfolio Inputs'!AE$29*$L43,IF(AND(($AA43+$E$2)&gt;DR$5,DR$5&gt;=$E$2),'Portfolio Inputs'!AE$29*$K43,0))</f>
        <v>0</v>
      </c>
      <c r="DS43" s="140">
        <f ca="1">IF(AND(($AB43+$E$2)&gt;DS$5,DS$5&gt;=$E$2),'Portfolio Inputs'!AF$29*$L43,IF(AND(($AA43+$E$2)&gt;DS$5,DS$5&gt;=$E$2),'Portfolio Inputs'!AF$29*$K43,0))</f>
        <v>0</v>
      </c>
      <c r="DT43" s="140">
        <f ca="1">IF(AND(($AB43+$E$2)&gt;DT$5,DT$5&gt;=$E$2),'Portfolio Inputs'!AG$29*$L43,IF(AND(($AA43+$E$2)&gt;DT$5,DT$5&gt;=$E$2),'Portfolio Inputs'!AG$29*$K43,0))</f>
        <v>0</v>
      </c>
      <c r="DU43" s="140">
        <f ca="1">IF(AND(($AB43+$E$2)&gt;DU$5,DU$5&gt;=$E$2),'Portfolio Inputs'!AH$29*$L43,IF(AND(($AA43+$E$2)&gt;DU$5,DU$5&gt;=$E$2),'Portfolio Inputs'!AH$29*$K43,0))</f>
        <v>0</v>
      </c>
      <c r="DV43" s="140">
        <f ca="1">IF(AND(($AB43+$E$2)&gt;DV$5,DV$5&gt;=$E$2),'Portfolio Inputs'!AI$29*$L43,IF(AND(($AA43+$E$2)&gt;DV$5,DV$5&gt;=$E$2),'Portfolio Inputs'!AI$29*$K43,0))</f>
        <v>0</v>
      </c>
      <c r="DW43" s="140">
        <f ca="1">IF(AND(($AB43+$E$2)&gt;DW$5,DW$5&gt;=$E$2),'Portfolio Inputs'!AJ$29*$L43,IF(AND(($AA43+$E$2)&gt;DW$5,DW$5&gt;=$E$2),'Portfolio Inputs'!AJ$29*$K43,0))</f>
        <v>0</v>
      </c>
      <c r="DX43" s="140">
        <f ca="1">IF(AND(($AB43+$E$2)&gt;DX$5,DX$5&gt;=$E$2),'Portfolio Inputs'!AK$29*$L43,IF(AND(($AA43+$E$2)&gt;DX$5,DX$5&gt;=$E$2),'Portfolio Inputs'!AK$29*$K43,0))</f>
        <v>0</v>
      </c>
      <c r="DY43" s="140">
        <f ca="1">IF(AND(($AB43+$E$2)&gt;DY$5,DY$5&gt;=$E$2),'Portfolio Inputs'!AL$29*$L43,IF(AND(($AA43+$E$2)&gt;DY$5,DY$5&gt;=$E$2),'Portfolio Inputs'!AL$29*$K43,0))</f>
        <v>0</v>
      </c>
      <c r="DZ43" s="140">
        <f ca="1">IF(AND(($AB43+$E$2)&gt;DZ$5,DZ$5&gt;=$E$2),'Portfolio Inputs'!AM$29*$L43,IF(AND(($AA43+$E$2)&gt;DZ$5,DZ$5&gt;=$E$2),'Portfolio Inputs'!AM$29*$K43,0))</f>
        <v>0</v>
      </c>
      <c r="EA43" s="139"/>
      <c r="EB43" s="140">
        <f ca="1">IF(AND(($AB43+$E$2)&gt;EB$5,EB$5&gt;=$E$2),'Portfolio Inputs'!F$27*$U43,IF(AND(($AA43+$E$2)&gt;EB$5,EB$5&gt;=$E$2),'Portfolio Inputs'!F$27*$T43,0))
+IF(AND(($AB43+$E$2)&gt;EB$5,EB$5&gt;=$E$2),'Portfolio Inputs'!F$28*$W43,IF(AND(($AA43+$E$2)&gt;EB$5,EB$5&gt;=$E$2),'Portfolio Inputs'!F$28*$V43,0))</f>
        <v>0</v>
      </c>
      <c r="EC43" s="140">
        <f ca="1">IF(AND(($AB43+$E$2)&gt;EC$5,EC$5&gt;=$E$2),'Portfolio Inputs'!G$27*$U43,IF(AND(($AA43+$E$2)&gt;EC$5,EC$5&gt;=$E$2),'Portfolio Inputs'!G$27*$T43,0))
+IF(AND(($AB43+$E$2)&gt;EC$5,EC$5&gt;=$E$2),'Portfolio Inputs'!G$28*$W43,IF(AND(($AA43+$E$2)&gt;EC$5,EC$5&gt;=$E$2),'Portfolio Inputs'!G$28*$V43,0))</f>
        <v>0</v>
      </c>
      <c r="ED43" s="140">
        <f ca="1">IF(AND(($AB43+$E$2)&gt;ED$5,ED$5&gt;=$E$2),'Portfolio Inputs'!H$27*$U43,IF(AND(($AA43+$E$2)&gt;ED$5,ED$5&gt;=$E$2),'Portfolio Inputs'!H$27*$T43,0))
+IF(AND(($AB43+$E$2)&gt;ED$5,ED$5&gt;=$E$2),'Portfolio Inputs'!H$28*$W43,IF(AND(($AA43+$E$2)&gt;ED$5,ED$5&gt;=$E$2),'Portfolio Inputs'!H$28*$V43,0))</f>
        <v>0</v>
      </c>
      <c r="EE43" s="140">
        <f ca="1">IF(AND(($AB43+$E$2)&gt;EE$5,EE$5&gt;=$E$2),'Portfolio Inputs'!I$27*$U43,IF(AND(($AA43+$E$2)&gt;EE$5,EE$5&gt;=$E$2),'Portfolio Inputs'!I$27*$T43,0))
+IF(AND(($AB43+$E$2)&gt;EE$5,EE$5&gt;=$E$2),'Portfolio Inputs'!I$28*$W43,IF(AND(($AA43+$E$2)&gt;EE$5,EE$5&gt;=$E$2),'Portfolio Inputs'!I$28*$V43,0))</f>
        <v>0</v>
      </c>
      <c r="EF43" s="140">
        <f ca="1">IF(AND(($AB43+$E$2)&gt;EF$5,EF$5&gt;=$E$2),'Portfolio Inputs'!J$27*$U43,IF(AND(($AA43+$E$2)&gt;EF$5,EF$5&gt;=$E$2),'Portfolio Inputs'!J$27*$T43,0))
+IF(AND(($AB43+$E$2)&gt;EF$5,EF$5&gt;=$E$2),'Portfolio Inputs'!J$28*$W43,IF(AND(($AA43+$E$2)&gt;EF$5,EF$5&gt;=$E$2),'Portfolio Inputs'!J$28*$V43,0))</f>
        <v>0</v>
      </c>
      <c r="EG43" s="140">
        <f ca="1">IF(AND(($AB43+$E$2)&gt;EG$5,EG$5&gt;=$E$2),'Portfolio Inputs'!K$27*$U43,IF(AND(($AA43+$E$2)&gt;EG$5,EG$5&gt;=$E$2),'Portfolio Inputs'!K$27*$T43,0))
+IF(AND(($AB43+$E$2)&gt;EG$5,EG$5&gt;=$E$2),'Portfolio Inputs'!K$28*$W43,IF(AND(($AA43+$E$2)&gt;EG$5,EG$5&gt;=$E$2),'Portfolio Inputs'!K$28*$V43,0))</f>
        <v>0</v>
      </c>
      <c r="EH43" s="140">
        <f ca="1">IF(AND(($AB43+$E$2)&gt;EH$5,EH$5&gt;=$E$2),'Portfolio Inputs'!L$27*$U43,IF(AND(($AA43+$E$2)&gt;EH$5,EH$5&gt;=$E$2),'Portfolio Inputs'!L$27*$T43,0))
+IF(AND(($AB43+$E$2)&gt;EH$5,EH$5&gt;=$E$2),'Portfolio Inputs'!L$28*$W43,IF(AND(($AA43+$E$2)&gt;EH$5,EH$5&gt;=$E$2),'Portfolio Inputs'!L$28*$V43,0))</f>
        <v>0</v>
      </c>
      <c r="EI43" s="140">
        <f ca="1">IF(AND(($AB43+$E$2)&gt;EI$5,EI$5&gt;=$E$2),'Portfolio Inputs'!M$27*$U43,IF(AND(($AA43+$E$2)&gt;EI$5,EI$5&gt;=$E$2),'Portfolio Inputs'!M$27*$T43,0))
+IF(AND(($AB43+$E$2)&gt;EI$5,EI$5&gt;=$E$2),'Portfolio Inputs'!M$28*$W43,IF(AND(($AA43+$E$2)&gt;EI$5,EI$5&gt;=$E$2),'Portfolio Inputs'!M$28*$V43,0))</f>
        <v>0</v>
      </c>
      <c r="EJ43" s="140">
        <f ca="1">IF(AND(($AB43+$E$2)&gt;EJ$5,EJ$5&gt;=$E$2),'Portfolio Inputs'!N$27*$U43,IF(AND(($AA43+$E$2)&gt;EJ$5,EJ$5&gt;=$E$2),'Portfolio Inputs'!N$27*$T43,0))
+IF(AND(($AB43+$E$2)&gt;EJ$5,EJ$5&gt;=$E$2),'Portfolio Inputs'!N$28*$W43,IF(AND(($AA43+$E$2)&gt;EJ$5,EJ$5&gt;=$E$2),'Portfolio Inputs'!N$28*$V43,0))</f>
        <v>0</v>
      </c>
      <c r="EK43" s="140">
        <f ca="1">IF(AND(($AB43+$E$2)&gt;EK$5,EK$5&gt;=$E$2),'Portfolio Inputs'!O$27*$U43,IF(AND(($AA43+$E$2)&gt;EK$5,EK$5&gt;=$E$2),'Portfolio Inputs'!O$27*$T43,0))
+IF(AND(($AB43+$E$2)&gt;EK$5,EK$5&gt;=$E$2),'Portfolio Inputs'!O$28*$W43,IF(AND(($AA43+$E$2)&gt;EK$5,EK$5&gt;=$E$2),'Portfolio Inputs'!O$28*$V43,0))</f>
        <v>0</v>
      </c>
      <c r="EL43" s="140">
        <f ca="1">IF(AND(($AB43+$E$2)&gt;EL$5,EL$5&gt;=$E$2),'Portfolio Inputs'!P$27*$U43,IF(AND(($AA43+$E$2)&gt;EL$5,EL$5&gt;=$E$2),'Portfolio Inputs'!P$27*$T43,0))
+IF(AND(($AB43+$E$2)&gt;EL$5,EL$5&gt;=$E$2),'Portfolio Inputs'!P$28*$W43,IF(AND(($AA43+$E$2)&gt;EL$5,EL$5&gt;=$E$2),'Portfolio Inputs'!P$28*$V43,0))</f>
        <v>0</v>
      </c>
      <c r="EM43" s="140">
        <f ca="1">IF(AND(($AB43+$E$2)&gt;EM$5,EM$5&gt;=$E$2),'Portfolio Inputs'!Q$27*$U43,IF(AND(($AA43+$E$2)&gt;EM$5,EM$5&gt;=$E$2),'Portfolio Inputs'!Q$27*$T43,0))
+IF(AND(($AB43+$E$2)&gt;EM$5,EM$5&gt;=$E$2),'Portfolio Inputs'!Q$28*$W43,IF(AND(($AA43+$E$2)&gt;EM$5,EM$5&gt;=$E$2),'Portfolio Inputs'!Q$28*$V43,0))</f>
        <v>0</v>
      </c>
      <c r="EN43" s="140">
        <f ca="1">IF(AND(($AB43+$E$2)&gt;EN$5,EN$5&gt;=$E$2),'Portfolio Inputs'!R$27*$U43,IF(AND(($AA43+$E$2)&gt;EN$5,EN$5&gt;=$E$2),'Portfolio Inputs'!R$27*$T43,0))
+IF(AND(($AB43+$E$2)&gt;EN$5,EN$5&gt;=$E$2),'Portfolio Inputs'!R$28*$W43,IF(AND(($AA43+$E$2)&gt;EN$5,EN$5&gt;=$E$2),'Portfolio Inputs'!R$28*$V43,0))</f>
        <v>0</v>
      </c>
      <c r="EO43" s="140">
        <f ca="1">IF(AND(($AB43+$E$2)&gt;EO$5,EO$5&gt;=$E$2),'Portfolio Inputs'!S$27*$U43,IF(AND(($AA43+$E$2)&gt;EO$5,EO$5&gt;=$E$2),'Portfolio Inputs'!S$27*$T43,0))
+IF(AND(($AB43+$E$2)&gt;EO$5,EO$5&gt;=$E$2),'Portfolio Inputs'!S$28*$W43,IF(AND(($AA43+$E$2)&gt;EO$5,EO$5&gt;=$E$2),'Portfolio Inputs'!S$28*$V43,0))</f>
        <v>0</v>
      </c>
      <c r="EP43" s="140">
        <f ca="1">IF(AND(($AB43+$E$2)&gt;EP$5,EP$5&gt;=$E$2),'Portfolio Inputs'!T$27*$U43,IF(AND(($AA43+$E$2)&gt;EP$5,EP$5&gt;=$E$2),'Portfolio Inputs'!T$27*$T43,0))
+IF(AND(($AB43+$E$2)&gt;EP$5,EP$5&gt;=$E$2),'Portfolio Inputs'!T$28*$W43,IF(AND(($AA43+$E$2)&gt;EP$5,EP$5&gt;=$E$2),'Portfolio Inputs'!T$28*$V43,0))</f>
        <v>0</v>
      </c>
      <c r="EQ43" s="140">
        <f ca="1">IF(AND(($AB43+$E$2)&gt;EQ$5,EQ$5&gt;=$E$2),'Portfolio Inputs'!U$27*$U43,IF(AND(($AA43+$E$2)&gt;EQ$5,EQ$5&gt;=$E$2),'Portfolio Inputs'!U$27*$T43,0))
+IF(AND(($AB43+$E$2)&gt;EQ$5,EQ$5&gt;=$E$2),'Portfolio Inputs'!U$28*$W43,IF(AND(($AA43+$E$2)&gt;EQ$5,EQ$5&gt;=$E$2),'Portfolio Inputs'!U$28*$V43,0))</f>
        <v>0</v>
      </c>
      <c r="ER43" s="140">
        <f ca="1">IF(AND(($AB43+$E$2)&gt;ER$5,ER$5&gt;=$E$2),'Portfolio Inputs'!V$27*$U43,IF(AND(($AA43+$E$2)&gt;ER$5,ER$5&gt;=$E$2),'Portfolio Inputs'!V$27*$T43,0))
+IF(AND(($AB43+$E$2)&gt;ER$5,ER$5&gt;=$E$2),'Portfolio Inputs'!V$28*$W43,IF(AND(($AA43+$E$2)&gt;ER$5,ER$5&gt;=$E$2),'Portfolio Inputs'!V$28*$V43,0))</f>
        <v>0</v>
      </c>
      <c r="ES43" s="140">
        <f ca="1">IF(AND(($AB43+$E$2)&gt;ES$5,ES$5&gt;=$E$2),'Portfolio Inputs'!W$27*$U43,IF(AND(($AA43+$E$2)&gt;ES$5,ES$5&gt;=$E$2),'Portfolio Inputs'!W$27*$T43,0))
+IF(AND(($AB43+$E$2)&gt;ES$5,ES$5&gt;=$E$2),'Portfolio Inputs'!W$28*$W43,IF(AND(($AA43+$E$2)&gt;ES$5,ES$5&gt;=$E$2),'Portfolio Inputs'!W$28*$V43,0))</f>
        <v>0</v>
      </c>
      <c r="ET43" s="140">
        <f ca="1">IF(AND(($AB43+$E$2)&gt;ET$5,ET$5&gt;=$E$2),'Portfolio Inputs'!X$27*$U43,IF(AND(($AA43+$E$2)&gt;ET$5,ET$5&gt;=$E$2),'Portfolio Inputs'!X$27*$T43,0))
+IF(AND(($AB43+$E$2)&gt;ET$5,ET$5&gt;=$E$2),'Portfolio Inputs'!X$28*$W43,IF(AND(($AA43+$E$2)&gt;ET$5,ET$5&gt;=$E$2),'Portfolio Inputs'!X$28*$V43,0))</f>
        <v>0</v>
      </c>
      <c r="EU43" s="140">
        <f ca="1">IF(AND(($AB43+$E$2)&gt;EU$5,EU$5&gt;=$E$2),'Portfolio Inputs'!Y$27*$U43,IF(AND(($AA43+$E$2)&gt;EU$5,EU$5&gt;=$E$2),'Portfolio Inputs'!Y$27*$T43,0))
+IF(AND(($AB43+$E$2)&gt;EU$5,EU$5&gt;=$E$2),'Portfolio Inputs'!Y$28*$W43,IF(AND(($AA43+$E$2)&gt;EU$5,EU$5&gt;=$E$2),'Portfolio Inputs'!Y$28*$V43,0))</f>
        <v>0</v>
      </c>
      <c r="EV43" s="140">
        <f ca="1">IF(AND(($AB43+$E$2)&gt;EV$5,EV$5&gt;=$E$2),'Portfolio Inputs'!Z$27*$U43,IF(AND(($AA43+$E$2)&gt;EV$5,EV$5&gt;=$E$2),'Portfolio Inputs'!Z$27*$T43,0))
+IF(AND(($AB43+$E$2)&gt;EV$5,EV$5&gt;=$E$2),'Portfolio Inputs'!Z$28*$W43,IF(AND(($AA43+$E$2)&gt;EV$5,EV$5&gt;=$E$2),'Portfolio Inputs'!Z$28*$V43,0))</f>
        <v>0</v>
      </c>
      <c r="EW43" s="140">
        <f ca="1">IF(AND(($AB43+$E$2)&gt;EW$5,EW$5&gt;=$E$2),'Portfolio Inputs'!AA$27*$U43,IF(AND(($AA43+$E$2)&gt;EW$5,EW$5&gt;=$E$2),'Portfolio Inputs'!AA$27*$T43,0))
+IF(AND(($AB43+$E$2)&gt;EW$5,EW$5&gt;=$E$2),'Portfolio Inputs'!AA$28*$W43,IF(AND(($AA43+$E$2)&gt;EW$5,EW$5&gt;=$E$2),'Portfolio Inputs'!AA$28*$V43,0))</f>
        <v>0</v>
      </c>
      <c r="EX43" s="140">
        <f ca="1">IF(AND(($AB43+$E$2)&gt;EX$5,EX$5&gt;=$E$2),'Portfolio Inputs'!AB$27*$U43,IF(AND(($AA43+$E$2)&gt;EX$5,EX$5&gt;=$E$2),'Portfolio Inputs'!AB$27*$T43,0))
+IF(AND(($AB43+$E$2)&gt;EX$5,EX$5&gt;=$E$2),'Portfolio Inputs'!AB$28*$W43,IF(AND(($AA43+$E$2)&gt;EX$5,EX$5&gt;=$E$2),'Portfolio Inputs'!AB$28*$V43,0))</f>
        <v>0</v>
      </c>
      <c r="EY43" s="140">
        <f ca="1">IF(AND(($AB43+$E$2)&gt;EY$5,EY$5&gt;=$E$2),'Portfolio Inputs'!AC$27*$U43,IF(AND(($AA43+$E$2)&gt;EY$5,EY$5&gt;=$E$2),'Portfolio Inputs'!AC$27*$T43,0))
+IF(AND(($AB43+$E$2)&gt;EY$5,EY$5&gt;=$E$2),'Portfolio Inputs'!AC$28*$W43,IF(AND(($AA43+$E$2)&gt;EY$5,EY$5&gt;=$E$2),'Portfolio Inputs'!AC$28*$V43,0))</f>
        <v>0</v>
      </c>
      <c r="EZ43" s="140">
        <f ca="1">IF(AND(($AB43+$E$2)&gt;EZ$5,EZ$5&gt;=$E$2),'Portfolio Inputs'!AD$27*$U43,IF(AND(($AA43+$E$2)&gt;EZ$5,EZ$5&gt;=$E$2),'Portfolio Inputs'!AD$27*$T43,0))
+IF(AND(($AB43+$E$2)&gt;EZ$5,EZ$5&gt;=$E$2),'Portfolio Inputs'!AD$28*$W43,IF(AND(($AA43+$E$2)&gt;EZ$5,EZ$5&gt;=$E$2),'Portfolio Inputs'!AD$28*$V43,0))</f>
        <v>0</v>
      </c>
      <c r="FA43" s="140">
        <f ca="1">IF(AND(($AB43+$E$2)&gt;FA$5,FA$5&gt;=$E$2),'Portfolio Inputs'!AE$27*$U43,IF(AND(($AA43+$E$2)&gt;FA$5,FA$5&gt;=$E$2),'Portfolio Inputs'!AE$27*$T43,0))
+IF(AND(($AB43+$E$2)&gt;FA$5,FA$5&gt;=$E$2),'Portfolio Inputs'!AE$28*$W43,IF(AND(($AA43+$E$2)&gt;FA$5,FA$5&gt;=$E$2),'Portfolio Inputs'!AE$28*$V43,0))</f>
        <v>0</v>
      </c>
      <c r="FB43" s="140">
        <f ca="1">IF(AND(($AB43+$E$2)&gt;FB$5,FB$5&gt;=$E$2),'Portfolio Inputs'!AF$27*$U43,IF(AND(($AA43+$E$2)&gt;FB$5,FB$5&gt;=$E$2),'Portfolio Inputs'!AF$27*$T43,0))
+IF(AND(($AB43+$E$2)&gt;FB$5,FB$5&gt;=$E$2),'Portfolio Inputs'!AF$28*$W43,IF(AND(($AA43+$E$2)&gt;FB$5,FB$5&gt;=$E$2),'Portfolio Inputs'!AF$28*$V43,0))</f>
        <v>0</v>
      </c>
      <c r="FC43" s="140">
        <f ca="1">IF(AND(($AB43+$E$2)&gt;FC$5,FC$5&gt;=$E$2),'Portfolio Inputs'!AG$27*$U43,IF(AND(($AA43+$E$2)&gt;FC$5,FC$5&gt;=$E$2),'Portfolio Inputs'!AG$27*$T43,0))
+IF(AND(($AB43+$E$2)&gt;FC$5,FC$5&gt;=$E$2),'Portfolio Inputs'!AG$28*$W43,IF(AND(($AA43+$E$2)&gt;FC$5,FC$5&gt;=$E$2),'Portfolio Inputs'!AG$28*$V43,0))</f>
        <v>0</v>
      </c>
      <c r="FD43" s="140">
        <f ca="1">IF(AND(($AB43+$E$2)&gt;FD$5,FD$5&gt;=$E$2),'Portfolio Inputs'!AH$27*$U43,IF(AND(($AA43+$E$2)&gt;FD$5,FD$5&gt;=$E$2),'Portfolio Inputs'!AH$27*$T43,0))
+IF(AND(($AB43+$E$2)&gt;FD$5,FD$5&gt;=$E$2),'Portfolio Inputs'!AH$28*$W43,IF(AND(($AA43+$E$2)&gt;FD$5,FD$5&gt;=$E$2),'Portfolio Inputs'!AH$28*$V43,0))</f>
        <v>0</v>
      </c>
      <c r="FE43" s="140">
        <f ca="1">IF(AND(($AB43+$E$2)&gt;FE$5,FE$5&gt;=$E$2),'Portfolio Inputs'!AI$27*$U43,IF(AND(($AA43+$E$2)&gt;FE$5,FE$5&gt;=$E$2),'Portfolio Inputs'!AI$27*$T43,0))
+IF(AND(($AB43+$E$2)&gt;FE$5,FE$5&gt;=$E$2),'Portfolio Inputs'!AI$28*$W43,IF(AND(($AA43+$E$2)&gt;FE$5,FE$5&gt;=$E$2),'Portfolio Inputs'!AI$28*$V43,0))</f>
        <v>0</v>
      </c>
      <c r="FF43" s="140">
        <f ca="1">IF(AND(($AB43+$E$2)&gt;FF$5,FF$5&gt;=$E$2),'Portfolio Inputs'!AJ$27*$U43,IF(AND(($AA43+$E$2)&gt;FF$5,FF$5&gt;=$E$2),'Portfolio Inputs'!AJ$27*$T43,0))
+IF(AND(($AB43+$E$2)&gt;FF$5,FF$5&gt;=$E$2),'Portfolio Inputs'!AJ$28*$W43,IF(AND(($AA43+$E$2)&gt;FF$5,FF$5&gt;=$E$2),'Portfolio Inputs'!AJ$28*$V43,0))</f>
        <v>0</v>
      </c>
      <c r="FG43" s="140">
        <f ca="1">IF(AND(($AB43+$E$2)&gt;FG$5,FG$5&gt;=$E$2),'Portfolio Inputs'!AK$27*$U43,IF(AND(($AA43+$E$2)&gt;FG$5,FG$5&gt;=$E$2),'Portfolio Inputs'!AK$27*$T43,0))
+IF(AND(($AB43+$E$2)&gt;FG$5,FG$5&gt;=$E$2),'Portfolio Inputs'!AK$28*$W43,IF(AND(($AA43+$E$2)&gt;FG$5,FG$5&gt;=$E$2),'Portfolio Inputs'!AK$28*$V43,0))</f>
        <v>0</v>
      </c>
      <c r="FH43" s="140">
        <f ca="1">IF(AND(($AB43+$E$2)&gt;FH$5,FH$5&gt;=$E$2),'Portfolio Inputs'!AL$27*$U43,IF(AND(($AA43+$E$2)&gt;FH$5,FH$5&gt;=$E$2),'Portfolio Inputs'!AL$27*$T43,0))
+IF(AND(($AB43+$E$2)&gt;FH$5,FH$5&gt;=$E$2),'Portfolio Inputs'!AL$28*$W43,IF(AND(($AA43+$E$2)&gt;FH$5,FH$5&gt;=$E$2),'Portfolio Inputs'!AL$28*$V43,0))</f>
        <v>0</v>
      </c>
      <c r="FI43" s="140">
        <f ca="1">IF(AND(($AB43+$E$2)&gt;FI$5,FI$5&gt;=$E$2),'Portfolio Inputs'!AM$27*$U43,IF(AND(($AA43+$E$2)&gt;FI$5,FI$5&gt;=$E$2),'Portfolio Inputs'!AM$27*$T43,0))
+IF(AND(($AB43+$E$2)&gt;FI$5,FI$5&gt;=$E$2),'Portfolio Inputs'!AM$28*$W43,IF(AND(($AA43+$E$2)&gt;FI$5,FI$5&gt;=$E$2),'Portfolio Inputs'!AM$28*$V43,0))</f>
        <v>0</v>
      </c>
      <c r="FJ43" s="139"/>
      <c r="FK43" s="140">
        <f ca="1">IF(AND(($AB43+$E$2)&gt;GT$5,GT$5&gt;=$E$2),$U43,IF(AND(($AA43+$E$2)&gt;GT$5,GT$5&gt;=$E$2),$T43,0))/Loss_Propane
 *IF($C43="Residential",'Portfolio Inputs'!F$39,'Portfolio Inputs'!F$40)
+IF(AND(($AB43+$E$2)&gt;GT$5,GT$5&gt;=$E$2),$W43,IF(AND(($AA43+$E$2)&gt;GT$5,GT$5&gt;=$E$2),$V43,0))/Loss_OilEnergy
 *IF($C43="Residential",'Portfolio Inputs'!F$41,'Portfolio Inputs'!F$42)</f>
        <v>0</v>
      </c>
      <c r="FL43" s="140">
        <f ca="1">IF(AND(($AB43+$E$2)&gt;GU$5,GU$5&gt;=$E$2),$U43,IF(AND(($AA43+$E$2)&gt;GU$5,GU$5&gt;=$E$2),$T43,0))/Loss_Propane
 *IF($C43="Residential",'Portfolio Inputs'!G$39,'Portfolio Inputs'!G$40)
+IF(AND(($AB43+$E$2)&gt;GU$5,GU$5&gt;=$E$2),$W43,IF(AND(($AA43+$E$2)&gt;GU$5,GU$5&gt;=$E$2),$V43,0))/Loss_OilEnergy
 *IF($C43="Residential",'Portfolio Inputs'!G$41,'Portfolio Inputs'!G$42)</f>
        <v>0</v>
      </c>
      <c r="FM43" s="140">
        <f ca="1">IF(AND(($AB43+$E$2)&gt;GV$5,GV$5&gt;=$E$2),$U43,IF(AND(($AA43+$E$2)&gt;GV$5,GV$5&gt;=$E$2),$T43,0))/Loss_Propane
 *IF($C43="Residential",'Portfolio Inputs'!H$39,'Portfolio Inputs'!H$40)
+IF(AND(($AB43+$E$2)&gt;GV$5,GV$5&gt;=$E$2),$W43,IF(AND(($AA43+$E$2)&gt;GV$5,GV$5&gt;=$E$2),$V43,0))/Loss_OilEnergy
 *IF($C43="Residential",'Portfolio Inputs'!H$41,'Portfolio Inputs'!H$42)</f>
        <v>0</v>
      </c>
      <c r="FN43" s="140">
        <f ca="1">IF(AND(($AB43+$E$2)&gt;GW$5,GW$5&gt;=$E$2),$U43,IF(AND(($AA43+$E$2)&gt;GW$5,GW$5&gt;=$E$2),$T43,0))/Loss_Propane
 *IF($C43="Residential",'Portfolio Inputs'!I$39,'Portfolio Inputs'!I$40)
+IF(AND(($AB43+$E$2)&gt;GW$5,GW$5&gt;=$E$2),$W43,IF(AND(($AA43+$E$2)&gt;GW$5,GW$5&gt;=$E$2),$V43,0))/Loss_OilEnergy
 *IF($C43="Residential",'Portfolio Inputs'!I$41,'Portfolio Inputs'!I$42)</f>
        <v>0</v>
      </c>
      <c r="FO43" s="140">
        <f ca="1">IF(AND(($AB43+$E$2)&gt;GX$5,GX$5&gt;=$E$2),$U43,IF(AND(($AA43+$E$2)&gt;GX$5,GX$5&gt;=$E$2),$T43,0))/Loss_Propane
 *IF($C43="Residential",'Portfolio Inputs'!J$39,'Portfolio Inputs'!J$40)
+IF(AND(($AB43+$E$2)&gt;GX$5,GX$5&gt;=$E$2),$W43,IF(AND(($AA43+$E$2)&gt;GX$5,GX$5&gt;=$E$2),$V43,0))/Loss_OilEnergy
 *IF($C43="Residential",'Portfolio Inputs'!J$41,'Portfolio Inputs'!J$42)</f>
        <v>0</v>
      </c>
      <c r="FP43" s="140">
        <f ca="1">IF(AND(($AB43+$E$2)&gt;GY$5,GY$5&gt;=$E$2),$U43,IF(AND(($AA43+$E$2)&gt;GY$5,GY$5&gt;=$E$2),$T43,0))/Loss_Propane
 *IF($C43="Residential",'Portfolio Inputs'!K$39,'Portfolio Inputs'!K$40)
+IF(AND(($AB43+$E$2)&gt;GY$5,GY$5&gt;=$E$2),$W43,IF(AND(($AA43+$E$2)&gt;GY$5,GY$5&gt;=$E$2),$V43,0))/Loss_OilEnergy
 *IF($C43="Residential",'Portfolio Inputs'!K$41,'Portfolio Inputs'!K$42)</f>
        <v>0</v>
      </c>
      <c r="FQ43" s="140">
        <f ca="1">IF(AND(($AB43+$E$2)&gt;GZ$5,GZ$5&gt;=$E$2),$U43,IF(AND(($AA43+$E$2)&gt;GZ$5,GZ$5&gt;=$E$2),$T43,0))/Loss_Propane
 *IF($C43="Residential",'Portfolio Inputs'!L$39,'Portfolio Inputs'!L$40)
+IF(AND(($AB43+$E$2)&gt;GZ$5,GZ$5&gt;=$E$2),$W43,IF(AND(($AA43+$E$2)&gt;GZ$5,GZ$5&gt;=$E$2),$V43,0))/Loss_OilEnergy
 *IF($C43="Residential",'Portfolio Inputs'!L$41,'Portfolio Inputs'!L$42)</f>
        <v>0</v>
      </c>
      <c r="FR43" s="140">
        <f ca="1">IF(AND(($AB43+$E$2)&gt;HA$5,HA$5&gt;=$E$2),$U43,IF(AND(($AA43+$E$2)&gt;HA$5,HA$5&gt;=$E$2),$T43,0))/Loss_Propane
 *IF($C43="Residential",'Portfolio Inputs'!M$39,'Portfolio Inputs'!M$40)
+IF(AND(($AB43+$E$2)&gt;HA$5,HA$5&gt;=$E$2),$W43,IF(AND(($AA43+$E$2)&gt;HA$5,HA$5&gt;=$E$2),$V43,0))/Loss_OilEnergy
 *IF($C43="Residential",'Portfolio Inputs'!M$41,'Portfolio Inputs'!M$42)</f>
        <v>0</v>
      </c>
      <c r="FS43" s="140">
        <f ca="1">IF(AND(($AB43+$E$2)&gt;HB$5,HB$5&gt;=$E$2),$U43,IF(AND(($AA43+$E$2)&gt;HB$5,HB$5&gt;=$E$2),$T43,0))/Loss_Propane
 *IF($C43="Residential",'Portfolio Inputs'!N$39,'Portfolio Inputs'!N$40)
+IF(AND(($AB43+$E$2)&gt;HB$5,HB$5&gt;=$E$2),$W43,IF(AND(($AA43+$E$2)&gt;HB$5,HB$5&gt;=$E$2),$V43,0))/Loss_OilEnergy
 *IF($C43="Residential",'Portfolio Inputs'!N$41,'Portfolio Inputs'!N$42)</f>
        <v>0</v>
      </c>
      <c r="FT43" s="140">
        <f ca="1">IF(AND(($AB43+$E$2)&gt;HC$5,HC$5&gt;=$E$2),$U43,IF(AND(($AA43+$E$2)&gt;HC$5,HC$5&gt;=$E$2),$T43,0))/Loss_Propane
 *IF($C43="Residential",'Portfolio Inputs'!O$39,'Portfolio Inputs'!O$40)
+IF(AND(($AB43+$E$2)&gt;HC$5,HC$5&gt;=$E$2),$W43,IF(AND(($AA43+$E$2)&gt;HC$5,HC$5&gt;=$E$2),$V43,0))/Loss_OilEnergy
 *IF($C43="Residential",'Portfolio Inputs'!O$41,'Portfolio Inputs'!O$42)</f>
        <v>0</v>
      </c>
      <c r="FU43" s="140">
        <f ca="1">IF(AND(($AB43+$E$2)&gt;HD$5,HD$5&gt;=$E$2),$U43,IF(AND(($AA43+$E$2)&gt;HD$5,HD$5&gt;=$E$2),$T43,0))/Loss_Propane
 *IF($C43="Residential",'Portfolio Inputs'!P$39,'Portfolio Inputs'!P$40)
+IF(AND(($AB43+$E$2)&gt;HD$5,HD$5&gt;=$E$2),$W43,IF(AND(($AA43+$E$2)&gt;HD$5,HD$5&gt;=$E$2),$V43,0))/Loss_OilEnergy
 *IF($C43="Residential",'Portfolio Inputs'!P$41,'Portfolio Inputs'!P$42)</f>
        <v>0</v>
      </c>
      <c r="FV43" s="140">
        <f ca="1">IF(AND(($AB43+$E$2)&gt;HE$5,HE$5&gt;=$E$2),$U43,IF(AND(($AA43+$E$2)&gt;HE$5,HE$5&gt;=$E$2),$T43,0))/Loss_Propane
 *IF($C43="Residential",'Portfolio Inputs'!Q$39,'Portfolio Inputs'!Q$40)
+IF(AND(($AB43+$E$2)&gt;HE$5,HE$5&gt;=$E$2),$W43,IF(AND(($AA43+$E$2)&gt;HE$5,HE$5&gt;=$E$2),$V43,0))/Loss_OilEnergy
 *IF($C43="Residential",'Portfolio Inputs'!Q$41,'Portfolio Inputs'!Q$42)</f>
        <v>0</v>
      </c>
      <c r="FW43" s="140">
        <f ca="1">IF(AND(($AB43+$E$2)&gt;HF$5,HF$5&gt;=$E$2),$U43,IF(AND(($AA43+$E$2)&gt;HF$5,HF$5&gt;=$E$2),$T43,0))/Loss_Propane
 *IF($C43="Residential",'Portfolio Inputs'!R$39,'Portfolio Inputs'!R$40)
+IF(AND(($AB43+$E$2)&gt;HF$5,HF$5&gt;=$E$2),$W43,IF(AND(($AA43+$E$2)&gt;HF$5,HF$5&gt;=$E$2),$V43,0))/Loss_OilEnergy
 *IF($C43="Residential",'Portfolio Inputs'!R$41,'Portfolio Inputs'!R$42)</f>
        <v>0</v>
      </c>
      <c r="FX43" s="140">
        <f ca="1">IF(AND(($AB43+$E$2)&gt;HG$5,HG$5&gt;=$E$2),$U43,IF(AND(($AA43+$E$2)&gt;HG$5,HG$5&gt;=$E$2),$T43,0))/Loss_Propane
 *IF($C43="Residential",'Portfolio Inputs'!S$39,'Portfolio Inputs'!S$40)
+IF(AND(($AB43+$E$2)&gt;HG$5,HG$5&gt;=$E$2),$W43,IF(AND(($AA43+$E$2)&gt;HG$5,HG$5&gt;=$E$2),$V43,0))/Loss_OilEnergy
 *IF($C43="Residential",'Portfolio Inputs'!S$41,'Portfolio Inputs'!S$42)</f>
        <v>0</v>
      </c>
      <c r="FY43" s="140">
        <f ca="1">IF(AND(($AB43+$E$2)&gt;HH$5,HH$5&gt;=$E$2),$U43,IF(AND(($AA43+$E$2)&gt;HH$5,HH$5&gt;=$E$2),$T43,0))/Loss_Propane
 *IF($C43="Residential",'Portfolio Inputs'!T$39,'Portfolio Inputs'!T$40)
+IF(AND(($AB43+$E$2)&gt;HH$5,HH$5&gt;=$E$2),$W43,IF(AND(($AA43+$E$2)&gt;HH$5,HH$5&gt;=$E$2),$V43,0))/Loss_OilEnergy
 *IF($C43="Residential",'Portfolio Inputs'!T$41,'Portfolio Inputs'!T$42)</f>
        <v>0</v>
      </c>
      <c r="FZ43" s="140">
        <f ca="1">IF(AND(($AB43+$E$2)&gt;HI$5,HI$5&gt;=$E$2),$U43,IF(AND(($AA43+$E$2)&gt;HI$5,HI$5&gt;=$E$2),$T43,0))/Loss_Propane
 *IF($C43="Residential",'Portfolio Inputs'!U$39,'Portfolio Inputs'!U$40)
+IF(AND(($AB43+$E$2)&gt;HI$5,HI$5&gt;=$E$2),$W43,IF(AND(($AA43+$E$2)&gt;HI$5,HI$5&gt;=$E$2),$V43,0))/Loss_OilEnergy
 *IF($C43="Residential",'Portfolio Inputs'!U$41,'Portfolio Inputs'!U$42)</f>
        <v>0</v>
      </c>
      <c r="GA43" s="140">
        <f ca="1">IF(AND(($AB43+$E$2)&gt;HJ$5,HJ$5&gt;=$E$2),$U43,IF(AND(($AA43+$E$2)&gt;HJ$5,HJ$5&gt;=$E$2),$T43,0))/Loss_Propane
 *IF($C43="Residential",'Portfolio Inputs'!V$39,'Portfolio Inputs'!V$40)
+IF(AND(($AB43+$E$2)&gt;HJ$5,HJ$5&gt;=$E$2),$W43,IF(AND(($AA43+$E$2)&gt;HJ$5,HJ$5&gt;=$E$2),$V43,0))/Loss_OilEnergy
 *IF($C43="Residential",'Portfolio Inputs'!V$41,'Portfolio Inputs'!V$42)</f>
        <v>0</v>
      </c>
      <c r="GB43" s="140">
        <f ca="1">IF(AND(($AB43+$E$2)&gt;HK$5,HK$5&gt;=$E$2),$U43,IF(AND(($AA43+$E$2)&gt;HK$5,HK$5&gt;=$E$2),$T43,0))/Loss_Propane
 *IF($C43="Residential",'Portfolio Inputs'!W$39,'Portfolio Inputs'!W$40)
+IF(AND(($AB43+$E$2)&gt;HK$5,HK$5&gt;=$E$2),$W43,IF(AND(($AA43+$E$2)&gt;HK$5,HK$5&gt;=$E$2),$V43,0))/Loss_OilEnergy
 *IF($C43="Residential",'Portfolio Inputs'!W$41,'Portfolio Inputs'!W$42)</f>
        <v>0</v>
      </c>
      <c r="GC43" s="140">
        <f ca="1">IF(AND(($AB43+$E$2)&gt;HL$5,HL$5&gt;=$E$2),$U43,IF(AND(($AA43+$E$2)&gt;HL$5,HL$5&gt;=$E$2),$T43,0))/Loss_Propane
 *IF($C43="Residential",'Portfolio Inputs'!X$39,'Portfolio Inputs'!X$40)
+IF(AND(($AB43+$E$2)&gt;HL$5,HL$5&gt;=$E$2),$W43,IF(AND(($AA43+$E$2)&gt;HL$5,HL$5&gt;=$E$2),$V43,0))/Loss_OilEnergy
 *IF($C43="Residential",'Portfolio Inputs'!X$41,'Portfolio Inputs'!X$42)</f>
        <v>0</v>
      </c>
      <c r="GD43" s="140">
        <f ca="1">IF(AND(($AB43+$E$2)&gt;HM$5,HM$5&gt;=$E$2),$U43,IF(AND(($AA43+$E$2)&gt;HM$5,HM$5&gt;=$E$2),$T43,0))/Loss_Propane
 *IF($C43="Residential",'Portfolio Inputs'!Y$39,'Portfolio Inputs'!Y$40)
+IF(AND(($AB43+$E$2)&gt;HM$5,HM$5&gt;=$E$2),$W43,IF(AND(($AA43+$E$2)&gt;HM$5,HM$5&gt;=$E$2),$V43,0))/Loss_OilEnergy
 *IF($C43="Residential",'Portfolio Inputs'!Y$41,'Portfolio Inputs'!Y$42)</f>
        <v>0</v>
      </c>
      <c r="GE43" s="140">
        <f ca="1">IF(AND(($AB43+$E$2)&gt;HN$5,HN$5&gt;=$E$2),$U43,IF(AND(($AA43+$E$2)&gt;HN$5,HN$5&gt;=$E$2),$T43,0))/Loss_Propane
 *IF($C43="Residential",'Portfolio Inputs'!Z$39,'Portfolio Inputs'!Z$40)
+IF(AND(($AB43+$E$2)&gt;HN$5,HN$5&gt;=$E$2),$W43,IF(AND(($AA43+$E$2)&gt;HN$5,HN$5&gt;=$E$2),$V43,0))/Loss_OilEnergy
 *IF($C43="Residential",'Portfolio Inputs'!Z$41,'Portfolio Inputs'!Z$42)</f>
        <v>0</v>
      </c>
      <c r="GF43" s="140">
        <f ca="1">IF(AND(($AB43+$E$2)&gt;HO$5,HO$5&gt;=$E$2),$U43,IF(AND(($AA43+$E$2)&gt;HO$5,HO$5&gt;=$E$2),$T43,0))/Loss_Propane
 *IF($C43="Residential",'Portfolio Inputs'!AA$39,'Portfolio Inputs'!AA$40)
+IF(AND(($AB43+$E$2)&gt;HO$5,HO$5&gt;=$E$2),$W43,IF(AND(($AA43+$E$2)&gt;HO$5,HO$5&gt;=$E$2),$V43,0))/Loss_OilEnergy
 *IF($C43="Residential",'Portfolio Inputs'!AA$41,'Portfolio Inputs'!AA$42)</f>
        <v>0</v>
      </c>
      <c r="GG43" s="140">
        <f ca="1">IF(AND(($AB43+$E$2)&gt;HP$5,HP$5&gt;=$E$2),$U43,IF(AND(($AA43+$E$2)&gt;HP$5,HP$5&gt;=$E$2),$T43,0))/Loss_Propane
 *IF($C43="Residential",'Portfolio Inputs'!AB$39,'Portfolio Inputs'!AB$40)
+IF(AND(($AB43+$E$2)&gt;HP$5,HP$5&gt;=$E$2),$W43,IF(AND(($AA43+$E$2)&gt;HP$5,HP$5&gt;=$E$2),$V43,0))/Loss_OilEnergy
 *IF($C43="Residential",'Portfolio Inputs'!AB$41,'Portfolio Inputs'!AB$42)</f>
        <v>0</v>
      </c>
      <c r="GH43" s="140">
        <f ca="1">IF(AND(($AB43+$E$2)&gt;HQ$5,HQ$5&gt;=$E$2),$U43,IF(AND(($AA43+$E$2)&gt;HQ$5,HQ$5&gt;=$E$2),$T43,0))/Loss_Propane
 *IF($C43="Residential",'Portfolio Inputs'!AC$39,'Portfolio Inputs'!AC$40)
+IF(AND(($AB43+$E$2)&gt;HQ$5,HQ$5&gt;=$E$2),$W43,IF(AND(($AA43+$E$2)&gt;HQ$5,HQ$5&gt;=$E$2),$V43,0))/Loss_OilEnergy
 *IF($C43="Residential",'Portfolio Inputs'!AC$41,'Portfolio Inputs'!AC$42)</f>
        <v>0</v>
      </c>
      <c r="GI43" s="140">
        <f ca="1">IF(AND(($AB43+$E$2)&gt;HR$5,HR$5&gt;=$E$2),$U43,IF(AND(($AA43+$E$2)&gt;HR$5,HR$5&gt;=$E$2),$T43,0))/Loss_Propane
 *IF($C43="Residential",'Portfolio Inputs'!AD$39,'Portfolio Inputs'!AD$40)
+IF(AND(($AB43+$E$2)&gt;HR$5,HR$5&gt;=$E$2),$W43,IF(AND(($AA43+$E$2)&gt;HR$5,HR$5&gt;=$E$2),$V43,0))/Loss_OilEnergy
 *IF($C43="Residential",'Portfolio Inputs'!AD$41,'Portfolio Inputs'!AD$42)</f>
        <v>0</v>
      </c>
      <c r="GJ43" s="140">
        <f ca="1">IF(AND(($AB43+$E$2)&gt;HS$5,HS$5&gt;=$E$2),$U43,IF(AND(($AA43+$E$2)&gt;HS$5,HS$5&gt;=$E$2),$T43,0))/Loss_Propane
 *IF($C43="Residential",'Portfolio Inputs'!AE$39,'Portfolio Inputs'!AE$40)
+IF(AND(($AB43+$E$2)&gt;HS$5,HS$5&gt;=$E$2),$W43,IF(AND(($AA43+$E$2)&gt;HS$5,HS$5&gt;=$E$2),$V43,0))/Loss_OilEnergy
 *IF($C43="Residential",'Portfolio Inputs'!AE$41,'Portfolio Inputs'!AE$42)</f>
        <v>0</v>
      </c>
      <c r="GK43" s="140">
        <f ca="1">IF(AND(($AB43+$E$2)&gt;HT$5,HT$5&gt;=$E$2),$U43,IF(AND(($AA43+$E$2)&gt;HT$5,HT$5&gt;=$E$2),$T43,0))/Loss_Propane
 *IF($C43="Residential",'Portfolio Inputs'!AF$39,'Portfolio Inputs'!AF$40)
+IF(AND(($AB43+$E$2)&gt;HT$5,HT$5&gt;=$E$2),$W43,IF(AND(($AA43+$E$2)&gt;HT$5,HT$5&gt;=$E$2),$V43,0))/Loss_OilEnergy
 *IF($C43="Residential",'Portfolio Inputs'!AF$41,'Portfolio Inputs'!AF$42)</f>
        <v>0</v>
      </c>
      <c r="GL43" s="140">
        <f ca="1">IF(AND(($AB43+$E$2)&gt;HU$5,HU$5&gt;=$E$2),$U43,IF(AND(($AA43+$E$2)&gt;HU$5,HU$5&gt;=$E$2),$T43,0))/Loss_Propane
 *IF($C43="Residential",'Portfolio Inputs'!AG$39,'Portfolio Inputs'!AG$40)
+IF(AND(($AB43+$E$2)&gt;HU$5,HU$5&gt;=$E$2),$W43,IF(AND(($AA43+$E$2)&gt;HU$5,HU$5&gt;=$E$2),$V43,0))/Loss_OilEnergy
 *IF($C43="Residential",'Portfolio Inputs'!AG$41,'Portfolio Inputs'!AG$42)</f>
        <v>0</v>
      </c>
      <c r="GM43" s="140">
        <f ca="1">IF(AND(($AB43+$E$2)&gt;HV$5,HV$5&gt;=$E$2),$U43,IF(AND(($AA43+$E$2)&gt;HV$5,HV$5&gt;=$E$2),$T43,0))/Loss_Propane
 *IF($C43="Residential",'Portfolio Inputs'!AH$39,'Portfolio Inputs'!AH$40)
+IF(AND(($AB43+$E$2)&gt;HV$5,HV$5&gt;=$E$2),$W43,IF(AND(($AA43+$E$2)&gt;HV$5,HV$5&gt;=$E$2),$V43,0))/Loss_OilEnergy
 *IF($C43="Residential",'Portfolio Inputs'!AH$41,'Portfolio Inputs'!AH$42)</f>
        <v>0</v>
      </c>
      <c r="GN43" s="140">
        <f ca="1">IF(AND(($AB43+$E$2)&gt;HW$5,HW$5&gt;=$E$2),$U43,IF(AND(($AA43+$E$2)&gt;HW$5,HW$5&gt;=$E$2),$T43,0))/Loss_Propane
 *IF($C43="Residential",'Portfolio Inputs'!AI$39,'Portfolio Inputs'!AI$40)
+IF(AND(($AB43+$E$2)&gt;HW$5,HW$5&gt;=$E$2),$W43,IF(AND(($AA43+$E$2)&gt;HW$5,HW$5&gt;=$E$2),$V43,0))/Loss_OilEnergy
 *IF($C43="Residential",'Portfolio Inputs'!AI$41,'Portfolio Inputs'!AI$42)</f>
        <v>0</v>
      </c>
      <c r="GO43" s="140">
        <f ca="1">IF(AND(($AB43+$E$2)&gt;HX$5,HX$5&gt;=$E$2),$U43,IF(AND(($AA43+$E$2)&gt;HX$5,HX$5&gt;=$E$2),$T43,0))/Loss_Propane
 *IF($C43="Residential",'Portfolio Inputs'!AJ$39,'Portfolio Inputs'!AJ$40)
+IF(AND(($AB43+$E$2)&gt;HX$5,HX$5&gt;=$E$2),$W43,IF(AND(($AA43+$E$2)&gt;HX$5,HX$5&gt;=$E$2),$V43,0))/Loss_OilEnergy
 *IF($C43="Residential",'Portfolio Inputs'!AJ$41,'Portfolio Inputs'!AJ$42)</f>
        <v>0</v>
      </c>
      <c r="GP43" s="140">
        <f ca="1">IF(AND(($AB43+$E$2)&gt;HY$5,HY$5&gt;=$E$2),$U43,IF(AND(($AA43+$E$2)&gt;HY$5,HY$5&gt;=$E$2),$T43,0))/Loss_Propane
 *IF($C43="Residential",'Portfolio Inputs'!AK$39,'Portfolio Inputs'!AK$40)
+IF(AND(($AB43+$E$2)&gt;HY$5,HY$5&gt;=$E$2),$W43,IF(AND(($AA43+$E$2)&gt;HY$5,HY$5&gt;=$E$2),$V43,0))/Loss_OilEnergy
 *IF($C43="Residential",'Portfolio Inputs'!AK$41,'Portfolio Inputs'!AK$42)</f>
        <v>0</v>
      </c>
      <c r="GQ43" s="140">
        <f ca="1">IF(AND(($AB43+$E$2)&gt;HZ$5,HZ$5&gt;=$E$2),$U43,IF(AND(($AA43+$E$2)&gt;HZ$5,HZ$5&gt;=$E$2),$T43,0))/Loss_Propane
 *IF($C43="Residential",'Portfolio Inputs'!AL$39,'Portfolio Inputs'!AL$40)
+IF(AND(($AB43+$E$2)&gt;HZ$5,HZ$5&gt;=$E$2),$W43,IF(AND(($AA43+$E$2)&gt;HZ$5,HZ$5&gt;=$E$2),$V43,0))/Loss_OilEnergy
 *IF($C43="Residential",'Portfolio Inputs'!AL$41,'Portfolio Inputs'!AL$42)</f>
        <v>0</v>
      </c>
      <c r="GR43" s="140">
        <f ca="1">IF(AND(($AB43+$E$2)&gt;IA$5,IA$5&gt;=$E$2),$U43,IF(AND(($AA43+$E$2)&gt;IA$5,IA$5&gt;=$E$2),$T43,0))/Loss_Propane
 *IF($C43="Residential",'Portfolio Inputs'!AM$39,'Portfolio Inputs'!AM$40)
+IF(AND(($AB43+$E$2)&gt;IA$5,IA$5&gt;=$E$2),$W43,IF(AND(($AA43+$E$2)&gt;IA$5,IA$5&gt;=$E$2),$V43,0))/Loss_OilEnergy
 *IF($C43="Residential",'Portfolio Inputs'!AM$41,'Portfolio Inputs'!AM$42)</f>
        <v>0</v>
      </c>
      <c r="GS43" s="139"/>
      <c r="GT43" s="140">
        <f ca="1">IF(AND(($AB43+$E$2)&gt;GT$5,GT$5&gt;=$E$2),$L43,IF(AND(($AA43+$E$2)&gt;GT$5,GT$5&gt;=$E$2),$K43,0))/Loss_ElectricEnergy
 *IF($C43="Residential",'Portfolio Inputs'!F$33,'Portfolio Inputs'!F$34)
+IF(AND(($AB43+$E$2)&gt;GT$5,GT$5&gt;=$E$2),$Q43,IF(AND(($AA43+$E$2)&gt;GT$5,GT$5&gt;=$E$2),$P43,0))/Loss_GasEnergy
 *IF($C43="Residential",'Portfolio Inputs'!F$35,'Portfolio Inputs'!F$36)</f>
        <v>2856.2240753605088</v>
      </c>
      <c r="GU43" s="140">
        <f ca="1">IF(AND(($AB43+$E$2)&gt;GU$5,GU$5&gt;=$E$2),$L43,IF(AND(($AA43+$E$2)&gt;GU$5,GU$5&gt;=$E$2),$K43,0))/Loss_ElectricEnergy
 *IF($C43="Residential",'Portfolio Inputs'!G$33,'Portfolio Inputs'!G$34)
+IF(AND(($AB43+$E$2)&gt;GU$5,GU$5&gt;=$E$2),$Q43,IF(AND(($AA43+$E$2)&gt;GU$5,GU$5&gt;=$E$2),$P43,0))/Loss_GasEnergy
 *IF($C43="Residential",'Portfolio Inputs'!G$35,'Portfolio Inputs'!G$36)</f>
        <v>2899.067436490916</v>
      </c>
      <c r="GV43" s="140">
        <f ca="1">IF(AND(($AB43+$E$2)&gt;GV$5,GV$5&gt;=$E$2),$L43,IF(AND(($AA43+$E$2)&gt;GV$5,GV$5&gt;=$E$2),$K43,0))/Loss_ElectricEnergy
 *IF($C43="Residential",'Portfolio Inputs'!H$33,'Portfolio Inputs'!H$34)
+IF(AND(($AB43+$E$2)&gt;GV$5,GV$5&gt;=$E$2),$Q43,IF(AND(($AA43+$E$2)&gt;GV$5,GV$5&gt;=$E$2),$P43,0))/Loss_GasEnergy
 *IF($C43="Residential",'Portfolio Inputs'!H$35,'Portfolio Inputs'!H$36)</f>
        <v>2942.5534480382789</v>
      </c>
      <c r="GW43" s="140">
        <f ca="1">IF(AND(($AB43+$E$2)&gt;GW$5,GW$5&gt;=$E$2),$L43,IF(AND(($AA43+$E$2)&gt;GW$5,GW$5&gt;=$E$2),$K43,0))/Loss_ElectricEnergy
 *IF($C43="Residential",'Portfolio Inputs'!I$33,'Portfolio Inputs'!I$34)
+IF(AND(($AB43+$E$2)&gt;GW$5,GW$5&gt;=$E$2),$Q43,IF(AND(($AA43+$E$2)&gt;GW$5,GW$5&gt;=$E$2),$P43,0))/Loss_GasEnergy
 *IF($C43="Residential",'Portfolio Inputs'!I$35,'Portfolio Inputs'!I$36)</f>
        <v>2986.6917497588533</v>
      </c>
      <c r="GX43" s="140">
        <f ca="1">IF(AND(($AB43+$E$2)&gt;GX$5,GX$5&gt;=$E$2),$L43,IF(AND(($AA43+$E$2)&gt;GX$5,GX$5&gt;=$E$2),$K43,0))/Loss_ElectricEnergy
 *IF($C43="Residential",'Portfolio Inputs'!J$33,'Portfolio Inputs'!J$34)
+IF(AND(($AB43+$E$2)&gt;GX$5,GX$5&gt;=$E$2),$Q43,IF(AND(($AA43+$E$2)&gt;GX$5,GX$5&gt;=$E$2),$P43,0))/Loss_GasEnergy
 *IF($C43="Residential",'Portfolio Inputs'!J$35,'Portfolio Inputs'!J$36)</f>
        <v>3031.4921260052356</v>
      </c>
      <c r="GY43" s="140">
        <f ca="1">IF(AND(($AB43+$E$2)&gt;GY$5,GY$5&gt;=$E$2),$L43,IF(AND(($AA43+$E$2)&gt;GY$5,GY$5&gt;=$E$2),$K43,0))/Loss_ElectricEnergy
 *IF($C43="Residential",'Portfolio Inputs'!K$33,'Portfolio Inputs'!K$34)
+IF(AND(($AB43+$E$2)&gt;GY$5,GY$5&gt;=$E$2),$Q43,IF(AND(($AA43+$E$2)&gt;GY$5,GY$5&gt;=$E$2),$P43,0))/Loss_GasEnergy
 *IF($C43="Residential",'Portfolio Inputs'!K$35,'Portfolio Inputs'!K$36)</f>
        <v>3076.9645078953135</v>
      </c>
      <c r="GZ43" s="140">
        <f ca="1">IF(AND(($AB43+$E$2)&gt;GZ$5,GZ$5&gt;=$E$2),$L43,IF(AND(($AA43+$E$2)&gt;GZ$5,GZ$5&gt;=$E$2),$K43,0))/Loss_ElectricEnergy
 *IF($C43="Residential",'Portfolio Inputs'!L$33,'Portfolio Inputs'!L$34)
+IF(AND(($AB43+$E$2)&gt;GZ$5,GZ$5&gt;=$E$2),$Q43,IF(AND(($AA43+$E$2)&gt;GZ$5,GZ$5&gt;=$E$2),$P43,0))/Loss_GasEnergy
 *IF($C43="Residential",'Portfolio Inputs'!L$35,'Portfolio Inputs'!L$36)</f>
        <v>3123.1189755137425</v>
      </c>
      <c r="HA43" s="140">
        <f ca="1">IF(AND(($AB43+$E$2)&gt;HA$5,HA$5&gt;=$E$2),$L43,IF(AND(($AA43+$E$2)&gt;HA$5,HA$5&gt;=$E$2),$K43,0))/Loss_ElectricEnergy
 *IF($C43="Residential",'Portfolio Inputs'!M$33,'Portfolio Inputs'!M$34)
+IF(AND(($AB43+$E$2)&gt;HA$5,HA$5&gt;=$E$2),$Q43,IF(AND(($AA43+$E$2)&gt;HA$5,HA$5&gt;=$E$2),$P43,0))/Loss_GasEnergy
 *IF($C43="Residential",'Portfolio Inputs'!M$35,'Portfolio Inputs'!M$36)</f>
        <v>3169.9657601464487</v>
      </c>
      <c r="HB43" s="140">
        <f ca="1">IF(AND(($AB43+$E$2)&gt;HB$5,HB$5&gt;=$E$2),$L43,IF(AND(($AA43+$E$2)&gt;HB$5,HB$5&gt;=$E$2),$K43,0))/Loss_ElectricEnergy
 *IF($C43="Residential",'Portfolio Inputs'!N$33,'Portfolio Inputs'!N$34)
+IF(AND(($AB43+$E$2)&gt;HB$5,HB$5&gt;=$E$2),$Q43,IF(AND(($AA43+$E$2)&gt;HB$5,HB$5&gt;=$E$2),$P43,0))/Loss_GasEnergy
 *IF($C43="Residential",'Portfolio Inputs'!N$35,'Portfolio Inputs'!N$36)</f>
        <v>3217.5152465486449</v>
      </c>
      <c r="HC43" s="140">
        <f ca="1">IF(AND(($AB43+$E$2)&gt;HC$5,HC$5&gt;=$E$2),$L43,IF(AND(($AA43+$E$2)&gt;HC$5,HC$5&gt;=$E$2),$K43,0))/Loss_ElectricEnergy
 *IF($C43="Residential",'Portfolio Inputs'!O$33,'Portfolio Inputs'!O$34)
+IF(AND(($AB43+$E$2)&gt;HC$5,HC$5&gt;=$E$2),$Q43,IF(AND(($AA43+$E$2)&gt;HC$5,HC$5&gt;=$E$2),$P43,0))/Loss_GasEnergy
 *IF($C43="Residential",'Portfolio Inputs'!O$35,'Portfolio Inputs'!O$36)</f>
        <v>3265.7779752468746</v>
      </c>
      <c r="HD43" s="140">
        <f ca="1">IF(AND(($AB43+$E$2)&gt;HD$5,HD$5&gt;=$E$2),$L43,IF(AND(($AA43+$E$2)&gt;HD$5,HD$5&gt;=$E$2),$K43,0))/Loss_ElectricEnergy
 *IF($C43="Residential",'Portfolio Inputs'!P$33,'Portfolio Inputs'!P$34)
+IF(AND(($AB43+$E$2)&gt;HD$5,HD$5&gt;=$E$2),$Q43,IF(AND(($AA43+$E$2)&gt;HD$5,HD$5&gt;=$E$2),$P43,0))/Loss_GasEnergy
 *IF($C43="Residential",'Portfolio Inputs'!P$35,'Portfolio Inputs'!P$36)</f>
        <v>3314.7646448755772</v>
      </c>
      <c r="HE43" s="140">
        <f ca="1">IF(AND(($AB43+$E$2)&gt;HE$5,HE$5&gt;=$E$2),$L43,IF(AND(($AA43+$E$2)&gt;HE$5,HE$5&gt;=$E$2),$K43,0))/Loss_ElectricEnergy
 *IF($C43="Residential",'Portfolio Inputs'!Q$33,'Portfolio Inputs'!Q$34)
+IF(AND(($AB43+$E$2)&gt;HE$5,HE$5&gt;=$E$2),$Q43,IF(AND(($AA43+$E$2)&gt;HE$5,HE$5&gt;=$E$2),$P43,0))/Loss_GasEnergy
 *IF($C43="Residential",'Portfolio Inputs'!Q$35,'Portfolio Inputs'!Q$36)</f>
        <v>3364.4861145487102</v>
      </c>
      <c r="HF43" s="140">
        <f ca="1">IF(AND(($AB43+$E$2)&gt;HF$5,HF$5&gt;=$E$2),$L43,IF(AND(($AA43+$E$2)&gt;HF$5,HF$5&gt;=$E$2),$K43,0))/Loss_ElectricEnergy
 *IF($C43="Residential",'Portfolio Inputs'!R$33,'Portfolio Inputs'!R$34)
+IF(AND(($AB43+$E$2)&gt;HF$5,HF$5&gt;=$E$2),$Q43,IF(AND(($AA43+$E$2)&gt;HF$5,HF$5&gt;=$E$2),$P43,0))/Loss_GasEnergy
 *IF($C43="Residential",'Portfolio Inputs'!R$35,'Portfolio Inputs'!R$36)</f>
        <v>3414.9534062669404</v>
      </c>
      <c r="HG43" s="140">
        <f ca="1">IF(AND(($AB43+$E$2)&gt;HG$5,HG$5&gt;=$E$2),$L43,IF(AND(($AA43+$E$2)&gt;HG$5,HG$5&gt;=$E$2),$K43,0))/Loss_ElectricEnergy
 *IF($C43="Residential",'Portfolio Inputs'!S$33,'Portfolio Inputs'!S$34)
+IF(AND(($AB43+$E$2)&gt;HG$5,HG$5&gt;=$E$2),$Q43,IF(AND(($AA43+$E$2)&gt;HG$5,HG$5&gt;=$E$2),$P43,0))/Loss_GasEnergy
 *IF($C43="Residential",'Portfolio Inputs'!S$35,'Portfolio Inputs'!S$36)</f>
        <v>3466.1777073609446</v>
      </c>
      <c r="HH43" s="140">
        <f ca="1">IF(AND(($AB43+$E$2)&gt;HH$5,HH$5&gt;=$E$2),$L43,IF(AND(($AA43+$E$2)&gt;HH$5,HH$5&gt;=$E$2),$K43,0))/Loss_ElectricEnergy
 *IF($C43="Residential",'Portfolio Inputs'!T$33,'Portfolio Inputs'!T$34)
+IF(AND(($AB43+$E$2)&gt;HH$5,HH$5&gt;=$E$2),$Q43,IF(AND(($AA43+$E$2)&gt;HH$5,HH$5&gt;=$E$2),$P43,0))/Loss_GasEnergy
 *IF($C43="Residential",'Portfolio Inputs'!T$35,'Portfolio Inputs'!T$36)</f>
        <v>3518.1703729713581</v>
      </c>
      <c r="HI43" s="140">
        <f ca="1">IF(AND(($AB43+$E$2)&gt;HI$5,HI$5&gt;=$E$2),$L43,IF(AND(($AA43+$E$2)&gt;HI$5,HI$5&gt;=$E$2),$K43,0))/Loss_ElectricEnergy
 *IF($C43="Residential",'Portfolio Inputs'!U$33,'Portfolio Inputs'!U$34)
+IF(AND(($AB43+$E$2)&gt;HI$5,HI$5&gt;=$E$2),$Q43,IF(AND(($AA43+$E$2)&gt;HI$5,HI$5&gt;=$E$2),$P43,0))/Loss_GasEnergy
 *IF($C43="Residential",'Portfolio Inputs'!U$35,'Portfolio Inputs'!U$36)</f>
        <v>0</v>
      </c>
      <c r="HJ43" s="140">
        <f ca="1">IF(AND(($AB43+$E$2)&gt;HJ$5,HJ$5&gt;=$E$2),$L43,IF(AND(($AA43+$E$2)&gt;HJ$5,HJ$5&gt;=$E$2),$K43,0))/Loss_ElectricEnergy
 *IF($C43="Residential",'Portfolio Inputs'!V$33,'Portfolio Inputs'!V$34)
+IF(AND(($AB43+$E$2)&gt;HJ$5,HJ$5&gt;=$E$2),$Q43,IF(AND(($AA43+$E$2)&gt;HJ$5,HJ$5&gt;=$E$2),$P43,0))/Loss_GasEnergy
 *IF($C43="Residential",'Portfolio Inputs'!V$35,'Portfolio Inputs'!V$36)</f>
        <v>0</v>
      </c>
      <c r="HK43" s="140">
        <f ca="1">IF(AND(($AB43+$E$2)&gt;HK$5,HK$5&gt;=$E$2),$L43,IF(AND(($AA43+$E$2)&gt;HK$5,HK$5&gt;=$E$2),$K43,0))/Loss_ElectricEnergy
 *IF($C43="Residential",'Portfolio Inputs'!W$33,'Portfolio Inputs'!W$34)
+IF(AND(($AB43+$E$2)&gt;HK$5,HK$5&gt;=$E$2),$Q43,IF(AND(($AA43+$E$2)&gt;HK$5,HK$5&gt;=$E$2),$P43,0))/Loss_GasEnergy
 *IF($C43="Residential",'Portfolio Inputs'!W$35,'Portfolio Inputs'!W$36)</f>
        <v>0</v>
      </c>
      <c r="HL43" s="140">
        <f ca="1">IF(AND(($AB43+$E$2)&gt;HL$5,HL$5&gt;=$E$2),$L43,IF(AND(($AA43+$E$2)&gt;HL$5,HL$5&gt;=$E$2),$K43,0))/Loss_ElectricEnergy
 *IF($C43="Residential",'Portfolio Inputs'!X$33,'Portfolio Inputs'!X$34)
+IF(AND(($AB43+$E$2)&gt;HL$5,HL$5&gt;=$E$2),$Q43,IF(AND(($AA43+$E$2)&gt;HL$5,HL$5&gt;=$E$2),$P43,0))/Loss_GasEnergy
 *IF($C43="Residential",'Portfolio Inputs'!X$35,'Portfolio Inputs'!X$36)</f>
        <v>0</v>
      </c>
      <c r="HM43" s="140">
        <f ca="1">IF(AND(($AB43+$E$2)&gt;HM$5,HM$5&gt;=$E$2),$L43,IF(AND(($AA43+$E$2)&gt;HM$5,HM$5&gt;=$E$2),$K43,0))/Loss_ElectricEnergy
 *IF($C43="Residential",'Portfolio Inputs'!Y$33,'Portfolio Inputs'!Y$34)
+IF(AND(($AB43+$E$2)&gt;HM$5,HM$5&gt;=$E$2),$Q43,IF(AND(($AA43+$E$2)&gt;HM$5,HM$5&gt;=$E$2),$P43,0))/Loss_GasEnergy
 *IF($C43="Residential",'Portfolio Inputs'!Y$35,'Portfolio Inputs'!Y$36)</f>
        <v>0</v>
      </c>
      <c r="HN43" s="140">
        <f ca="1">IF(AND(($AB43+$E$2)&gt;HN$5,HN$5&gt;=$E$2),$L43,IF(AND(($AA43+$E$2)&gt;HN$5,HN$5&gt;=$E$2),$K43,0))/Loss_ElectricEnergy
 *IF($C43="Residential",'Portfolio Inputs'!Z$33,'Portfolio Inputs'!Z$34)
+IF(AND(($AB43+$E$2)&gt;HN$5,HN$5&gt;=$E$2),$Q43,IF(AND(($AA43+$E$2)&gt;HN$5,HN$5&gt;=$E$2),$P43,0))/Loss_GasEnergy
 *IF($C43="Residential",'Portfolio Inputs'!Z$35,'Portfolio Inputs'!Z$36)</f>
        <v>0</v>
      </c>
      <c r="HO43" s="140">
        <f ca="1">IF(AND(($AB43+$E$2)&gt;HO$5,HO$5&gt;=$E$2),$L43,IF(AND(($AA43+$E$2)&gt;HO$5,HO$5&gt;=$E$2),$K43,0))/Loss_ElectricEnergy
 *IF($C43="Residential",'Portfolio Inputs'!AA$33,'Portfolio Inputs'!AA$34)
+IF(AND(($AB43+$E$2)&gt;HO$5,HO$5&gt;=$E$2),$Q43,IF(AND(($AA43+$E$2)&gt;HO$5,HO$5&gt;=$E$2),$P43,0))/Loss_GasEnergy
 *IF($C43="Residential",'Portfolio Inputs'!AA$35,'Portfolio Inputs'!AA$36)</f>
        <v>0</v>
      </c>
      <c r="HP43" s="140">
        <f ca="1">IF(AND(($AB43+$E$2)&gt;HP$5,HP$5&gt;=$E$2),$L43,IF(AND(($AA43+$E$2)&gt;HP$5,HP$5&gt;=$E$2),$K43,0))/Loss_ElectricEnergy
 *IF($C43="Residential",'Portfolio Inputs'!AB$33,'Portfolio Inputs'!AB$34)
+IF(AND(($AB43+$E$2)&gt;HP$5,HP$5&gt;=$E$2),$Q43,IF(AND(($AA43+$E$2)&gt;HP$5,HP$5&gt;=$E$2),$P43,0))/Loss_GasEnergy
 *IF($C43="Residential",'Portfolio Inputs'!AB$35,'Portfolio Inputs'!AB$36)</f>
        <v>0</v>
      </c>
      <c r="HQ43" s="140">
        <f ca="1">IF(AND(($AB43+$E$2)&gt;HQ$5,HQ$5&gt;=$E$2),$L43,IF(AND(($AA43+$E$2)&gt;HQ$5,HQ$5&gt;=$E$2),$K43,0))/Loss_ElectricEnergy
 *IF($C43="Residential",'Portfolio Inputs'!AC$33,'Portfolio Inputs'!AC$34)
+IF(AND(($AB43+$E$2)&gt;HQ$5,HQ$5&gt;=$E$2),$Q43,IF(AND(($AA43+$E$2)&gt;HQ$5,HQ$5&gt;=$E$2),$P43,0))/Loss_GasEnergy
 *IF($C43="Residential",'Portfolio Inputs'!AC$35,'Portfolio Inputs'!AC$36)</f>
        <v>0</v>
      </c>
      <c r="HR43" s="140">
        <f ca="1">IF(AND(($AB43+$E$2)&gt;HR$5,HR$5&gt;=$E$2),$L43,IF(AND(($AA43+$E$2)&gt;HR$5,HR$5&gt;=$E$2),$K43,0))/Loss_ElectricEnergy
 *IF($C43="Residential",'Portfolio Inputs'!AD$33,'Portfolio Inputs'!AD$34)
+IF(AND(($AB43+$E$2)&gt;HR$5,HR$5&gt;=$E$2),$Q43,IF(AND(($AA43+$E$2)&gt;HR$5,HR$5&gt;=$E$2),$P43,0))/Loss_GasEnergy
 *IF($C43="Residential",'Portfolio Inputs'!AD$35,'Portfolio Inputs'!AD$36)</f>
        <v>0</v>
      </c>
      <c r="HS43" s="140">
        <f ca="1">IF(AND(($AB43+$E$2)&gt;HS$5,HS$5&gt;=$E$2),$L43,IF(AND(($AA43+$E$2)&gt;HS$5,HS$5&gt;=$E$2),$K43,0))/Loss_ElectricEnergy
 *IF($C43="Residential",'Portfolio Inputs'!AE$33,'Portfolio Inputs'!AE$34)
+IF(AND(($AB43+$E$2)&gt;HS$5,HS$5&gt;=$E$2),$Q43,IF(AND(($AA43+$E$2)&gt;HS$5,HS$5&gt;=$E$2),$P43,0))/Loss_GasEnergy
 *IF($C43="Residential",'Portfolio Inputs'!AE$35,'Portfolio Inputs'!AE$36)</f>
        <v>0</v>
      </c>
      <c r="HT43" s="140">
        <f ca="1">IF(AND(($AB43+$E$2)&gt;HT$5,HT$5&gt;=$E$2),$L43,IF(AND(($AA43+$E$2)&gt;HT$5,HT$5&gt;=$E$2),$K43,0))/Loss_ElectricEnergy
 *IF($C43="Residential",'Portfolio Inputs'!AF$33,'Portfolio Inputs'!AF$34)
+IF(AND(($AB43+$E$2)&gt;HT$5,HT$5&gt;=$E$2),$Q43,IF(AND(($AA43+$E$2)&gt;HT$5,HT$5&gt;=$E$2),$P43,0))/Loss_GasEnergy
 *IF($C43="Residential",'Portfolio Inputs'!AF$35,'Portfolio Inputs'!AF$36)</f>
        <v>0</v>
      </c>
      <c r="HU43" s="140">
        <f ca="1">IF(AND(($AB43+$E$2)&gt;HU$5,HU$5&gt;=$E$2),$L43,IF(AND(($AA43+$E$2)&gt;HU$5,HU$5&gt;=$E$2),$K43,0))/Loss_ElectricEnergy
 *IF($C43="Residential",'Portfolio Inputs'!AG$33,'Portfolio Inputs'!AG$34)
+IF(AND(($AB43+$E$2)&gt;HU$5,HU$5&gt;=$E$2),$Q43,IF(AND(($AA43+$E$2)&gt;HU$5,HU$5&gt;=$E$2),$P43,0))/Loss_GasEnergy
 *IF($C43="Residential",'Portfolio Inputs'!AG$35,'Portfolio Inputs'!AG$36)</f>
        <v>0</v>
      </c>
      <c r="HV43" s="140">
        <f ca="1">IF(AND(($AB43+$E$2)&gt;HV$5,HV$5&gt;=$E$2),$L43,IF(AND(($AA43+$E$2)&gt;HV$5,HV$5&gt;=$E$2),$K43,0))/Loss_ElectricEnergy
 *IF($C43="Residential",'Portfolio Inputs'!AH$33,'Portfolio Inputs'!AH$34)
+IF(AND(($AB43+$E$2)&gt;HV$5,HV$5&gt;=$E$2),$Q43,IF(AND(($AA43+$E$2)&gt;HV$5,HV$5&gt;=$E$2),$P43,0))/Loss_GasEnergy
 *IF($C43="Residential",'Portfolio Inputs'!AH$35,'Portfolio Inputs'!AH$36)</f>
        <v>0</v>
      </c>
      <c r="HW43" s="140">
        <f ca="1">IF(AND(($AB43+$E$2)&gt;HW$5,HW$5&gt;=$E$2),$L43,IF(AND(($AA43+$E$2)&gt;HW$5,HW$5&gt;=$E$2),$K43,0))/Loss_ElectricEnergy
 *IF($C43="Residential",'Portfolio Inputs'!AI$33,'Portfolio Inputs'!AI$34)
+IF(AND(($AB43+$E$2)&gt;HW$5,HW$5&gt;=$E$2),$Q43,IF(AND(($AA43+$E$2)&gt;HW$5,HW$5&gt;=$E$2),$P43,0))/Loss_GasEnergy
 *IF($C43="Residential",'Portfolio Inputs'!AI$35,'Portfolio Inputs'!AI$36)</f>
        <v>0</v>
      </c>
      <c r="HX43" s="140">
        <f ca="1">IF(AND(($AB43+$E$2)&gt;HX$5,HX$5&gt;=$E$2),$L43,IF(AND(($AA43+$E$2)&gt;HX$5,HX$5&gt;=$E$2),$K43,0))/Loss_ElectricEnergy
 *IF($C43="Residential",'Portfolio Inputs'!AJ$33,'Portfolio Inputs'!AJ$34)
+IF(AND(($AB43+$E$2)&gt;HX$5,HX$5&gt;=$E$2),$Q43,IF(AND(($AA43+$E$2)&gt;HX$5,HX$5&gt;=$E$2),$P43,0))/Loss_GasEnergy
 *IF($C43="Residential",'Portfolio Inputs'!AJ$35,'Portfolio Inputs'!AJ$36)</f>
        <v>0</v>
      </c>
      <c r="HY43" s="140">
        <f ca="1">IF(AND(($AB43+$E$2)&gt;HY$5,HY$5&gt;=$E$2),$L43,IF(AND(($AA43+$E$2)&gt;HY$5,HY$5&gt;=$E$2),$K43,0))/Loss_ElectricEnergy
 *IF($C43="Residential",'Portfolio Inputs'!AK$33,'Portfolio Inputs'!AK$34)
+IF(AND(($AB43+$E$2)&gt;HY$5,HY$5&gt;=$E$2),$Q43,IF(AND(($AA43+$E$2)&gt;HY$5,HY$5&gt;=$E$2),$P43,0))/Loss_GasEnergy
 *IF($C43="Residential",'Portfolio Inputs'!AK$35,'Portfolio Inputs'!AK$36)</f>
        <v>0</v>
      </c>
      <c r="HZ43" s="140">
        <f ca="1">IF(AND(($AB43+$E$2)&gt;HZ$5,HZ$5&gt;=$E$2),$L43,IF(AND(($AA43+$E$2)&gt;HZ$5,HZ$5&gt;=$E$2),$K43,0))/Loss_ElectricEnergy
 *IF($C43="Residential",'Portfolio Inputs'!AL$33,'Portfolio Inputs'!AL$34)
+IF(AND(($AB43+$E$2)&gt;HZ$5,HZ$5&gt;=$E$2),$Q43,IF(AND(($AA43+$E$2)&gt;HZ$5,HZ$5&gt;=$E$2),$P43,0))/Loss_GasEnergy
 *IF($C43="Residential",'Portfolio Inputs'!AL$35,'Portfolio Inputs'!AL$36)</f>
        <v>0</v>
      </c>
      <c r="IA43" s="140">
        <f ca="1">IF(AND(($AB43+$E$2)&gt;IA$5,IA$5&gt;=$E$2),$L43,IF(AND(($AA43+$E$2)&gt;IA$5,IA$5&gt;=$E$2),$K43,0))/Loss_ElectricEnergy
 *IF($C43="Residential",'Portfolio Inputs'!AM$33,'Portfolio Inputs'!AM$34)
+IF(AND(($AB43+$E$2)&gt;IA$5,IA$5&gt;=$E$2),$Q43,IF(AND(($AA43+$E$2)&gt;IA$5,IA$5&gt;=$E$2),$P43,0))/Loss_GasEnergy
 *IF($C43="Residential",'Portfolio Inputs'!AM$35,'Portfolio Inputs'!AM$36)</f>
        <v>0</v>
      </c>
      <c r="IB43" s="139"/>
      <c r="IC43" s="140">
        <f t="shared" ca="1" si="450"/>
        <v>0</v>
      </c>
      <c r="ID43" s="140">
        <f t="shared" ca="1" si="450"/>
        <v>0</v>
      </c>
      <c r="IE43" s="140">
        <f t="shared" ca="1" si="450"/>
        <v>0</v>
      </c>
      <c r="IF43" s="140">
        <f t="shared" ca="1" si="450"/>
        <v>0</v>
      </c>
      <c r="IG43" s="140">
        <f t="shared" ca="1" si="450"/>
        <v>0</v>
      </c>
      <c r="IH43" s="140">
        <f t="shared" ca="1" si="450"/>
        <v>0</v>
      </c>
      <c r="II43" s="140">
        <f t="shared" ca="1" si="450"/>
        <v>0</v>
      </c>
      <c r="IJ43" s="140">
        <f t="shared" ca="1" si="450"/>
        <v>0</v>
      </c>
      <c r="IK43" s="140">
        <f t="shared" ca="1" si="450"/>
        <v>0</v>
      </c>
      <c r="IL43" s="140">
        <f t="shared" ca="1" si="450"/>
        <v>0</v>
      </c>
      <c r="IM43" s="140">
        <f t="shared" ca="1" si="450"/>
        <v>0</v>
      </c>
      <c r="IN43" s="140">
        <f t="shared" ca="1" si="450"/>
        <v>0</v>
      </c>
      <c r="IO43" s="140">
        <f t="shared" ca="1" si="450"/>
        <v>0</v>
      </c>
      <c r="IP43" s="140">
        <f t="shared" ca="1" si="450"/>
        <v>0</v>
      </c>
      <c r="IQ43" s="140">
        <f t="shared" ca="1" si="450"/>
        <v>0</v>
      </c>
      <c r="IR43" s="140">
        <f t="shared" ca="1" si="450"/>
        <v>0</v>
      </c>
      <c r="IS43" s="140">
        <f t="shared" ca="1" si="451"/>
        <v>0</v>
      </c>
      <c r="IT43" s="140">
        <f t="shared" ca="1" si="451"/>
        <v>0</v>
      </c>
      <c r="IU43" s="140">
        <f t="shared" ca="1" si="451"/>
        <v>0</v>
      </c>
      <c r="IV43" s="140">
        <f t="shared" ca="1" si="451"/>
        <v>0</v>
      </c>
      <c r="IW43" s="140">
        <f t="shared" ca="1" si="452"/>
        <v>0</v>
      </c>
      <c r="IX43" s="140">
        <f t="shared" ca="1" si="452"/>
        <v>0</v>
      </c>
      <c r="IY43" s="140">
        <f t="shared" ca="1" si="452"/>
        <v>0</v>
      </c>
      <c r="IZ43" s="140">
        <f t="shared" ca="1" si="452"/>
        <v>0</v>
      </c>
      <c r="JA43" s="140">
        <f t="shared" ca="1" si="452"/>
        <v>0</v>
      </c>
      <c r="JB43" s="140">
        <f t="shared" ca="1" si="452"/>
        <v>0</v>
      </c>
      <c r="JC43" s="140">
        <f t="shared" ca="1" si="452"/>
        <v>0</v>
      </c>
      <c r="JD43" s="140">
        <f t="shared" ca="1" si="452"/>
        <v>0</v>
      </c>
      <c r="JE43" s="140">
        <f t="shared" ca="1" si="452"/>
        <v>0</v>
      </c>
      <c r="JF43" s="140">
        <f t="shared" ca="1" si="452"/>
        <v>0</v>
      </c>
      <c r="JG43" s="140">
        <f t="shared" ca="1" si="452"/>
        <v>0</v>
      </c>
      <c r="JH43" s="140">
        <f t="shared" ca="1" si="452"/>
        <v>0</v>
      </c>
      <c r="JI43" s="140">
        <f t="shared" ca="1" si="452"/>
        <v>0</v>
      </c>
      <c r="JJ43" s="140">
        <f t="shared" ca="1" si="452"/>
        <v>0</v>
      </c>
      <c r="JK43" s="139"/>
      <c r="JL43" s="140">
        <f ca="1">IF(AND(($AB43+$E$2)&gt;JL$5,JL$5&gt;=$E$2),'Portfolio Inputs'!F$30*$S43,IF(AND(($AA43+$E$2)&gt;JL$5,JL$5&gt;=$E$2),'Portfolio Inputs'!F$30*$R43,0))</f>
        <v>0</v>
      </c>
      <c r="JM43" s="140">
        <f ca="1">IF(AND(($AB43+$E$2)&gt;JM$5,JM$5&gt;=$E$2),'Portfolio Inputs'!G$30*$S43,IF(AND(($AA43+$E$2)&gt;JM$5,JM$5&gt;=$E$2),'Portfolio Inputs'!G$30*$R43,0))</f>
        <v>0</v>
      </c>
      <c r="JN43" s="140">
        <f ca="1">IF(AND(($AB43+$E$2)&gt;JN$5,JN$5&gt;=$E$2),'Portfolio Inputs'!H$30*$S43,IF(AND(($AA43+$E$2)&gt;JN$5,JN$5&gt;=$E$2),'Portfolio Inputs'!H$30*$R43,0))</f>
        <v>0</v>
      </c>
      <c r="JO43" s="140">
        <f ca="1">IF(AND(($AB43+$E$2)&gt;JO$5,JO$5&gt;=$E$2),'Portfolio Inputs'!I$30*$S43,IF(AND(($AA43+$E$2)&gt;JO$5,JO$5&gt;=$E$2),'Portfolio Inputs'!I$30*$R43,0))</f>
        <v>0</v>
      </c>
      <c r="JP43" s="140">
        <f ca="1">IF(AND(($AB43+$E$2)&gt;JP$5,JP$5&gt;=$E$2),'Portfolio Inputs'!J$30*$S43,IF(AND(($AA43+$E$2)&gt;JP$5,JP$5&gt;=$E$2),'Portfolio Inputs'!J$30*$R43,0))</f>
        <v>0</v>
      </c>
      <c r="JQ43" s="140">
        <f ca="1">IF(AND(($AB43+$E$2)&gt;JQ$5,JQ$5&gt;=$E$2),'Portfolio Inputs'!K$30*$S43,IF(AND(($AA43+$E$2)&gt;JQ$5,JQ$5&gt;=$E$2),'Portfolio Inputs'!K$30*$R43,0))</f>
        <v>0</v>
      </c>
      <c r="JR43" s="140">
        <f ca="1">IF(AND(($AB43+$E$2)&gt;JR$5,JR$5&gt;=$E$2),'Portfolio Inputs'!L$30*$S43,IF(AND(($AA43+$E$2)&gt;JR$5,JR$5&gt;=$E$2),'Portfolio Inputs'!L$30*$R43,0))</f>
        <v>0</v>
      </c>
      <c r="JS43" s="140">
        <f ca="1">IF(AND(($AB43+$E$2)&gt;JS$5,JS$5&gt;=$E$2),'Portfolio Inputs'!M$30*$S43,IF(AND(($AA43+$E$2)&gt;JS$5,JS$5&gt;=$E$2),'Portfolio Inputs'!M$30*$R43,0))</f>
        <v>0</v>
      </c>
      <c r="JT43" s="140">
        <f ca="1">IF(AND(($AB43+$E$2)&gt;JT$5,JT$5&gt;=$E$2),'Portfolio Inputs'!N$30*$S43,IF(AND(($AA43+$E$2)&gt;JT$5,JT$5&gt;=$E$2),'Portfolio Inputs'!N$30*$R43,0))</f>
        <v>0</v>
      </c>
      <c r="JU43" s="140">
        <f ca="1">IF(AND(($AB43+$E$2)&gt;JU$5,JU$5&gt;=$E$2),'Portfolio Inputs'!O$30*$S43,IF(AND(($AA43+$E$2)&gt;JU$5,JU$5&gt;=$E$2),'Portfolio Inputs'!O$30*$R43,0))</f>
        <v>0</v>
      </c>
      <c r="JV43" s="140">
        <f ca="1">IF(AND(($AB43+$E$2)&gt;JV$5,JV$5&gt;=$E$2),'Portfolio Inputs'!P$30*$S43,IF(AND(($AA43+$E$2)&gt;JV$5,JV$5&gt;=$E$2),'Portfolio Inputs'!P$30*$R43,0))</f>
        <v>0</v>
      </c>
      <c r="JW43" s="140">
        <f ca="1">IF(AND(($AB43+$E$2)&gt;JW$5,JW$5&gt;=$E$2),'Portfolio Inputs'!Q$30*$S43,IF(AND(($AA43+$E$2)&gt;JW$5,JW$5&gt;=$E$2),'Portfolio Inputs'!Q$30*$R43,0))</f>
        <v>0</v>
      </c>
      <c r="JX43" s="140">
        <f ca="1">IF(AND(($AB43+$E$2)&gt;JX$5,JX$5&gt;=$E$2),'Portfolio Inputs'!R$30*$S43,IF(AND(($AA43+$E$2)&gt;JX$5,JX$5&gt;=$E$2),'Portfolio Inputs'!R$30*$R43,0))</f>
        <v>0</v>
      </c>
      <c r="JY43" s="140">
        <f ca="1">IF(AND(($AB43+$E$2)&gt;JY$5,JY$5&gt;=$E$2),'Portfolio Inputs'!S$30*$S43,IF(AND(($AA43+$E$2)&gt;JY$5,JY$5&gt;=$E$2),'Portfolio Inputs'!S$30*$R43,0))</f>
        <v>0</v>
      </c>
      <c r="JZ43" s="140">
        <f ca="1">IF(AND(($AB43+$E$2)&gt;JZ$5,JZ$5&gt;=$E$2),'Portfolio Inputs'!T$30*$S43,IF(AND(($AA43+$E$2)&gt;JZ$5,JZ$5&gt;=$E$2),'Portfolio Inputs'!T$30*$R43,0))</f>
        <v>0</v>
      </c>
      <c r="KA43" s="140">
        <f ca="1">IF(AND(($AB43+$E$2)&gt;KA$5,KA$5&gt;=$E$2),'Portfolio Inputs'!U$30*$S43,IF(AND(($AA43+$E$2)&gt;KA$5,KA$5&gt;=$E$2),'Portfolio Inputs'!U$30*$R43,0))</f>
        <v>0</v>
      </c>
      <c r="KB43" s="140">
        <f ca="1">IF(AND(($AB43+$E$2)&gt;KB$5,KB$5&gt;=$E$2),'Portfolio Inputs'!V$30*$S43,IF(AND(($AA43+$E$2)&gt;KB$5,KB$5&gt;=$E$2),'Portfolio Inputs'!V$30*$R43,0))</f>
        <v>0</v>
      </c>
      <c r="KC43" s="140">
        <f ca="1">IF(AND(($AB43+$E$2)&gt;KC$5,KC$5&gt;=$E$2),'Portfolio Inputs'!W$30*$S43,IF(AND(($AA43+$E$2)&gt;KC$5,KC$5&gt;=$E$2),'Portfolio Inputs'!W$30*$R43,0))</f>
        <v>0</v>
      </c>
      <c r="KD43" s="140">
        <f ca="1">IF(AND(($AB43+$E$2)&gt;KD$5,KD$5&gt;=$E$2),'Portfolio Inputs'!X$30*$S43,IF(AND(($AA43+$E$2)&gt;KD$5,KD$5&gt;=$E$2),'Portfolio Inputs'!X$30*$R43,0))</f>
        <v>0</v>
      </c>
      <c r="KE43" s="140">
        <f ca="1">IF(AND(($AB43+$E$2)&gt;KE$5,KE$5&gt;=$E$2),'Portfolio Inputs'!Y$30*$S43,IF(AND(($AA43+$E$2)&gt;KE$5,KE$5&gt;=$E$2),'Portfolio Inputs'!Y$30*$R43,0))</f>
        <v>0</v>
      </c>
      <c r="KF43" s="140">
        <f ca="1">IF(AND(($AB43+$E$2)&gt;KF$5,KF$5&gt;=$E$2),'Portfolio Inputs'!Z$30*$S43,IF(AND(($AA43+$E$2)&gt;KF$5,KF$5&gt;=$E$2),'Portfolio Inputs'!Z$30*$R43,0))</f>
        <v>0</v>
      </c>
      <c r="KG43" s="140">
        <f ca="1">IF(AND(($AB43+$E$2)&gt;KG$5,KG$5&gt;=$E$2),'Portfolio Inputs'!AA$30*$S43,IF(AND(($AA43+$E$2)&gt;KG$5,KG$5&gt;=$E$2),'Portfolio Inputs'!AA$30*$R43,0))</f>
        <v>0</v>
      </c>
      <c r="KH43" s="140">
        <f ca="1">IF(AND(($AB43+$E$2)&gt;KH$5,KH$5&gt;=$E$2),'Portfolio Inputs'!AB$30*$S43,IF(AND(($AA43+$E$2)&gt;KH$5,KH$5&gt;=$E$2),'Portfolio Inputs'!AB$30*$R43,0))</f>
        <v>0</v>
      </c>
      <c r="KI43" s="140">
        <f ca="1">IF(AND(($AB43+$E$2)&gt;KI$5,KI$5&gt;=$E$2),'Portfolio Inputs'!AC$30*$S43,IF(AND(($AA43+$E$2)&gt;KI$5,KI$5&gt;=$E$2),'Portfolio Inputs'!AC$30*$R43,0))</f>
        <v>0</v>
      </c>
      <c r="KJ43" s="140">
        <f ca="1">IF(AND(($AB43+$E$2)&gt;KJ$5,KJ$5&gt;=$E$2),'Portfolio Inputs'!AD$30*$S43,IF(AND(($AA43+$E$2)&gt;KJ$5,KJ$5&gt;=$E$2),'Portfolio Inputs'!AD$30*$R43,0))</f>
        <v>0</v>
      </c>
      <c r="KK43" s="140">
        <f ca="1">IF(AND(($AB43+$E$2)&gt;KK$5,KK$5&gt;=$E$2),'Portfolio Inputs'!AE$30*$S43,IF(AND(($AA43+$E$2)&gt;KK$5,KK$5&gt;=$E$2),'Portfolio Inputs'!AE$30*$R43,0))</f>
        <v>0</v>
      </c>
      <c r="KL43" s="140">
        <f ca="1">IF(AND(($AB43+$E$2)&gt;KL$5,KL$5&gt;=$E$2),'Portfolio Inputs'!AF$30*$S43,IF(AND(($AA43+$E$2)&gt;KL$5,KL$5&gt;=$E$2),'Portfolio Inputs'!AF$30*$R43,0))</f>
        <v>0</v>
      </c>
      <c r="KM43" s="140">
        <f ca="1">IF(AND(($AB43+$E$2)&gt;KM$5,KM$5&gt;=$E$2),'Portfolio Inputs'!AG$30*$S43,IF(AND(($AA43+$E$2)&gt;KM$5,KM$5&gt;=$E$2),'Portfolio Inputs'!AG$30*$R43,0))</f>
        <v>0</v>
      </c>
      <c r="KN43" s="140">
        <f ca="1">IF(AND(($AB43+$E$2)&gt;KN$5,KN$5&gt;=$E$2),'Portfolio Inputs'!AH$30*$S43,IF(AND(($AA43+$E$2)&gt;KN$5,KN$5&gt;=$E$2),'Portfolio Inputs'!AH$30*$R43,0))</f>
        <v>0</v>
      </c>
      <c r="KO43" s="140">
        <f ca="1">IF(AND(($AB43+$E$2)&gt;KO$5,KO$5&gt;=$E$2),'Portfolio Inputs'!AI$30*$S43,IF(AND(($AA43+$E$2)&gt;KO$5,KO$5&gt;=$E$2),'Portfolio Inputs'!AI$30*$R43,0))</f>
        <v>0</v>
      </c>
      <c r="KP43" s="140">
        <f ca="1">IF(AND(($AB43+$E$2)&gt;KP$5,KP$5&gt;=$E$2),'Portfolio Inputs'!AJ$30*$S43,IF(AND(($AA43+$E$2)&gt;KP$5,KP$5&gt;=$E$2),'Portfolio Inputs'!AJ$30*$R43,0))</f>
        <v>0</v>
      </c>
      <c r="KQ43" s="140">
        <f ca="1">IF(AND(($AB43+$E$2)&gt;KQ$5,KQ$5&gt;=$E$2),'Portfolio Inputs'!AK$30*$S43,IF(AND(($AA43+$E$2)&gt;KQ$5,KQ$5&gt;=$E$2),'Portfolio Inputs'!AK$30*$R43,0))</f>
        <v>0</v>
      </c>
      <c r="KR43" s="140">
        <f ca="1">IF(AND(($AB43+$E$2)&gt;KR$5,KR$5&gt;=$E$2),'Portfolio Inputs'!AL$30*$S43,IF(AND(($AA43+$E$2)&gt;KR$5,KR$5&gt;=$E$2),'Portfolio Inputs'!AL$30*$R43,0))</f>
        <v>0</v>
      </c>
      <c r="KS43" s="140">
        <f ca="1">IF(AND(($AB43+$E$2)&gt;KS$5,KS$5&gt;=$E$2),'Portfolio Inputs'!AM$30*$S43,IF(AND(($AA43+$E$2)&gt;KS$5,KS$5&gt;=$E$2),'Portfolio Inputs'!AM$30*$R43,0))</f>
        <v>0</v>
      </c>
      <c r="KT43" s="139"/>
      <c r="KU43" s="140">
        <f ca="1">IF(AND(($AB43+$E$2)&gt;KU$5,KU$5&gt;=$E$2),$S43,IF(AND(($AA43+$E$2)&gt;KU$5,KU$5&gt;=$E$2),$R43,0))*IF($C43="Residential",'Portfolio Inputs'!F$37,'Portfolio Inputs'!F$38)</f>
        <v>0</v>
      </c>
      <c r="KV43" s="140">
        <f ca="1">IF(AND(($AB43+$E$2)&gt;KV$5,KV$5&gt;=$E$2),$S43,IF(AND(($AA43+$E$2)&gt;KV$5,KV$5&gt;=$E$2),$R43,0))*IF($C43="Residential",'Portfolio Inputs'!G$37,'Portfolio Inputs'!G$38)</f>
        <v>0</v>
      </c>
      <c r="KW43" s="140">
        <f ca="1">IF(AND(($AB43+$E$2)&gt;KW$5,KW$5&gt;=$E$2),$S43,IF(AND(($AA43+$E$2)&gt;KW$5,KW$5&gt;=$E$2),$R43,0))*IF($C43="Residential",'Portfolio Inputs'!H$37,'Portfolio Inputs'!H$38)</f>
        <v>0</v>
      </c>
      <c r="KX43" s="140">
        <f ca="1">IF(AND(($AB43+$E$2)&gt;KX$5,KX$5&gt;=$E$2),$S43,IF(AND(($AA43+$E$2)&gt;KX$5,KX$5&gt;=$E$2),$R43,0))*IF($C43="Residential",'Portfolio Inputs'!I$37,'Portfolio Inputs'!I$38)</f>
        <v>0</v>
      </c>
      <c r="KY43" s="140">
        <f ca="1">IF(AND(($AB43+$E$2)&gt;KY$5,KY$5&gt;=$E$2),$S43,IF(AND(($AA43+$E$2)&gt;KY$5,KY$5&gt;=$E$2),$R43,0))*IF($C43="Residential",'Portfolio Inputs'!J$37,'Portfolio Inputs'!J$38)</f>
        <v>0</v>
      </c>
      <c r="KZ43" s="140">
        <f ca="1">IF(AND(($AB43+$E$2)&gt;KZ$5,KZ$5&gt;=$E$2),$S43,IF(AND(($AA43+$E$2)&gt;KZ$5,KZ$5&gt;=$E$2),$R43,0))*IF($C43="Residential",'Portfolio Inputs'!K$37,'Portfolio Inputs'!K$38)</f>
        <v>0</v>
      </c>
      <c r="LA43" s="140">
        <f ca="1">IF(AND(($AB43+$E$2)&gt;LA$5,LA$5&gt;=$E$2),$S43,IF(AND(($AA43+$E$2)&gt;LA$5,LA$5&gt;=$E$2),$R43,0))*IF($C43="Residential",'Portfolio Inputs'!L$37,'Portfolio Inputs'!L$38)</f>
        <v>0</v>
      </c>
      <c r="LB43" s="140">
        <f ca="1">IF(AND(($AB43+$E$2)&gt;LB$5,LB$5&gt;=$E$2),$S43,IF(AND(($AA43+$E$2)&gt;LB$5,LB$5&gt;=$E$2),$R43,0))*IF($C43="Residential",'Portfolio Inputs'!M$37,'Portfolio Inputs'!M$38)</f>
        <v>0</v>
      </c>
      <c r="LC43" s="140">
        <f ca="1">IF(AND(($AB43+$E$2)&gt;LC$5,LC$5&gt;=$E$2),$S43,IF(AND(($AA43+$E$2)&gt;LC$5,LC$5&gt;=$E$2),$R43,0))*IF($C43="Residential",'Portfolio Inputs'!N$37,'Portfolio Inputs'!N$38)</f>
        <v>0</v>
      </c>
      <c r="LD43" s="140">
        <f ca="1">IF(AND(($AB43+$E$2)&gt;LD$5,LD$5&gt;=$E$2),$S43,IF(AND(($AA43+$E$2)&gt;LD$5,LD$5&gt;=$E$2),$R43,0))*IF($C43="Residential",'Portfolio Inputs'!O$37,'Portfolio Inputs'!O$38)</f>
        <v>0</v>
      </c>
      <c r="LE43" s="140">
        <f ca="1">IF(AND(($AB43+$E$2)&gt;LE$5,LE$5&gt;=$E$2),$S43,IF(AND(($AA43+$E$2)&gt;LE$5,LE$5&gt;=$E$2),$R43,0))*IF($C43="Residential",'Portfolio Inputs'!P$37,'Portfolio Inputs'!P$38)</f>
        <v>0</v>
      </c>
      <c r="LF43" s="140">
        <f ca="1">IF(AND(($AB43+$E$2)&gt;LF$5,LF$5&gt;=$E$2),$S43,IF(AND(($AA43+$E$2)&gt;LF$5,LF$5&gt;=$E$2),$R43,0))*IF($C43="Residential",'Portfolio Inputs'!Q$37,'Portfolio Inputs'!Q$38)</f>
        <v>0</v>
      </c>
      <c r="LG43" s="140">
        <f ca="1">IF(AND(($AB43+$E$2)&gt;LG$5,LG$5&gt;=$E$2),$S43,IF(AND(($AA43+$E$2)&gt;LG$5,LG$5&gt;=$E$2),$R43,0))*IF($C43="Residential",'Portfolio Inputs'!R$37,'Portfolio Inputs'!R$38)</f>
        <v>0</v>
      </c>
      <c r="LH43" s="140">
        <f ca="1">IF(AND(($AB43+$E$2)&gt;LH$5,LH$5&gt;=$E$2),$S43,IF(AND(($AA43+$E$2)&gt;LH$5,LH$5&gt;=$E$2),$R43,0))*IF($C43="Residential",'Portfolio Inputs'!S$37,'Portfolio Inputs'!S$38)</f>
        <v>0</v>
      </c>
      <c r="LI43" s="140">
        <f ca="1">IF(AND(($AB43+$E$2)&gt;LI$5,LI$5&gt;=$E$2),$S43,IF(AND(($AA43+$E$2)&gt;LI$5,LI$5&gt;=$E$2),$R43,0))*IF($C43="Residential",'Portfolio Inputs'!T$37,'Portfolio Inputs'!T$38)</f>
        <v>0</v>
      </c>
      <c r="LJ43" s="140">
        <f ca="1">IF(AND(($AB43+$E$2)&gt;LJ$5,LJ$5&gt;=$E$2),$S43,IF(AND(($AA43+$E$2)&gt;LJ$5,LJ$5&gt;=$E$2),$R43,0))*IF($C43="Residential",'Portfolio Inputs'!U$37,'Portfolio Inputs'!U$38)</f>
        <v>0</v>
      </c>
      <c r="LK43" s="140">
        <f ca="1">IF(AND(($AB43+$E$2)&gt;LK$5,LK$5&gt;=$E$2),$S43,IF(AND(($AA43+$E$2)&gt;LK$5,LK$5&gt;=$E$2),$R43,0))*IF($C43="Residential",'Portfolio Inputs'!V$37,'Portfolio Inputs'!V$38)</f>
        <v>0</v>
      </c>
      <c r="LL43" s="140">
        <f ca="1">IF(AND(($AB43+$E$2)&gt;LL$5,LL$5&gt;=$E$2),$S43,IF(AND(($AA43+$E$2)&gt;LL$5,LL$5&gt;=$E$2),$R43,0))*IF($C43="Residential",'Portfolio Inputs'!W$37,'Portfolio Inputs'!W$38)</f>
        <v>0</v>
      </c>
      <c r="LM43" s="140">
        <f ca="1">IF(AND(($AB43+$E$2)&gt;LM$5,LM$5&gt;=$E$2),$S43,IF(AND(($AA43+$E$2)&gt;LM$5,LM$5&gt;=$E$2),$R43,0))*IF($C43="Residential",'Portfolio Inputs'!X$37,'Portfolio Inputs'!X$38)</f>
        <v>0</v>
      </c>
      <c r="LN43" s="140">
        <f ca="1">IF(AND(($AB43+$E$2)&gt;LN$5,LN$5&gt;=$E$2),$S43,IF(AND(($AA43+$E$2)&gt;LN$5,LN$5&gt;=$E$2),$R43,0))*IF($C43="Residential",'Portfolio Inputs'!Y$37,'Portfolio Inputs'!Y$38)</f>
        <v>0</v>
      </c>
      <c r="LO43" s="140">
        <f ca="1">IF(AND(($AB43+$E$2)&gt;LO$5,LO$5&gt;=$E$2),$S43,IF(AND(($AA43+$E$2)&gt;LO$5,LO$5&gt;=$E$2),$R43,0))*IF($C43="Residential",'Portfolio Inputs'!Z$37,'Portfolio Inputs'!Z$38)</f>
        <v>0</v>
      </c>
      <c r="LP43" s="140">
        <f ca="1">IF(AND(($AB43+$E$2)&gt;LP$5,LP$5&gt;=$E$2),$S43,IF(AND(($AA43+$E$2)&gt;LP$5,LP$5&gt;=$E$2),$R43,0))*IF($C43="Residential",'Portfolio Inputs'!AA$37,'Portfolio Inputs'!AA$38)</f>
        <v>0</v>
      </c>
      <c r="LQ43" s="140">
        <f ca="1">IF(AND(($AB43+$E$2)&gt;LQ$5,LQ$5&gt;=$E$2),$S43,IF(AND(($AA43+$E$2)&gt;LQ$5,LQ$5&gt;=$E$2),$R43,0))*IF($C43="Residential",'Portfolio Inputs'!AB$37,'Portfolio Inputs'!AB$38)</f>
        <v>0</v>
      </c>
      <c r="LR43" s="140">
        <f ca="1">IF(AND(($AB43+$E$2)&gt;LR$5,LR$5&gt;=$E$2),$S43,IF(AND(($AA43+$E$2)&gt;LR$5,LR$5&gt;=$E$2),$R43,0))*IF($C43="Residential",'Portfolio Inputs'!AC$37,'Portfolio Inputs'!AC$38)</f>
        <v>0</v>
      </c>
      <c r="LS43" s="140">
        <f ca="1">IF(AND(($AB43+$E$2)&gt;LS$5,LS$5&gt;=$E$2),$S43,IF(AND(($AA43+$E$2)&gt;LS$5,LS$5&gt;=$E$2),$R43,0))*IF($C43="Residential",'Portfolio Inputs'!AD$37,'Portfolio Inputs'!AD$38)</f>
        <v>0</v>
      </c>
      <c r="LT43" s="140">
        <f ca="1">IF(AND(($AB43+$E$2)&gt;LT$5,LT$5&gt;=$E$2),$S43,IF(AND(($AA43+$E$2)&gt;LT$5,LT$5&gt;=$E$2),$R43,0))*IF($C43="Residential",'Portfolio Inputs'!AE$37,'Portfolio Inputs'!AE$38)</f>
        <v>0</v>
      </c>
      <c r="LU43" s="140">
        <f ca="1">IF(AND(($AB43+$E$2)&gt;LU$5,LU$5&gt;=$E$2),$S43,IF(AND(($AA43+$E$2)&gt;LU$5,LU$5&gt;=$E$2),$R43,0))*IF($C43="Residential",'Portfolio Inputs'!AF$37,'Portfolio Inputs'!AF$38)</f>
        <v>0</v>
      </c>
      <c r="LV43" s="140">
        <f ca="1">IF(AND(($AB43+$E$2)&gt;LV$5,LV$5&gt;=$E$2),$S43,IF(AND(($AA43+$E$2)&gt;LV$5,LV$5&gt;=$E$2),$R43,0))*IF($C43="Residential",'Portfolio Inputs'!AG$37,'Portfolio Inputs'!AG$38)</f>
        <v>0</v>
      </c>
      <c r="LW43" s="140">
        <f ca="1">IF(AND(($AB43+$E$2)&gt;LW$5,LW$5&gt;=$E$2),$S43,IF(AND(($AA43+$E$2)&gt;LW$5,LW$5&gt;=$E$2),$R43,0))*IF($C43="Residential",'Portfolio Inputs'!AH$37,'Portfolio Inputs'!AH$38)</f>
        <v>0</v>
      </c>
      <c r="LX43" s="140">
        <f ca="1">IF(AND(($AB43+$E$2)&gt;LX$5,LX$5&gt;=$E$2),$S43,IF(AND(($AA43+$E$2)&gt;LX$5,LX$5&gt;=$E$2),$R43,0))*IF($C43="Residential",'Portfolio Inputs'!AI$37,'Portfolio Inputs'!AI$38)</f>
        <v>0</v>
      </c>
      <c r="LY43" s="140">
        <f ca="1">IF(AND(($AB43+$E$2)&gt;LY$5,LY$5&gt;=$E$2),$S43,IF(AND(($AA43+$E$2)&gt;LY$5,LY$5&gt;=$E$2),$R43,0))*IF($C43="Residential",'Portfolio Inputs'!AJ$37,'Portfolio Inputs'!AJ$38)</f>
        <v>0</v>
      </c>
      <c r="LZ43" s="140">
        <f ca="1">IF(AND(($AB43+$E$2)&gt;LZ$5,LZ$5&gt;=$E$2),$S43,IF(AND(($AA43+$E$2)&gt;LZ$5,LZ$5&gt;=$E$2),$R43,0))*IF($C43="Residential",'Portfolio Inputs'!AK$37,'Portfolio Inputs'!AK$38)</f>
        <v>0</v>
      </c>
      <c r="MA43" s="140">
        <f ca="1">IF(AND(($AB43+$E$2)&gt;MA$5,MA$5&gt;=$E$2),$S43,IF(AND(($AA43+$E$2)&gt;MA$5,MA$5&gt;=$E$2),$R43,0))*IF($C43="Residential",'Portfolio Inputs'!AL$37,'Portfolio Inputs'!AL$38)</f>
        <v>0</v>
      </c>
      <c r="MB43" s="140">
        <f ca="1">IF(AND(($AB43+$E$2)&gt;MB$5,MB$5&gt;=$E$2),$S43,IF(AND(($AA43+$E$2)&gt;MB$5,MB$5&gt;=$E$2),$R43,0))*IF($C43="Residential",'Portfolio Inputs'!AM$37,'Portfolio Inputs'!AM$38)</f>
        <v>0</v>
      </c>
      <c r="MC43" s="139"/>
      <c r="MD43" s="164">
        <f t="shared" ca="1" si="238"/>
        <v>22641.375</v>
      </c>
      <c r="ME43" s="164">
        <f t="shared" ca="1" si="239"/>
        <v>22641.375</v>
      </c>
      <c r="MF43" s="164">
        <f t="shared" ca="1" si="240"/>
        <v>22641.375</v>
      </c>
      <c r="MG43" s="164">
        <f t="shared" ca="1" si="241"/>
        <v>22641.375</v>
      </c>
      <c r="MH43" s="164">
        <f t="shared" ca="1" si="242"/>
        <v>22641.375</v>
      </c>
      <c r="MI43" s="164">
        <f t="shared" ca="1" si="243"/>
        <v>22641.375</v>
      </c>
      <c r="MJ43" s="164">
        <f t="shared" ca="1" si="244"/>
        <v>22641.375</v>
      </c>
      <c r="MK43" s="164">
        <f t="shared" ca="1" si="245"/>
        <v>22641.375</v>
      </c>
      <c r="ML43" s="164">
        <f t="shared" ca="1" si="246"/>
        <v>22641.375</v>
      </c>
      <c r="MM43" s="164">
        <f t="shared" ca="1" si="247"/>
        <v>22641.375</v>
      </c>
      <c r="MN43" s="164">
        <f t="shared" ca="1" si="248"/>
        <v>22641.375</v>
      </c>
      <c r="MO43" s="164">
        <f t="shared" ca="1" si="249"/>
        <v>22641.375</v>
      </c>
      <c r="MP43" s="164">
        <f t="shared" ca="1" si="250"/>
        <v>22641.375</v>
      </c>
      <c r="MQ43" s="164">
        <f t="shared" ca="1" si="251"/>
        <v>22641.375</v>
      </c>
      <c r="MR43" s="164">
        <f t="shared" ca="1" si="252"/>
        <v>22641.375</v>
      </c>
      <c r="MS43" s="164">
        <f t="shared" ca="1" si="253"/>
        <v>0</v>
      </c>
      <c r="MT43" s="164">
        <f t="shared" ca="1" si="254"/>
        <v>0</v>
      </c>
      <c r="MU43" s="164">
        <f t="shared" ca="1" si="255"/>
        <v>0</v>
      </c>
      <c r="MV43" s="164">
        <f t="shared" ca="1" si="256"/>
        <v>0</v>
      </c>
      <c r="MW43" s="164">
        <f t="shared" ca="1" si="257"/>
        <v>0</v>
      </c>
      <c r="MX43" s="164">
        <f t="shared" ca="1" si="258"/>
        <v>0</v>
      </c>
      <c r="MY43" s="164">
        <f t="shared" ca="1" si="259"/>
        <v>0</v>
      </c>
      <c r="MZ43" s="164">
        <f t="shared" ca="1" si="260"/>
        <v>0</v>
      </c>
      <c r="NA43" s="164">
        <f t="shared" ca="1" si="261"/>
        <v>0</v>
      </c>
      <c r="NB43" s="164">
        <f t="shared" ca="1" si="262"/>
        <v>0</v>
      </c>
      <c r="NC43" s="164">
        <f t="shared" ca="1" si="263"/>
        <v>0</v>
      </c>
      <c r="ND43" s="164">
        <f t="shared" ca="1" si="264"/>
        <v>0</v>
      </c>
      <c r="NE43" s="164">
        <f t="shared" ca="1" si="265"/>
        <v>0</v>
      </c>
      <c r="NF43" s="164">
        <f t="shared" ca="1" si="266"/>
        <v>0</v>
      </c>
      <c r="NG43" s="164">
        <f t="shared" ca="1" si="267"/>
        <v>0</v>
      </c>
      <c r="NH43" s="164">
        <f t="shared" ca="1" si="268"/>
        <v>0</v>
      </c>
      <c r="NI43" s="164">
        <f t="shared" ca="1" si="269"/>
        <v>0</v>
      </c>
      <c r="NJ43" s="164">
        <f t="shared" ca="1" si="270"/>
        <v>0</v>
      </c>
      <c r="NK43" s="164">
        <f t="shared" ca="1" si="271"/>
        <v>0</v>
      </c>
      <c r="NL43" s="139"/>
      <c r="NM43" s="164">
        <f t="shared" ca="1" si="272"/>
        <v>4.0571249999999974</v>
      </c>
      <c r="NN43" s="164">
        <f t="shared" ca="1" si="273"/>
        <v>4.0571249999999974</v>
      </c>
      <c r="NO43" s="164">
        <f t="shared" ca="1" si="274"/>
        <v>4.0571249999999974</v>
      </c>
      <c r="NP43" s="164">
        <f t="shared" ca="1" si="275"/>
        <v>4.0571249999999974</v>
      </c>
      <c r="NQ43" s="164">
        <f t="shared" ca="1" si="276"/>
        <v>4.0571249999999974</v>
      </c>
      <c r="NR43" s="164">
        <f t="shared" ca="1" si="277"/>
        <v>4.0571249999999974</v>
      </c>
      <c r="NS43" s="164">
        <f t="shared" ca="1" si="278"/>
        <v>4.0571249999999974</v>
      </c>
      <c r="NT43" s="164">
        <f t="shared" ca="1" si="279"/>
        <v>4.0571249999999974</v>
      </c>
      <c r="NU43" s="164">
        <f t="shared" ca="1" si="280"/>
        <v>4.0571249999999974</v>
      </c>
      <c r="NV43" s="164">
        <f t="shared" ca="1" si="281"/>
        <v>4.0571249999999974</v>
      </c>
      <c r="NW43" s="164">
        <f t="shared" ca="1" si="282"/>
        <v>4.0571249999999974</v>
      </c>
      <c r="NX43" s="164">
        <f t="shared" ca="1" si="283"/>
        <v>4.0571249999999974</v>
      </c>
      <c r="NY43" s="164">
        <f t="shared" ca="1" si="284"/>
        <v>4.0571249999999974</v>
      </c>
      <c r="NZ43" s="164">
        <f t="shared" ca="1" si="285"/>
        <v>4.0571249999999974</v>
      </c>
      <c r="OA43" s="164">
        <f t="shared" ca="1" si="286"/>
        <v>4.0571249999999974</v>
      </c>
      <c r="OB43" s="164">
        <f t="shared" ca="1" si="287"/>
        <v>0</v>
      </c>
      <c r="OC43" s="164">
        <f t="shared" ca="1" si="288"/>
        <v>0</v>
      </c>
      <c r="OD43" s="164">
        <f t="shared" ca="1" si="289"/>
        <v>0</v>
      </c>
      <c r="OE43" s="164">
        <f t="shared" ca="1" si="290"/>
        <v>0</v>
      </c>
      <c r="OF43" s="164">
        <f t="shared" ca="1" si="291"/>
        <v>0</v>
      </c>
      <c r="OG43" s="164">
        <f t="shared" ca="1" si="292"/>
        <v>0</v>
      </c>
      <c r="OH43" s="164">
        <f t="shared" ca="1" si="293"/>
        <v>0</v>
      </c>
      <c r="OI43" s="164">
        <f t="shared" ca="1" si="294"/>
        <v>0</v>
      </c>
      <c r="OJ43" s="164">
        <f t="shared" ca="1" si="295"/>
        <v>0</v>
      </c>
      <c r="OK43" s="164">
        <f t="shared" ca="1" si="296"/>
        <v>0</v>
      </c>
      <c r="OL43" s="164">
        <f t="shared" ca="1" si="297"/>
        <v>0</v>
      </c>
      <c r="OM43" s="164">
        <f t="shared" ca="1" si="298"/>
        <v>0</v>
      </c>
      <c r="ON43" s="164">
        <f t="shared" ca="1" si="299"/>
        <v>0</v>
      </c>
      <c r="OO43" s="164">
        <f t="shared" ca="1" si="300"/>
        <v>0</v>
      </c>
      <c r="OP43" s="164">
        <f t="shared" ca="1" si="301"/>
        <v>0</v>
      </c>
      <c r="OQ43" s="164">
        <f t="shared" ca="1" si="302"/>
        <v>0</v>
      </c>
      <c r="OR43" s="164">
        <f t="shared" ca="1" si="303"/>
        <v>0</v>
      </c>
      <c r="OS43" s="164">
        <f t="shared" ca="1" si="304"/>
        <v>0</v>
      </c>
      <c r="OT43" s="164">
        <f t="shared" ca="1" si="305"/>
        <v>0</v>
      </c>
      <c r="OU43" s="139"/>
      <c r="OV43" s="164">
        <f t="shared" ca="1" si="306"/>
        <v>0</v>
      </c>
      <c r="OW43" s="164">
        <f t="shared" ca="1" si="307"/>
        <v>0</v>
      </c>
      <c r="OX43" s="164">
        <f t="shared" ca="1" si="308"/>
        <v>0</v>
      </c>
      <c r="OY43" s="164">
        <f t="shared" ca="1" si="309"/>
        <v>0</v>
      </c>
      <c r="OZ43" s="164">
        <f t="shared" ca="1" si="310"/>
        <v>0</v>
      </c>
      <c r="PA43" s="164">
        <f t="shared" ca="1" si="311"/>
        <v>0</v>
      </c>
      <c r="PB43" s="164">
        <f t="shared" ca="1" si="312"/>
        <v>0</v>
      </c>
      <c r="PC43" s="164">
        <f t="shared" ca="1" si="313"/>
        <v>0</v>
      </c>
      <c r="PD43" s="164">
        <f t="shared" ca="1" si="314"/>
        <v>0</v>
      </c>
      <c r="PE43" s="164">
        <f t="shared" ca="1" si="315"/>
        <v>0</v>
      </c>
      <c r="PF43" s="164">
        <f t="shared" ca="1" si="316"/>
        <v>0</v>
      </c>
      <c r="PG43" s="164">
        <f t="shared" ca="1" si="317"/>
        <v>0</v>
      </c>
      <c r="PH43" s="164">
        <f t="shared" ca="1" si="318"/>
        <v>0</v>
      </c>
      <c r="PI43" s="164">
        <f t="shared" ca="1" si="319"/>
        <v>0</v>
      </c>
      <c r="PJ43" s="164">
        <f t="shared" ca="1" si="320"/>
        <v>0</v>
      </c>
      <c r="PK43" s="164">
        <f t="shared" ca="1" si="321"/>
        <v>0</v>
      </c>
      <c r="PL43" s="164">
        <f t="shared" ca="1" si="322"/>
        <v>0</v>
      </c>
      <c r="PM43" s="164">
        <f t="shared" ca="1" si="323"/>
        <v>0</v>
      </c>
      <c r="PN43" s="164">
        <f t="shared" ca="1" si="324"/>
        <v>0</v>
      </c>
      <c r="PO43" s="164">
        <f t="shared" ca="1" si="325"/>
        <v>0</v>
      </c>
      <c r="PP43" s="164">
        <f t="shared" ca="1" si="326"/>
        <v>0</v>
      </c>
      <c r="PQ43" s="164">
        <f t="shared" ca="1" si="327"/>
        <v>0</v>
      </c>
      <c r="PR43" s="164">
        <f t="shared" ca="1" si="328"/>
        <v>0</v>
      </c>
      <c r="PS43" s="164">
        <f t="shared" ca="1" si="329"/>
        <v>0</v>
      </c>
      <c r="PT43" s="164">
        <f t="shared" ca="1" si="330"/>
        <v>0</v>
      </c>
      <c r="PU43" s="164">
        <f t="shared" ca="1" si="331"/>
        <v>0</v>
      </c>
      <c r="PV43" s="164">
        <f t="shared" ca="1" si="332"/>
        <v>0</v>
      </c>
      <c r="PW43" s="164">
        <f t="shared" ca="1" si="333"/>
        <v>0</v>
      </c>
      <c r="PX43" s="164">
        <f t="shared" ca="1" si="334"/>
        <v>0</v>
      </c>
      <c r="PY43" s="164">
        <f t="shared" ca="1" si="335"/>
        <v>0</v>
      </c>
      <c r="PZ43" s="164">
        <f t="shared" ca="1" si="336"/>
        <v>0</v>
      </c>
      <c r="QA43" s="164">
        <f t="shared" ca="1" si="337"/>
        <v>0</v>
      </c>
      <c r="QB43" s="164">
        <f t="shared" ca="1" si="338"/>
        <v>0</v>
      </c>
      <c r="QC43" s="164">
        <f t="shared" ca="1" si="339"/>
        <v>0</v>
      </c>
      <c r="QD43" s="131"/>
    </row>
    <row r="44" spans="1:446" s="120" customFormat="1" ht="14.4" customHeight="1">
      <c r="A44" s="157" t="b">
        <f t="shared" ca="1" si="230"/>
        <v>0</v>
      </c>
      <c r="B44" s="128" t="str">
        <f>'Measure Inputs'!B28</f>
        <v>Residential_Weatherization_Various_EE Kit_Actual</v>
      </c>
      <c r="C44" s="129" t="str">
        <f ca="1">INDEX(OFFSET('Measure Inputs'!$D$7,,,TotalMeasures),MATCH($B44,OFFSET('Measure Inputs'!$B$7,,,TotalMeasures),0))</f>
        <v>Residential</v>
      </c>
      <c r="D44" s="129" t="str">
        <f ca="1">INDEX(OFFSET('Measure Inputs'!$E$7,,,TotalMeasures),MATCH($B44,OFFSET('Measure Inputs'!$B$7,,,TotalMeasures),0))</f>
        <v>Weatherization</v>
      </c>
      <c r="E44" s="129" t="str">
        <f ca="1">INDEX(OFFSET('Measure Inputs'!$F$7,,,TotalMeasures),MATCH($B44,OFFSET('Measure Inputs'!$B$7,,,TotalMeasures),0))</f>
        <v>Various</v>
      </c>
      <c r="F44" s="130" t="str">
        <f ca="1">INDEX(OFFSET('Measure Inputs'!$G$7,,,TotalMeasures),MATCH($B44,OFFSET('Measure Inputs'!$B$7,,,TotalMeasures),0))</f>
        <v>EE Kit</v>
      </c>
      <c r="G44" s="130" t="str">
        <f ca="1">INDEX(OFFSET('Measure Inputs'!$H$7,,,TotalMeasures),MATCH($B44,OFFSET('Measure Inputs'!$B$7,,,TotalMeasures),0))</f>
        <v>Actual</v>
      </c>
      <c r="H44" s="131"/>
      <c r="I44" s="132">
        <f ca="1">INDEX(OFFSET('Measure Inputs'!$L$7,,,TotalMeasures),MATCH($B44,OFFSET('Measure Inputs'!$B$7,,,TotalMeasures),0))</f>
        <v>25</v>
      </c>
      <c r="J44" s="132">
        <f t="shared" ca="1" si="231"/>
        <v>10425</v>
      </c>
      <c r="K44" s="162">
        <f ca="1">INDEX(OFFSET('Measure Inputs'!$AH$7,,,TotalMeasures),MATCH($B44,OFFSET('Measure Inputs'!$B$7,,,TotalMeasures),0))*$I44</f>
        <v>10425</v>
      </c>
      <c r="L44" s="132">
        <f ca="1">INDEX(OFFSET('Measure Inputs'!$AI$7,,,TotalMeasures),MATCH($B44,OFFSET('Measure Inputs'!$B$7,,,TotalMeasures),0))*$I44</f>
        <v>0</v>
      </c>
      <c r="M44" s="132">
        <f t="shared" ca="1" si="232"/>
        <v>1.1000000000000003</v>
      </c>
      <c r="N44" s="135">
        <f ca="1">INDEX(OFFSET('Measure Inputs'!$AJ$7,,,TotalMeasures),MATCH($B44,OFFSET('Measure Inputs'!$B$7,,,TotalMeasures),0))*$I44</f>
        <v>1.1000000000000003</v>
      </c>
      <c r="O44" s="132">
        <f ca="1">INDEX(OFFSET('Measure Inputs'!$AK$7,,,TotalMeasures),MATCH($B44,OFFSET('Measure Inputs'!$B$7,,,TotalMeasures),0))*$I44</f>
        <v>0</v>
      </c>
      <c r="P44" s="135">
        <f ca="1">INDEX(OFFSET('Measure Inputs'!$AL$7,,,TotalMeasures),MATCH($B44,OFFSET('Measure Inputs'!$B$7,,,TotalMeasures),0))*$I44</f>
        <v>0</v>
      </c>
      <c r="Q44" s="132">
        <f ca="1">INDEX(OFFSET('Measure Inputs'!$AM$7,,,TotalMeasures),MATCH($B44,OFFSET('Measure Inputs'!$B$7,,,TotalMeasures),0))*$I44</f>
        <v>0</v>
      </c>
      <c r="R44" s="133">
        <v>0</v>
      </c>
      <c r="S44" s="133">
        <v>0</v>
      </c>
      <c r="T44" s="133">
        <v>0</v>
      </c>
      <c r="U44" s="133">
        <v>0</v>
      </c>
      <c r="V44" s="133">
        <v>0</v>
      </c>
      <c r="W44" s="133">
        <v>0</v>
      </c>
      <c r="X44" s="131"/>
      <c r="Y44" s="134">
        <f ca="1">INDEX(OFFSET('Measure Inputs'!$Q$7,,,TotalMeasures),MATCH($B44,OFFSET('Measure Inputs'!$B$7,,,TotalMeasures),0))*$I44</f>
        <v>0</v>
      </c>
      <c r="Z44" s="134">
        <f ca="1">INDEX(OFFSET('Measure Inputs'!$R$7,,,TotalMeasures),MATCH($B44,OFFSET('Measure Inputs'!$B$7,,,TotalMeasures),0))*$I44</f>
        <v>0</v>
      </c>
      <c r="AA44" s="163">
        <f ca="1">INDEX(OFFSET('Measure Inputs'!$N$7,,,TotalMeasures),MATCH($B44,OFFSET('Measure Inputs'!$B$7,,,TotalMeasures),0))</f>
        <v>10</v>
      </c>
      <c r="AB44" s="163">
        <f ca="1">INDEX(OFFSET('Measure Inputs'!$O$7,,,TotalMeasures),MATCH($B44,OFFSET('Measure Inputs'!$B$7,,,TotalMeasures),0))</f>
        <v>0</v>
      </c>
      <c r="AC44" s="134">
        <f ca="1">INDEX(OFFSET('Measure Inputs'!$P$7,,,TotalMeasures),MATCH($B44,OFFSET('Measure Inputs'!$B$7,,,TotalMeasures),0))*$I44</f>
        <v>0</v>
      </c>
      <c r="AD44" s="134">
        <v>0</v>
      </c>
      <c r="AE44" s="134"/>
      <c r="AF44" s="131"/>
      <c r="AG44" s="135" t="str">
        <f t="shared" ca="1" si="233"/>
        <v>n/a</v>
      </c>
      <c r="AH44" s="135" t="str">
        <f t="shared" ca="1" si="234"/>
        <v>n/a</v>
      </c>
      <c r="AI44" s="135" t="str">
        <f t="shared" ca="1" si="235"/>
        <v>n/a</v>
      </c>
      <c r="AJ44" s="135" t="str">
        <f t="shared" ca="1" si="236"/>
        <v>n/a</v>
      </c>
      <c r="AK44" s="135">
        <f t="shared" ca="1" si="237"/>
        <v>0.33803509322632674</v>
      </c>
      <c r="AL44" s="131"/>
      <c r="AM44" s="156"/>
      <c r="AN44" s="156"/>
      <c r="AO44" s="156"/>
      <c r="AP44" s="131"/>
      <c r="AQ44" s="138">
        <f t="shared" ca="1" si="111"/>
        <v>3468.3296233014166</v>
      </c>
      <c r="AR44" s="138">
        <f t="shared" ca="1" si="112"/>
        <v>0</v>
      </c>
      <c r="AS44" s="131"/>
      <c r="AT44" s="138">
        <f t="shared" ca="1" si="113"/>
        <v>3468.3296233014166</v>
      </c>
      <c r="AU44" s="138">
        <f t="shared" ca="1" si="114"/>
        <v>0</v>
      </c>
      <c r="AV44" s="131"/>
      <c r="AW44" s="138">
        <f t="shared" ca="1" si="115"/>
        <v>3468.3296233014166</v>
      </c>
      <c r="AX44" s="138">
        <f t="shared" ca="1" si="116"/>
        <v>0</v>
      </c>
      <c r="AY44" s="138">
        <f t="shared" ca="1" si="117"/>
        <v>836.00818814705644</v>
      </c>
      <c r="AZ44" s="138">
        <f t="shared" ca="1" si="118"/>
        <v>0</v>
      </c>
      <c r="BA44" s="138">
        <f t="shared" ca="1" si="119"/>
        <v>0</v>
      </c>
      <c r="BB44" s="131"/>
      <c r="BC44" s="138">
        <f t="shared" ca="1" si="120"/>
        <v>10260.264963020405</v>
      </c>
      <c r="BD44" s="138">
        <f t="shared" ca="1" si="121"/>
        <v>0</v>
      </c>
      <c r="BE44" s="138">
        <f t="shared" ca="1" si="122"/>
        <v>0</v>
      </c>
      <c r="BF44" s="131"/>
      <c r="BG44" s="138">
        <f t="shared" ca="1" si="123"/>
        <v>3468.3296233014166</v>
      </c>
      <c r="BH44" s="138">
        <f t="shared" ca="1" si="124"/>
        <v>10260.264963020405</v>
      </c>
      <c r="BI44" s="131"/>
      <c r="BJ44" s="140">
        <f ca="1">IF(AND(($AB44+$E$2)&gt;BJ$5,BJ$5&gt;=$E$2),'Portfolio Inputs'!F$24*$L44,IF(AND(($AA44+$E$2)&gt;BJ$5,BJ$5&gt;=$E$2),'Portfolio Inputs'!F$24*$K44,0))*Loss_ElectricEnergy+IF(AND(($AB44+$E$2)&gt;BJ$5,BJ$5&gt;=$E$2),'Portfolio Inputs'!F$25*$O44,IF(AND(($AA44+$E$2)&gt;BJ$5,BJ$5&gt;=$E$2),'Portfolio Inputs'!F$25*$N44,0))*Loss_ElectricDemand+IF(AND(($AB44+$E$2)&gt;BJ$5,BJ$5&gt;=$E$2),'Portfolio Inputs'!F$26*$Q44,IF(AND(($AA44+$E$2)&gt;BJ$5,BJ$5&gt;=$E$2),'Portfolio Inputs'!F$26*$P44,0))*Loss_GasEnergy</f>
        <v>465.45104757564553</v>
      </c>
      <c r="BK44" s="140">
        <f ca="1">IF(AND(($AB44+$E$2)&gt;BK$5,BK$5&gt;=$E$2),'Portfolio Inputs'!G$24*$L44,IF(AND(($AA44+$E$2)&gt;BK$5,BK$5&gt;=$E$2),'Portfolio Inputs'!G$24*$K44,0))*Loss_ElectricEnergy+IF(AND(($AB44+$E$2)&gt;BK$5,BK$5&gt;=$E$2),'Portfolio Inputs'!G$25*$O44,IF(AND(($AA44+$E$2)&gt;BK$5,BK$5&gt;=$E$2),'Portfolio Inputs'!G$25*$N44,0))*Loss_ElectricDemand+IF(AND(($AB44+$E$2)&gt;BK$5,BK$5&gt;=$E$2),'Portfolio Inputs'!G$26*$Q44,IF(AND(($AA44+$E$2)&gt;BK$5,BK$5&gt;=$E$2),'Portfolio Inputs'!G$26*$P44,0))*Loss_GasEnergy</f>
        <v>472.43281328928015</v>
      </c>
      <c r="BL44" s="140">
        <f ca="1">IF(AND(($AB44+$E$2)&gt;BL$5,BL$5&gt;=$E$2),'Portfolio Inputs'!H$24*$L44,IF(AND(($AA44+$E$2)&gt;BL$5,BL$5&gt;=$E$2),'Portfolio Inputs'!H$24*$K44,0))*Loss_ElectricEnergy+IF(AND(($AB44+$E$2)&gt;BL$5,BL$5&gt;=$E$2),'Portfolio Inputs'!H$25*$O44,IF(AND(($AA44+$E$2)&gt;BL$5,BL$5&gt;=$E$2),'Portfolio Inputs'!H$25*$N44,0))*Loss_ElectricDemand+IF(AND(($AB44+$E$2)&gt;BL$5,BL$5&gt;=$E$2),'Portfolio Inputs'!H$26*$Q44,IF(AND(($AA44+$E$2)&gt;BL$5,BL$5&gt;=$E$2),'Portfolio Inputs'!H$26*$P44,0))*Loss_GasEnergy</f>
        <v>479.5193054886193</v>
      </c>
      <c r="BM44" s="140">
        <f ca="1">IF(AND(($AB44+$E$2)&gt;BM$5,BM$5&gt;=$E$2),'Portfolio Inputs'!I$24*$L44,IF(AND(($AA44+$E$2)&gt;BM$5,BM$5&gt;=$E$2),'Portfolio Inputs'!I$24*$K44,0))*Loss_ElectricEnergy+IF(AND(($AB44+$E$2)&gt;BM$5,BM$5&gt;=$E$2),'Portfolio Inputs'!I$25*$O44,IF(AND(($AA44+$E$2)&gt;BM$5,BM$5&gt;=$E$2),'Portfolio Inputs'!I$25*$N44,0))*Loss_ElectricDemand+IF(AND(($AB44+$E$2)&gt;BM$5,BM$5&gt;=$E$2),'Portfolio Inputs'!I$26*$Q44,IF(AND(($AA44+$E$2)&gt;BM$5,BM$5&gt;=$E$2),'Portfolio Inputs'!I$26*$P44,0))*Loss_GasEnergy</f>
        <v>486.71209507094852</v>
      </c>
      <c r="BN44" s="140">
        <f ca="1">IF(AND(($AB44+$E$2)&gt;BN$5,BN$5&gt;=$E$2),'Portfolio Inputs'!J$24*$L44,IF(AND(($AA44+$E$2)&gt;BN$5,BN$5&gt;=$E$2),'Portfolio Inputs'!J$24*$K44,0))*Loss_ElectricEnergy+IF(AND(($AB44+$E$2)&gt;BN$5,BN$5&gt;=$E$2),'Portfolio Inputs'!J$25*$O44,IF(AND(($AA44+$E$2)&gt;BN$5,BN$5&gt;=$E$2),'Portfolio Inputs'!J$25*$N44,0))*Loss_ElectricDemand+IF(AND(($AB44+$E$2)&gt;BN$5,BN$5&gt;=$E$2),'Portfolio Inputs'!J$26*$Q44,IF(AND(($AA44+$E$2)&gt;BN$5,BN$5&gt;=$E$2),'Portfolio Inputs'!J$26*$P44,0))*Loss_GasEnergy</f>
        <v>494.01277649701268</v>
      </c>
      <c r="BO44" s="140">
        <f ca="1">IF(AND(($AB44+$E$2)&gt;BO$5,BO$5&gt;=$E$2),'Portfolio Inputs'!K$24*$L44,IF(AND(($AA44+$E$2)&gt;BO$5,BO$5&gt;=$E$2),'Portfolio Inputs'!K$24*$K44,0))*Loss_ElectricEnergy+IF(AND(($AB44+$E$2)&gt;BO$5,BO$5&gt;=$E$2),'Portfolio Inputs'!K$25*$O44,IF(AND(($AA44+$E$2)&gt;BO$5,BO$5&gt;=$E$2),'Portfolio Inputs'!K$25*$N44,0))*Loss_ElectricDemand+IF(AND(($AB44+$E$2)&gt;BO$5,BO$5&gt;=$E$2),'Portfolio Inputs'!K$26*$Q44,IF(AND(($AA44+$E$2)&gt;BO$5,BO$5&gt;=$E$2),'Portfolio Inputs'!K$26*$P44,0))*Loss_GasEnergy</f>
        <v>501.42296814446775</v>
      </c>
      <c r="BP44" s="140">
        <f ca="1">IF(AND(($AB44+$E$2)&gt;BP$5,BP$5&gt;=$E$2),'Portfolio Inputs'!L$24*$L44,IF(AND(($AA44+$E$2)&gt;BP$5,BP$5&gt;=$E$2),'Portfolio Inputs'!L$24*$K44,0))*Loss_ElectricEnergy+IF(AND(($AB44+$E$2)&gt;BP$5,BP$5&gt;=$E$2),'Portfolio Inputs'!L$25*$O44,IF(AND(($AA44+$E$2)&gt;BP$5,BP$5&gt;=$E$2),'Portfolio Inputs'!L$25*$N44,0))*Loss_ElectricDemand+IF(AND(($AB44+$E$2)&gt;BP$5,BP$5&gt;=$E$2),'Portfolio Inputs'!L$26*$Q44,IF(AND(($AA44+$E$2)&gt;BP$5,BP$5&gt;=$E$2),'Portfolio Inputs'!L$26*$P44,0))*Loss_GasEnergy</f>
        <v>508.9443126666348</v>
      </c>
      <c r="BQ44" s="140">
        <f ca="1">IF(AND(($AB44+$E$2)&gt;BQ$5,BQ$5&gt;=$E$2),'Portfolio Inputs'!M$24*$L44,IF(AND(($AA44+$E$2)&gt;BQ$5,BQ$5&gt;=$E$2),'Portfolio Inputs'!M$24*$K44,0))*Loss_ElectricEnergy+IF(AND(($AB44+$E$2)&gt;BQ$5,BQ$5&gt;=$E$2),'Portfolio Inputs'!M$25*$O44,IF(AND(($AA44+$E$2)&gt;BQ$5,BQ$5&gt;=$E$2),'Portfolio Inputs'!M$25*$N44,0))*Loss_ElectricDemand+IF(AND(($AB44+$E$2)&gt;BQ$5,BQ$5&gt;=$E$2),'Portfolio Inputs'!M$26*$Q44,IF(AND(($AA44+$E$2)&gt;BQ$5,BQ$5&gt;=$E$2),'Portfolio Inputs'!M$26*$P44,0))*Loss_GasEnergy</f>
        <v>516.57847735663415</v>
      </c>
      <c r="BR44" s="140">
        <f ca="1">IF(AND(($AB44+$E$2)&gt;BR$5,BR$5&gt;=$E$2),'Portfolio Inputs'!N$24*$L44,IF(AND(($AA44+$E$2)&gt;BR$5,BR$5&gt;=$E$2),'Portfolio Inputs'!N$24*$K44,0))*Loss_ElectricEnergy+IF(AND(($AB44+$E$2)&gt;BR$5,BR$5&gt;=$E$2),'Portfolio Inputs'!N$25*$O44,IF(AND(($AA44+$E$2)&gt;BR$5,BR$5&gt;=$E$2),'Portfolio Inputs'!N$25*$N44,0))*Loss_ElectricDemand+IF(AND(($AB44+$E$2)&gt;BR$5,BR$5&gt;=$E$2),'Portfolio Inputs'!N$26*$Q44,IF(AND(($AA44+$E$2)&gt;BR$5,BR$5&gt;=$E$2),'Portfolio Inputs'!N$26*$P44,0))*Loss_GasEnergy</f>
        <v>524.32715451698368</v>
      </c>
      <c r="BS44" s="140">
        <f ca="1">IF(AND(($AB44+$E$2)&gt;BS$5,BS$5&gt;=$E$2),'Portfolio Inputs'!O$24*$L44,IF(AND(($AA44+$E$2)&gt;BS$5,BS$5&gt;=$E$2),'Portfolio Inputs'!O$24*$K44,0))*Loss_ElectricEnergy+IF(AND(($AB44+$E$2)&gt;BS$5,BS$5&gt;=$E$2),'Portfolio Inputs'!O$25*$O44,IF(AND(($AA44+$E$2)&gt;BS$5,BS$5&gt;=$E$2),'Portfolio Inputs'!O$25*$N44,0))*Loss_ElectricDemand+IF(AND(($AB44+$E$2)&gt;BS$5,BS$5&gt;=$E$2),'Portfolio Inputs'!O$26*$Q44,IF(AND(($AA44+$E$2)&gt;BS$5,BS$5&gt;=$E$2),'Portfolio Inputs'!O$26*$P44,0))*Loss_GasEnergy</f>
        <v>532.1920618347383</v>
      </c>
      <c r="BT44" s="140">
        <f ca="1">IF(AND(($AB44+$E$2)&gt;BT$5,BT$5&gt;=$E$2),'Portfolio Inputs'!P$24*$L44,IF(AND(($AA44+$E$2)&gt;BT$5,BT$5&gt;=$E$2),'Portfolio Inputs'!P$24*$K44,0))*Loss_ElectricEnergy+IF(AND(($AB44+$E$2)&gt;BT$5,BT$5&gt;=$E$2),'Portfolio Inputs'!P$25*$O44,IF(AND(($AA44+$E$2)&gt;BT$5,BT$5&gt;=$E$2),'Portfolio Inputs'!P$25*$N44,0))*Loss_ElectricDemand+IF(AND(($AB44+$E$2)&gt;BT$5,BT$5&gt;=$E$2),'Portfolio Inputs'!P$26*$Q44,IF(AND(($AA44+$E$2)&gt;BT$5,BT$5&gt;=$E$2),'Portfolio Inputs'!P$26*$P44,0))*Loss_GasEnergy</f>
        <v>0</v>
      </c>
      <c r="BU44" s="140">
        <f ca="1">IF(AND(($AB44+$E$2)&gt;BU$5,BU$5&gt;=$E$2),'Portfolio Inputs'!Q$24*$L44,IF(AND(($AA44+$E$2)&gt;BU$5,BU$5&gt;=$E$2),'Portfolio Inputs'!Q$24*$K44,0))*Loss_ElectricEnergy+IF(AND(($AB44+$E$2)&gt;BU$5,BU$5&gt;=$E$2),'Portfolio Inputs'!Q$25*$O44,IF(AND(($AA44+$E$2)&gt;BU$5,BU$5&gt;=$E$2),'Portfolio Inputs'!Q$25*$N44,0))*Loss_ElectricDemand+IF(AND(($AB44+$E$2)&gt;BU$5,BU$5&gt;=$E$2),'Portfolio Inputs'!Q$26*$Q44,IF(AND(($AA44+$E$2)&gt;BU$5,BU$5&gt;=$E$2),'Portfolio Inputs'!Q$26*$P44,0))*Loss_GasEnergy</f>
        <v>0</v>
      </c>
      <c r="BV44" s="140">
        <f ca="1">IF(AND(($AB44+$E$2)&gt;BV$5,BV$5&gt;=$E$2),'Portfolio Inputs'!R$24*$L44,IF(AND(($AA44+$E$2)&gt;BV$5,BV$5&gt;=$E$2),'Portfolio Inputs'!R$24*$K44,0))*Loss_ElectricEnergy+IF(AND(($AB44+$E$2)&gt;BV$5,BV$5&gt;=$E$2),'Portfolio Inputs'!R$25*$O44,IF(AND(($AA44+$E$2)&gt;BV$5,BV$5&gt;=$E$2),'Portfolio Inputs'!R$25*$N44,0))*Loss_ElectricDemand+IF(AND(($AB44+$E$2)&gt;BV$5,BV$5&gt;=$E$2),'Portfolio Inputs'!R$26*$Q44,IF(AND(($AA44+$E$2)&gt;BV$5,BV$5&gt;=$E$2),'Portfolio Inputs'!R$26*$P44,0))*Loss_GasEnergy</f>
        <v>0</v>
      </c>
      <c r="BW44" s="140">
        <f ca="1">IF(AND(($AB44+$E$2)&gt;BW$5,BW$5&gt;=$E$2),'Portfolio Inputs'!S$24*$L44,IF(AND(($AA44+$E$2)&gt;BW$5,BW$5&gt;=$E$2),'Portfolio Inputs'!S$24*$K44,0))*Loss_ElectricEnergy+IF(AND(($AB44+$E$2)&gt;BW$5,BW$5&gt;=$E$2),'Portfolio Inputs'!S$25*$O44,IF(AND(($AA44+$E$2)&gt;BW$5,BW$5&gt;=$E$2),'Portfolio Inputs'!S$25*$N44,0))*Loss_ElectricDemand+IF(AND(($AB44+$E$2)&gt;BW$5,BW$5&gt;=$E$2),'Portfolio Inputs'!S$26*$Q44,IF(AND(($AA44+$E$2)&gt;BW$5,BW$5&gt;=$E$2),'Portfolio Inputs'!S$26*$P44,0))*Loss_GasEnergy</f>
        <v>0</v>
      </c>
      <c r="BX44" s="140">
        <f ca="1">IF(AND(($AB44+$E$2)&gt;BX$5,BX$5&gt;=$E$2),'Portfolio Inputs'!T$24*$L44,IF(AND(($AA44+$E$2)&gt;BX$5,BX$5&gt;=$E$2),'Portfolio Inputs'!T$24*$K44,0))*Loss_ElectricEnergy+IF(AND(($AB44+$E$2)&gt;BX$5,BX$5&gt;=$E$2),'Portfolio Inputs'!T$25*$O44,IF(AND(($AA44+$E$2)&gt;BX$5,BX$5&gt;=$E$2),'Portfolio Inputs'!T$25*$N44,0))*Loss_ElectricDemand+IF(AND(($AB44+$E$2)&gt;BX$5,BX$5&gt;=$E$2),'Portfolio Inputs'!T$26*$Q44,IF(AND(($AA44+$E$2)&gt;BX$5,BX$5&gt;=$E$2),'Portfolio Inputs'!T$26*$P44,0))*Loss_GasEnergy</f>
        <v>0</v>
      </c>
      <c r="BY44" s="140">
        <f ca="1">IF(AND(($AB44+$E$2)&gt;BY$5,BY$5&gt;=$E$2),'Portfolio Inputs'!U$24*$L44,IF(AND(($AA44+$E$2)&gt;BY$5,BY$5&gt;=$E$2),'Portfolio Inputs'!U$24*$K44,0))*Loss_ElectricEnergy+IF(AND(($AB44+$E$2)&gt;BY$5,BY$5&gt;=$E$2),'Portfolio Inputs'!U$25*$O44,IF(AND(($AA44+$E$2)&gt;BY$5,BY$5&gt;=$E$2),'Portfolio Inputs'!U$25*$N44,0))*Loss_ElectricDemand+IF(AND(($AB44+$E$2)&gt;BY$5,BY$5&gt;=$E$2),'Portfolio Inputs'!U$26*$Q44,IF(AND(($AA44+$E$2)&gt;BY$5,BY$5&gt;=$E$2),'Portfolio Inputs'!U$26*$P44,0))*Loss_GasEnergy</f>
        <v>0</v>
      </c>
      <c r="BZ44" s="140">
        <f ca="1">IF(AND(($AB44+$E$2)&gt;BZ$5,BZ$5&gt;=$E$2),'Portfolio Inputs'!V$24*$L44,IF(AND(($AA44+$E$2)&gt;BZ$5,BZ$5&gt;=$E$2),'Portfolio Inputs'!V$24*$K44,0))*Loss_ElectricEnergy+IF(AND(($AB44+$E$2)&gt;BZ$5,BZ$5&gt;=$E$2),'Portfolio Inputs'!V$25*$O44,IF(AND(($AA44+$E$2)&gt;BZ$5,BZ$5&gt;=$E$2),'Portfolio Inputs'!V$25*$N44,0))*Loss_ElectricDemand+IF(AND(($AB44+$E$2)&gt;BZ$5,BZ$5&gt;=$E$2),'Portfolio Inputs'!V$26*$Q44,IF(AND(($AA44+$E$2)&gt;BZ$5,BZ$5&gt;=$E$2),'Portfolio Inputs'!V$26*$P44,0))*Loss_GasEnergy</f>
        <v>0</v>
      </c>
      <c r="CA44" s="140">
        <f ca="1">IF(AND(($AB44+$E$2)&gt;CA$5,CA$5&gt;=$E$2),'Portfolio Inputs'!W$24*$L44,IF(AND(($AA44+$E$2)&gt;CA$5,CA$5&gt;=$E$2),'Portfolio Inputs'!W$24*$K44,0))*Loss_ElectricEnergy+IF(AND(($AB44+$E$2)&gt;CA$5,CA$5&gt;=$E$2),'Portfolio Inputs'!W$25*$O44,IF(AND(($AA44+$E$2)&gt;CA$5,CA$5&gt;=$E$2),'Portfolio Inputs'!W$25*$N44,0))*Loss_ElectricDemand+IF(AND(($AB44+$E$2)&gt;CA$5,CA$5&gt;=$E$2),'Portfolio Inputs'!W$26*$Q44,IF(AND(($AA44+$E$2)&gt;CA$5,CA$5&gt;=$E$2),'Portfolio Inputs'!W$26*$P44,0))*Loss_GasEnergy</f>
        <v>0</v>
      </c>
      <c r="CB44" s="140">
        <f ca="1">IF(AND(($AB44+$E$2)&gt;CB$5,CB$5&gt;=$E$2),'Portfolio Inputs'!X$24*$L44,IF(AND(($AA44+$E$2)&gt;CB$5,CB$5&gt;=$E$2),'Portfolio Inputs'!X$24*$K44,0))*Loss_ElectricEnergy+IF(AND(($AB44+$E$2)&gt;CB$5,CB$5&gt;=$E$2),'Portfolio Inputs'!X$25*$O44,IF(AND(($AA44+$E$2)&gt;CB$5,CB$5&gt;=$E$2),'Portfolio Inputs'!X$25*$N44,0))*Loss_ElectricDemand+IF(AND(($AB44+$E$2)&gt;CB$5,CB$5&gt;=$E$2),'Portfolio Inputs'!X$26*$Q44,IF(AND(($AA44+$E$2)&gt;CB$5,CB$5&gt;=$E$2),'Portfolio Inputs'!X$26*$P44,0))*Loss_GasEnergy</f>
        <v>0</v>
      </c>
      <c r="CC44" s="140">
        <f ca="1">IF(AND(($AB44+$E$2)&gt;CC$5,CC$5&gt;=$E$2),'Portfolio Inputs'!Y$24*$L44,IF(AND(($AA44+$E$2)&gt;CC$5,CC$5&gt;=$E$2),'Portfolio Inputs'!Y$24*$K44,0))*Loss_ElectricEnergy+IF(AND(($AB44+$E$2)&gt;CC$5,CC$5&gt;=$E$2),'Portfolio Inputs'!Y$25*$O44,IF(AND(($AA44+$E$2)&gt;CC$5,CC$5&gt;=$E$2),'Portfolio Inputs'!Y$25*$N44,0))*Loss_ElectricDemand+IF(AND(($AB44+$E$2)&gt;CC$5,CC$5&gt;=$E$2),'Portfolio Inputs'!Y$26*$Q44,IF(AND(($AA44+$E$2)&gt;CC$5,CC$5&gt;=$E$2),'Portfolio Inputs'!Y$26*$P44,0))*Loss_GasEnergy</f>
        <v>0</v>
      </c>
      <c r="CD44" s="140">
        <f ca="1">IF(AND(($AB44+$E$2)&gt;CD$5,CD$5&gt;=$E$2),'Portfolio Inputs'!Z$24*$L44,IF(AND(($AA44+$E$2)&gt;CD$5,CD$5&gt;=$E$2),'Portfolio Inputs'!Z$24*$K44,0))*Loss_ElectricEnergy+IF(AND(($AB44+$E$2)&gt;CD$5,CD$5&gt;=$E$2),'Portfolio Inputs'!Z$25*$O44,IF(AND(($AA44+$E$2)&gt;CD$5,CD$5&gt;=$E$2),'Portfolio Inputs'!Z$25*$N44,0))*Loss_ElectricDemand+IF(AND(($AB44+$E$2)&gt;CD$5,CD$5&gt;=$E$2),'Portfolio Inputs'!Z$26*$Q44,IF(AND(($AA44+$E$2)&gt;CD$5,CD$5&gt;=$E$2),'Portfolio Inputs'!Z$26*$P44,0))*Loss_GasEnergy</f>
        <v>0</v>
      </c>
      <c r="CE44" s="140">
        <f ca="1">IF(AND(($AB44+$E$2)&gt;CE$5,CE$5&gt;=$E$2),'Portfolio Inputs'!AA$24*$L44,IF(AND(($AA44+$E$2)&gt;CE$5,CE$5&gt;=$E$2),'Portfolio Inputs'!AA$24*$K44,0))*Loss_ElectricEnergy+IF(AND(($AB44+$E$2)&gt;CE$5,CE$5&gt;=$E$2),'Portfolio Inputs'!AA$25*$O44,IF(AND(($AA44+$E$2)&gt;CE$5,CE$5&gt;=$E$2),'Portfolio Inputs'!AA$25*$N44,0))*Loss_ElectricDemand+IF(AND(($AB44+$E$2)&gt;CE$5,CE$5&gt;=$E$2),'Portfolio Inputs'!AA$26*$Q44,IF(AND(($AA44+$E$2)&gt;CE$5,CE$5&gt;=$E$2),'Portfolio Inputs'!AA$26*$P44,0))*Loss_GasEnergy</f>
        <v>0</v>
      </c>
      <c r="CF44" s="140">
        <f ca="1">IF(AND(($AB44+$E$2)&gt;CF$5,CF$5&gt;=$E$2),'Portfolio Inputs'!AB$24*$L44,IF(AND(($AA44+$E$2)&gt;CF$5,CF$5&gt;=$E$2),'Portfolio Inputs'!AB$24*$K44,0))*Loss_ElectricEnergy+IF(AND(($AB44+$E$2)&gt;CF$5,CF$5&gt;=$E$2),'Portfolio Inputs'!AB$25*$O44,IF(AND(($AA44+$E$2)&gt;CF$5,CF$5&gt;=$E$2),'Portfolio Inputs'!AB$25*$N44,0))*Loss_ElectricDemand+IF(AND(($AB44+$E$2)&gt;CF$5,CF$5&gt;=$E$2),'Portfolio Inputs'!AB$26*$Q44,IF(AND(($AA44+$E$2)&gt;CF$5,CF$5&gt;=$E$2),'Portfolio Inputs'!AB$26*$P44,0))*Loss_GasEnergy</f>
        <v>0</v>
      </c>
      <c r="CG44" s="140">
        <f ca="1">IF(AND(($AB44+$E$2)&gt;CG$5,CG$5&gt;=$E$2),'Portfolio Inputs'!AC$24*$L44,IF(AND(($AA44+$E$2)&gt;CG$5,CG$5&gt;=$E$2),'Portfolio Inputs'!AC$24*$K44,0))*Loss_ElectricEnergy+IF(AND(($AB44+$E$2)&gt;CG$5,CG$5&gt;=$E$2),'Portfolio Inputs'!AC$25*$O44,IF(AND(($AA44+$E$2)&gt;CG$5,CG$5&gt;=$E$2),'Portfolio Inputs'!AC$25*$N44,0))*Loss_ElectricDemand+IF(AND(($AB44+$E$2)&gt;CG$5,CG$5&gt;=$E$2),'Portfolio Inputs'!AC$26*$Q44,IF(AND(($AA44+$E$2)&gt;CG$5,CG$5&gt;=$E$2),'Portfolio Inputs'!AC$26*$P44,0))*Loss_GasEnergy</f>
        <v>0</v>
      </c>
      <c r="CH44" s="140">
        <f ca="1">IF(AND(($AB44+$E$2)&gt;CH$5,CH$5&gt;=$E$2),'Portfolio Inputs'!AD$24*$L44,IF(AND(($AA44+$E$2)&gt;CH$5,CH$5&gt;=$E$2),'Portfolio Inputs'!AD$24*$K44,0))*Loss_ElectricEnergy+IF(AND(($AB44+$E$2)&gt;CH$5,CH$5&gt;=$E$2),'Portfolio Inputs'!AD$25*$O44,IF(AND(($AA44+$E$2)&gt;CH$5,CH$5&gt;=$E$2),'Portfolio Inputs'!AD$25*$N44,0))*Loss_ElectricDemand+IF(AND(($AB44+$E$2)&gt;CH$5,CH$5&gt;=$E$2),'Portfolio Inputs'!AD$26*$Q44,IF(AND(($AA44+$E$2)&gt;CH$5,CH$5&gt;=$E$2),'Portfolio Inputs'!AD$26*$P44,0))*Loss_GasEnergy</f>
        <v>0</v>
      </c>
      <c r="CI44" s="140">
        <f ca="1">IF(AND(($AB44+$E$2)&gt;CI$5,CI$5&gt;=$E$2),'Portfolio Inputs'!AE$24*$L44,IF(AND(($AA44+$E$2)&gt;CI$5,CI$5&gt;=$E$2),'Portfolio Inputs'!AE$24*$K44,0))*Loss_ElectricEnergy+IF(AND(($AB44+$E$2)&gt;CI$5,CI$5&gt;=$E$2),'Portfolio Inputs'!AE$25*$O44,IF(AND(($AA44+$E$2)&gt;CI$5,CI$5&gt;=$E$2),'Portfolio Inputs'!AE$25*$N44,0))*Loss_ElectricDemand+IF(AND(($AB44+$E$2)&gt;CI$5,CI$5&gt;=$E$2),'Portfolio Inputs'!AE$26*$Q44,IF(AND(($AA44+$E$2)&gt;CI$5,CI$5&gt;=$E$2),'Portfolio Inputs'!AE$26*$P44,0))*Loss_GasEnergy</f>
        <v>0</v>
      </c>
      <c r="CJ44" s="140">
        <f ca="1">IF(AND(($AB44+$E$2)&gt;CJ$5,CJ$5&gt;=$E$2),'Portfolio Inputs'!AF$24*$L44,IF(AND(($AA44+$E$2)&gt;CJ$5,CJ$5&gt;=$E$2),'Portfolio Inputs'!AF$24*$K44,0))*Loss_ElectricEnergy+IF(AND(($AB44+$E$2)&gt;CJ$5,CJ$5&gt;=$E$2),'Portfolio Inputs'!AF$25*$O44,IF(AND(($AA44+$E$2)&gt;CJ$5,CJ$5&gt;=$E$2),'Portfolio Inputs'!AF$25*$N44,0))*Loss_ElectricDemand+IF(AND(($AB44+$E$2)&gt;CJ$5,CJ$5&gt;=$E$2),'Portfolio Inputs'!AF$26*$Q44,IF(AND(($AA44+$E$2)&gt;CJ$5,CJ$5&gt;=$E$2),'Portfolio Inputs'!AF$26*$P44,0))*Loss_GasEnergy</f>
        <v>0</v>
      </c>
      <c r="CK44" s="140">
        <f ca="1">IF(AND(($AB44+$E$2)&gt;CK$5,CK$5&gt;=$E$2),'Portfolio Inputs'!AG$24*$L44,IF(AND(($AA44+$E$2)&gt;CK$5,CK$5&gt;=$E$2),'Portfolio Inputs'!AG$24*$K44,0))*Loss_ElectricEnergy+IF(AND(($AB44+$E$2)&gt;CK$5,CK$5&gt;=$E$2),'Portfolio Inputs'!AG$25*$O44,IF(AND(($AA44+$E$2)&gt;CK$5,CK$5&gt;=$E$2),'Portfolio Inputs'!AG$25*$N44,0))*Loss_ElectricDemand+IF(AND(($AB44+$E$2)&gt;CK$5,CK$5&gt;=$E$2),'Portfolio Inputs'!AG$26*$Q44,IF(AND(($AA44+$E$2)&gt;CK$5,CK$5&gt;=$E$2),'Portfolio Inputs'!AG$26*$P44,0))*Loss_GasEnergy</f>
        <v>0</v>
      </c>
      <c r="CL44" s="140">
        <f ca="1">IF(AND(($AB44+$E$2)&gt;CL$5,CL$5&gt;=$E$2),'Portfolio Inputs'!AH$24*$L44,IF(AND(($AA44+$E$2)&gt;CL$5,CL$5&gt;=$E$2),'Portfolio Inputs'!AH$24*$K44,0))*Loss_ElectricEnergy+IF(AND(($AB44+$E$2)&gt;CL$5,CL$5&gt;=$E$2),'Portfolio Inputs'!AH$25*$O44,IF(AND(($AA44+$E$2)&gt;CL$5,CL$5&gt;=$E$2),'Portfolio Inputs'!AH$25*$N44,0))*Loss_ElectricDemand+IF(AND(($AB44+$E$2)&gt;CL$5,CL$5&gt;=$E$2),'Portfolio Inputs'!AH$26*$Q44,IF(AND(($AA44+$E$2)&gt;CL$5,CL$5&gt;=$E$2),'Portfolio Inputs'!AH$26*$P44,0))*Loss_GasEnergy</f>
        <v>0</v>
      </c>
      <c r="CM44" s="140">
        <f ca="1">IF(AND(($AB44+$E$2)&gt;CM$5,CM$5&gt;=$E$2),'Portfolio Inputs'!AI$24*$L44,IF(AND(($AA44+$E$2)&gt;CM$5,CM$5&gt;=$E$2),'Portfolio Inputs'!AI$24*$K44,0))*Loss_ElectricEnergy+IF(AND(($AB44+$E$2)&gt;CM$5,CM$5&gt;=$E$2),'Portfolio Inputs'!AI$25*$O44,IF(AND(($AA44+$E$2)&gt;CM$5,CM$5&gt;=$E$2),'Portfolio Inputs'!AI$25*$N44,0))*Loss_ElectricDemand+IF(AND(($AB44+$E$2)&gt;CM$5,CM$5&gt;=$E$2),'Portfolio Inputs'!AI$26*$Q44,IF(AND(($AA44+$E$2)&gt;CM$5,CM$5&gt;=$E$2),'Portfolio Inputs'!AI$26*$P44,0))*Loss_GasEnergy</f>
        <v>0</v>
      </c>
      <c r="CN44" s="140">
        <f ca="1">IF(AND(($AB44+$E$2)&gt;CN$5,CN$5&gt;=$E$2),'Portfolio Inputs'!AJ$24*$L44,IF(AND(($AA44+$E$2)&gt;CN$5,CN$5&gt;=$E$2),'Portfolio Inputs'!AJ$24*$K44,0))*Loss_ElectricEnergy+IF(AND(($AB44+$E$2)&gt;CN$5,CN$5&gt;=$E$2),'Portfolio Inputs'!AJ$25*$O44,IF(AND(($AA44+$E$2)&gt;CN$5,CN$5&gt;=$E$2),'Portfolio Inputs'!AJ$25*$N44,0))*Loss_ElectricDemand+IF(AND(($AB44+$E$2)&gt;CN$5,CN$5&gt;=$E$2),'Portfolio Inputs'!AJ$26*$Q44,IF(AND(($AA44+$E$2)&gt;CN$5,CN$5&gt;=$E$2),'Portfolio Inputs'!AJ$26*$P44,0))*Loss_GasEnergy</f>
        <v>0</v>
      </c>
      <c r="CO44" s="140">
        <f ca="1">IF(AND(($AB44+$E$2)&gt;CO$5,CO$5&gt;=$E$2),'Portfolio Inputs'!AK$24*$L44,IF(AND(($AA44+$E$2)&gt;CO$5,CO$5&gt;=$E$2),'Portfolio Inputs'!AK$24*$K44,0))*Loss_ElectricEnergy+IF(AND(($AB44+$E$2)&gt;CO$5,CO$5&gt;=$E$2),'Portfolio Inputs'!AK$25*$O44,IF(AND(($AA44+$E$2)&gt;CO$5,CO$5&gt;=$E$2),'Portfolio Inputs'!AK$25*$N44,0))*Loss_ElectricDemand+IF(AND(($AB44+$E$2)&gt;CO$5,CO$5&gt;=$E$2),'Portfolio Inputs'!AK$26*$Q44,IF(AND(($AA44+$E$2)&gt;CO$5,CO$5&gt;=$E$2),'Portfolio Inputs'!AK$26*$P44,0))*Loss_GasEnergy</f>
        <v>0</v>
      </c>
      <c r="CP44" s="140">
        <f ca="1">IF(AND(($AB44+$E$2)&gt;CP$5,CP$5&gt;=$E$2),'Portfolio Inputs'!AL$24*$L44,IF(AND(($AA44+$E$2)&gt;CP$5,CP$5&gt;=$E$2),'Portfolio Inputs'!AL$24*$K44,0))*Loss_ElectricEnergy+IF(AND(($AB44+$E$2)&gt;CP$5,CP$5&gt;=$E$2),'Portfolio Inputs'!AL$25*$O44,IF(AND(($AA44+$E$2)&gt;CP$5,CP$5&gt;=$E$2),'Portfolio Inputs'!AL$25*$N44,0))*Loss_ElectricDemand+IF(AND(($AB44+$E$2)&gt;CP$5,CP$5&gt;=$E$2),'Portfolio Inputs'!AL$26*$Q44,IF(AND(($AA44+$E$2)&gt;CP$5,CP$5&gt;=$E$2),'Portfolio Inputs'!AL$26*$P44,0))*Loss_GasEnergy</f>
        <v>0</v>
      </c>
      <c r="CQ44" s="140">
        <f ca="1">IF(AND(($AB44+$E$2)&gt;CQ$5,CQ$5&gt;=$E$2),'Portfolio Inputs'!AM$24*$L44,IF(AND(($AA44+$E$2)&gt;CQ$5,CQ$5&gt;=$E$2),'Portfolio Inputs'!AM$24*$K44,0))*Loss_ElectricEnergy+IF(AND(($AB44+$E$2)&gt;CQ$5,CQ$5&gt;=$E$2),'Portfolio Inputs'!AM$25*$O44,IF(AND(($AA44+$E$2)&gt;CQ$5,CQ$5&gt;=$E$2),'Portfolio Inputs'!AM$25*$N44,0))*Loss_ElectricDemand+IF(AND(($AB44+$E$2)&gt;CQ$5,CQ$5&gt;=$E$2),'Portfolio Inputs'!AM$26*$Q44,IF(AND(($AA44+$E$2)&gt;CQ$5,CQ$5&gt;=$E$2),'Portfolio Inputs'!AM$26*$P44,0))*Loss_GasEnergy</f>
        <v>0</v>
      </c>
      <c r="CR44" s="131"/>
      <c r="CS44" s="140">
        <f ca="1">IF(AND(($AB44+$E$2)&gt;CS$5,CS$5&gt;=$E$2),'Portfolio Inputs'!F$29*$L44,IF(AND(($AA44+$E$2)&gt;CS$5,CS$5&gt;=$E$2),'Portfolio Inputs'!F$29*$K44,0))</f>
        <v>118.845</v>
      </c>
      <c r="CT44" s="140">
        <f ca="1">IF(AND(($AB44+$E$2)&gt;CT$5,CT$5&gt;=$E$2),'Portfolio Inputs'!G$29*$L44,IF(AND(($AA44+$E$2)&gt;CT$5,CT$5&gt;=$E$2),'Portfolio Inputs'!G$29*$K44,0))</f>
        <v>118.845</v>
      </c>
      <c r="CU44" s="140">
        <f ca="1">IF(AND(($AB44+$E$2)&gt;CU$5,CU$5&gt;=$E$2),'Portfolio Inputs'!H$29*$L44,IF(AND(($AA44+$E$2)&gt;CU$5,CU$5&gt;=$E$2),'Portfolio Inputs'!H$29*$K44,0))</f>
        <v>118.845</v>
      </c>
      <c r="CV44" s="140">
        <f ca="1">IF(AND(($AB44+$E$2)&gt;CV$5,CV$5&gt;=$E$2),'Portfolio Inputs'!I$29*$L44,IF(AND(($AA44+$E$2)&gt;CV$5,CV$5&gt;=$E$2),'Portfolio Inputs'!I$29*$K44,0))</f>
        <v>118.845</v>
      </c>
      <c r="CW44" s="140">
        <f ca="1">IF(AND(($AB44+$E$2)&gt;CW$5,CW$5&gt;=$E$2),'Portfolio Inputs'!J$29*$L44,IF(AND(($AA44+$E$2)&gt;CW$5,CW$5&gt;=$E$2),'Portfolio Inputs'!J$29*$K44,0))</f>
        <v>118.845</v>
      </c>
      <c r="CX44" s="140">
        <f ca="1">IF(AND(($AB44+$E$2)&gt;CX$5,CX$5&gt;=$E$2),'Portfolio Inputs'!K$29*$L44,IF(AND(($AA44+$E$2)&gt;CX$5,CX$5&gt;=$E$2),'Portfolio Inputs'!K$29*$K44,0))</f>
        <v>118.845</v>
      </c>
      <c r="CY44" s="140">
        <f ca="1">IF(AND(($AB44+$E$2)&gt;CY$5,CY$5&gt;=$E$2),'Portfolio Inputs'!L$29*$L44,IF(AND(($AA44+$E$2)&gt;CY$5,CY$5&gt;=$E$2),'Portfolio Inputs'!L$29*$K44,0))</f>
        <v>118.845</v>
      </c>
      <c r="CZ44" s="140">
        <f ca="1">IF(AND(($AB44+$E$2)&gt;CZ$5,CZ$5&gt;=$E$2),'Portfolio Inputs'!M$29*$L44,IF(AND(($AA44+$E$2)&gt;CZ$5,CZ$5&gt;=$E$2),'Portfolio Inputs'!M$29*$K44,0))</f>
        <v>118.845</v>
      </c>
      <c r="DA44" s="140">
        <f ca="1">IF(AND(($AB44+$E$2)&gt;DA$5,DA$5&gt;=$E$2),'Portfolio Inputs'!N$29*$L44,IF(AND(($AA44+$E$2)&gt;DA$5,DA$5&gt;=$E$2),'Portfolio Inputs'!N$29*$K44,0))</f>
        <v>118.845</v>
      </c>
      <c r="DB44" s="140">
        <f ca="1">IF(AND(($AB44+$E$2)&gt;DB$5,DB$5&gt;=$E$2),'Portfolio Inputs'!O$29*$L44,IF(AND(($AA44+$E$2)&gt;DB$5,DB$5&gt;=$E$2),'Portfolio Inputs'!O$29*$K44,0))</f>
        <v>118.845</v>
      </c>
      <c r="DC44" s="140">
        <f ca="1">IF(AND(($AB44+$E$2)&gt;DC$5,DC$5&gt;=$E$2),'Portfolio Inputs'!P$29*$L44,IF(AND(($AA44+$E$2)&gt;DC$5,DC$5&gt;=$E$2),'Portfolio Inputs'!P$29*$K44,0))</f>
        <v>0</v>
      </c>
      <c r="DD44" s="140">
        <f ca="1">IF(AND(($AB44+$E$2)&gt;DD$5,DD$5&gt;=$E$2),'Portfolio Inputs'!Q$29*$L44,IF(AND(($AA44+$E$2)&gt;DD$5,DD$5&gt;=$E$2),'Portfolio Inputs'!Q$29*$K44,0))</f>
        <v>0</v>
      </c>
      <c r="DE44" s="140">
        <f ca="1">IF(AND(($AB44+$E$2)&gt;DE$5,DE$5&gt;=$E$2),'Portfolio Inputs'!R$29*$L44,IF(AND(($AA44+$E$2)&gt;DE$5,DE$5&gt;=$E$2),'Portfolio Inputs'!R$29*$K44,0))</f>
        <v>0</v>
      </c>
      <c r="DF44" s="140">
        <f ca="1">IF(AND(($AB44+$E$2)&gt;DF$5,DF$5&gt;=$E$2),'Portfolio Inputs'!S$29*$L44,IF(AND(($AA44+$E$2)&gt;DF$5,DF$5&gt;=$E$2),'Portfolio Inputs'!S$29*$K44,0))</f>
        <v>0</v>
      </c>
      <c r="DG44" s="140">
        <f ca="1">IF(AND(($AB44+$E$2)&gt;DG$5,DG$5&gt;=$E$2),'Portfolio Inputs'!T$29*$L44,IF(AND(($AA44+$E$2)&gt;DG$5,DG$5&gt;=$E$2),'Portfolio Inputs'!T$29*$K44,0))</f>
        <v>0</v>
      </c>
      <c r="DH44" s="140">
        <f ca="1">IF(AND(($AB44+$E$2)&gt;DH$5,DH$5&gt;=$E$2),'Portfolio Inputs'!U$29*$L44,IF(AND(($AA44+$E$2)&gt;DH$5,DH$5&gt;=$E$2),'Portfolio Inputs'!U$29*$K44,0))</f>
        <v>0</v>
      </c>
      <c r="DI44" s="140">
        <f ca="1">IF(AND(($AB44+$E$2)&gt;DI$5,DI$5&gt;=$E$2),'Portfolio Inputs'!V$29*$L44,IF(AND(($AA44+$E$2)&gt;DI$5,DI$5&gt;=$E$2),'Portfolio Inputs'!V$29*$K44,0))</f>
        <v>0</v>
      </c>
      <c r="DJ44" s="140">
        <f ca="1">IF(AND(($AB44+$E$2)&gt;DJ$5,DJ$5&gt;=$E$2),'Portfolio Inputs'!W$29*$L44,IF(AND(($AA44+$E$2)&gt;DJ$5,DJ$5&gt;=$E$2),'Portfolio Inputs'!W$29*$K44,0))</f>
        <v>0</v>
      </c>
      <c r="DK44" s="140">
        <f ca="1">IF(AND(($AB44+$E$2)&gt;DK$5,DK$5&gt;=$E$2),'Portfolio Inputs'!X$29*$L44,IF(AND(($AA44+$E$2)&gt;DK$5,DK$5&gt;=$E$2),'Portfolio Inputs'!X$29*$K44,0))</f>
        <v>0</v>
      </c>
      <c r="DL44" s="140">
        <f ca="1">IF(AND(($AB44+$E$2)&gt;DL$5,DL$5&gt;=$E$2),'Portfolio Inputs'!Y$29*$L44,IF(AND(($AA44+$E$2)&gt;DL$5,DL$5&gt;=$E$2),'Portfolio Inputs'!Y$29*$K44,0))</f>
        <v>0</v>
      </c>
      <c r="DM44" s="140">
        <f ca="1">IF(AND(($AB44+$E$2)&gt;DM$5,DM$5&gt;=$E$2),'Portfolio Inputs'!Z$29*$L44,IF(AND(($AA44+$E$2)&gt;DM$5,DM$5&gt;=$E$2),'Portfolio Inputs'!Z$29*$K44,0))</f>
        <v>0</v>
      </c>
      <c r="DN44" s="140">
        <f ca="1">IF(AND(($AB44+$E$2)&gt;DN$5,DN$5&gt;=$E$2),'Portfolio Inputs'!AA$29*$L44,IF(AND(($AA44+$E$2)&gt;DN$5,DN$5&gt;=$E$2),'Portfolio Inputs'!AA$29*$K44,0))</f>
        <v>0</v>
      </c>
      <c r="DO44" s="140">
        <f ca="1">IF(AND(($AB44+$E$2)&gt;DO$5,DO$5&gt;=$E$2),'Portfolio Inputs'!AB$29*$L44,IF(AND(($AA44+$E$2)&gt;DO$5,DO$5&gt;=$E$2),'Portfolio Inputs'!AB$29*$K44,0))</f>
        <v>0</v>
      </c>
      <c r="DP44" s="140">
        <f ca="1">IF(AND(($AB44+$E$2)&gt;DP$5,DP$5&gt;=$E$2),'Portfolio Inputs'!AC$29*$L44,IF(AND(($AA44+$E$2)&gt;DP$5,DP$5&gt;=$E$2),'Portfolio Inputs'!AC$29*$K44,0))</f>
        <v>0</v>
      </c>
      <c r="DQ44" s="140">
        <f ca="1">IF(AND(($AB44+$E$2)&gt;DQ$5,DQ$5&gt;=$E$2),'Portfolio Inputs'!AD$29*$L44,IF(AND(($AA44+$E$2)&gt;DQ$5,DQ$5&gt;=$E$2),'Portfolio Inputs'!AD$29*$K44,0))</f>
        <v>0</v>
      </c>
      <c r="DR44" s="140">
        <f ca="1">IF(AND(($AB44+$E$2)&gt;DR$5,DR$5&gt;=$E$2),'Portfolio Inputs'!AE$29*$L44,IF(AND(($AA44+$E$2)&gt;DR$5,DR$5&gt;=$E$2),'Portfolio Inputs'!AE$29*$K44,0))</f>
        <v>0</v>
      </c>
      <c r="DS44" s="140">
        <f ca="1">IF(AND(($AB44+$E$2)&gt;DS$5,DS$5&gt;=$E$2),'Portfolio Inputs'!AF$29*$L44,IF(AND(($AA44+$E$2)&gt;DS$5,DS$5&gt;=$E$2),'Portfolio Inputs'!AF$29*$K44,0))</f>
        <v>0</v>
      </c>
      <c r="DT44" s="140">
        <f ca="1">IF(AND(($AB44+$E$2)&gt;DT$5,DT$5&gt;=$E$2),'Portfolio Inputs'!AG$29*$L44,IF(AND(($AA44+$E$2)&gt;DT$5,DT$5&gt;=$E$2),'Portfolio Inputs'!AG$29*$K44,0))</f>
        <v>0</v>
      </c>
      <c r="DU44" s="140">
        <f ca="1">IF(AND(($AB44+$E$2)&gt;DU$5,DU$5&gt;=$E$2),'Portfolio Inputs'!AH$29*$L44,IF(AND(($AA44+$E$2)&gt;DU$5,DU$5&gt;=$E$2),'Portfolio Inputs'!AH$29*$K44,0))</f>
        <v>0</v>
      </c>
      <c r="DV44" s="140">
        <f ca="1">IF(AND(($AB44+$E$2)&gt;DV$5,DV$5&gt;=$E$2),'Portfolio Inputs'!AI$29*$L44,IF(AND(($AA44+$E$2)&gt;DV$5,DV$5&gt;=$E$2),'Portfolio Inputs'!AI$29*$K44,0))</f>
        <v>0</v>
      </c>
      <c r="DW44" s="140">
        <f ca="1">IF(AND(($AB44+$E$2)&gt;DW$5,DW$5&gt;=$E$2),'Portfolio Inputs'!AJ$29*$L44,IF(AND(($AA44+$E$2)&gt;DW$5,DW$5&gt;=$E$2),'Portfolio Inputs'!AJ$29*$K44,0))</f>
        <v>0</v>
      </c>
      <c r="DX44" s="140">
        <f ca="1">IF(AND(($AB44+$E$2)&gt;DX$5,DX$5&gt;=$E$2),'Portfolio Inputs'!AK$29*$L44,IF(AND(($AA44+$E$2)&gt;DX$5,DX$5&gt;=$E$2),'Portfolio Inputs'!AK$29*$K44,0))</f>
        <v>0</v>
      </c>
      <c r="DY44" s="140">
        <f ca="1">IF(AND(($AB44+$E$2)&gt;DY$5,DY$5&gt;=$E$2),'Portfolio Inputs'!AL$29*$L44,IF(AND(($AA44+$E$2)&gt;DY$5,DY$5&gt;=$E$2),'Portfolio Inputs'!AL$29*$K44,0))</f>
        <v>0</v>
      </c>
      <c r="DZ44" s="140">
        <f ca="1">IF(AND(($AB44+$E$2)&gt;DZ$5,DZ$5&gt;=$E$2),'Portfolio Inputs'!AM$29*$L44,IF(AND(($AA44+$E$2)&gt;DZ$5,DZ$5&gt;=$E$2),'Portfolio Inputs'!AM$29*$K44,0))</f>
        <v>0</v>
      </c>
      <c r="EA44" s="139"/>
      <c r="EB44" s="140">
        <f ca="1">IF(AND(($AB44+$E$2)&gt;EB$5,EB$5&gt;=$E$2),'Portfolio Inputs'!F$27*$U44,IF(AND(($AA44+$E$2)&gt;EB$5,EB$5&gt;=$E$2),'Portfolio Inputs'!F$27*$T44,0))
+IF(AND(($AB44+$E$2)&gt;EB$5,EB$5&gt;=$E$2),'Portfolio Inputs'!F$28*$W44,IF(AND(($AA44+$E$2)&gt;EB$5,EB$5&gt;=$E$2),'Portfolio Inputs'!F$28*$V44,0))</f>
        <v>0</v>
      </c>
      <c r="EC44" s="140">
        <f ca="1">IF(AND(($AB44+$E$2)&gt;EC$5,EC$5&gt;=$E$2),'Portfolio Inputs'!G$27*$U44,IF(AND(($AA44+$E$2)&gt;EC$5,EC$5&gt;=$E$2),'Portfolio Inputs'!G$27*$T44,0))
+IF(AND(($AB44+$E$2)&gt;EC$5,EC$5&gt;=$E$2),'Portfolio Inputs'!G$28*$W44,IF(AND(($AA44+$E$2)&gt;EC$5,EC$5&gt;=$E$2),'Portfolio Inputs'!G$28*$V44,0))</f>
        <v>0</v>
      </c>
      <c r="ED44" s="140">
        <f ca="1">IF(AND(($AB44+$E$2)&gt;ED$5,ED$5&gt;=$E$2),'Portfolio Inputs'!H$27*$U44,IF(AND(($AA44+$E$2)&gt;ED$5,ED$5&gt;=$E$2),'Portfolio Inputs'!H$27*$T44,0))
+IF(AND(($AB44+$E$2)&gt;ED$5,ED$5&gt;=$E$2),'Portfolio Inputs'!H$28*$W44,IF(AND(($AA44+$E$2)&gt;ED$5,ED$5&gt;=$E$2),'Portfolio Inputs'!H$28*$V44,0))</f>
        <v>0</v>
      </c>
      <c r="EE44" s="140">
        <f ca="1">IF(AND(($AB44+$E$2)&gt;EE$5,EE$5&gt;=$E$2),'Portfolio Inputs'!I$27*$U44,IF(AND(($AA44+$E$2)&gt;EE$5,EE$5&gt;=$E$2),'Portfolio Inputs'!I$27*$T44,0))
+IF(AND(($AB44+$E$2)&gt;EE$5,EE$5&gt;=$E$2),'Portfolio Inputs'!I$28*$W44,IF(AND(($AA44+$E$2)&gt;EE$5,EE$5&gt;=$E$2),'Portfolio Inputs'!I$28*$V44,0))</f>
        <v>0</v>
      </c>
      <c r="EF44" s="140">
        <f ca="1">IF(AND(($AB44+$E$2)&gt;EF$5,EF$5&gt;=$E$2),'Portfolio Inputs'!J$27*$U44,IF(AND(($AA44+$E$2)&gt;EF$5,EF$5&gt;=$E$2),'Portfolio Inputs'!J$27*$T44,0))
+IF(AND(($AB44+$E$2)&gt;EF$5,EF$5&gt;=$E$2),'Portfolio Inputs'!J$28*$W44,IF(AND(($AA44+$E$2)&gt;EF$5,EF$5&gt;=$E$2),'Portfolio Inputs'!J$28*$V44,0))</f>
        <v>0</v>
      </c>
      <c r="EG44" s="140">
        <f ca="1">IF(AND(($AB44+$E$2)&gt;EG$5,EG$5&gt;=$E$2),'Portfolio Inputs'!K$27*$U44,IF(AND(($AA44+$E$2)&gt;EG$5,EG$5&gt;=$E$2),'Portfolio Inputs'!K$27*$T44,0))
+IF(AND(($AB44+$E$2)&gt;EG$5,EG$5&gt;=$E$2),'Portfolio Inputs'!K$28*$W44,IF(AND(($AA44+$E$2)&gt;EG$5,EG$5&gt;=$E$2),'Portfolio Inputs'!K$28*$V44,0))</f>
        <v>0</v>
      </c>
      <c r="EH44" s="140">
        <f ca="1">IF(AND(($AB44+$E$2)&gt;EH$5,EH$5&gt;=$E$2),'Portfolio Inputs'!L$27*$U44,IF(AND(($AA44+$E$2)&gt;EH$5,EH$5&gt;=$E$2),'Portfolio Inputs'!L$27*$T44,0))
+IF(AND(($AB44+$E$2)&gt;EH$5,EH$5&gt;=$E$2),'Portfolio Inputs'!L$28*$W44,IF(AND(($AA44+$E$2)&gt;EH$5,EH$5&gt;=$E$2),'Portfolio Inputs'!L$28*$V44,0))</f>
        <v>0</v>
      </c>
      <c r="EI44" s="140">
        <f ca="1">IF(AND(($AB44+$E$2)&gt;EI$5,EI$5&gt;=$E$2),'Portfolio Inputs'!M$27*$U44,IF(AND(($AA44+$E$2)&gt;EI$5,EI$5&gt;=$E$2),'Portfolio Inputs'!M$27*$T44,0))
+IF(AND(($AB44+$E$2)&gt;EI$5,EI$5&gt;=$E$2),'Portfolio Inputs'!M$28*$W44,IF(AND(($AA44+$E$2)&gt;EI$5,EI$5&gt;=$E$2),'Portfolio Inputs'!M$28*$V44,0))</f>
        <v>0</v>
      </c>
      <c r="EJ44" s="140">
        <f ca="1">IF(AND(($AB44+$E$2)&gt;EJ$5,EJ$5&gt;=$E$2),'Portfolio Inputs'!N$27*$U44,IF(AND(($AA44+$E$2)&gt;EJ$5,EJ$5&gt;=$E$2),'Portfolio Inputs'!N$27*$T44,0))
+IF(AND(($AB44+$E$2)&gt;EJ$5,EJ$5&gt;=$E$2),'Portfolio Inputs'!N$28*$W44,IF(AND(($AA44+$E$2)&gt;EJ$5,EJ$5&gt;=$E$2),'Portfolio Inputs'!N$28*$V44,0))</f>
        <v>0</v>
      </c>
      <c r="EK44" s="140">
        <f ca="1">IF(AND(($AB44+$E$2)&gt;EK$5,EK$5&gt;=$E$2),'Portfolio Inputs'!O$27*$U44,IF(AND(($AA44+$E$2)&gt;EK$5,EK$5&gt;=$E$2),'Portfolio Inputs'!O$27*$T44,0))
+IF(AND(($AB44+$E$2)&gt;EK$5,EK$5&gt;=$E$2),'Portfolio Inputs'!O$28*$W44,IF(AND(($AA44+$E$2)&gt;EK$5,EK$5&gt;=$E$2),'Portfolio Inputs'!O$28*$V44,0))</f>
        <v>0</v>
      </c>
      <c r="EL44" s="140">
        <f ca="1">IF(AND(($AB44+$E$2)&gt;EL$5,EL$5&gt;=$E$2),'Portfolio Inputs'!P$27*$U44,IF(AND(($AA44+$E$2)&gt;EL$5,EL$5&gt;=$E$2),'Portfolio Inputs'!P$27*$T44,0))
+IF(AND(($AB44+$E$2)&gt;EL$5,EL$5&gt;=$E$2),'Portfolio Inputs'!P$28*$W44,IF(AND(($AA44+$E$2)&gt;EL$5,EL$5&gt;=$E$2),'Portfolio Inputs'!P$28*$V44,0))</f>
        <v>0</v>
      </c>
      <c r="EM44" s="140">
        <f ca="1">IF(AND(($AB44+$E$2)&gt;EM$5,EM$5&gt;=$E$2),'Portfolio Inputs'!Q$27*$U44,IF(AND(($AA44+$E$2)&gt;EM$5,EM$5&gt;=$E$2),'Portfolio Inputs'!Q$27*$T44,0))
+IF(AND(($AB44+$E$2)&gt;EM$5,EM$5&gt;=$E$2),'Portfolio Inputs'!Q$28*$W44,IF(AND(($AA44+$E$2)&gt;EM$5,EM$5&gt;=$E$2),'Portfolio Inputs'!Q$28*$V44,0))</f>
        <v>0</v>
      </c>
      <c r="EN44" s="140">
        <f ca="1">IF(AND(($AB44+$E$2)&gt;EN$5,EN$5&gt;=$E$2),'Portfolio Inputs'!R$27*$U44,IF(AND(($AA44+$E$2)&gt;EN$5,EN$5&gt;=$E$2),'Portfolio Inputs'!R$27*$T44,0))
+IF(AND(($AB44+$E$2)&gt;EN$5,EN$5&gt;=$E$2),'Portfolio Inputs'!R$28*$W44,IF(AND(($AA44+$E$2)&gt;EN$5,EN$5&gt;=$E$2),'Portfolio Inputs'!R$28*$V44,0))</f>
        <v>0</v>
      </c>
      <c r="EO44" s="140">
        <f ca="1">IF(AND(($AB44+$E$2)&gt;EO$5,EO$5&gt;=$E$2),'Portfolio Inputs'!S$27*$U44,IF(AND(($AA44+$E$2)&gt;EO$5,EO$5&gt;=$E$2),'Portfolio Inputs'!S$27*$T44,0))
+IF(AND(($AB44+$E$2)&gt;EO$5,EO$5&gt;=$E$2),'Portfolio Inputs'!S$28*$W44,IF(AND(($AA44+$E$2)&gt;EO$5,EO$5&gt;=$E$2),'Portfolio Inputs'!S$28*$V44,0))</f>
        <v>0</v>
      </c>
      <c r="EP44" s="140">
        <f ca="1">IF(AND(($AB44+$E$2)&gt;EP$5,EP$5&gt;=$E$2),'Portfolio Inputs'!T$27*$U44,IF(AND(($AA44+$E$2)&gt;EP$5,EP$5&gt;=$E$2),'Portfolio Inputs'!T$27*$T44,0))
+IF(AND(($AB44+$E$2)&gt;EP$5,EP$5&gt;=$E$2),'Portfolio Inputs'!T$28*$W44,IF(AND(($AA44+$E$2)&gt;EP$5,EP$5&gt;=$E$2),'Portfolio Inputs'!T$28*$V44,0))</f>
        <v>0</v>
      </c>
      <c r="EQ44" s="140">
        <f ca="1">IF(AND(($AB44+$E$2)&gt;EQ$5,EQ$5&gt;=$E$2),'Portfolio Inputs'!U$27*$U44,IF(AND(($AA44+$E$2)&gt;EQ$5,EQ$5&gt;=$E$2),'Portfolio Inputs'!U$27*$T44,0))
+IF(AND(($AB44+$E$2)&gt;EQ$5,EQ$5&gt;=$E$2),'Portfolio Inputs'!U$28*$W44,IF(AND(($AA44+$E$2)&gt;EQ$5,EQ$5&gt;=$E$2),'Portfolio Inputs'!U$28*$V44,0))</f>
        <v>0</v>
      </c>
      <c r="ER44" s="140">
        <f ca="1">IF(AND(($AB44+$E$2)&gt;ER$5,ER$5&gt;=$E$2),'Portfolio Inputs'!V$27*$U44,IF(AND(($AA44+$E$2)&gt;ER$5,ER$5&gt;=$E$2),'Portfolio Inputs'!V$27*$T44,0))
+IF(AND(($AB44+$E$2)&gt;ER$5,ER$5&gt;=$E$2),'Portfolio Inputs'!V$28*$W44,IF(AND(($AA44+$E$2)&gt;ER$5,ER$5&gt;=$E$2),'Portfolio Inputs'!V$28*$V44,0))</f>
        <v>0</v>
      </c>
      <c r="ES44" s="140">
        <f ca="1">IF(AND(($AB44+$E$2)&gt;ES$5,ES$5&gt;=$E$2),'Portfolio Inputs'!W$27*$U44,IF(AND(($AA44+$E$2)&gt;ES$5,ES$5&gt;=$E$2),'Portfolio Inputs'!W$27*$T44,0))
+IF(AND(($AB44+$E$2)&gt;ES$5,ES$5&gt;=$E$2),'Portfolio Inputs'!W$28*$W44,IF(AND(($AA44+$E$2)&gt;ES$5,ES$5&gt;=$E$2),'Portfolio Inputs'!W$28*$V44,0))</f>
        <v>0</v>
      </c>
      <c r="ET44" s="140">
        <f ca="1">IF(AND(($AB44+$E$2)&gt;ET$5,ET$5&gt;=$E$2),'Portfolio Inputs'!X$27*$U44,IF(AND(($AA44+$E$2)&gt;ET$5,ET$5&gt;=$E$2),'Portfolio Inputs'!X$27*$T44,0))
+IF(AND(($AB44+$E$2)&gt;ET$5,ET$5&gt;=$E$2),'Portfolio Inputs'!X$28*$W44,IF(AND(($AA44+$E$2)&gt;ET$5,ET$5&gt;=$E$2),'Portfolio Inputs'!X$28*$V44,0))</f>
        <v>0</v>
      </c>
      <c r="EU44" s="140">
        <f ca="1">IF(AND(($AB44+$E$2)&gt;EU$5,EU$5&gt;=$E$2),'Portfolio Inputs'!Y$27*$U44,IF(AND(($AA44+$E$2)&gt;EU$5,EU$5&gt;=$E$2),'Portfolio Inputs'!Y$27*$T44,0))
+IF(AND(($AB44+$E$2)&gt;EU$5,EU$5&gt;=$E$2),'Portfolio Inputs'!Y$28*$W44,IF(AND(($AA44+$E$2)&gt;EU$5,EU$5&gt;=$E$2),'Portfolio Inputs'!Y$28*$V44,0))</f>
        <v>0</v>
      </c>
      <c r="EV44" s="140">
        <f ca="1">IF(AND(($AB44+$E$2)&gt;EV$5,EV$5&gt;=$E$2),'Portfolio Inputs'!Z$27*$U44,IF(AND(($AA44+$E$2)&gt;EV$5,EV$5&gt;=$E$2),'Portfolio Inputs'!Z$27*$T44,0))
+IF(AND(($AB44+$E$2)&gt;EV$5,EV$5&gt;=$E$2),'Portfolio Inputs'!Z$28*$W44,IF(AND(($AA44+$E$2)&gt;EV$5,EV$5&gt;=$E$2),'Portfolio Inputs'!Z$28*$V44,0))</f>
        <v>0</v>
      </c>
      <c r="EW44" s="140">
        <f ca="1">IF(AND(($AB44+$E$2)&gt;EW$5,EW$5&gt;=$E$2),'Portfolio Inputs'!AA$27*$U44,IF(AND(($AA44+$E$2)&gt;EW$5,EW$5&gt;=$E$2),'Portfolio Inputs'!AA$27*$T44,0))
+IF(AND(($AB44+$E$2)&gt;EW$5,EW$5&gt;=$E$2),'Portfolio Inputs'!AA$28*$W44,IF(AND(($AA44+$E$2)&gt;EW$5,EW$5&gt;=$E$2),'Portfolio Inputs'!AA$28*$V44,0))</f>
        <v>0</v>
      </c>
      <c r="EX44" s="140">
        <f ca="1">IF(AND(($AB44+$E$2)&gt;EX$5,EX$5&gt;=$E$2),'Portfolio Inputs'!AB$27*$U44,IF(AND(($AA44+$E$2)&gt;EX$5,EX$5&gt;=$E$2),'Portfolio Inputs'!AB$27*$T44,0))
+IF(AND(($AB44+$E$2)&gt;EX$5,EX$5&gt;=$E$2),'Portfolio Inputs'!AB$28*$W44,IF(AND(($AA44+$E$2)&gt;EX$5,EX$5&gt;=$E$2),'Portfolio Inputs'!AB$28*$V44,0))</f>
        <v>0</v>
      </c>
      <c r="EY44" s="140">
        <f ca="1">IF(AND(($AB44+$E$2)&gt;EY$5,EY$5&gt;=$E$2),'Portfolio Inputs'!AC$27*$U44,IF(AND(($AA44+$E$2)&gt;EY$5,EY$5&gt;=$E$2),'Portfolio Inputs'!AC$27*$T44,0))
+IF(AND(($AB44+$E$2)&gt;EY$5,EY$5&gt;=$E$2),'Portfolio Inputs'!AC$28*$W44,IF(AND(($AA44+$E$2)&gt;EY$5,EY$5&gt;=$E$2),'Portfolio Inputs'!AC$28*$V44,0))</f>
        <v>0</v>
      </c>
      <c r="EZ44" s="140">
        <f ca="1">IF(AND(($AB44+$E$2)&gt;EZ$5,EZ$5&gt;=$E$2),'Portfolio Inputs'!AD$27*$U44,IF(AND(($AA44+$E$2)&gt;EZ$5,EZ$5&gt;=$E$2),'Portfolio Inputs'!AD$27*$T44,0))
+IF(AND(($AB44+$E$2)&gt;EZ$5,EZ$5&gt;=$E$2),'Portfolio Inputs'!AD$28*$W44,IF(AND(($AA44+$E$2)&gt;EZ$5,EZ$5&gt;=$E$2),'Portfolio Inputs'!AD$28*$V44,0))</f>
        <v>0</v>
      </c>
      <c r="FA44" s="140">
        <f ca="1">IF(AND(($AB44+$E$2)&gt;FA$5,FA$5&gt;=$E$2),'Portfolio Inputs'!AE$27*$U44,IF(AND(($AA44+$E$2)&gt;FA$5,FA$5&gt;=$E$2),'Portfolio Inputs'!AE$27*$T44,0))
+IF(AND(($AB44+$E$2)&gt;FA$5,FA$5&gt;=$E$2),'Portfolio Inputs'!AE$28*$W44,IF(AND(($AA44+$E$2)&gt;FA$5,FA$5&gt;=$E$2),'Portfolio Inputs'!AE$28*$V44,0))</f>
        <v>0</v>
      </c>
      <c r="FB44" s="140">
        <f ca="1">IF(AND(($AB44+$E$2)&gt;FB$5,FB$5&gt;=$E$2),'Portfolio Inputs'!AF$27*$U44,IF(AND(($AA44+$E$2)&gt;FB$5,FB$5&gt;=$E$2),'Portfolio Inputs'!AF$27*$T44,0))
+IF(AND(($AB44+$E$2)&gt;FB$5,FB$5&gt;=$E$2),'Portfolio Inputs'!AF$28*$W44,IF(AND(($AA44+$E$2)&gt;FB$5,FB$5&gt;=$E$2),'Portfolio Inputs'!AF$28*$V44,0))</f>
        <v>0</v>
      </c>
      <c r="FC44" s="140">
        <f ca="1">IF(AND(($AB44+$E$2)&gt;FC$5,FC$5&gt;=$E$2),'Portfolio Inputs'!AG$27*$U44,IF(AND(($AA44+$E$2)&gt;FC$5,FC$5&gt;=$E$2),'Portfolio Inputs'!AG$27*$T44,0))
+IF(AND(($AB44+$E$2)&gt;FC$5,FC$5&gt;=$E$2),'Portfolio Inputs'!AG$28*$W44,IF(AND(($AA44+$E$2)&gt;FC$5,FC$5&gt;=$E$2),'Portfolio Inputs'!AG$28*$V44,0))</f>
        <v>0</v>
      </c>
      <c r="FD44" s="140">
        <f ca="1">IF(AND(($AB44+$E$2)&gt;FD$5,FD$5&gt;=$E$2),'Portfolio Inputs'!AH$27*$U44,IF(AND(($AA44+$E$2)&gt;FD$5,FD$5&gt;=$E$2),'Portfolio Inputs'!AH$27*$T44,0))
+IF(AND(($AB44+$E$2)&gt;FD$5,FD$5&gt;=$E$2),'Portfolio Inputs'!AH$28*$W44,IF(AND(($AA44+$E$2)&gt;FD$5,FD$5&gt;=$E$2),'Portfolio Inputs'!AH$28*$V44,0))</f>
        <v>0</v>
      </c>
      <c r="FE44" s="140">
        <f ca="1">IF(AND(($AB44+$E$2)&gt;FE$5,FE$5&gt;=$E$2),'Portfolio Inputs'!AI$27*$U44,IF(AND(($AA44+$E$2)&gt;FE$5,FE$5&gt;=$E$2),'Portfolio Inputs'!AI$27*$T44,0))
+IF(AND(($AB44+$E$2)&gt;FE$5,FE$5&gt;=$E$2),'Portfolio Inputs'!AI$28*$W44,IF(AND(($AA44+$E$2)&gt;FE$5,FE$5&gt;=$E$2),'Portfolio Inputs'!AI$28*$V44,0))</f>
        <v>0</v>
      </c>
      <c r="FF44" s="140">
        <f ca="1">IF(AND(($AB44+$E$2)&gt;FF$5,FF$5&gt;=$E$2),'Portfolio Inputs'!AJ$27*$U44,IF(AND(($AA44+$E$2)&gt;FF$5,FF$5&gt;=$E$2),'Portfolio Inputs'!AJ$27*$T44,0))
+IF(AND(($AB44+$E$2)&gt;FF$5,FF$5&gt;=$E$2),'Portfolio Inputs'!AJ$28*$W44,IF(AND(($AA44+$E$2)&gt;FF$5,FF$5&gt;=$E$2),'Portfolio Inputs'!AJ$28*$V44,0))</f>
        <v>0</v>
      </c>
      <c r="FG44" s="140">
        <f ca="1">IF(AND(($AB44+$E$2)&gt;FG$5,FG$5&gt;=$E$2),'Portfolio Inputs'!AK$27*$U44,IF(AND(($AA44+$E$2)&gt;FG$5,FG$5&gt;=$E$2),'Portfolio Inputs'!AK$27*$T44,0))
+IF(AND(($AB44+$E$2)&gt;FG$5,FG$5&gt;=$E$2),'Portfolio Inputs'!AK$28*$W44,IF(AND(($AA44+$E$2)&gt;FG$5,FG$5&gt;=$E$2),'Portfolio Inputs'!AK$28*$V44,0))</f>
        <v>0</v>
      </c>
      <c r="FH44" s="140">
        <f ca="1">IF(AND(($AB44+$E$2)&gt;FH$5,FH$5&gt;=$E$2),'Portfolio Inputs'!AL$27*$U44,IF(AND(($AA44+$E$2)&gt;FH$5,FH$5&gt;=$E$2),'Portfolio Inputs'!AL$27*$T44,0))
+IF(AND(($AB44+$E$2)&gt;FH$5,FH$5&gt;=$E$2),'Portfolio Inputs'!AL$28*$W44,IF(AND(($AA44+$E$2)&gt;FH$5,FH$5&gt;=$E$2),'Portfolio Inputs'!AL$28*$V44,0))</f>
        <v>0</v>
      </c>
      <c r="FI44" s="140">
        <f ca="1">IF(AND(($AB44+$E$2)&gt;FI$5,FI$5&gt;=$E$2),'Portfolio Inputs'!AM$27*$U44,IF(AND(($AA44+$E$2)&gt;FI$5,FI$5&gt;=$E$2),'Portfolio Inputs'!AM$27*$T44,0))
+IF(AND(($AB44+$E$2)&gt;FI$5,FI$5&gt;=$E$2),'Portfolio Inputs'!AM$28*$W44,IF(AND(($AA44+$E$2)&gt;FI$5,FI$5&gt;=$E$2),'Portfolio Inputs'!AM$28*$V44,0))</f>
        <v>0</v>
      </c>
      <c r="FJ44" s="139"/>
      <c r="FK44" s="140">
        <f ca="1">IF(AND(($AB44+$E$2)&gt;GT$5,GT$5&gt;=$E$2),$U44,IF(AND(($AA44+$E$2)&gt;GT$5,GT$5&gt;=$E$2),$T44,0))/Loss_Propane
 *IF($C44="Residential",'Portfolio Inputs'!F$39,'Portfolio Inputs'!F$40)
+IF(AND(($AB44+$E$2)&gt;GT$5,GT$5&gt;=$E$2),$W44,IF(AND(($AA44+$E$2)&gt;GT$5,GT$5&gt;=$E$2),$V44,0))/Loss_OilEnergy
 *IF($C44="Residential",'Portfolio Inputs'!F$41,'Portfolio Inputs'!F$42)</f>
        <v>0</v>
      </c>
      <c r="FL44" s="140">
        <f ca="1">IF(AND(($AB44+$E$2)&gt;GU$5,GU$5&gt;=$E$2),$U44,IF(AND(($AA44+$E$2)&gt;GU$5,GU$5&gt;=$E$2),$T44,0))/Loss_Propane
 *IF($C44="Residential",'Portfolio Inputs'!G$39,'Portfolio Inputs'!G$40)
+IF(AND(($AB44+$E$2)&gt;GU$5,GU$5&gt;=$E$2),$W44,IF(AND(($AA44+$E$2)&gt;GU$5,GU$5&gt;=$E$2),$V44,0))/Loss_OilEnergy
 *IF($C44="Residential",'Portfolio Inputs'!G$41,'Portfolio Inputs'!G$42)</f>
        <v>0</v>
      </c>
      <c r="FM44" s="140">
        <f ca="1">IF(AND(($AB44+$E$2)&gt;GV$5,GV$5&gt;=$E$2),$U44,IF(AND(($AA44+$E$2)&gt;GV$5,GV$5&gt;=$E$2),$T44,0))/Loss_Propane
 *IF($C44="Residential",'Portfolio Inputs'!H$39,'Portfolio Inputs'!H$40)
+IF(AND(($AB44+$E$2)&gt;GV$5,GV$5&gt;=$E$2),$W44,IF(AND(($AA44+$E$2)&gt;GV$5,GV$5&gt;=$E$2),$V44,0))/Loss_OilEnergy
 *IF($C44="Residential",'Portfolio Inputs'!H$41,'Portfolio Inputs'!H$42)</f>
        <v>0</v>
      </c>
      <c r="FN44" s="140">
        <f ca="1">IF(AND(($AB44+$E$2)&gt;GW$5,GW$5&gt;=$E$2),$U44,IF(AND(($AA44+$E$2)&gt;GW$5,GW$5&gt;=$E$2),$T44,0))/Loss_Propane
 *IF($C44="Residential",'Portfolio Inputs'!I$39,'Portfolio Inputs'!I$40)
+IF(AND(($AB44+$E$2)&gt;GW$5,GW$5&gt;=$E$2),$W44,IF(AND(($AA44+$E$2)&gt;GW$5,GW$5&gt;=$E$2),$V44,0))/Loss_OilEnergy
 *IF($C44="Residential",'Portfolio Inputs'!I$41,'Portfolio Inputs'!I$42)</f>
        <v>0</v>
      </c>
      <c r="FO44" s="140">
        <f ca="1">IF(AND(($AB44+$E$2)&gt;GX$5,GX$5&gt;=$E$2),$U44,IF(AND(($AA44+$E$2)&gt;GX$5,GX$5&gt;=$E$2),$T44,0))/Loss_Propane
 *IF($C44="Residential",'Portfolio Inputs'!J$39,'Portfolio Inputs'!J$40)
+IF(AND(($AB44+$E$2)&gt;GX$5,GX$5&gt;=$E$2),$W44,IF(AND(($AA44+$E$2)&gt;GX$5,GX$5&gt;=$E$2),$V44,0))/Loss_OilEnergy
 *IF($C44="Residential",'Portfolio Inputs'!J$41,'Portfolio Inputs'!J$42)</f>
        <v>0</v>
      </c>
      <c r="FP44" s="140">
        <f ca="1">IF(AND(($AB44+$E$2)&gt;GY$5,GY$5&gt;=$E$2),$U44,IF(AND(($AA44+$E$2)&gt;GY$5,GY$5&gt;=$E$2),$T44,0))/Loss_Propane
 *IF($C44="Residential",'Portfolio Inputs'!K$39,'Portfolio Inputs'!K$40)
+IF(AND(($AB44+$E$2)&gt;GY$5,GY$5&gt;=$E$2),$W44,IF(AND(($AA44+$E$2)&gt;GY$5,GY$5&gt;=$E$2),$V44,0))/Loss_OilEnergy
 *IF($C44="Residential",'Portfolio Inputs'!K$41,'Portfolio Inputs'!K$42)</f>
        <v>0</v>
      </c>
      <c r="FQ44" s="140">
        <f ca="1">IF(AND(($AB44+$E$2)&gt;GZ$5,GZ$5&gt;=$E$2),$U44,IF(AND(($AA44+$E$2)&gt;GZ$5,GZ$5&gt;=$E$2),$T44,0))/Loss_Propane
 *IF($C44="Residential",'Portfolio Inputs'!L$39,'Portfolio Inputs'!L$40)
+IF(AND(($AB44+$E$2)&gt;GZ$5,GZ$5&gt;=$E$2),$W44,IF(AND(($AA44+$E$2)&gt;GZ$5,GZ$5&gt;=$E$2),$V44,0))/Loss_OilEnergy
 *IF($C44="Residential",'Portfolio Inputs'!L$41,'Portfolio Inputs'!L$42)</f>
        <v>0</v>
      </c>
      <c r="FR44" s="140">
        <f ca="1">IF(AND(($AB44+$E$2)&gt;HA$5,HA$5&gt;=$E$2),$U44,IF(AND(($AA44+$E$2)&gt;HA$5,HA$5&gt;=$E$2),$T44,0))/Loss_Propane
 *IF($C44="Residential",'Portfolio Inputs'!M$39,'Portfolio Inputs'!M$40)
+IF(AND(($AB44+$E$2)&gt;HA$5,HA$5&gt;=$E$2),$W44,IF(AND(($AA44+$E$2)&gt;HA$5,HA$5&gt;=$E$2),$V44,0))/Loss_OilEnergy
 *IF($C44="Residential",'Portfolio Inputs'!M$41,'Portfolio Inputs'!M$42)</f>
        <v>0</v>
      </c>
      <c r="FS44" s="140">
        <f ca="1">IF(AND(($AB44+$E$2)&gt;HB$5,HB$5&gt;=$E$2),$U44,IF(AND(($AA44+$E$2)&gt;HB$5,HB$5&gt;=$E$2),$T44,0))/Loss_Propane
 *IF($C44="Residential",'Portfolio Inputs'!N$39,'Portfolio Inputs'!N$40)
+IF(AND(($AB44+$E$2)&gt;HB$5,HB$5&gt;=$E$2),$W44,IF(AND(($AA44+$E$2)&gt;HB$5,HB$5&gt;=$E$2),$V44,0))/Loss_OilEnergy
 *IF($C44="Residential",'Portfolio Inputs'!N$41,'Portfolio Inputs'!N$42)</f>
        <v>0</v>
      </c>
      <c r="FT44" s="140">
        <f ca="1">IF(AND(($AB44+$E$2)&gt;HC$5,HC$5&gt;=$E$2),$U44,IF(AND(($AA44+$E$2)&gt;HC$5,HC$5&gt;=$E$2),$T44,0))/Loss_Propane
 *IF($C44="Residential",'Portfolio Inputs'!O$39,'Portfolio Inputs'!O$40)
+IF(AND(($AB44+$E$2)&gt;HC$5,HC$5&gt;=$E$2),$W44,IF(AND(($AA44+$E$2)&gt;HC$5,HC$5&gt;=$E$2),$V44,0))/Loss_OilEnergy
 *IF($C44="Residential",'Portfolio Inputs'!O$41,'Portfolio Inputs'!O$42)</f>
        <v>0</v>
      </c>
      <c r="FU44" s="140">
        <f ca="1">IF(AND(($AB44+$E$2)&gt;HD$5,HD$5&gt;=$E$2),$U44,IF(AND(($AA44+$E$2)&gt;HD$5,HD$5&gt;=$E$2),$T44,0))/Loss_Propane
 *IF($C44="Residential",'Portfolio Inputs'!P$39,'Portfolio Inputs'!P$40)
+IF(AND(($AB44+$E$2)&gt;HD$5,HD$5&gt;=$E$2),$W44,IF(AND(($AA44+$E$2)&gt;HD$5,HD$5&gt;=$E$2),$V44,0))/Loss_OilEnergy
 *IF($C44="Residential",'Portfolio Inputs'!P$41,'Portfolio Inputs'!P$42)</f>
        <v>0</v>
      </c>
      <c r="FV44" s="140">
        <f ca="1">IF(AND(($AB44+$E$2)&gt;HE$5,HE$5&gt;=$E$2),$U44,IF(AND(($AA44+$E$2)&gt;HE$5,HE$5&gt;=$E$2),$T44,0))/Loss_Propane
 *IF($C44="Residential",'Portfolio Inputs'!Q$39,'Portfolio Inputs'!Q$40)
+IF(AND(($AB44+$E$2)&gt;HE$5,HE$5&gt;=$E$2),$W44,IF(AND(($AA44+$E$2)&gt;HE$5,HE$5&gt;=$E$2),$V44,0))/Loss_OilEnergy
 *IF($C44="Residential",'Portfolio Inputs'!Q$41,'Portfolio Inputs'!Q$42)</f>
        <v>0</v>
      </c>
      <c r="FW44" s="140">
        <f ca="1">IF(AND(($AB44+$E$2)&gt;HF$5,HF$5&gt;=$E$2),$U44,IF(AND(($AA44+$E$2)&gt;HF$5,HF$5&gt;=$E$2),$T44,0))/Loss_Propane
 *IF($C44="Residential",'Portfolio Inputs'!R$39,'Portfolio Inputs'!R$40)
+IF(AND(($AB44+$E$2)&gt;HF$5,HF$5&gt;=$E$2),$W44,IF(AND(($AA44+$E$2)&gt;HF$5,HF$5&gt;=$E$2),$V44,0))/Loss_OilEnergy
 *IF($C44="Residential",'Portfolio Inputs'!R$41,'Portfolio Inputs'!R$42)</f>
        <v>0</v>
      </c>
      <c r="FX44" s="140">
        <f ca="1">IF(AND(($AB44+$E$2)&gt;HG$5,HG$5&gt;=$E$2),$U44,IF(AND(($AA44+$E$2)&gt;HG$5,HG$5&gt;=$E$2),$T44,0))/Loss_Propane
 *IF($C44="Residential",'Portfolio Inputs'!S$39,'Portfolio Inputs'!S$40)
+IF(AND(($AB44+$E$2)&gt;HG$5,HG$5&gt;=$E$2),$W44,IF(AND(($AA44+$E$2)&gt;HG$5,HG$5&gt;=$E$2),$V44,0))/Loss_OilEnergy
 *IF($C44="Residential",'Portfolio Inputs'!S$41,'Portfolio Inputs'!S$42)</f>
        <v>0</v>
      </c>
      <c r="FY44" s="140">
        <f ca="1">IF(AND(($AB44+$E$2)&gt;HH$5,HH$5&gt;=$E$2),$U44,IF(AND(($AA44+$E$2)&gt;HH$5,HH$5&gt;=$E$2),$T44,0))/Loss_Propane
 *IF($C44="Residential",'Portfolio Inputs'!T$39,'Portfolio Inputs'!T$40)
+IF(AND(($AB44+$E$2)&gt;HH$5,HH$5&gt;=$E$2),$W44,IF(AND(($AA44+$E$2)&gt;HH$5,HH$5&gt;=$E$2),$V44,0))/Loss_OilEnergy
 *IF($C44="Residential",'Portfolio Inputs'!T$41,'Portfolio Inputs'!T$42)</f>
        <v>0</v>
      </c>
      <c r="FZ44" s="140">
        <f ca="1">IF(AND(($AB44+$E$2)&gt;HI$5,HI$5&gt;=$E$2),$U44,IF(AND(($AA44+$E$2)&gt;HI$5,HI$5&gt;=$E$2),$T44,0))/Loss_Propane
 *IF($C44="Residential",'Portfolio Inputs'!U$39,'Portfolio Inputs'!U$40)
+IF(AND(($AB44+$E$2)&gt;HI$5,HI$5&gt;=$E$2),$W44,IF(AND(($AA44+$E$2)&gt;HI$5,HI$5&gt;=$E$2),$V44,0))/Loss_OilEnergy
 *IF($C44="Residential",'Portfolio Inputs'!U$41,'Portfolio Inputs'!U$42)</f>
        <v>0</v>
      </c>
      <c r="GA44" s="140">
        <f ca="1">IF(AND(($AB44+$E$2)&gt;HJ$5,HJ$5&gt;=$E$2),$U44,IF(AND(($AA44+$E$2)&gt;HJ$5,HJ$5&gt;=$E$2),$T44,0))/Loss_Propane
 *IF($C44="Residential",'Portfolio Inputs'!V$39,'Portfolio Inputs'!V$40)
+IF(AND(($AB44+$E$2)&gt;HJ$5,HJ$5&gt;=$E$2),$W44,IF(AND(($AA44+$E$2)&gt;HJ$5,HJ$5&gt;=$E$2),$V44,0))/Loss_OilEnergy
 *IF($C44="Residential",'Portfolio Inputs'!V$41,'Portfolio Inputs'!V$42)</f>
        <v>0</v>
      </c>
      <c r="GB44" s="140">
        <f ca="1">IF(AND(($AB44+$E$2)&gt;HK$5,HK$5&gt;=$E$2),$U44,IF(AND(($AA44+$E$2)&gt;HK$5,HK$5&gt;=$E$2),$T44,0))/Loss_Propane
 *IF($C44="Residential",'Portfolio Inputs'!W$39,'Portfolio Inputs'!W$40)
+IF(AND(($AB44+$E$2)&gt;HK$5,HK$5&gt;=$E$2),$W44,IF(AND(($AA44+$E$2)&gt;HK$5,HK$5&gt;=$E$2),$V44,0))/Loss_OilEnergy
 *IF($C44="Residential",'Portfolio Inputs'!W$41,'Portfolio Inputs'!W$42)</f>
        <v>0</v>
      </c>
      <c r="GC44" s="140">
        <f ca="1">IF(AND(($AB44+$E$2)&gt;HL$5,HL$5&gt;=$E$2),$U44,IF(AND(($AA44+$E$2)&gt;HL$5,HL$5&gt;=$E$2),$T44,0))/Loss_Propane
 *IF($C44="Residential",'Portfolio Inputs'!X$39,'Portfolio Inputs'!X$40)
+IF(AND(($AB44+$E$2)&gt;HL$5,HL$5&gt;=$E$2),$W44,IF(AND(($AA44+$E$2)&gt;HL$5,HL$5&gt;=$E$2),$V44,0))/Loss_OilEnergy
 *IF($C44="Residential",'Portfolio Inputs'!X$41,'Portfolio Inputs'!X$42)</f>
        <v>0</v>
      </c>
      <c r="GD44" s="140">
        <f ca="1">IF(AND(($AB44+$E$2)&gt;HM$5,HM$5&gt;=$E$2),$U44,IF(AND(($AA44+$E$2)&gt;HM$5,HM$5&gt;=$E$2),$T44,0))/Loss_Propane
 *IF($C44="Residential",'Portfolio Inputs'!Y$39,'Portfolio Inputs'!Y$40)
+IF(AND(($AB44+$E$2)&gt;HM$5,HM$5&gt;=$E$2),$W44,IF(AND(($AA44+$E$2)&gt;HM$5,HM$5&gt;=$E$2),$V44,0))/Loss_OilEnergy
 *IF($C44="Residential",'Portfolio Inputs'!Y$41,'Portfolio Inputs'!Y$42)</f>
        <v>0</v>
      </c>
      <c r="GE44" s="140">
        <f ca="1">IF(AND(($AB44+$E$2)&gt;HN$5,HN$5&gt;=$E$2),$U44,IF(AND(($AA44+$E$2)&gt;HN$5,HN$5&gt;=$E$2),$T44,0))/Loss_Propane
 *IF($C44="Residential",'Portfolio Inputs'!Z$39,'Portfolio Inputs'!Z$40)
+IF(AND(($AB44+$E$2)&gt;HN$5,HN$5&gt;=$E$2),$W44,IF(AND(($AA44+$E$2)&gt;HN$5,HN$5&gt;=$E$2),$V44,0))/Loss_OilEnergy
 *IF($C44="Residential",'Portfolio Inputs'!Z$41,'Portfolio Inputs'!Z$42)</f>
        <v>0</v>
      </c>
      <c r="GF44" s="140">
        <f ca="1">IF(AND(($AB44+$E$2)&gt;HO$5,HO$5&gt;=$E$2),$U44,IF(AND(($AA44+$E$2)&gt;HO$5,HO$5&gt;=$E$2),$T44,0))/Loss_Propane
 *IF($C44="Residential",'Portfolio Inputs'!AA$39,'Portfolio Inputs'!AA$40)
+IF(AND(($AB44+$E$2)&gt;HO$5,HO$5&gt;=$E$2),$W44,IF(AND(($AA44+$E$2)&gt;HO$5,HO$5&gt;=$E$2),$V44,0))/Loss_OilEnergy
 *IF($C44="Residential",'Portfolio Inputs'!AA$41,'Portfolio Inputs'!AA$42)</f>
        <v>0</v>
      </c>
      <c r="GG44" s="140">
        <f ca="1">IF(AND(($AB44+$E$2)&gt;HP$5,HP$5&gt;=$E$2),$U44,IF(AND(($AA44+$E$2)&gt;HP$5,HP$5&gt;=$E$2),$T44,0))/Loss_Propane
 *IF($C44="Residential",'Portfolio Inputs'!AB$39,'Portfolio Inputs'!AB$40)
+IF(AND(($AB44+$E$2)&gt;HP$5,HP$5&gt;=$E$2),$W44,IF(AND(($AA44+$E$2)&gt;HP$5,HP$5&gt;=$E$2),$V44,0))/Loss_OilEnergy
 *IF($C44="Residential",'Portfolio Inputs'!AB$41,'Portfolio Inputs'!AB$42)</f>
        <v>0</v>
      </c>
      <c r="GH44" s="140">
        <f ca="1">IF(AND(($AB44+$E$2)&gt;HQ$5,HQ$5&gt;=$E$2),$U44,IF(AND(($AA44+$E$2)&gt;HQ$5,HQ$5&gt;=$E$2),$T44,0))/Loss_Propane
 *IF($C44="Residential",'Portfolio Inputs'!AC$39,'Portfolio Inputs'!AC$40)
+IF(AND(($AB44+$E$2)&gt;HQ$5,HQ$5&gt;=$E$2),$W44,IF(AND(($AA44+$E$2)&gt;HQ$5,HQ$5&gt;=$E$2),$V44,0))/Loss_OilEnergy
 *IF($C44="Residential",'Portfolio Inputs'!AC$41,'Portfolio Inputs'!AC$42)</f>
        <v>0</v>
      </c>
      <c r="GI44" s="140">
        <f ca="1">IF(AND(($AB44+$E$2)&gt;HR$5,HR$5&gt;=$E$2),$U44,IF(AND(($AA44+$E$2)&gt;HR$5,HR$5&gt;=$E$2),$T44,0))/Loss_Propane
 *IF($C44="Residential",'Portfolio Inputs'!AD$39,'Portfolio Inputs'!AD$40)
+IF(AND(($AB44+$E$2)&gt;HR$5,HR$5&gt;=$E$2),$W44,IF(AND(($AA44+$E$2)&gt;HR$5,HR$5&gt;=$E$2),$V44,0))/Loss_OilEnergy
 *IF($C44="Residential",'Portfolio Inputs'!AD$41,'Portfolio Inputs'!AD$42)</f>
        <v>0</v>
      </c>
      <c r="GJ44" s="140">
        <f ca="1">IF(AND(($AB44+$E$2)&gt;HS$5,HS$5&gt;=$E$2),$U44,IF(AND(($AA44+$E$2)&gt;HS$5,HS$5&gt;=$E$2),$T44,0))/Loss_Propane
 *IF($C44="Residential",'Portfolio Inputs'!AE$39,'Portfolio Inputs'!AE$40)
+IF(AND(($AB44+$E$2)&gt;HS$5,HS$5&gt;=$E$2),$W44,IF(AND(($AA44+$E$2)&gt;HS$5,HS$5&gt;=$E$2),$V44,0))/Loss_OilEnergy
 *IF($C44="Residential",'Portfolio Inputs'!AE$41,'Portfolio Inputs'!AE$42)</f>
        <v>0</v>
      </c>
      <c r="GK44" s="140">
        <f ca="1">IF(AND(($AB44+$E$2)&gt;HT$5,HT$5&gt;=$E$2),$U44,IF(AND(($AA44+$E$2)&gt;HT$5,HT$5&gt;=$E$2),$T44,0))/Loss_Propane
 *IF($C44="Residential",'Portfolio Inputs'!AF$39,'Portfolio Inputs'!AF$40)
+IF(AND(($AB44+$E$2)&gt;HT$5,HT$5&gt;=$E$2),$W44,IF(AND(($AA44+$E$2)&gt;HT$5,HT$5&gt;=$E$2),$V44,0))/Loss_OilEnergy
 *IF($C44="Residential",'Portfolio Inputs'!AF$41,'Portfolio Inputs'!AF$42)</f>
        <v>0</v>
      </c>
      <c r="GL44" s="140">
        <f ca="1">IF(AND(($AB44+$E$2)&gt;HU$5,HU$5&gt;=$E$2),$U44,IF(AND(($AA44+$E$2)&gt;HU$5,HU$5&gt;=$E$2),$T44,0))/Loss_Propane
 *IF($C44="Residential",'Portfolio Inputs'!AG$39,'Portfolio Inputs'!AG$40)
+IF(AND(($AB44+$E$2)&gt;HU$5,HU$5&gt;=$E$2),$W44,IF(AND(($AA44+$E$2)&gt;HU$5,HU$5&gt;=$E$2),$V44,0))/Loss_OilEnergy
 *IF($C44="Residential",'Portfolio Inputs'!AG$41,'Portfolio Inputs'!AG$42)</f>
        <v>0</v>
      </c>
      <c r="GM44" s="140">
        <f ca="1">IF(AND(($AB44+$E$2)&gt;HV$5,HV$5&gt;=$E$2),$U44,IF(AND(($AA44+$E$2)&gt;HV$5,HV$5&gt;=$E$2),$T44,0))/Loss_Propane
 *IF($C44="Residential",'Portfolio Inputs'!AH$39,'Portfolio Inputs'!AH$40)
+IF(AND(($AB44+$E$2)&gt;HV$5,HV$5&gt;=$E$2),$W44,IF(AND(($AA44+$E$2)&gt;HV$5,HV$5&gt;=$E$2),$V44,0))/Loss_OilEnergy
 *IF($C44="Residential",'Portfolio Inputs'!AH$41,'Portfolio Inputs'!AH$42)</f>
        <v>0</v>
      </c>
      <c r="GN44" s="140">
        <f ca="1">IF(AND(($AB44+$E$2)&gt;HW$5,HW$5&gt;=$E$2),$U44,IF(AND(($AA44+$E$2)&gt;HW$5,HW$5&gt;=$E$2),$T44,0))/Loss_Propane
 *IF($C44="Residential",'Portfolio Inputs'!AI$39,'Portfolio Inputs'!AI$40)
+IF(AND(($AB44+$E$2)&gt;HW$5,HW$5&gt;=$E$2),$W44,IF(AND(($AA44+$E$2)&gt;HW$5,HW$5&gt;=$E$2),$V44,0))/Loss_OilEnergy
 *IF($C44="Residential",'Portfolio Inputs'!AI$41,'Portfolio Inputs'!AI$42)</f>
        <v>0</v>
      </c>
      <c r="GO44" s="140">
        <f ca="1">IF(AND(($AB44+$E$2)&gt;HX$5,HX$5&gt;=$E$2),$U44,IF(AND(($AA44+$E$2)&gt;HX$5,HX$5&gt;=$E$2),$T44,0))/Loss_Propane
 *IF($C44="Residential",'Portfolio Inputs'!AJ$39,'Portfolio Inputs'!AJ$40)
+IF(AND(($AB44+$E$2)&gt;HX$5,HX$5&gt;=$E$2),$W44,IF(AND(($AA44+$E$2)&gt;HX$5,HX$5&gt;=$E$2),$V44,0))/Loss_OilEnergy
 *IF($C44="Residential",'Portfolio Inputs'!AJ$41,'Portfolio Inputs'!AJ$42)</f>
        <v>0</v>
      </c>
      <c r="GP44" s="140">
        <f ca="1">IF(AND(($AB44+$E$2)&gt;HY$5,HY$5&gt;=$E$2),$U44,IF(AND(($AA44+$E$2)&gt;HY$5,HY$5&gt;=$E$2),$T44,0))/Loss_Propane
 *IF($C44="Residential",'Portfolio Inputs'!AK$39,'Portfolio Inputs'!AK$40)
+IF(AND(($AB44+$E$2)&gt;HY$5,HY$5&gt;=$E$2),$W44,IF(AND(($AA44+$E$2)&gt;HY$5,HY$5&gt;=$E$2),$V44,0))/Loss_OilEnergy
 *IF($C44="Residential",'Portfolio Inputs'!AK$41,'Portfolio Inputs'!AK$42)</f>
        <v>0</v>
      </c>
      <c r="GQ44" s="140">
        <f ca="1">IF(AND(($AB44+$E$2)&gt;HZ$5,HZ$5&gt;=$E$2),$U44,IF(AND(($AA44+$E$2)&gt;HZ$5,HZ$5&gt;=$E$2),$T44,0))/Loss_Propane
 *IF($C44="Residential",'Portfolio Inputs'!AL$39,'Portfolio Inputs'!AL$40)
+IF(AND(($AB44+$E$2)&gt;HZ$5,HZ$5&gt;=$E$2),$W44,IF(AND(($AA44+$E$2)&gt;HZ$5,HZ$5&gt;=$E$2),$V44,0))/Loss_OilEnergy
 *IF($C44="Residential",'Portfolio Inputs'!AL$41,'Portfolio Inputs'!AL$42)</f>
        <v>0</v>
      </c>
      <c r="GR44" s="140">
        <f ca="1">IF(AND(($AB44+$E$2)&gt;IA$5,IA$5&gt;=$E$2),$U44,IF(AND(($AA44+$E$2)&gt;IA$5,IA$5&gt;=$E$2),$T44,0))/Loss_Propane
 *IF($C44="Residential",'Portfolio Inputs'!AM$39,'Portfolio Inputs'!AM$40)
+IF(AND(($AB44+$E$2)&gt;IA$5,IA$5&gt;=$E$2),$W44,IF(AND(($AA44+$E$2)&gt;IA$5,IA$5&gt;=$E$2),$V44,0))/Loss_OilEnergy
 *IF($C44="Residential",'Portfolio Inputs'!AM$41,'Portfolio Inputs'!AM$42)</f>
        <v>0</v>
      </c>
      <c r="GS44" s="139"/>
      <c r="GT44" s="140">
        <f ca="1">IF(AND(($AB44+$E$2)&gt;GT$5,GT$5&gt;=$E$2),$L44,IF(AND(($AA44+$E$2)&gt;GT$5,GT$5&gt;=$E$2),$K44,0))/Loss_ElectricEnergy
 *IF($C44="Residential",'Portfolio Inputs'!F$33,'Portfolio Inputs'!F$34)
+IF(AND(($AB44+$E$2)&gt;GT$5,GT$5&gt;=$E$2),$Q44,IF(AND(($AA44+$E$2)&gt;GT$5,GT$5&gt;=$E$2),$P44,0))/Loss_GasEnergy
 *IF($C44="Residential",'Portfolio Inputs'!F$35,'Portfolio Inputs'!F$36)</f>
        <v>1376.9311438443144</v>
      </c>
      <c r="GU44" s="140">
        <f ca="1">IF(AND(($AB44+$E$2)&gt;GU$5,GU$5&gt;=$E$2),$L44,IF(AND(($AA44+$E$2)&gt;GU$5,GU$5&gt;=$E$2),$K44,0))/Loss_ElectricEnergy
 *IF($C44="Residential",'Portfolio Inputs'!G$33,'Portfolio Inputs'!G$34)
+IF(AND(($AB44+$E$2)&gt;GU$5,GU$5&gt;=$E$2),$Q44,IF(AND(($AA44+$E$2)&gt;GU$5,GU$5&gt;=$E$2),$P44,0))/Loss_GasEnergy
 *IF($C44="Residential",'Portfolio Inputs'!G$35,'Portfolio Inputs'!G$36)</f>
        <v>1397.5851110019789</v>
      </c>
      <c r="GV44" s="140">
        <f ca="1">IF(AND(($AB44+$E$2)&gt;GV$5,GV$5&gt;=$E$2),$L44,IF(AND(($AA44+$E$2)&gt;GV$5,GV$5&gt;=$E$2),$K44,0))/Loss_ElectricEnergy
 *IF($C44="Residential",'Portfolio Inputs'!H$33,'Portfolio Inputs'!H$34)
+IF(AND(($AB44+$E$2)&gt;GV$5,GV$5&gt;=$E$2),$Q44,IF(AND(($AA44+$E$2)&gt;GV$5,GV$5&gt;=$E$2),$P44,0))/Loss_GasEnergy
 *IF($C44="Residential",'Portfolio Inputs'!H$35,'Portfolio Inputs'!H$36)</f>
        <v>1418.5488876670083</v>
      </c>
      <c r="GW44" s="140">
        <f ca="1">IF(AND(($AB44+$E$2)&gt;GW$5,GW$5&gt;=$E$2),$L44,IF(AND(($AA44+$E$2)&gt;GW$5,GW$5&gt;=$E$2),$K44,0))/Loss_ElectricEnergy
 *IF($C44="Residential",'Portfolio Inputs'!I$33,'Portfolio Inputs'!I$34)
+IF(AND(($AB44+$E$2)&gt;GW$5,GW$5&gt;=$E$2),$Q44,IF(AND(($AA44+$E$2)&gt;GW$5,GW$5&gt;=$E$2),$P44,0))/Loss_GasEnergy
 *IF($C44="Residential",'Portfolio Inputs'!I$35,'Portfolio Inputs'!I$36)</f>
        <v>1439.8271209820134</v>
      </c>
      <c r="GX44" s="140">
        <f ca="1">IF(AND(($AB44+$E$2)&gt;GX$5,GX$5&gt;=$E$2),$L44,IF(AND(($AA44+$E$2)&gt;GX$5,GX$5&gt;=$E$2),$K44,0))/Loss_ElectricEnergy
 *IF($C44="Residential",'Portfolio Inputs'!J$33,'Portfolio Inputs'!J$34)
+IF(AND(($AB44+$E$2)&gt;GX$5,GX$5&gt;=$E$2),$Q44,IF(AND(($AA44+$E$2)&gt;GX$5,GX$5&gt;=$E$2),$P44,0))/Loss_GasEnergy
 *IF($C44="Residential",'Portfolio Inputs'!J$35,'Portfolio Inputs'!J$36)</f>
        <v>1461.4245277967434</v>
      </c>
      <c r="GY44" s="140">
        <f ca="1">IF(AND(($AB44+$E$2)&gt;GY$5,GY$5&gt;=$E$2),$L44,IF(AND(($AA44+$E$2)&gt;GY$5,GY$5&gt;=$E$2),$K44,0))/Loss_ElectricEnergy
 *IF($C44="Residential",'Portfolio Inputs'!K$33,'Portfolio Inputs'!K$34)
+IF(AND(($AB44+$E$2)&gt;GY$5,GY$5&gt;=$E$2),$Q44,IF(AND(($AA44+$E$2)&gt;GY$5,GY$5&gt;=$E$2),$P44,0))/Loss_GasEnergy
 *IF($C44="Residential",'Portfolio Inputs'!K$35,'Portfolio Inputs'!K$36)</f>
        <v>1483.3458957136943</v>
      </c>
      <c r="GZ44" s="140">
        <f ca="1">IF(AND(($AB44+$E$2)&gt;GZ$5,GZ$5&gt;=$E$2),$L44,IF(AND(($AA44+$E$2)&gt;GZ$5,GZ$5&gt;=$E$2),$K44,0))/Loss_ElectricEnergy
 *IF($C44="Residential",'Portfolio Inputs'!L$33,'Portfolio Inputs'!L$34)
+IF(AND(($AB44+$E$2)&gt;GZ$5,GZ$5&gt;=$E$2),$Q44,IF(AND(($AA44+$E$2)&gt;GZ$5,GZ$5&gt;=$E$2),$P44,0))/Loss_GasEnergy
 *IF($C44="Residential",'Portfolio Inputs'!L$35,'Portfolio Inputs'!L$36)</f>
        <v>1505.5960841493995</v>
      </c>
      <c r="HA44" s="140">
        <f ca="1">IF(AND(($AB44+$E$2)&gt;HA$5,HA$5&gt;=$E$2),$L44,IF(AND(($AA44+$E$2)&gt;HA$5,HA$5&gt;=$E$2),$K44,0))/Loss_ElectricEnergy
 *IF($C44="Residential",'Portfolio Inputs'!M$33,'Portfolio Inputs'!M$34)
+IF(AND(($AB44+$E$2)&gt;HA$5,HA$5&gt;=$E$2),$Q44,IF(AND(($AA44+$E$2)&gt;HA$5,HA$5&gt;=$E$2),$P44,0))/Loss_GasEnergy
 *IF($C44="Residential",'Portfolio Inputs'!M$35,'Portfolio Inputs'!M$36)</f>
        <v>1528.1800254116404</v>
      </c>
      <c r="HB44" s="140">
        <f ca="1">IF(AND(($AB44+$E$2)&gt;HB$5,HB$5&gt;=$E$2),$L44,IF(AND(($AA44+$E$2)&gt;HB$5,HB$5&gt;=$E$2),$K44,0))/Loss_ElectricEnergy
 *IF($C44="Residential",'Portfolio Inputs'!N$33,'Portfolio Inputs'!N$34)
+IF(AND(($AB44+$E$2)&gt;HB$5,HB$5&gt;=$E$2),$Q44,IF(AND(($AA44+$E$2)&gt;HB$5,HB$5&gt;=$E$2),$P44,0))/Loss_GasEnergy
 *IF($C44="Residential",'Portfolio Inputs'!N$35,'Portfolio Inputs'!N$36)</f>
        <v>1551.1027257928149</v>
      </c>
      <c r="HC44" s="140">
        <f ca="1">IF(AND(($AB44+$E$2)&gt;HC$5,HC$5&gt;=$E$2),$L44,IF(AND(($AA44+$E$2)&gt;HC$5,HC$5&gt;=$E$2),$K44,0))/Loss_ElectricEnergy
 *IF($C44="Residential",'Portfolio Inputs'!O$33,'Portfolio Inputs'!O$34)
+IF(AND(($AB44+$E$2)&gt;HC$5,HC$5&gt;=$E$2),$Q44,IF(AND(($AA44+$E$2)&gt;HC$5,HC$5&gt;=$E$2),$P44,0))/Loss_GasEnergy
 *IF($C44="Residential",'Portfolio Inputs'!O$35,'Portfolio Inputs'!O$36)</f>
        <v>1574.3692666797069</v>
      </c>
      <c r="HD44" s="140">
        <f ca="1">IF(AND(($AB44+$E$2)&gt;HD$5,HD$5&gt;=$E$2),$L44,IF(AND(($AA44+$E$2)&gt;HD$5,HD$5&gt;=$E$2),$K44,0))/Loss_ElectricEnergy
 *IF($C44="Residential",'Portfolio Inputs'!P$33,'Portfolio Inputs'!P$34)
+IF(AND(($AB44+$E$2)&gt;HD$5,HD$5&gt;=$E$2),$Q44,IF(AND(($AA44+$E$2)&gt;HD$5,HD$5&gt;=$E$2),$P44,0))/Loss_GasEnergy
 *IF($C44="Residential",'Portfolio Inputs'!P$35,'Portfolio Inputs'!P$36)</f>
        <v>0</v>
      </c>
      <c r="HE44" s="140">
        <f ca="1">IF(AND(($AB44+$E$2)&gt;HE$5,HE$5&gt;=$E$2),$L44,IF(AND(($AA44+$E$2)&gt;HE$5,HE$5&gt;=$E$2),$K44,0))/Loss_ElectricEnergy
 *IF($C44="Residential",'Portfolio Inputs'!Q$33,'Portfolio Inputs'!Q$34)
+IF(AND(($AB44+$E$2)&gt;HE$5,HE$5&gt;=$E$2),$Q44,IF(AND(($AA44+$E$2)&gt;HE$5,HE$5&gt;=$E$2),$P44,0))/Loss_GasEnergy
 *IF($C44="Residential",'Portfolio Inputs'!Q$35,'Portfolio Inputs'!Q$36)</f>
        <v>0</v>
      </c>
      <c r="HF44" s="140">
        <f ca="1">IF(AND(($AB44+$E$2)&gt;HF$5,HF$5&gt;=$E$2),$L44,IF(AND(($AA44+$E$2)&gt;HF$5,HF$5&gt;=$E$2),$K44,0))/Loss_ElectricEnergy
 *IF($C44="Residential",'Portfolio Inputs'!R$33,'Portfolio Inputs'!R$34)
+IF(AND(($AB44+$E$2)&gt;HF$5,HF$5&gt;=$E$2),$Q44,IF(AND(($AA44+$E$2)&gt;HF$5,HF$5&gt;=$E$2),$P44,0))/Loss_GasEnergy
 *IF($C44="Residential",'Portfolio Inputs'!R$35,'Portfolio Inputs'!R$36)</f>
        <v>0</v>
      </c>
      <c r="HG44" s="140">
        <f ca="1">IF(AND(($AB44+$E$2)&gt;HG$5,HG$5&gt;=$E$2),$L44,IF(AND(($AA44+$E$2)&gt;HG$5,HG$5&gt;=$E$2),$K44,0))/Loss_ElectricEnergy
 *IF($C44="Residential",'Portfolio Inputs'!S$33,'Portfolio Inputs'!S$34)
+IF(AND(($AB44+$E$2)&gt;HG$5,HG$5&gt;=$E$2),$Q44,IF(AND(($AA44+$E$2)&gt;HG$5,HG$5&gt;=$E$2),$P44,0))/Loss_GasEnergy
 *IF($C44="Residential",'Portfolio Inputs'!S$35,'Portfolio Inputs'!S$36)</f>
        <v>0</v>
      </c>
      <c r="HH44" s="140">
        <f ca="1">IF(AND(($AB44+$E$2)&gt;HH$5,HH$5&gt;=$E$2),$L44,IF(AND(($AA44+$E$2)&gt;HH$5,HH$5&gt;=$E$2),$K44,0))/Loss_ElectricEnergy
 *IF($C44="Residential",'Portfolio Inputs'!T$33,'Portfolio Inputs'!T$34)
+IF(AND(($AB44+$E$2)&gt;HH$5,HH$5&gt;=$E$2),$Q44,IF(AND(($AA44+$E$2)&gt;HH$5,HH$5&gt;=$E$2),$P44,0))/Loss_GasEnergy
 *IF($C44="Residential",'Portfolio Inputs'!T$35,'Portfolio Inputs'!T$36)</f>
        <v>0</v>
      </c>
      <c r="HI44" s="140">
        <f ca="1">IF(AND(($AB44+$E$2)&gt;HI$5,HI$5&gt;=$E$2),$L44,IF(AND(($AA44+$E$2)&gt;HI$5,HI$5&gt;=$E$2),$K44,0))/Loss_ElectricEnergy
 *IF($C44="Residential",'Portfolio Inputs'!U$33,'Portfolio Inputs'!U$34)
+IF(AND(($AB44+$E$2)&gt;HI$5,HI$5&gt;=$E$2),$Q44,IF(AND(($AA44+$E$2)&gt;HI$5,HI$5&gt;=$E$2),$P44,0))/Loss_GasEnergy
 *IF($C44="Residential",'Portfolio Inputs'!U$35,'Portfolio Inputs'!U$36)</f>
        <v>0</v>
      </c>
      <c r="HJ44" s="140">
        <f ca="1">IF(AND(($AB44+$E$2)&gt;HJ$5,HJ$5&gt;=$E$2),$L44,IF(AND(($AA44+$E$2)&gt;HJ$5,HJ$5&gt;=$E$2),$K44,0))/Loss_ElectricEnergy
 *IF($C44="Residential",'Portfolio Inputs'!V$33,'Portfolio Inputs'!V$34)
+IF(AND(($AB44+$E$2)&gt;HJ$5,HJ$5&gt;=$E$2),$Q44,IF(AND(($AA44+$E$2)&gt;HJ$5,HJ$5&gt;=$E$2),$P44,0))/Loss_GasEnergy
 *IF($C44="Residential",'Portfolio Inputs'!V$35,'Portfolio Inputs'!V$36)</f>
        <v>0</v>
      </c>
      <c r="HK44" s="140">
        <f ca="1">IF(AND(($AB44+$E$2)&gt;HK$5,HK$5&gt;=$E$2),$L44,IF(AND(($AA44+$E$2)&gt;HK$5,HK$5&gt;=$E$2),$K44,0))/Loss_ElectricEnergy
 *IF($C44="Residential",'Portfolio Inputs'!W$33,'Portfolio Inputs'!W$34)
+IF(AND(($AB44+$E$2)&gt;HK$5,HK$5&gt;=$E$2),$Q44,IF(AND(($AA44+$E$2)&gt;HK$5,HK$5&gt;=$E$2),$P44,0))/Loss_GasEnergy
 *IF($C44="Residential",'Portfolio Inputs'!W$35,'Portfolio Inputs'!W$36)</f>
        <v>0</v>
      </c>
      <c r="HL44" s="140">
        <f ca="1">IF(AND(($AB44+$E$2)&gt;HL$5,HL$5&gt;=$E$2),$L44,IF(AND(($AA44+$E$2)&gt;HL$5,HL$5&gt;=$E$2),$K44,0))/Loss_ElectricEnergy
 *IF($C44="Residential",'Portfolio Inputs'!X$33,'Portfolio Inputs'!X$34)
+IF(AND(($AB44+$E$2)&gt;HL$5,HL$5&gt;=$E$2),$Q44,IF(AND(($AA44+$E$2)&gt;HL$5,HL$5&gt;=$E$2),$P44,0))/Loss_GasEnergy
 *IF($C44="Residential",'Portfolio Inputs'!X$35,'Portfolio Inputs'!X$36)</f>
        <v>0</v>
      </c>
      <c r="HM44" s="140">
        <f ca="1">IF(AND(($AB44+$E$2)&gt;HM$5,HM$5&gt;=$E$2),$L44,IF(AND(($AA44+$E$2)&gt;HM$5,HM$5&gt;=$E$2),$K44,0))/Loss_ElectricEnergy
 *IF($C44="Residential",'Portfolio Inputs'!Y$33,'Portfolio Inputs'!Y$34)
+IF(AND(($AB44+$E$2)&gt;HM$5,HM$5&gt;=$E$2),$Q44,IF(AND(($AA44+$E$2)&gt;HM$5,HM$5&gt;=$E$2),$P44,0))/Loss_GasEnergy
 *IF($C44="Residential",'Portfolio Inputs'!Y$35,'Portfolio Inputs'!Y$36)</f>
        <v>0</v>
      </c>
      <c r="HN44" s="140">
        <f ca="1">IF(AND(($AB44+$E$2)&gt;HN$5,HN$5&gt;=$E$2),$L44,IF(AND(($AA44+$E$2)&gt;HN$5,HN$5&gt;=$E$2),$K44,0))/Loss_ElectricEnergy
 *IF($C44="Residential",'Portfolio Inputs'!Z$33,'Portfolio Inputs'!Z$34)
+IF(AND(($AB44+$E$2)&gt;HN$5,HN$5&gt;=$E$2),$Q44,IF(AND(($AA44+$E$2)&gt;HN$5,HN$5&gt;=$E$2),$P44,0))/Loss_GasEnergy
 *IF($C44="Residential",'Portfolio Inputs'!Z$35,'Portfolio Inputs'!Z$36)</f>
        <v>0</v>
      </c>
      <c r="HO44" s="140">
        <f ca="1">IF(AND(($AB44+$E$2)&gt;HO$5,HO$5&gt;=$E$2),$L44,IF(AND(($AA44+$E$2)&gt;HO$5,HO$5&gt;=$E$2),$K44,0))/Loss_ElectricEnergy
 *IF($C44="Residential",'Portfolio Inputs'!AA$33,'Portfolio Inputs'!AA$34)
+IF(AND(($AB44+$E$2)&gt;HO$5,HO$5&gt;=$E$2),$Q44,IF(AND(($AA44+$E$2)&gt;HO$5,HO$5&gt;=$E$2),$P44,0))/Loss_GasEnergy
 *IF($C44="Residential",'Portfolio Inputs'!AA$35,'Portfolio Inputs'!AA$36)</f>
        <v>0</v>
      </c>
      <c r="HP44" s="140">
        <f ca="1">IF(AND(($AB44+$E$2)&gt;HP$5,HP$5&gt;=$E$2),$L44,IF(AND(($AA44+$E$2)&gt;HP$5,HP$5&gt;=$E$2),$K44,0))/Loss_ElectricEnergy
 *IF($C44="Residential",'Portfolio Inputs'!AB$33,'Portfolio Inputs'!AB$34)
+IF(AND(($AB44+$E$2)&gt;HP$5,HP$5&gt;=$E$2),$Q44,IF(AND(($AA44+$E$2)&gt;HP$5,HP$5&gt;=$E$2),$P44,0))/Loss_GasEnergy
 *IF($C44="Residential",'Portfolio Inputs'!AB$35,'Portfolio Inputs'!AB$36)</f>
        <v>0</v>
      </c>
      <c r="HQ44" s="140">
        <f ca="1">IF(AND(($AB44+$E$2)&gt;HQ$5,HQ$5&gt;=$E$2),$L44,IF(AND(($AA44+$E$2)&gt;HQ$5,HQ$5&gt;=$E$2),$K44,0))/Loss_ElectricEnergy
 *IF($C44="Residential",'Portfolio Inputs'!AC$33,'Portfolio Inputs'!AC$34)
+IF(AND(($AB44+$E$2)&gt;HQ$5,HQ$5&gt;=$E$2),$Q44,IF(AND(($AA44+$E$2)&gt;HQ$5,HQ$5&gt;=$E$2),$P44,0))/Loss_GasEnergy
 *IF($C44="Residential",'Portfolio Inputs'!AC$35,'Portfolio Inputs'!AC$36)</f>
        <v>0</v>
      </c>
      <c r="HR44" s="140">
        <f ca="1">IF(AND(($AB44+$E$2)&gt;HR$5,HR$5&gt;=$E$2),$L44,IF(AND(($AA44+$E$2)&gt;HR$5,HR$5&gt;=$E$2),$K44,0))/Loss_ElectricEnergy
 *IF($C44="Residential",'Portfolio Inputs'!AD$33,'Portfolio Inputs'!AD$34)
+IF(AND(($AB44+$E$2)&gt;HR$5,HR$5&gt;=$E$2),$Q44,IF(AND(($AA44+$E$2)&gt;HR$5,HR$5&gt;=$E$2),$P44,0))/Loss_GasEnergy
 *IF($C44="Residential",'Portfolio Inputs'!AD$35,'Portfolio Inputs'!AD$36)</f>
        <v>0</v>
      </c>
      <c r="HS44" s="140">
        <f ca="1">IF(AND(($AB44+$E$2)&gt;HS$5,HS$5&gt;=$E$2),$L44,IF(AND(($AA44+$E$2)&gt;HS$5,HS$5&gt;=$E$2),$K44,0))/Loss_ElectricEnergy
 *IF($C44="Residential",'Portfolio Inputs'!AE$33,'Portfolio Inputs'!AE$34)
+IF(AND(($AB44+$E$2)&gt;HS$5,HS$5&gt;=$E$2),$Q44,IF(AND(($AA44+$E$2)&gt;HS$5,HS$5&gt;=$E$2),$P44,0))/Loss_GasEnergy
 *IF($C44="Residential",'Portfolio Inputs'!AE$35,'Portfolio Inputs'!AE$36)</f>
        <v>0</v>
      </c>
      <c r="HT44" s="140">
        <f ca="1">IF(AND(($AB44+$E$2)&gt;HT$5,HT$5&gt;=$E$2),$L44,IF(AND(($AA44+$E$2)&gt;HT$5,HT$5&gt;=$E$2),$K44,0))/Loss_ElectricEnergy
 *IF($C44="Residential",'Portfolio Inputs'!AF$33,'Portfolio Inputs'!AF$34)
+IF(AND(($AB44+$E$2)&gt;HT$5,HT$5&gt;=$E$2),$Q44,IF(AND(($AA44+$E$2)&gt;HT$5,HT$5&gt;=$E$2),$P44,0))/Loss_GasEnergy
 *IF($C44="Residential",'Portfolio Inputs'!AF$35,'Portfolio Inputs'!AF$36)</f>
        <v>0</v>
      </c>
      <c r="HU44" s="140">
        <f ca="1">IF(AND(($AB44+$E$2)&gt;HU$5,HU$5&gt;=$E$2),$L44,IF(AND(($AA44+$E$2)&gt;HU$5,HU$5&gt;=$E$2),$K44,0))/Loss_ElectricEnergy
 *IF($C44="Residential",'Portfolio Inputs'!AG$33,'Portfolio Inputs'!AG$34)
+IF(AND(($AB44+$E$2)&gt;HU$5,HU$5&gt;=$E$2),$Q44,IF(AND(($AA44+$E$2)&gt;HU$5,HU$5&gt;=$E$2),$P44,0))/Loss_GasEnergy
 *IF($C44="Residential",'Portfolio Inputs'!AG$35,'Portfolio Inputs'!AG$36)</f>
        <v>0</v>
      </c>
      <c r="HV44" s="140">
        <f ca="1">IF(AND(($AB44+$E$2)&gt;HV$5,HV$5&gt;=$E$2),$L44,IF(AND(($AA44+$E$2)&gt;HV$5,HV$5&gt;=$E$2),$K44,0))/Loss_ElectricEnergy
 *IF($C44="Residential",'Portfolio Inputs'!AH$33,'Portfolio Inputs'!AH$34)
+IF(AND(($AB44+$E$2)&gt;HV$5,HV$5&gt;=$E$2),$Q44,IF(AND(($AA44+$E$2)&gt;HV$5,HV$5&gt;=$E$2),$P44,0))/Loss_GasEnergy
 *IF($C44="Residential",'Portfolio Inputs'!AH$35,'Portfolio Inputs'!AH$36)</f>
        <v>0</v>
      </c>
      <c r="HW44" s="140">
        <f ca="1">IF(AND(($AB44+$E$2)&gt;HW$5,HW$5&gt;=$E$2),$L44,IF(AND(($AA44+$E$2)&gt;HW$5,HW$5&gt;=$E$2),$K44,0))/Loss_ElectricEnergy
 *IF($C44="Residential",'Portfolio Inputs'!AI$33,'Portfolio Inputs'!AI$34)
+IF(AND(($AB44+$E$2)&gt;HW$5,HW$5&gt;=$E$2),$Q44,IF(AND(($AA44+$E$2)&gt;HW$5,HW$5&gt;=$E$2),$P44,0))/Loss_GasEnergy
 *IF($C44="Residential",'Portfolio Inputs'!AI$35,'Portfolio Inputs'!AI$36)</f>
        <v>0</v>
      </c>
      <c r="HX44" s="140">
        <f ca="1">IF(AND(($AB44+$E$2)&gt;HX$5,HX$5&gt;=$E$2),$L44,IF(AND(($AA44+$E$2)&gt;HX$5,HX$5&gt;=$E$2),$K44,0))/Loss_ElectricEnergy
 *IF($C44="Residential",'Portfolio Inputs'!AJ$33,'Portfolio Inputs'!AJ$34)
+IF(AND(($AB44+$E$2)&gt;HX$5,HX$5&gt;=$E$2),$Q44,IF(AND(($AA44+$E$2)&gt;HX$5,HX$5&gt;=$E$2),$P44,0))/Loss_GasEnergy
 *IF($C44="Residential",'Portfolio Inputs'!AJ$35,'Portfolio Inputs'!AJ$36)</f>
        <v>0</v>
      </c>
      <c r="HY44" s="140">
        <f ca="1">IF(AND(($AB44+$E$2)&gt;HY$5,HY$5&gt;=$E$2),$L44,IF(AND(($AA44+$E$2)&gt;HY$5,HY$5&gt;=$E$2),$K44,0))/Loss_ElectricEnergy
 *IF($C44="Residential",'Portfolio Inputs'!AK$33,'Portfolio Inputs'!AK$34)
+IF(AND(($AB44+$E$2)&gt;HY$5,HY$5&gt;=$E$2),$Q44,IF(AND(($AA44+$E$2)&gt;HY$5,HY$5&gt;=$E$2),$P44,0))/Loss_GasEnergy
 *IF($C44="Residential",'Portfolio Inputs'!AK$35,'Portfolio Inputs'!AK$36)</f>
        <v>0</v>
      </c>
      <c r="HZ44" s="140">
        <f ca="1">IF(AND(($AB44+$E$2)&gt;HZ$5,HZ$5&gt;=$E$2),$L44,IF(AND(($AA44+$E$2)&gt;HZ$5,HZ$5&gt;=$E$2),$K44,0))/Loss_ElectricEnergy
 *IF($C44="Residential",'Portfolio Inputs'!AL$33,'Portfolio Inputs'!AL$34)
+IF(AND(($AB44+$E$2)&gt;HZ$5,HZ$5&gt;=$E$2),$Q44,IF(AND(($AA44+$E$2)&gt;HZ$5,HZ$5&gt;=$E$2),$P44,0))/Loss_GasEnergy
 *IF($C44="Residential",'Portfolio Inputs'!AL$35,'Portfolio Inputs'!AL$36)</f>
        <v>0</v>
      </c>
      <c r="IA44" s="140">
        <f ca="1">IF(AND(($AB44+$E$2)&gt;IA$5,IA$5&gt;=$E$2),$L44,IF(AND(($AA44+$E$2)&gt;IA$5,IA$5&gt;=$E$2),$K44,0))/Loss_ElectricEnergy
 *IF($C44="Residential",'Portfolio Inputs'!AM$33,'Portfolio Inputs'!AM$34)
+IF(AND(($AB44+$E$2)&gt;IA$5,IA$5&gt;=$E$2),$Q44,IF(AND(($AA44+$E$2)&gt;IA$5,IA$5&gt;=$E$2),$P44,0))/Loss_GasEnergy
 *IF($C44="Residential",'Portfolio Inputs'!AM$35,'Portfolio Inputs'!AM$36)</f>
        <v>0</v>
      </c>
      <c r="IB44" s="139"/>
      <c r="IC44" s="140">
        <f t="shared" ca="1" si="450"/>
        <v>0</v>
      </c>
      <c r="ID44" s="140">
        <f t="shared" ca="1" si="450"/>
        <v>0</v>
      </c>
      <c r="IE44" s="140">
        <f t="shared" ca="1" si="450"/>
        <v>0</v>
      </c>
      <c r="IF44" s="140">
        <f t="shared" ca="1" si="450"/>
        <v>0</v>
      </c>
      <c r="IG44" s="140">
        <f t="shared" ca="1" si="450"/>
        <v>0</v>
      </c>
      <c r="IH44" s="140">
        <f t="shared" ca="1" si="450"/>
        <v>0</v>
      </c>
      <c r="II44" s="140">
        <f t="shared" ca="1" si="450"/>
        <v>0</v>
      </c>
      <c r="IJ44" s="140">
        <f t="shared" ca="1" si="450"/>
        <v>0</v>
      </c>
      <c r="IK44" s="140">
        <f t="shared" ca="1" si="450"/>
        <v>0</v>
      </c>
      <c r="IL44" s="140">
        <f t="shared" ca="1" si="450"/>
        <v>0</v>
      </c>
      <c r="IM44" s="140">
        <f t="shared" ca="1" si="450"/>
        <v>0</v>
      </c>
      <c r="IN44" s="140">
        <f t="shared" ca="1" si="450"/>
        <v>0</v>
      </c>
      <c r="IO44" s="140">
        <f t="shared" ca="1" si="450"/>
        <v>0</v>
      </c>
      <c r="IP44" s="140">
        <f t="shared" ca="1" si="450"/>
        <v>0</v>
      </c>
      <c r="IQ44" s="140">
        <f t="shared" ca="1" si="450"/>
        <v>0</v>
      </c>
      <c r="IR44" s="140">
        <f t="shared" ca="1" si="450"/>
        <v>0</v>
      </c>
      <c r="IS44" s="140">
        <f t="shared" ca="1" si="451"/>
        <v>0</v>
      </c>
      <c r="IT44" s="140">
        <f t="shared" ca="1" si="451"/>
        <v>0</v>
      </c>
      <c r="IU44" s="140">
        <f t="shared" ca="1" si="451"/>
        <v>0</v>
      </c>
      <c r="IV44" s="140">
        <f t="shared" ca="1" si="451"/>
        <v>0</v>
      </c>
      <c r="IW44" s="140">
        <f t="shared" ca="1" si="452"/>
        <v>0</v>
      </c>
      <c r="IX44" s="140">
        <f t="shared" ca="1" si="452"/>
        <v>0</v>
      </c>
      <c r="IY44" s="140">
        <f t="shared" ca="1" si="452"/>
        <v>0</v>
      </c>
      <c r="IZ44" s="140">
        <f t="shared" ca="1" si="452"/>
        <v>0</v>
      </c>
      <c r="JA44" s="140">
        <f t="shared" ca="1" si="452"/>
        <v>0</v>
      </c>
      <c r="JB44" s="140">
        <f t="shared" ca="1" si="452"/>
        <v>0</v>
      </c>
      <c r="JC44" s="140">
        <f t="shared" ca="1" si="452"/>
        <v>0</v>
      </c>
      <c r="JD44" s="140">
        <f t="shared" ca="1" si="452"/>
        <v>0</v>
      </c>
      <c r="JE44" s="140">
        <f t="shared" ca="1" si="452"/>
        <v>0</v>
      </c>
      <c r="JF44" s="140">
        <f t="shared" ca="1" si="452"/>
        <v>0</v>
      </c>
      <c r="JG44" s="140">
        <f t="shared" ca="1" si="452"/>
        <v>0</v>
      </c>
      <c r="JH44" s="140">
        <f t="shared" ca="1" si="452"/>
        <v>0</v>
      </c>
      <c r="JI44" s="140">
        <f t="shared" ca="1" si="452"/>
        <v>0</v>
      </c>
      <c r="JJ44" s="140">
        <f t="shared" ca="1" si="452"/>
        <v>0</v>
      </c>
      <c r="JK44" s="139"/>
      <c r="JL44" s="140">
        <f ca="1">IF(AND(($AB44+$E$2)&gt;JL$5,JL$5&gt;=$E$2),'Portfolio Inputs'!F$30*$S44,IF(AND(($AA44+$E$2)&gt;JL$5,JL$5&gt;=$E$2),'Portfolio Inputs'!F$30*$R44,0))</f>
        <v>0</v>
      </c>
      <c r="JM44" s="140">
        <f ca="1">IF(AND(($AB44+$E$2)&gt;JM$5,JM$5&gt;=$E$2),'Portfolio Inputs'!G$30*$S44,IF(AND(($AA44+$E$2)&gt;JM$5,JM$5&gt;=$E$2),'Portfolio Inputs'!G$30*$R44,0))</f>
        <v>0</v>
      </c>
      <c r="JN44" s="140">
        <f ca="1">IF(AND(($AB44+$E$2)&gt;JN$5,JN$5&gt;=$E$2),'Portfolio Inputs'!H$30*$S44,IF(AND(($AA44+$E$2)&gt;JN$5,JN$5&gt;=$E$2),'Portfolio Inputs'!H$30*$R44,0))</f>
        <v>0</v>
      </c>
      <c r="JO44" s="140">
        <f ca="1">IF(AND(($AB44+$E$2)&gt;JO$5,JO$5&gt;=$E$2),'Portfolio Inputs'!I$30*$S44,IF(AND(($AA44+$E$2)&gt;JO$5,JO$5&gt;=$E$2),'Portfolio Inputs'!I$30*$R44,0))</f>
        <v>0</v>
      </c>
      <c r="JP44" s="140">
        <f ca="1">IF(AND(($AB44+$E$2)&gt;JP$5,JP$5&gt;=$E$2),'Portfolio Inputs'!J$30*$S44,IF(AND(($AA44+$E$2)&gt;JP$5,JP$5&gt;=$E$2),'Portfolio Inputs'!J$30*$R44,0))</f>
        <v>0</v>
      </c>
      <c r="JQ44" s="140">
        <f ca="1">IF(AND(($AB44+$E$2)&gt;JQ$5,JQ$5&gt;=$E$2),'Portfolio Inputs'!K$30*$S44,IF(AND(($AA44+$E$2)&gt;JQ$5,JQ$5&gt;=$E$2),'Portfolio Inputs'!K$30*$R44,0))</f>
        <v>0</v>
      </c>
      <c r="JR44" s="140">
        <f ca="1">IF(AND(($AB44+$E$2)&gt;JR$5,JR$5&gt;=$E$2),'Portfolio Inputs'!L$30*$S44,IF(AND(($AA44+$E$2)&gt;JR$5,JR$5&gt;=$E$2),'Portfolio Inputs'!L$30*$R44,0))</f>
        <v>0</v>
      </c>
      <c r="JS44" s="140">
        <f ca="1">IF(AND(($AB44+$E$2)&gt;JS$5,JS$5&gt;=$E$2),'Portfolio Inputs'!M$30*$S44,IF(AND(($AA44+$E$2)&gt;JS$5,JS$5&gt;=$E$2),'Portfolio Inputs'!M$30*$R44,0))</f>
        <v>0</v>
      </c>
      <c r="JT44" s="140">
        <f ca="1">IF(AND(($AB44+$E$2)&gt;JT$5,JT$5&gt;=$E$2),'Portfolio Inputs'!N$30*$S44,IF(AND(($AA44+$E$2)&gt;JT$5,JT$5&gt;=$E$2),'Portfolio Inputs'!N$30*$R44,0))</f>
        <v>0</v>
      </c>
      <c r="JU44" s="140">
        <f ca="1">IF(AND(($AB44+$E$2)&gt;JU$5,JU$5&gt;=$E$2),'Portfolio Inputs'!O$30*$S44,IF(AND(($AA44+$E$2)&gt;JU$5,JU$5&gt;=$E$2),'Portfolio Inputs'!O$30*$R44,0))</f>
        <v>0</v>
      </c>
      <c r="JV44" s="140">
        <f ca="1">IF(AND(($AB44+$E$2)&gt;JV$5,JV$5&gt;=$E$2),'Portfolio Inputs'!P$30*$S44,IF(AND(($AA44+$E$2)&gt;JV$5,JV$5&gt;=$E$2),'Portfolio Inputs'!P$30*$R44,0))</f>
        <v>0</v>
      </c>
      <c r="JW44" s="140">
        <f ca="1">IF(AND(($AB44+$E$2)&gt;JW$5,JW$5&gt;=$E$2),'Portfolio Inputs'!Q$30*$S44,IF(AND(($AA44+$E$2)&gt;JW$5,JW$5&gt;=$E$2),'Portfolio Inputs'!Q$30*$R44,0))</f>
        <v>0</v>
      </c>
      <c r="JX44" s="140">
        <f ca="1">IF(AND(($AB44+$E$2)&gt;JX$5,JX$5&gt;=$E$2),'Portfolio Inputs'!R$30*$S44,IF(AND(($AA44+$E$2)&gt;JX$5,JX$5&gt;=$E$2),'Portfolio Inputs'!R$30*$R44,0))</f>
        <v>0</v>
      </c>
      <c r="JY44" s="140">
        <f ca="1">IF(AND(($AB44+$E$2)&gt;JY$5,JY$5&gt;=$E$2),'Portfolio Inputs'!S$30*$S44,IF(AND(($AA44+$E$2)&gt;JY$5,JY$5&gt;=$E$2),'Portfolio Inputs'!S$30*$R44,0))</f>
        <v>0</v>
      </c>
      <c r="JZ44" s="140">
        <f ca="1">IF(AND(($AB44+$E$2)&gt;JZ$5,JZ$5&gt;=$E$2),'Portfolio Inputs'!T$30*$S44,IF(AND(($AA44+$E$2)&gt;JZ$5,JZ$5&gt;=$E$2),'Portfolio Inputs'!T$30*$R44,0))</f>
        <v>0</v>
      </c>
      <c r="KA44" s="140">
        <f ca="1">IF(AND(($AB44+$E$2)&gt;KA$5,KA$5&gt;=$E$2),'Portfolio Inputs'!U$30*$S44,IF(AND(($AA44+$E$2)&gt;KA$5,KA$5&gt;=$E$2),'Portfolio Inputs'!U$30*$R44,0))</f>
        <v>0</v>
      </c>
      <c r="KB44" s="140">
        <f ca="1">IF(AND(($AB44+$E$2)&gt;KB$5,KB$5&gt;=$E$2),'Portfolio Inputs'!V$30*$S44,IF(AND(($AA44+$E$2)&gt;KB$5,KB$5&gt;=$E$2),'Portfolio Inputs'!V$30*$R44,0))</f>
        <v>0</v>
      </c>
      <c r="KC44" s="140">
        <f ca="1">IF(AND(($AB44+$E$2)&gt;KC$5,KC$5&gt;=$E$2),'Portfolio Inputs'!W$30*$S44,IF(AND(($AA44+$E$2)&gt;KC$5,KC$5&gt;=$E$2),'Portfolio Inputs'!W$30*$R44,0))</f>
        <v>0</v>
      </c>
      <c r="KD44" s="140">
        <f ca="1">IF(AND(($AB44+$E$2)&gt;KD$5,KD$5&gt;=$E$2),'Portfolio Inputs'!X$30*$S44,IF(AND(($AA44+$E$2)&gt;KD$5,KD$5&gt;=$E$2),'Portfolio Inputs'!X$30*$R44,0))</f>
        <v>0</v>
      </c>
      <c r="KE44" s="140">
        <f ca="1">IF(AND(($AB44+$E$2)&gt;KE$5,KE$5&gt;=$E$2),'Portfolio Inputs'!Y$30*$S44,IF(AND(($AA44+$E$2)&gt;KE$5,KE$5&gt;=$E$2),'Portfolio Inputs'!Y$30*$R44,0))</f>
        <v>0</v>
      </c>
      <c r="KF44" s="140">
        <f ca="1">IF(AND(($AB44+$E$2)&gt;KF$5,KF$5&gt;=$E$2),'Portfolio Inputs'!Z$30*$S44,IF(AND(($AA44+$E$2)&gt;KF$5,KF$5&gt;=$E$2),'Portfolio Inputs'!Z$30*$R44,0))</f>
        <v>0</v>
      </c>
      <c r="KG44" s="140">
        <f ca="1">IF(AND(($AB44+$E$2)&gt;KG$5,KG$5&gt;=$E$2),'Portfolio Inputs'!AA$30*$S44,IF(AND(($AA44+$E$2)&gt;KG$5,KG$5&gt;=$E$2),'Portfolio Inputs'!AA$30*$R44,0))</f>
        <v>0</v>
      </c>
      <c r="KH44" s="140">
        <f ca="1">IF(AND(($AB44+$E$2)&gt;KH$5,KH$5&gt;=$E$2),'Portfolio Inputs'!AB$30*$S44,IF(AND(($AA44+$E$2)&gt;KH$5,KH$5&gt;=$E$2),'Portfolio Inputs'!AB$30*$R44,0))</f>
        <v>0</v>
      </c>
      <c r="KI44" s="140">
        <f ca="1">IF(AND(($AB44+$E$2)&gt;KI$5,KI$5&gt;=$E$2),'Portfolio Inputs'!AC$30*$S44,IF(AND(($AA44+$E$2)&gt;KI$5,KI$5&gt;=$E$2),'Portfolio Inputs'!AC$30*$R44,0))</f>
        <v>0</v>
      </c>
      <c r="KJ44" s="140">
        <f ca="1">IF(AND(($AB44+$E$2)&gt;KJ$5,KJ$5&gt;=$E$2),'Portfolio Inputs'!AD$30*$S44,IF(AND(($AA44+$E$2)&gt;KJ$5,KJ$5&gt;=$E$2),'Portfolio Inputs'!AD$30*$R44,0))</f>
        <v>0</v>
      </c>
      <c r="KK44" s="140">
        <f ca="1">IF(AND(($AB44+$E$2)&gt;KK$5,KK$5&gt;=$E$2),'Portfolio Inputs'!AE$30*$S44,IF(AND(($AA44+$E$2)&gt;KK$5,KK$5&gt;=$E$2),'Portfolio Inputs'!AE$30*$R44,0))</f>
        <v>0</v>
      </c>
      <c r="KL44" s="140">
        <f ca="1">IF(AND(($AB44+$E$2)&gt;KL$5,KL$5&gt;=$E$2),'Portfolio Inputs'!AF$30*$S44,IF(AND(($AA44+$E$2)&gt;KL$5,KL$5&gt;=$E$2),'Portfolio Inputs'!AF$30*$R44,0))</f>
        <v>0</v>
      </c>
      <c r="KM44" s="140">
        <f ca="1">IF(AND(($AB44+$E$2)&gt;KM$5,KM$5&gt;=$E$2),'Portfolio Inputs'!AG$30*$S44,IF(AND(($AA44+$E$2)&gt;KM$5,KM$5&gt;=$E$2),'Portfolio Inputs'!AG$30*$R44,0))</f>
        <v>0</v>
      </c>
      <c r="KN44" s="140">
        <f ca="1">IF(AND(($AB44+$E$2)&gt;KN$5,KN$5&gt;=$E$2),'Portfolio Inputs'!AH$30*$S44,IF(AND(($AA44+$E$2)&gt;KN$5,KN$5&gt;=$E$2),'Portfolio Inputs'!AH$30*$R44,0))</f>
        <v>0</v>
      </c>
      <c r="KO44" s="140">
        <f ca="1">IF(AND(($AB44+$E$2)&gt;KO$5,KO$5&gt;=$E$2),'Portfolio Inputs'!AI$30*$S44,IF(AND(($AA44+$E$2)&gt;KO$5,KO$5&gt;=$E$2),'Portfolio Inputs'!AI$30*$R44,0))</f>
        <v>0</v>
      </c>
      <c r="KP44" s="140">
        <f ca="1">IF(AND(($AB44+$E$2)&gt;KP$5,KP$5&gt;=$E$2),'Portfolio Inputs'!AJ$30*$S44,IF(AND(($AA44+$E$2)&gt;KP$5,KP$5&gt;=$E$2),'Portfolio Inputs'!AJ$30*$R44,0))</f>
        <v>0</v>
      </c>
      <c r="KQ44" s="140">
        <f ca="1">IF(AND(($AB44+$E$2)&gt;KQ$5,KQ$5&gt;=$E$2),'Portfolio Inputs'!AK$30*$S44,IF(AND(($AA44+$E$2)&gt;KQ$5,KQ$5&gt;=$E$2),'Portfolio Inputs'!AK$30*$R44,0))</f>
        <v>0</v>
      </c>
      <c r="KR44" s="140">
        <f ca="1">IF(AND(($AB44+$E$2)&gt;KR$5,KR$5&gt;=$E$2),'Portfolio Inputs'!AL$30*$S44,IF(AND(($AA44+$E$2)&gt;KR$5,KR$5&gt;=$E$2),'Portfolio Inputs'!AL$30*$R44,0))</f>
        <v>0</v>
      </c>
      <c r="KS44" s="140">
        <f ca="1">IF(AND(($AB44+$E$2)&gt;KS$5,KS$5&gt;=$E$2),'Portfolio Inputs'!AM$30*$S44,IF(AND(($AA44+$E$2)&gt;KS$5,KS$5&gt;=$E$2),'Portfolio Inputs'!AM$30*$R44,0))</f>
        <v>0</v>
      </c>
      <c r="KT44" s="139"/>
      <c r="KU44" s="140">
        <f ca="1">IF(AND(($AB44+$E$2)&gt;KU$5,KU$5&gt;=$E$2),$S44,IF(AND(($AA44+$E$2)&gt;KU$5,KU$5&gt;=$E$2),$R44,0))*IF($C44="Residential",'Portfolio Inputs'!F$37,'Portfolio Inputs'!F$38)</f>
        <v>0</v>
      </c>
      <c r="KV44" s="140">
        <f ca="1">IF(AND(($AB44+$E$2)&gt;KV$5,KV$5&gt;=$E$2),$S44,IF(AND(($AA44+$E$2)&gt;KV$5,KV$5&gt;=$E$2),$R44,0))*IF($C44="Residential",'Portfolio Inputs'!G$37,'Portfolio Inputs'!G$38)</f>
        <v>0</v>
      </c>
      <c r="KW44" s="140">
        <f ca="1">IF(AND(($AB44+$E$2)&gt;KW$5,KW$5&gt;=$E$2),$S44,IF(AND(($AA44+$E$2)&gt;KW$5,KW$5&gt;=$E$2),$R44,0))*IF($C44="Residential",'Portfolio Inputs'!H$37,'Portfolio Inputs'!H$38)</f>
        <v>0</v>
      </c>
      <c r="KX44" s="140">
        <f ca="1">IF(AND(($AB44+$E$2)&gt;KX$5,KX$5&gt;=$E$2),$S44,IF(AND(($AA44+$E$2)&gt;KX$5,KX$5&gt;=$E$2),$R44,0))*IF($C44="Residential",'Portfolio Inputs'!I$37,'Portfolio Inputs'!I$38)</f>
        <v>0</v>
      </c>
      <c r="KY44" s="140">
        <f ca="1">IF(AND(($AB44+$E$2)&gt;KY$5,KY$5&gt;=$E$2),$S44,IF(AND(($AA44+$E$2)&gt;KY$5,KY$5&gt;=$E$2),$R44,0))*IF($C44="Residential",'Portfolio Inputs'!J$37,'Portfolio Inputs'!J$38)</f>
        <v>0</v>
      </c>
      <c r="KZ44" s="140">
        <f ca="1">IF(AND(($AB44+$E$2)&gt;KZ$5,KZ$5&gt;=$E$2),$S44,IF(AND(($AA44+$E$2)&gt;KZ$5,KZ$5&gt;=$E$2),$R44,0))*IF($C44="Residential",'Portfolio Inputs'!K$37,'Portfolio Inputs'!K$38)</f>
        <v>0</v>
      </c>
      <c r="LA44" s="140">
        <f ca="1">IF(AND(($AB44+$E$2)&gt;LA$5,LA$5&gt;=$E$2),$S44,IF(AND(($AA44+$E$2)&gt;LA$5,LA$5&gt;=$E$2),$R44,0))*IF($C44="Residential",'Portfolio Inputs'!L$37,'Portfolio Inputs'!L$38)</f>
        <v>0</v>
      </c>
      <c r="LB44" s="140">
        <f ca="1">IF(AND(($AB44+$E$2)&gt;LB$5,LB$5&gt;=$E$2),$S44,IF(AND(($AA44+$E$2)&gt;LB$5,LB$5&gt;=$E$2),$R44,0))*IF($C44="Residential",'Portfolio Inputs'!M$37,'Portfolio Inputs'!M$38)</f>
        <v>0</v>
      </c>
      <c r="LC44" s="140">
        <f ca="1">IF(AND(($AB44+$E$2)&gt;LC$5,LC$5&gt;=$E$2),$S44,IF(AND(($AA44+$E$2)&gt;LC$5,LC$5&gt;=$E$2),$R44,0))*IF($C44="Residential",'Portfolio Inputs'!N$37,'Portfolio Inputs'!N$38)</f>
        <v>0</v>
      </c>
      <c r="LD44" s="140">
        <f ca="1">IF(AND(($AB44+$E$2)&gt;LD$5,LD$5&gt;=$E$2),$S44,IF(AND(($AA44+$E$2)&gt;LD$5,LD$5&gt;=$E$2),$R44,0))*IF($C44="Residential",'Portfolio Inputs'!O$37,'Portfolio Inputs'!O$38)</f>
        <v>0</v>
      </c>
      <c r="LE44" s="140">
        <f ca="1">IF(AND(($AB44+$E$2)&gt;LE$5,LE$5&gt;=$E$2),$S44,IF(AND(($AA44+$E$2)&gt;LE$5,LE$5&gt;=$E$2),$R44,0))*IF($C44="Residential",'Portfolio Inputs'!P$37,'Portfolio Inputs'!P$38)</f>
        <v>0</v>
      </c>
      <c r="LF44" s="140">
        <f ca="1">IF(AND(($AB44+$E$2)&gt;LF$5,LF$5&gt;=$E$2),$S44,IF(AND(($AA44+$E$2)&gt;LF$5,LF$5&gt;=$E$2),$R44,0))*IF($C44="Residential",'Portfolio Inputs'!Q$37,'Portfolio Inputs'!Q$38)</f>
        <v>0</v>
      </c>
      <c r="LG44" s="140">
        <f ca="1">IF(AND(($AB44+$E$2)&gt;LG$5,LG$5&gt;=$E$2),$S44,IF(AND(($AA44+$E$2)&gt;LG$5,LG$5&gt;=$E$2),$R44,0))*IF($C44="Residential",'Portfolio Inputs'!R$37,'Portfolio Inputs'!R$38)</f>
        <v>0</v>
      </c>
      <c r="LH44" s="140">
        <f ca="1">IF(AND(($AB44+$E$2)&gt;LH$5,LH$5&gt;=$E$2),$S44,IF(AND(($AA44+$E$2)&gt;LH$5,LH$5&gt;=$E$2),$R44,0))*IF($C44="Residential",'Portfolio Inputs'!S$37,'Portfolio Inputs'!S$38)</f>
        <v>0</v>
      </c>
      <c r="LI44" s="140">
        <f ca="1">IF(AND(($AB44+$E$2)&gt;LI$5,LI$5&gt;=$E$2),$S44,IF(AND(($AA44+$E$2)&gt;LI$5,LI$5&gt;=$E$2),$R44,0))*IF($C44="Residential",'Portfolio Inputs'!T$37,'Portfolio Inputs'!T$38)</f>
        <v>0</v>
      </c>
      <c r="LJ44" s="140">
        <f ca="1">IF(AND(($AB44+$E$2)&gt;LJ$5,LJ$5&gt;=$E$2),$S44,IF(AND(($AA44+$E$2)&gt;LJ$5,LJ$5&gt;=$E$2),$R44,0))*IF($C44="Residential",'Portfolio Inputs'!U$37,'Portfolio Inputs'!U$38)</f>
        <v>0</v>
      </c>
      <c r="LK44" s="140">
        <f ca="1">IF(AND(($AB44+$E$2)&gt;LK$5,LK$5&gt;=$E$2),$S44,IF(AND(($AA44+$E$2)&gt;LK$5,LK$5&gt;=$E$2),$R44,0))*IF($C44="Residential",'Portfolio Inputs'!V$37,'Portfolio Inputs'!V$38)</f>
        <v>0</v>
      </c>
      <c r="LL44" s="140">
        <f ca="1">IF(AND(($AB44+$E$2)&gt;LL$5,LL$5&gt;=$E$2),$S44,IF(AND(($AA44+$E$2)&gt;LL$5,LL$5&gt;=$E$2),$R44,0))*IF($C44="Residential",'Portfolio Inputs'!W$37,'Portfolio Inputs'!W$38)</f>
        <v>0</v>
      </c>
      <c r="LM44" s="140">
        <f ca="1">IF(AND(($AB44+$E$2)&gt;LM$5,LM$5&gt;=$E$2),$S44,IF(AND(($AA44+$E$2)&gt;LM$5,LM$5&gt;=$E$2),$R44,0))*IF($C44="Residential",'Portfolio Inputs'!X$37,'Portfolio Inputs'!X$38)</f>
        <v>0</v>
      </c>
      <c r="LN44" s="140">
        <f ca="1">IF(AND(($AB44+$E$2)&gt;LN$5,LN$5&gt;=$E$2),$S44,IF(AND(($AA44+$E$2)&gt;LN$5,LN$5&gt;=$E$2),$R44,0))*IF($C44="Residential",'Portfolio Inputs'!Y$37,'Portfolio Inputs'!Y$38)</f>
        <v>0</v>
      </c>
      <c r="LO44" s="140">
        <f ca="1">IF(AND(($AB44+$E$2)&gt;LO$5,LO$5&gt;=$E$2),$S44,IF(AND(($AA44+$E$2)&gt;LO$5,LO$5&gt;=$E$2),$R44,0))*IF($C44="Residential",'Portfolio Inputs'!Z$37,'Portfolio Inputs'!Z$38)</f>
        <v>0</v>
      </c>
      <c r="LP44" s="140">
        <f ca="1">IF(AND(($AB44+$E$2)&gt;LP$5,LP$5&gt;=$E$2),$S44,IF(AND(($AA44+$E$2)&gt;LP$5,LP$5&gt;=$E$2),$R44,0))*IF($C44="Residential",'Portfolio Inputs'!AA$37,'Portfolio Inputs'!AA$38)</f>
        <v>0</v>
      </c>
      <c r="LQ44" s="140">
        <f ca="1">IF(AND(($AB44+$E$2)&gt;LQ$5,LQ$5&gt;=$E$2),$S44,IF(AND(($AA44+$E$2)&gt;LQ$5,LQ$5&gt;=$E$2),$R44,0))*IF($C44="Residential",'Portfolio Inputs'!AB$37,'Portfolio Inputs'!AB$38)</f>
        <v>0</v>
      </c>
      <c r="LR44" s="140">
        <f ca="1">IF(AND(($AB44+$E$2)&gt;LR$5,LR$5&gt;=$E$2),$S44,IF(AND(($AA44+$E$2)&gt;LR$5,LR$5&gt;=$E$2),$R44,0))*IF($C44="Residential",'Portfolio Inputs'!AC$37,'Portfolio Inputs'!AC$38)</f>
        <v>0</v>
      </c>
      <c r="LS44" s="140">
        <f ca="1">IF(AND(($AB44+$E$2)&gt;LS$5,LS$5&gt;=$E$2),$S44,IF(AND(($AA44+$E$2)&gt;LS$5,LS$5&gt;=$E$2),$R44,0))*IF($C44="Residential",'Portfolio Inputs'!AD$37,'Portfolio Inputs'!AD$38)</f>
        <v>0</v>
      </c>
      <c r="LT44" s="140">
        <f ca="1">IF(AND(($AB44+$E$2)&gt;LT$5,LT$5&gt;=$E$2),$S44,IF(AND(($AA44+$E$2)&gt;LT$5,LT$5&gt;=$E$2),$R44,0))*IF($C44="Residential",'Portfolio Inputs'!AE$37,'Portfolio Inputs'!AE$38)</f>
        <v>0</v>
      </c>
      <c r="LU44" s="140">
        <f ca="1">IF(AND(($AB44+$E$2)&gt;LU$5,LU$5&gt;=$E$2),$S44,IF(AND(($AA44+$E$2)&gt;LU$5,LU$5&gt;=$E$2),$R44,0))*IF($C44="Residential",'Portfolio Inputs'!AF$37,'Portfolio Inputs'!AF$38)</f>
        <v>0</v>
      </c>
      <c r="LV44" s="140">
        <f ca="1">IF(AND(($AB44+$E$2)&gt;LV$5,LV$5&gt;=$E$2),$S44,IF(AND(($AA44+$E$2)&gt;LV$5,LV$5&gt;=$E$2),$R44,0))*IF($C44="Residential",'Portfolio Inputs'!AG$37,'Portfolio Inputs'!AG$38)</f>
        <v>0</v>
      </c>
      <c r="LW44" s="140">
        <f ca="1">IF(AND(($AB44+$E$2)&gt;LW$5,LW$5&gt;=$E$2),$S44,IF(AND(($AA44+$E$2)&gt;LW$5,LW$5&gt;=$E$2),$R44,0))*IF($C44="Residential",'Portfolio Inputs'!AH$37,'Portfolio Inputs'!AH$38)</f>
        <v>0</v>
      </c>
      <c r="LX44" s="140">
        <f ca="1">IF(AND(($AB44+$E$2)&gt;LX$5,LX$5&gt;=$E$2),$S44,IF(AND(($AA44+$E$2)&gt;LX$5,LX$5&gt;=$E$2),$R44,0))*IF($C44="Residential",'Portfolio Inputs'!AI$37,'Portfolio Inputs'!AI$38)</f>
        <v>0</v>
      </c>
      <c r="LY44" s="140">
        <f ca="1">IF(AND(($AB44+$E$2)&gt;LY$5,LY$5&gt;=$E$2),$S44,IF(AND(($AA44+$E$2)&gt;LY$5,LY$5&gt;=$E$2),$R44,0))*IF($C44="Residential",'Portfolio Inputs'!AJ$37,'Portfolio Inputs'!AJ$38)</f>
        <v>0</v>
      </c>
      <c r="LZ44" s="140">
        <f ca="1">IF(AND(($AB44+$E$2)&gt;LZ$5,LZ$5&gt;=$E$2),$S44,IF(AND(($AA44+$E$2)&gt;LZ$5,LZ$5&gt;=$E$2),$R44,0))*IF($C44="Residential",'Portfolio Inputs'!AK$37,'Portfolio Inputs'!AK$38)</f>
        <v>0</v>
      </c>
      <c r="MA44" s="140">
        <f ca="1">IF(AND(($AB44+$E$2)&gt;MA$5,MA$5&gt;=$E$2),$S44,IF(AND(($AA44+$E$2)&gt;MA$5,MA$5&gt;=$E$2),$R44,0))*IF($C44="Residential",'Portfolio Inputs'!AL$37,'Portfolio Inputs'!AL$38)</f>
        <v>0</v>
      </c>
      <c r="MB44" s="140">
        <f ca="1">IF(AND(($AB44+$E$2)&gt;MB$5,MB$5&gt;=$E$2),$S44,IF(AND(($AA44+$E$2)&gt;MB$5,MB$5&gt;=$E$2),$R44,0))*IF($C44="Residential",'Portfolio Inputs'!AM$37,'Portfolio Inputs'!AM$38)</f>
        <v>0</v>
      </c>
      <c r="MC44" s="139"/>
      <c r="MD44" s="164">
        <f t="shared" ca="1" si="238"/>
        <v>10914.974999999999</v>
      </c>
      <c r="ME44" s="164">
        <f t="shared" ca="1" si="239"/>
        <v>10914.974999999999</v>
      </c>
      <c r="MF44" s="164">
        <f t="shared" ca="1" si="240"/>
        <v>10914.974999999999</v>
      </c>
      <c r="MG44" s="164">
        <f t="shared" ca="1" si="241"/>
        <v>10914.974999999999</v>
      </c>
      <c r="MH44" s="164">
        <f t="shared" ca="1" si="242"/>
        <v>10914.974999999999</v>
      </c>
      <c r="MI44" s="164">
        <f t="shared" ca="1" si="243"/>
        <v>10914.974999999999</v>
      </c>
      <c r="MJ44" s="164">
        <f t="shared" ca="1" si="244"/>
        <v>10914.974999999999</v>
      </c>
      <c r="MK44" s="164">
        <f t="shared" ca="1" si="245"/>
        <v>10914.974999999999</v>
      </c>
      <c r="ML44" s="164">
        <f t="shared" ca="1" si="246"/>
        <v>10914.974999999999</v>
      </c>
      <c r="MM44" s="164">
        <f t="shared" ca="1" si="247"/>
        <v>10914.974999999999</v>
      </c>
      <c r="MN44" s="164">
        <f t="shared" ca="1" si="248"/>
        <v>0</v>
      </c>
      <c r="MO44" s="164">
        <f t="shared" ca="1" si="249"/>
        <v>0</v>
      </c>
      <c r="MP44" s="164">
        <f t="shared" ca="1" si="250"/>
        <v>0</v>
      </c>
      <c r="MQ44" s="164">
        <f t="shared" ca="1" si="251"/>
        <v>0</v>
      </c>
      <c r="MR44" s="164">
        <f t="shared" ca="1" si="252"/>
        <v>0</v>
      </c>
      <c r="MS44" s="164">
        <f t="shared" ca="1" si="253"/>
        <v>0</v>
      </c>
      <c r="MT44" s="164">
        <f t="shared" ca="1" si="254"/>
        <v>0</v>
      </c>
      <c r="MU44" s="164">
        <f t="shared" ca="1" si="255"/>
        <v>0</v>
      </c>
      <c r="MV44" s="164">
        <f t="shared" ca="1" si="256"/>
        <v>0</v>
      </c>
      <c r="MW44" s="164">
        <f t="shared" ca="1" si="257"/>
        <v>0</v>
      </c>
      <c r="MX44" s="164">
        <f t="shared" ca="1" si="258"/>
        <v>0</v>
      </c>
      <c r="MY44" s="164">
        <f t="shared" ca="1" si="259"/>
        <v>0</v>
      </c>
      <c r="MZ44" s="164">
        <f t="shared" ca="1" si="260"/>
        <v>0</v>
      </c>
      <c r="NA44" s="164">
        <f t="shared" ca="1" si="261"/>
        <v>0</v>
      </c>
      <c r="NB44" s="164">
        <f t="shared" ca="1" si="262"/>
        <v>0</v>
      </c>
      <c r="NC44" s="164">
        <f t="shared" ca="1" si="263"/>
        <v>0</v>
      </c>
      <c r="ND44" s="164">
        <f t="shared" ca="1" si="264"/>
        <v>0</v>
      </c>
      <c r="NE44" s="164">
        <f t="shared" ca="1" si="265"/>
        <v>0</v>
      </c>
      <c r="NF44" s="164">
        <f t="shared" ca="1" si="266"/>
        <v>0</v>
      </c>
      <c r="NG44" s="164">
        <f t="shared" ca="1" si="267"/>
        <v>0</v>
      </c>
      <c r="NH44" s="164">
        <f t="shared" ca="1" si="268"/>
        <v>0</v>
      </c>
      <c r="NI44" s="164">
        <f t="shared" ca="1" si="269"/>
        <v>0</v>
      </c>
      <c r="NJ44" s="164">
        <f t="shared" ca="1" si="270"/>
        <v>0</v>
      </c>
      <c r="NK44" s="164">
        <f t="shared" ca="1" si="271"/>
        <v>0</v>
      </c>
      <c r="NL44" s="139"/>
      <c r="NM44" s="164">
        <f t="shared" ca="1" si="272"/>
        <v>1.1517000000000002</v>
      </c>
      <c r="NN44" s="164">
        <f t="shared" ca="1" si="273"/>
        <v>1.1517000000000002</v>
      </c>
      <c r="NO44" s="164">
        <f t="shared" ca="1" si="274"/>
        <v>1.1517000000000002</v>
      </c>
      <c r="NP44" s="164">
        <f t="shared" ca="1" si="275"/>
        <v>1.1517000000000002</v>
      </c>
      <c r="NQ44" s="164">
        <f t="shared" ca="1" si="276"/>
        <v>1.1517000000000002</v>
      </c>
      <c r="NR44" s="164">
        <f t="shared" ca="1" si="277"/>
        <v>1.1517000000000002</v>
      </c>
      <c r="NS44" s="164">
        <f t="shared" ca="1" si="278"/>
        <v>1.1517000000000002</v>
      </c>
      <c r="NT44" s="164">
        <f t="shared" ca="1" si="279"/>
        <v>1.1517000000000002</v>
      </c>
      <c r="NU44" s="164">
        <f t="shared" ca="1" si="280"/>
        <v>1.1517000000000002</v>
      </c>
      <c r="NV44" s="164">
        <f t="shared" ca="1" si="281"/>
        <v>1.1517000000000002</v>
      </c>
      <c r="NW44" s="164">
        <f t="shared" ca="1" si="282"/>
        <v>0</v>
      </c>
      <c r="NX44" s="164">
        <f t="shared" ca="1" si="283"/>
        <v>0</v>
      </c>
      <c r="NY44" s="164">
        <f t="shared" ca="1" si="284"/>
        <v>0</v>
      </c>
      <c r="NZ44" s="164">
        <f t="shared" ca="1" si="285"/>
        <v>0</v>
      </c>
      <c r="OA44" s="164">
        <f t="shared" ca="1" si="286"/>
        <v>0</v>
      </c>
      <c r="OB44" s="164">
        <f t="shared" ca="1" si="287"/>
        <v>0</v>
      </c>
      <c r="OC44" s="164">
        <f t="shared" ca="1" si="288"/>
        <v>0</v>
      </c>
      <c r="OD44" s="164">
        <f t="shared" ca="1" si="289"/>
        <v>0</v>
      </c>
      <c r="OE44" s="164">
        <f t="shared" ca="1" si="290"/>
        <v>0</v>
      </c>
      <c r="OF44" s="164">
        <f t="shared" ca="1" si="291"/>
        <v>0</v>
      </c>
      <c r="OG44" s="164">
        <f t="shared" ca="1" si="292"/>
        <v>0</v>
      </c>
      <c r="OH44" s="164">
        <f t="shared" ca="1" si="293"/>
        <v>0</v>
      </c>
      <c r="OI44" s="164">
        <f t="shared" ca="1" si="294"/>
        <v>0</v>
      </c>
      <c r="OJ44" s="164">
        <f t="shared" ca="1" si="295"/>
        <v>0</v>
      </c>
      <c r="OK44" s="164">
        <f t="shared" ca="1" si="296"/>
        <v>0</v>
      </c>
      <c r="OL44" s="164">
        <f t="shared" ca="1" si="297"/>
        <v>0</v>
      </c>
      <c r="OM44" s="164">
        <f t="shared" ca="1" si="298"/>
        <v>0</v>
      </c>
      <c r="ON44" s="164">
        <f t="shared" ca="1" si="299"/>
        <v>0</v>
      </c>
      <c r="OO44" s="164">
        <f t="shared" ca="1" si="300"/>
        <v>0</v>
      </c>
      <c r="OP44" s="164">
        <f t="shared" ca="1" si="301"/>
        <v>0</v>
      </c>
      <c r="OQ44" s="164">
        <f t="shared" ca="1" si="302"/>
        <v>0</v>
      </c>
      <c r="OR44" s="164">
        <f t="shared" ca="1" si="303"/>
        <v>0</v>
      </c>
      <c r="OS44" s="164">
        <f t="shared" ca="1" si="304"/>
        <v>0</v>
      </c>
      <c r="OT44" s="164">
        <f t="shared" ca="1" si="305"/>
        <v>0</v>
      </c>
      <c r="OU44" s="139"/>
      <c r="OV44" s="164">
        <f t="shared" ca="1" si="306"/>
        <v>0</v>
      </c>
      <c r="OW44" s="164">
        <f t="shared" ca="1" si="307"/>
        <v>0</v>
      </c>
      <c r="OX44" s="164">
        <f t="shared" ca="1" si="308"/>
        <v>0</v>
      </c>
      <c r="OY44" s="164">
        <f t="shared" ca="1" si="309"/>
        <v>0</v>
      </c>
      <c r="OZ44" s="164">
        <f t="shared" ca="1" si="310"/>
        <v>0</v>
      </c>
      <c r="PA44" s="164">
        <f t="shared" ca="1" si="311"/>
        <v>0</v>
      </c>
      <c r="PB44" s="164">
        <f t="shared" ca="1" si="312"/>
        <v>0</v>
      </c>
      <c r="PC44" s="164">
        <f t="shared" ca="1" si="313"/>
        <v>0</v>
      </c>
      <c r="PD44" s="164">
        <f t="shared" ca="1" si="314"/>
        <v>0</v>
      </c>
      <c r="PE44" s="164">
        <f t="shared" ca="1" si="315"/>
        <v>0</v>
      </c>
      <c r="PF44" s="164">
        <f t="shared" ca="1" si="316"/>
        <v>0</v>
      </c>
      <c r="PG44" s="164">
        <f t="shared" ca="1" si="317"/>
        <v>0</v>
      </c>
      <c r="PH44" s="164">
        <f t="shared" ca="1" si="318"/>
        <v>0</v>
      </c>
      <c r="PI44" s="164">
        <f t="shared" ca="1" si="319"/>
        <v>0</v>
      </c>
      <c r="PJ44" s="164">
        <f t="shared" ca="1" si="320"/>
        <v>0</v>
      </c>
      <c r="PK44" s="164">
        <f t="shared" ca="1" si="321"/>
        <v>0</v>
      </c>
      <c r="PL44" s="164">
        <f t="shared" ca="1" si="322"/>
        <v>0</v>
      </c>
      <c r="PM44" s="164">
        <f t="shared" ca="1" si="323"/>
        <v>0</v>
      </c>
      <c r="PN44" s="164">
        <f t="shared" ca="1" si="324"/>
        <v>0</v>
      </c>
      <c r="PO44" s="164">
        <f t="shared" ca="1" si="325"/>
        <v>0</v>
      </c>
      <c r="PP44" s="164">
        <f t="shared" ca="1" si="326"/>
        <v>0</v>
      </c>
      <c r="PQ44" s="164">
        <f t="shared" ca="1" si="327"/>
        <v>0</v>
      </c>
      <c r="PR44" s="164">
        <f t="shared" ca="1" si="328"/>
        <v>0</v>
      </c>
      <c r="PS44" s="164">
        <f t="shared" ca="1" si="329"/>
        <v>0</v>
      </c>
      <c r="PT44" s="164">
        <f t="shared" ca="1" si="330"/>
        <v>0</v>
      </c>
      <c r="PU44" s="164">
        <f t="shared" ca="1" si="331"/>
        <v>0</v>
      </c>
      <c r="PV44" s="164">
        <f t="shared" ca="1" si="332"/>
        <v>0</v>
      </c>
      <c r="PW44" s="164">
        <f t="shared" ca="1" si="333"/>
        <v>0</v>
      </c>
      <c r="PX44" s="164">
        <f t="shared" ca="1" si="334"/>
        <v>0</v>
      </c>
      <c r="PY44" s="164">
        <f t="shared" ca="1" si="335"/>
        <v>0</v>
      </c>
      <c r="PZ44" s="164">
        <f t="shared" ca="1" si="336"/>
        <v>0</v>
      </c>
      <c r="QA44" s="164">
        <f t="shared" ca="1" si="337"/>
        <v>0</v>
      </c>
      <c r="QB44" s="164">
        <f t="shared" ca="1" si="338"/>
        <v>0</v>
      </c>
      <c r="QC44" s="164">
        <f t="shared" ca="1" si="339"/>
        <v>0</v>
      </c>
      <c r="QD44" s="131"/>
    </row>
    <row r="45" spans="1:446" s="120" customFormat="1" ht="14.4" customHeight="1">
      <c r="A45" s="157" t="b">
        <f t="shared" ca="1" si="230"/>
        <v>0</v>
      </c>
      <c r="B45" s="128" t="str">
        <f>'Measure Inputs'!B29</f>
        <v>Commercial_Commercial Prescriptive Rebate_Lighting_C&amp;I Lighting_Actual</v>
      </c>
      <c r="C45" s="129" t="str">
        <f ca="1">INDEX(OFFSET('Measure Inputs'!$D$7,,,TotalMeasures),MATCH($B45,OFFSET('Measure Inputs'!$B$7,,,TotalMeasures),0))</f>
        <v>Commercial</v>
      </c>
      <c r="D45" s="129" t="str">
        <f ca="1">INDEX(OFFSET('Measure Inputs'!$E$7,,,TotalMeasures),MATCH($B45,OFFSET('Measure Inputs'!$B$7,,,TotalMeasures),0))</f>
        <v>Commercial Prescriptive Rebate</v>
      </c>
      <c r="E45" s="129" t="str">
        <f ca="1">INDEX(OFFSET('Measure Inputs'!$F$7,,,TotalMeasures),MATCH($B45,OFFSET('Measure Inputs'!$B$7,,,TotalMeasures),0))</f>
        <v>Lighting</v>
      </c>
      <c r="F45" s="130" t="str">
        <f ca="1">INDEX(OFFSET('Measure Inputs'!$G$7,,,TotalMeasures),MATCH($B45,OFFSET('Measure Inputs'!$B$7,,,TotalMeasures),0))</f>
        <v>C&amp;I Lighting</v>
      </c>
      <c r="G45" s="130" t="str">
        <f ca="1">INDEX(OFFSET('Measure Inputs'!$H$7,,,TotalMeasures),MATCH($B45,OFFSET('Measure Inputs'!$B$7,,,TotalMeasures),0))</f>
        <v>Actual</v>
      </c>
      <c r="H45" s="131"/>
      <c r="I45" s="132">
        <f ca="1">INDEX(OFFSET('Measure Inputs'!$L$7,,,TotalMeasures),MATCH($B45,OFFSET('Measure Inputs'!$B$7,,,TotalMeasures),0))</f>
        <v>19546</v>
      </c>
      <c r="J45" s="132">
        <f t="shared" ca="1" si="231"/>
        <v>2888759.5369999981</v>
      </c>
      <c r="K45" s="162">
        <f ca="1">INDEX(OFFSET('Measure Inputs'!$AH$7,,,TotalMeasures),MATCH($B45,OFFSET('Measure Inputs'!$B$7,,,TotalMeasures),0))*$I45</f>
        <v>2888759.5369999981</v>
      </c>
      <c r="L45" s="132">
        <f ca="1">INDEX(OFFSET('Measure Inputs'!$AI$7,,,TotalMeasures),MATCH($B45,OFFSET('Measure Inputs'!$B$7,,,TotalMeasures),0))*$I45</f>
        <v>0</v>
      </c>
      <c r="M45" s="132">
        <f t="shared" ca="1" si="232"/>
        <v>695.16858899999988</v>
      </c>
      <c r="N45" s="135">
        <f ca="1">INDEX(OFFSET('Measure Inputs'!$AJ$7,,,TotalMeasures),MATCH($B45,OFFSET('Measure Inputs'!$B$7,,,TotalMeasures),0))*$I45</f>
        <v>695.16858899999988</v>
      </c>
      <c r="O45" s="132">
        <f ca="1">INDEX(OFFSET('Measure Inputs'!$AK$7,,,TotalMeasures),MATCH($B45,OFFSET('Measure Inputs'!$B$7,,,TotalMeasures),0))*$I45</f>
        <v>0</v>
      </c>
      <c r="P45" s="135">
        <f ca="1">INDEX(OFFSET('Measure Inputs'!$AL$7,,,TotalMeasures),MATCH($B45,OFFSET('Measure Inputs'!$B$7,,,TotalMeasures),0))*$I45</f>
        <v>0</v>
      </c>
      <c r="Q45" s="132">
        <f ca="1">INDEX(OFFSET('Measure Inputs'!$AM$7,,,TotalMeasures),MATCH($B45,OFFSET('Measure Inputs'!$B$7,,,TotalMeasures),0))*$I45</f>
        <v>0</v>
      </c>
      <c r="R45" s="133">
        <v>0</v>
      </c>
      <c r="S45" s="133">
        <v>0</v>
      </c>
      <c r="T45" s="133">
        <v>0</v>
      </c>
      <c r="U45" s="133">
        <v>0</v>
      </c>
      <c r="V45" s="133">
        <v>0</v>
      </c>
      <c r="W45" s="133">
        <v>0</v>
      </c>
      <c r="X45" s="131"/>
      <c r="Y45" s="134">
        <f ca="1">INDEX(OFFSET('Measure Inputs'!$Q$7,,,TotalMeasures),MATCH($B45,OFFSET('Measure Inputs'!$B$7,,,TotalMeasures),0))*$I45</f>
        <v>773904.92541538458</v>
      </c>
      <c r="Z45" s="134">
        <f ca="1">INDEX(OFFSET('Measure Inputs'!$R$7,,,TotalMeasures),MATCH($B45,OFFSET('Measure Inputs'!$B$7,,,TotalMeasures),0))*$I45</f>
        <v>0</v>
      </c>
      <c r="AA45" s="163">
        <f ca="1">INDEX(OFFSET('Measure Inputs'!$N$7,,,TotalMeasures),MATCH($B45,OFFSET('Measure Inputs'!$B$7,,,TotalMeasures),0))</f>
        <v>8</v>
      </c>
      <c r="AB45" s="163">
        <f ca="1">INDEX(OFFSET('Measure Inputs'!$O$7,,,TotalMeasures),MATCH($B45,OFFSET('Measure Inputs'!$B$7,,,TotalMeasures),0))</f>
        <v>0</v>
      </c>
      <c r="AC45" s="134">
        <f ca="1">INDEX(OFFSET('Measure Inputs'!$P$7,,,TotalMeasures),MATCH($B45,OFFSET('Measure Inputs'!$B$7,,,TotalMeasures),0))*$I45</f>
        <v>264895.78492000001</v>
      </c>
      <c r="AD45" s="134">
        <v>0</v>
      </c>
      <c r="AE45" s="134"/>
      <c r="AF45" s="131"/>
      <c r="AG45" s="135">
        <f t="shared" ca="1" si="233"/>
        <v>1.1093117054962569</v>
      </c>
      <c r="AH45" s="135">
        <f t="shared" ca="1" si="234"/>
        <v>3.240903938746198</v>
      </c>
      <c r="AI45" s="135">
        <f t="shared" ca="1" si="235"/>
        <v>1.3671856730847418</v>
      </c>
      <c r="AJ45" s="135">
        <f t="shared" ca="1" si="236"/>
        <v>2.7772444046209497</v>
      </c>
      <c r="AK45" s="135">
        <f t="shared" ca="1" si="237"/>
        <v>0.39942891005577902</v>
      </c>
      <c r="AL45" s="131"/>
      <c r="AM45" s="156"/>
      <c r="AN45" s="156"/>
      <c r="AO45" s="156"/>
      <c r="AP45" s="131"/>
      <c r="AQ45" s="138">
        <f t="shared" ca="1" si="111"/>
        <v>858501.79270449374</v>
      </c>
      <c r="AR45" s="138">
        <f t="shared" ca="1" si="112"/>
        <v>773904.92541538458</v>
      </c>
      <c r="AS45" s="131"/>
      <c r="AT45" s="138">
        <f t="shared" ca="1" si="113"/>
        <v>858501.79270449374</v>
      </c>
      <c r="AU45" s="138">
        <f t="shared" ca="1" si="114"/>
        <v>0</v>
      </c>
      <c r="AV45" s="131"/>
      <c r="AW45" s="138">
        <f t="shared" ca="1" si="115"/>
        <v>858501.79270449374</v>
      </c>
      <c r="AX45" s="138">
        <f t="shared" ca="1" si="116"/>
        <v>0</v>
      </c>
      <c r="AY45" s="138">
        <f t="shared" ca="1" si="117"/>
        <v>199569.93365313584</v>
      </c>
      <c r="AZ45" s="138">
        <f t="shared" ca="1" si="118"/>
        <v>0</v>
      </c>
      <c r="BA45" s="138">
        <f t="shared" ca="1" si="119"/>
        <v>773904.92541538458</v>
      </c>
      <c r="BB45" s="131"/>
      <c r="BC45" s="138">
        <f t="shared" ca="1" si="120"/>
        <v>1884427.3388984699</v>
      </c>
      <c r="BD45" s="138">
        <f t="shared" ca="1" si="121"/>
        <v>0</v>
      </c>
      <c r="BE45" s="138">
        <f t="shared" ca="1" si="122"/>
        <v>773904.92541538458</v>
      </c>
      <c r="BF45" s="131"/>
      <c r="BG45" s="138">
        <f t="shared" ca="1" si="123"/>
        <v>858501.79270449374</v>
      </c>
      <c r="BH45" s="138">
        <f t="shared" ca="1" si="124"/>
        <v>1884427.3388984699</v>
      </c>
      <c r="BI45" s="131"/>
      <c r="BJ45" s="140">
        <f ca="1">IF(AND(($AB45+$E$2)&gt;BJ$5,BJ$5&gt;=$E$2),'Portfolio Inputs'!F$24*$L45,IF(AND(($AA45+$E$2)&gt;BJ$5,BJ$5&gt;=$E$2),'Portfolio Inputs'!F$24*$K45,0))*Loss_ElectricEnergy+IF(AND(($AB45+$E$2)&gt;BJ$5,BJ$5&gt;=$E$2),'Portfolio Inputs'!F$25*$O45,IF(AND(($AA45+$E$2)&gt;BJ$5,BJ$5&gt;=$E$2),'Portfolio Inputs'!F$25*$N45,0))*Loss_ElectricDemand+IF(AND(($AB45+$E$2)&gt;BJ$5,BJ$5&gt;=$E$2),'Portfolio Inputs'!F$26*$Q45,IF(AND(($AA45+$E$2)&gt;BJ$5,BJ$5&gt;=$E$2),'Portfolio Inputs'!F$26*$P45,0))*Loss_GasEnergy</f>
        <v>135281.09200456736</v>
      </c>
      <c r="BK45" s="140">
        <f ca="1">IF(AND(($AB45+$E$2)&gt;BK$5,BK$5&gt;=$E$2),'Portfolio Inputs'!G$24*$L45,IF(AND(($AA45+$E$2)&gt;BK$5,BK$5&gt;=$E$2),'Portfolio Inputs'!G$24*$K45,0))*Loss_ElectricEnergy+IF(AND(($AB45+$E$2)&gt;BK$5,BK$5&gt;=$E$2),'Portfolio Inputs'!G$25*$O45,IF(AND(($AA45+$E$2)&gt;BK$5,BK$5&gt;=$E$2),'Portfolio Inputs'!G$25*$N45,0))*Loss_ElectricDemand+IF(AND(($AB45+$E$2)&gt;BK$5,BK$5&gt;=$E$2),'Portfolio Inputs'!G$26*$Q45,IF(AND(($AA45+$E$2)&gt;BK$5,BK$5&gt;=$E$2),'Portfolio Inputs'!G$26*$P45,0))*Loss_GasEnergy</f>
        <v>137310.30838463586</v>
      </c>
      <c r="BL45" s="140">
        <f ca="1">IF(AND(($AB45+$E$2)&gt;BL$5,BL$5&gt;=$E$2),'Portfolio Inputs'!H$24*$L45,IF(AND(($AA45+$E$2)&gt;BL$5,BL$5&gt;=$E$2),'Portfolio Inputs'!H$24*$K45,0))*Loss_ElectricEnergy+IF(AND(($AB45+$E$2)&gt;BL$5,BL$5&gt;=$E$2),'Portfolio Inputs'!H$25*$O45,IF(AND(($AA45+$E$2)&gt;BL$5,BL$5&gt;=$E$2),'Portfolio Inputs'!H$25*$N45,0))*Loss_ElectricDemand+IF(AND(($AB45+$E$2)&gt;BL$5,BL$5&gt;=$E$2),'Portfolio Inputs'!H$26*$Q45,IF(AND(($AA45+$E$2)&gt;BL$5,BL$5&gt;=$E$2),'Portfolio Inputs'!H$26*$P45,0))*Loss_GasEnergy</f>
        <v>139369.96301040539</v>
      </c>
      <c r="BM45" s="140">
        <f ca="1">IF(AND(($AB45+$E$2)&gt;BM$5,BM$5&gt;=$E$2),'Portfolio Inputs'!I$24*$L45,IF(AND(($AA45+$E$2)&gt;BM$5,BM$5&gt;=$E$2),'Portfolio Inputs'!I$24*$K45,0))*Loss_ElectricEnergy+IF(AND(($AB45+$E$2)&gt;BM$5,BM$5&gt;=$E$2),'Portfolio Inputs'!I$25*$O45,IF(AND(($AA45+$E$2)&gt;BM$5,BM$5&gt;=$E$2),'Portfolio Inputs'!I$25*$N45,0))*Loss_ElectricDemand+IF(AND(($AB45+$E$2)&gt;BM$5,BM$5&gt;=$E$2),'Portfolio Inputs'!I$26*$Q45,IF(AND(($AA45+$E$2)&gt;BM$5,BM$5&gt;=$E$2),'Portfolio Inputs'!I$26*$P45,0))*Loss_GasEnergy</f>
        <v>141460.51245556143</v>
      </c>
      <c r="BN45" s="140">
        <f ca="1">IF(AND(($AB45+$E$2)&gt;BN$5,BN$5&gt;=$E$2),'Portfolio Inputs'!J$24*$L45,IF(AND(($AA45+$E$2)&gt;BN$5,BN$5&gt;=$E$2),'Portfolio Inputs'!J$24*$K45,0))*Loss_ElectricEnergy+IF(AND(($AB45+$E$2)&gt;BN$5,BN$5&gt;=$E$2),'Portfolio Inputs'!J$25*$O45,IF(AND(($AA45+$E$2)&gt;BN$5,BN$5&gt;=$E$2),'Portfolio Inputs'!J$25*$N45,0))*Loss_ElectricDemand+IF(AND(($AB45+$E$2)&gt;BN$5,BN$5&gt;=$E$2),'Portfolio Inputs'!J$26*$Q45,IF(AND(($AA45+$E$2)&gt;BN$5,BN$5&gt;=$E$2),'Portfolio Inputs'!J$26*$P45,0))*Loss_GasEnergy</f>
        <v>143582.42014239487</v>
      </c>
      <c r="BO45" s="140">
        <f ca="1">IF(AND(($AB45+$E$2)&gt;BO$5,BO$5&gt;=$E$2),'Portfolio Inputs'!K$24*$L45,IF(AND(($AA45+$E$2)&gt;BO$5,BO$5&gt;=$E$2),'Portfolio Inputs'!K$24*$K45,0))*Loss_ElectricEnergy+IF(AND(($AB45+$E$2)&gt;BO$5,BO$5&gt;=$E$2),'Portfolio Inputs'!K$25*$O45,IF(AND(($AA45+$E$2)&gt;BO$5,BO$5&gt;=$E$2),'Portfolio Inputs'!K$25*$N45,0))*Loss_ElectricDemand+IF(AND(($AB45+$E$2)&gt;BO$5,BO$5&gt;=$E$2),'Portfolio Inputs'!K$26*$Q45,IF(AND(($AA45+$E$2)&gt;BO$5,BO$5&gt;=$E$2),'Portfolio Inputs'!K$26*$P45,0))*Loss_GasEnergy</f>
        <v>145736.15644453076</v>
      </c>
      <c r="BP45" s="140">
        <f ca="1">IF(AND(($AB45+$E$2)&gt;BP$5,BP$5&gt;=$E$2),'Portfolio Inputs'!L$24*$L45,IF(AND(($AA45+$E$2)&gt;BP$5,BP$5&gt;=$E$2),'Portfolio Inputs'!L$24*$K45,0))*Loss_ElectricEnergy+IF(AND(($AB45+$E$2)&gt;BP$5,BP$5&gt;=$E$2),'Portfolio Inputs'!L$25*$O45,IF(AND(($AA45+$E$2)&gt;BP$5,BP$5&gt;=$E$2),'Portfolio Inputs'!L$25*$N45,0))*Loss_ElectricDemand+IF(AND(($AB45+$E$2)&gt;BP$5,BP$5&gt;=$E$2),'Portfolio Inputs'!L$26*$Q45,IF(AND(($AA45+$E$2)&gt;BP$5,BP$5&gt;=$E$2),'Portfolio Inputs'!L$26*$P45,0))*Loss_GasEnergy</f>
        <v>147922.19879119869</v>
      </c>
      <c r="BQ45" s="140">
        <f ca="1">IF(AND(($AB45+$E$2)&gt;BQ$5,BQ$5&gt;=$E$2),'Portfolio Inputs'!M$24*$L45,IF(AND(($AA45+$E$2)&gt;BQ$5,BQ$5&gt;=$E$2),'Portfolio Inputs'!M$24*$K45,0))*Loss_ElectricEnergy+IF(AND(($AB45+$E$2)&gt;BQ$5,BQ$5&gt;=$E$2),'Portfolio Inputs'!M$25*$O45,IF(AND(($AA45+$E$2)&gt;BQ$5,BQ$5&gt;=$E$2),'Portfolio Inputs'!M$25*$N45,0))*Loss_ElectricDemand+IF(AND(($AB45+$E$2)&gt;BQ$5,BQ$5&gt;=$E$2),'Portfolio Inputs'!M$26*$Q45,IF(AND(($AA45+$E$2)&gt;BQ$5,BQ$5&gt;=$E$2),'Portfolio Inputs'!M$26*$P45,0))*Loss_GasEnergy</f>
        <v>150141.03177306664</v>
      </c>
      <c r="BR45" s="140">
        <f ca="1">IF(AND(($AB45+$E$2)&gt;BR$5,BR$5&gt;=$E$2),'Portfolio Inputs'!N$24*$L45,IF(AND(($AA45+$E$2)&gt;BR$5,BR$5&gt;=$E$2),'Portfolio Inputs'!N$24*$K45,0))*Loss_ElectricEnergy+IF(AND(($AB45+$E$2)&gt;BR$5,BR$5&gt;=$E$2),'Portfolio Inputs'!N$25*$O45,IF(AND(($AA45+$E$2)&gt;BR$5,BR$5&gt;=$E$2),'Portfolio Inputs'!N$25*$N45,0))*Loss_ElectricDemand+IF(AND(($AB45+$E$2)&gt;BR$5,BR$5&gt;=$E$2),'Portfolio Inputs'!N$26*$Q45,IF(AND(($AA45+$E$2)&gt;BR$5,BR$5&gt;=$E$2),'Portfolio Inputs'!N$26*$P45,0))*Loss_GasEnergy</f>
        <v>0</v>
      </c>
      <c r="BS45" s="140">
        <f ca="1">IF(AND(($AB45+$E$2)&gt;BS$5,BS$5&gt;=$E$2),'Portfolio Inputs'!O$24*$L45,IF(AND(($AA45+$E$2)&gt;BS$5,BS$5&gt;=$E$2),'Portfolio Inputs'!O$24*$K45,0))*Loss_ElectricEnergy+IF(AND(($AB45+$E$2)&gt;BS$5,BS$5&gt;=$E$2),'Portfolio Inputs'!O$25*$O45,IF(AND(($AA45+$E$2)&gt;BS$5,BS$5&gt;=$E$2),'Portfolio Inputs'!O$25*$N45,0))*Loss_ElectricDemand+IF(AND(($AB45+$E$2)&gt;BS$5,BS$5&gt;=$E$2),'Portfolio Inputs'!O$26*$Q45,IF(AND(($AA45+$E$2)&gt;BS$5,BS$5&gt;=$E$2),'Portfolio Inputs'!O$26*$P45,0))*Loss_GasEnergy</f>
        <v>0</v>
      </c>
      <c r="BT45" s="140">
        <f ca="1">IF(AND(($AB45+$E$2)&gt;BT$5,BT$5&gt;=$E$2),'Portfolio Inputs'!P$24*$L45,IF(AND(($AA45+$E$2)&gt;BT$5,BT$5&gt;=$E$2),'Portfolio Inputs'!P$24*$K45,0))*Loss_ElectricEnergy+IF(AND(($AB45+$E$2)&gt;BT$5,BT$5&gt;=$E$2),'Portfolio Inputs'!P$25*$O45,IF(AND(($AA45+$E$2)&gt;BT$5,BT$5&gt;=$E$2),'Portfolio Inputs'!P$25*$N45,0))*Loss_ElectricDemand+IF(AND(($AB45+$E$2)&gt;BT$5,BT$5&gt;=$E$2),'Portfolio Inputs'!P$26*$Q45,IF(AND(($AA45+$E$2)&gt;BT$5,BT$5&gt;=$E$2),'Portfolio Inputs'!P$26*$P45,0))*Loss_GasEnergy</f>
        <v>0</v>
      </c>
      <c r="BU45" s="140">
        <f ca="1">IF(AND(($AB45+$E$2)&gt;BU$5,BU$5&gt;=$E$2),'Portfolio Inputs'!Q$24*$L45,IF(AND(($AA45+$E$2)&gt;BU$5,BU$5&gt;=$E$2),'Portfolio Inputs'!Q$24*$K45,0))*Loss_ElectricEnergy+IF(AND(($AB45+$E$2)&gt;BU$5,BU$5&gt;=$E$2),'Portfolio Inputs'!Q$25*$O45,IF(AND(($AA45+$E$2)&gt;BU$5,BU$5&gt;=$E$2),'Portfolio Inputs'!Q$25*$N45,0))*Loss_ElectricDemand+IF(AND(($AB45+$E$2)&gt;BU$5,BU$5&gt;=$E$2),'Portfolio Inputs'!Q$26*$Q45,IF(AND(($AA45+$E$2)&gt;BU$5,BU$5&gt;=$E$2),'Portfolio Inputs'!Q$26*$P45,0))*Loss_GasEnergy</f>
        <v>0</v>
      </c>
      <c r="BV45" s="140">
        <f ca="1">IF(AND(($AB45+$E$2)&gt;BV$5,BV$5&gt;=$E$2),'Portfolio Inputs'!R$24*$L45,IF(AND(($AA45+$E$2)&gt;BV$5,BV$5&gt;=$E$2),'Portfolio Inputs'!R$24*$K45,0))*Loss_ElectricEnergy+IF(AND(($AB45+$E$2)&gt;BV$5,BV$5&gt;=$E$2),'Portfolio Inputs'!R$25*$O45,IF(AND(($AA45+$E$2)&gt;BV$5,BV$5&gt;=$E$2),'Portfolio Inputs'!R$25*$N45,0))*Loss_ElectricDemand+IF(AND(($AB45+$E$2)&gt;BV$5,BV$5&gt;=$E$2),'Portfolio Inputs'!R$26*$Q45,IF(AND(($AA45+$E$2)&gt;BV$5,BV$5&gt;=$E$2),'Portfolio Inputs'!R$26*$P45,0))*Loss_GasEnergy</f>
        <v>0</v>
      </c>
      <c r="BW45" s="140">
        <f ca="1">IF(AND(($AB45+$E$2)&gt;BW$5,BW$5&gt;=$E$2),'Portfolio Inputs'!S$24*$L45,IF(AND(($AA45+$E$2)&gt;BW$5,BW$5&gt;=$E$2),'Portfolio Inputs'!S$24*$K45,0))*Loss_ElectricEnergy+IF(AND(($AB45+$E$2)&gt;BW$5,BW$5&gt;=$E$2),'Portfolio Inputs'!S$25*$O45,IF(AND(($AA45+$E$2)&gt;BW$5,BW$5&gt;=$E$2),'Portfolio Inputs'!S$25*$N45,0))*Loss_ElectricDemand+IF(AND(($AB45+$E$2)&gt;BW$5,BW$5&gt;=$E$2),'Portfolio Inputs'!S$26*$Q45,IF(AND(($AA45+$E$2)&gt;BW$5,BW$5&gt;=$E$2),'Portfolio Inputs'!S$26*$P45,0))*Loss_GasEnergy</f>
        <v>0</v>
      </c>
      <c r="BX45" s="140">
        <f ca="1">IF(AND(($AB45+$E$2)&gt;BX$5,BX$5&gt;=$E$2),'Portfolio Inputs'!T$24*$L45,IF(AND(($AA45+$E$2)&gt;BX$5,BX$5&gt;=$E$2),'Portfolio Inputs'!T$24*$K45,0))*Loss_ElectricEnergy+IF(AND(($AB45+$E$2)&gt;BX$5,BX$5&gt;=$E$2),'Portfolio Inputs'!T$25*$O45,IF(AND(($AA45+$E$2)&gt;BX$5,BX$5&gt;=$E$2),'Portfolio Inputs'!T$25*$N45,0))*Loss_ElectricDemand+IF(AND(($AB45+$E$2)&gt;BX$5,BX$5&gt;=$E$2),'Portfolio Inputs'!T$26*$Q45,IF(AND(($AA45+$E$2)&gt;BX$5,BX$5&gt;=$E$2),'Portfolio Inputs'!T$26*$P45,0))*Loss_GasEnergy</f>
        <v>0</v>
      </c>
      <c r="BY45" s="140">
        <f ca="1">IF(AND(($AB45+$E$2)&gt;BY$5,BY$5&gt;=$E$2),'Portfolio Inputs'!U$24*$L45,IF(AND(($AA45+$E$2)&gt;BY$5,BY$5&gt;=$E$2),'Portfolio Inputs'!U$24*$K45,0))*Loss_ElectricEnergy+IF(AND(($AB45+$E$2)&gt;BY$5,BY$5&gt;=$E$2),'Portfolio Inputs'!U$25*$O45,IF(AND(($AA45+$E$2)&gt;BY$5,BY$5&gt;=$E$2),'Portfolio Inputs'!U$25*$N45,0))*Loss_ElectricDemand+IF(AND(($AB45+$E$2)&gt;BY$5,BY$5&gt;=$E$2),'Portfolio Inputs'!U$26*$Q45,IF(AND(($AA45+$E$2)&gt;BY$5,BY$5&gt;=$E$2),'Portfolio Inputs'!U$26*$P45,0))*Loss_GasEnergy</f>
        <v>0</v>
      </c>
      <c r="BZ45" s="140">
        <f ca="1">IF(AND(($AB45+$E$2)&gt;BZ$5,BZ$5&gt;=$E$2),'Portfolio Inputs'!V$24*$L45,IF(AND(($AA45+$E$2)&gt;BZ$5,BZ$5&gt;=$E$2),'Portfolio Inputs'!V$24*$K45,0))*Loss_ElectricEnergy+IF(AND(($AB45+$E$2)&gt;BZ$5,BZ$5&gt;=$E$2),'Portfolio Inputs'!V$25*$O45,IF(AND(($AA45+$E$2)&gt;BZ$5,BZ$5&gt;=$E$2),'Portfolio Inputs'!V$25*$N45,0))*Loss_ElectricDemand+IF(AND(($AB45+$E$2)&gt;BZ$5,BZ$5&gt;=$E$2),'Portfolio Inputs'!V$26*$Q45,IF(AND(($AA45+$E$2)&gt;BZ$5,BZ$5&gt;=$E$2),'Portfolio Inputs'!V$26*$P45,0))*Loss_GasEnergy</f>
        <v>0</v>
      </c>
      <c r="CA45" s="140">
        <f ca="1">IF(AND(($AB45+$E$2)&gt;CA$5,CA$5&gt;=$E$2),'Portfolio Inputs'!W$24*$L45,IF(AND(($AA45+$E$2)&gt;CA$5,CA$5&gt;=$E$2),'Portfolio Inputs'!W$24*$K45,0))*Loss_ElectricEnergy+IF(AND(($AB45+$E$2)&gt;CA$5,CA$5&gt;=$E$2),'Portfolio Inputs'!W$25*$O45,IF(AND(($AA45+$E$2)&gt;CA$5,CA$5&gt;=$E$2),'Portfolio Inputs'!W$25*$N45,0))*Loss_ElectricDemand+IF(AND(($AB45+$E$2)&gt;CA$5,CA$5&gt;=$E$2),'Portfolio Inputs'!W$26*$Q45,IF(AND(($AA45+$E$2)&gt;CA$5,CA$5&gt;=$E$2),'Portfolio Inputs'!W$26*$P45,0))*Loss_GasEnergy</f>
        <v>0</v>
      </c>
      <c r="CB45" s="140">
        <f ca="1">IF(AND(($AB45+$E$2)&gt;CB$5,CB$5&gt;=$E$2),'Portfolio Inputs'!X$24*$L45,IF(AND(($AA45+$E$2)&gt;CB$5,CB$5&gt;=$E$2),'Portfolio Inputs'!X$24*$K45,0))*Loss_ElectricEnergy+IF(AND(($AB45+$E$2)&gt;CB$5,CB$5&gt;=$E$2),'Portfolio Inputs'!X$25*$O45,IF(AND(($AA45+$E$2)&gt;CB$5,CB$5&gt;=$E$2),'Portfolio Inputs'!X$25*$N45,0))*Loss_ElectricDemand+IF(AND(($AB45+$E$2)&gt;CB$5,CB$5&gt;=$E$2),'Portfolio Inputs'!X$26*$Q45,IF(AND(($AA45+$E$2)&gt;CB$5,CB$5&gt;=$E$2),'Portfolio Inputs'!X$26*$P45,0))*Loss_GasEnergy</f>
        <v>0</v>
      </c>
      <c r="CC45" s="140">
        <f ca="1">IF(AND(($AB45+$E$2)&gt;CC$5,CC$5&gt;=$E$2),'Portfolio Inputs'!Y$24*$L45,IF(AND(($AA45+$E$2)&gt;CC$5,CC$5&gt;=$E$2),'Portfolio Inputs'!Y$24*$K45,0))*Loss_ElectricEnergy+IF(AND(($AB45+$E$2)&gt;CC$5,CC$5&gt;=$E$2),'Portfolio Inputs'!Y$25*$O45,IF(AND(($AA45+$E$2)&gt;CC$5,CC$5&gt;=$E$2),'Portfolio Inputs'!Y$25*$N45,0))*Loss_ElectricDemand+IF(AND(($AB45+$E$2)&gt;CC$5,CC$5&gt;=$E$2),'Portfolio Inputs'!Y$26*$Q45,IF(AND(($AA45+$E$2)&gt;CC$5,CC$5&gt;=$E$2),'Portfolio Inputs'!Y$26*$P45,0))*Loss_GasEnergy</f>
        <v>0</v>
      </c>
      <c r="CD45" s="140">
        <f ca="1">IF(AND(($AB45+$E$2)&gt;CD$5,CD$5&gt;=$E$2),'Portfolio Inputs'!Z$24*$L45,IF(AND(($AA45+$E$2)&gt;CD$5,CD$5&gt;=$E$2),'Portfolio Inputs'!Z$24*$K45,0))*Loss_ElectricEnergy+IF(AND(($AB45+$E$2)&gt;CD$5,CD$5&gt;=$E$2),'Portfolio Inputs'!Z$25*$O45,IF(AND(($AA45+$E$2)&gt;CD$5,CD$5&gt;=$E$2),'Portfolio Inputs'!Z$25*$N45,0))*Loss_ElectricDemand+IF(AND(($AB45+$E$2)&gt;CD$5,CD$5&gt;=$E$2),'Portfolio Inputs'!Z$26*$Q45,IF(AND(($AA45+$E$2)&gt;CD$5,CD$5&gt;=$E$2),'Portfolio Inputs'!Z$26*$P45,0))*Loss_GasEnergy</f>
        <v>0</v>
      </c>
      <c r="CE45" s="140">
        <f ca="1">IF(AND(($AB45+$E$2)&gt;CE$5,CE$5&gt;=$E$2),'Portfolio Inputs'!AA$24*$L45,IF(AND(($AA45+$E$2)&gt;CE$5,CE$5&gt;=$E$2),'Portfolio Inputs'!AA$24*$K45,0))*Loss_ElectricEnergy+IF(AND(($AB45+$E$2)&gt;CE$5,CE$5&gt;=$E$2),'Portfolio Inputs'!AA$25*$O45,IF(AND(($AA45+$E$2)&gt;CE$5,CE$5&gt;=$E$2),'Portfolio Inputs'!AA$25*$N45,0))*Loss_ElectricDemand+IF(AND(($AB45+$E$2)&gt;CE$5,CE$5&gt;=$E$2),'Portfolio Inputs'!AA$26*$Q45,IF(AND(($AA45+$E$2)&gt;CE$5,CE$5&gt;=$E$2),'Portfolio Inputs'!AA$26*$P45,0))*Loss_GasEnergy</f>
        <v>0</v>
      </c>
      <c r="CF45" s="140">
        <f ca="1">IF(AND(($AB45+$E$2)&gt;CF$5,CF$5&gt;=$E$2),'Portfolio Inputs'!AB$24*$L45,IF(AND(($AA45+$E$2)&gt;CF$5,CF$5&gt;=$E$2),'Portfolio Inputs'!AB$24*$K45,0))*Loss_ElectricEnergy+IF(AND(($AB45+$E$2)&gt;CF$5,CF$5&gt;=$E$2),'Portfolio Inputs'!AB$25*$O45,IF(AND(($AA45+$E$2)&gt;CF$5,CF$5&gt;=$E$2),'Portfolio Inputs'!AB$25*$N45,0))*Loss_ElectricDemand+IF(AND(($AB45+$E$2)&gt;CF$5,CF$5&gt;=$E$2),'Portfolio Inputs'!AB$26*$Q45,IF(AND(($AA45+$E$2)&gt;CF$5,CF$5&gt;=$E$2),'Portfolio Inputs'!AB$26*$P45,0))*Loss_GasEnergy</f>
        <v>0</v>
      </c>
      <c r="CG45" s="140">
        <f ca="1">IF(AND(($AB45+$E$2)&gt;CG$5,CG$5&gt;=$E$2),'Portfolio Inputs'!AC$24*$L45,IF(AND(($AA45+$E$2)&gt;CG$5,CG$5&gt;=$E$2),'Portfolio Inputs'!AC$24*$K45,0))*Loss_ElectricEnergy+IF(AND(($AB45+$E$2)&gt;CG$5,CG$5&gt;=$E$2),'Portfolio Inputs'!AC$25*$O45,IF(AND(($AA45+$E$2)&gt;CG$5,CG$5&gt;=$E$2),'Portfolio Inputs'!AC$25*$N45,0))*Loss_ElectricDemand+IF(AND(($AB45+$E$2)&gt;CG$5,CG$5&gt;=$E$2),'Portfolio Inputs'!AC$26*$Q45,IF(AND(($AA45+$E$2)&gt;CG$5,CG$5&gt;=$E$2),'Portfolio Inputs'!AC$26*$P45,0))*Loss_GasEnergy</f>
        <v>0</v>
      </c>
      <c r="CH45" s="140">
        <f ca="1">IF(AND(($AB45+$E$2)&gt;CH$5,CH$5&gt;=$E$2),'Portfolio Inputs'!AD$24*$L45,IF(AND(($AA45+$E$2)&gt;CH$5,CH$5&gt;=$E$2),'Portfolio Inputs'!AD$24*$K45,0))*Loss_ElectricEnergy+IF(AND(($AB45+$E$2)&gt;CH$5,CH$5&gt;=$E$2),'Portfolio Inputs'!AD$25*$O45,IF(AND(($AA45+$E$2)&gt;CH$5,CH$5&gt;=$E$2),'Portfolio Inputs'!AD$25*$N45,0))*Loss_ElectricDemand+IF(AND(($AB45+$E$2)&gt;CH$5,CH$5&gt;=$E$2),'Portfolio Inputs'!AD$26*$Q45,IF(AND(($AA45+$E$2)&gt;CH$5,CH$5&gt;=$E$2),'Portfolio Inputs'!AD$26*$P45,0))*Loss_GasEnergy</f>
        <v>0</v>
      </c>
      <c r="CI45" s="140">
        <f ca="1">IF(AND(($AB45+$E$2)&gt;CI$5,CI$5&gt;=$E$2),'Portfolio Inputs'!AE$24*$L45,IF(AND(($AA45+$E$2)&gt;CI$5,CI$5&gt;=$E$2),'Portfolio Inputs'!AE$24*$K45,0))*Loss_ElectricEnergy+IF(AND(($AB45+$E$2)&gt;CI$5,CI$5&gt;=$E$2),'Portfolio Inputs'!AE$25*$O45,IF(AND(($AA45+$E$2)&gt;CI$5,CI$5&gt;=$E$2),'Portfolio Inputs'!AE$25*$N45,0))*Loss_ElectricDemand+IF(AND(($AB45+$E$2)&gt;CI$5,CI$5&gt;=$E$2),'Portfolio Inputs'!AE$26*$Q45,IF(AND(($AA45+$E$2)&gt;CI$5,CI$5&gt;=$E$2),'Portfolio Inputs'!AE$26*$P45,0))*Loss_GasEnergy</f>
        <v>0</v>
      </c>
      <c r="CJ45" s="140">
        <f ca="1">IF(AND(($AB45+$E$2)&gt;CJ$5,CJ$5&gt;=$E$2),'Portfolio Inputs'!AF$24*$L45,IF(AND(($AA45+$E$2)&gt;CJ$5,CJ$5&gt;=$E$2),'Portfolio Inputs'!AF$24*$K45,0))*Loss_ElectricEnergy+IF(AND(($AB45+$E$2)&gt;CJ$5,CJ$5&gt;=$E$2),'Portfolio Inputs'!AF$25*$O45,IF(AND(($AA45+$E$2)&gt;CJ$5,CJ$5&gt;=$E$2),'Portfolio Inputs'!AF$25*$N45,0))*Loss_ElectricDemand+IF(AND(($AB45+$E$2)&gt;CJ$5,CJ$5&gt;=$E$2),'Portfolio Inputs'!AF$26*$Q45,IF(AND(($AA45+$E$2)&gt;CJ$5,CJ$5&gt;=$E$2),'Portfolio Inputs'!AF$26*$P45,0))*Loss_GasEnergy</f>
        <v>0</v>
      </c>
      <c r="CK45" s="140">
        <f ca="1">IF(AND(($AB45+$E$2)&gt;CK$5,CK$5&gt;=$E$2),'Portfolio Inputs'!AG$24*$L45,IF(AND(($AA45+$E$2)&gt;CK$5,CK$5&gt;=$E$2),'Portfolio Inputs'!AG$24*$K45,0))*Loss_ElectricEnergy+IF(AND(($AB45+$E$2)&gt;CK$5,CK$5&gt;=$E$2),'Portfolio Inputs'!AG$25*$O45,IF(AND(($AA45+$E$2)&gt;CK$5,CK$5&gt;=$E$2),'Portfolio Inputs'!AG$25*$N45,0))*Loss_ElectricDemand+IF(AND(($AB45+$E$2)&gt;CK$5,CK$5&gt;=$E$2),'Portfolio Inputs'!AG$26*$Q45,IF(AND(($AA45+$E$2)&gt;CK$5,CK$5&gt;=$E$2),'Portfolio Inputs'!AG$26*$P45,0))*Loss_GasEnergy</f>
        <v>0</v>
      </c>
      <c r="CL45" s="140">
        <f ca="1">IF(AND(($AB45+$E$2)&gt;CL$5,CL$5&gt;=$E$2),'Portfolio Inputs'!AH$24*$L45,IF(AND(($AA45+$E$2)&gt;CL$5,CL$5&gt;=$E$2),'Portfolio Inputs'!AH$24*$K45,0))*Loss_ElectricEnergy+IF(AND(($AB45+$E$2)&gt;CL$5,CL$5&gt;=$E$2),'Portfolio Inputs'!AH$25*$O45,IF(AND(($AA45+$E$2)&gt;CL$5,CL$5&gt;=$E$2),'Portfolio Inputs'!AH$25*$N45,0))*Loss_ElectricDemand+IF(AND(($AB45+$E$2)&gt;CL$5,CL$5&gt;=$E$2),'Portfolio Inputs'!AH$26*$Q45,IF(AND(($AA45+$E$2)&gt;CL$5,CL$5&gt;=$E$2),'Portfolio Inputs'!AH$26*$P45,0))*Loss_GasEnergy</f>
        <v>0</v>
      </c>
      <c r="CM45" s="140">
        <f ca="1">IF(AND(($AB45+$E$2)&gt;CM$5,CM$5&gt;=$E$2),'Portfolio Inputs'!AI$24*$L45,IF(AND(($AA45+$E$2)&gt;CM$5,CM$5&gt;=$E$2),'Portfolio Inputs'!AI$24*$K45,0))*Loss_ElectricEnergy+IF(AND(($AB45+$E$2)&gt;CM$5,CM$5&gt;=$E$2),'Portfolio Inputs'!AI$25*$O45,IF(AND(($AA45+$E$2)&gt;CM$5,CM$5&gt;=$E$2),'Portfolio Inputs'!AI$25*$N45,0))*Loss_ElectricDemand+IF(AND(($AB45+$E$2)&gt;CM$5,CM$5&gt;=$E$2),'Portfolio Inputs'!AI$26*$Q45,IF(AND(($AA45+$E$2)&gt;CM$5,CM$5&gt;=$E$2),'Portfolio Inputs'!AI$26*$P45,0))*Loss_GasEnergy</f>
        <v>0</v>
      </c>
      <c r="CN45" s="140">
        <f ca="1">IF(AND(($AB45+$E$2)&gt;CN$5,CN$5&gt;=$E$2),'Portfolio Inputs'!AJ$24*$L45,IF(AND(($AA45+$E$2)&gt;CN$5,CN$5&gt;=$E$2),'Portfolio Inputs'!AJ$24*$K45,0))*Loss_ElectricEnergy+IF(AND(($AB45+$E$2)&gt;CN$5,CN$5&gt;=$E$2),'Portfolio Inputs'!AJ$25*$O45,IF(AND(($AA45+$E$2)&gt;CN$5,CN$5&gt;=$E$2),'Portfolio Inputs'!AJ$25*$N45,0))*Loss_ElectricDemand+IF(AND(($AB45+$E$2)&gt;CN$5,CN$5&gt;=$E$2),'Portfolio Inputs'!AJ$26*$Q45,IF(AND(($AA45+$E$2)&gt;CN$5,CN$5&gt;=$E$2),'Portfolio Inputs'!AJ$26*$P45,0))*Loss_GasEnergy</f>
        <v>0</v>
      </c>
      <c r="CO45" s="140">
        <f ca="1">IF(AND(($AB45+$E$2)&gt;CO$5,CO$5&gt;=$E$2),'Portfolio Inputs'!AK$24*$L45,IF(AND(($AA45+$E$2)&gt;CO$5,CO$5&gt;=$E$2),'Portfolio Inputs'!AK$24*$K45,0))*Loss_ElectricEnergy+IF(AND(($AB45+$E$2)&gt;CO$5,CO$5&gt;=$E$2),'Portfolio Inputs'!AK$25*$O45,IF(AND(($AA45+$E$2)&gt;CO$5,CO$5&gt;=$E$2),'Portfolio Inputs'!AK$25*$N45,0))*Loss_ElectricDemand+IF(AND(($AB45+$E$2)&gt;CO$5,CO$5&gt;=$E$2),'Portfolio Inputs'!AK$26*$Q45,IF(AND(($AA45+$E$2)&gt;CO$5,CO$5&gt;=$E$2),'Portfolio Inputs'!AK$26*$P45,0))*Loss_GasEnergy</f>
        <v>0</v>
      </c>
      <c r="CP45" s="140">
        <f ca="1">IF(AND(($AB45+$E$2)&gt;CP$5,CP$5&gt;=$E$2),'Portfolio Inputs'!AL$24*$L45,IF(AND(($AA45+$E$2)&gt;CP$5,CP$5&gt;=$E$2),'Portfolio Inputs'!AL$24*$K45,0))*Loss_ElectricEnergy+IF(AND(($AB45+$E$2)&gt;CP$5,CP$5&gt;=$E$2),'Portfolio Inputs'!AL$25*$O45,IF(AND(($AA45+$E$2)&gt;CP$5,CP$5&gt;=$E$2),'Portfolio Inputs'!AL$25*$N45,0))*Loss_ElectricDemand+IF(AND(($AB45+$E$2)&gt;CP$5,CP$5&gt;=$E$2),'Portfolio Inputs'!AL$26*$Q45,IF(AND(($AA45+$E$2)&gt;CP$5,CP$5&gt;=$E$2),'Portfolio Inputs'!AL$26*$P45,0))*Loss_GasEnergy</f>
        <v>0</v>
      </c>
      <c r="CQ45" s="140">
        <f ca="1">IF(AND(($AB45+$E$2)&gt;CQ$5,CQ$5&gt;=$E$2),'Portfolio Inputs'!AM$24*$L45,IF(AND(($AA45+$E$2)&gt;CQ$5,CQ$5&gt;=$E$2),'Portfolio Inputs'!AM$24*$K45,0))*Loss_ElectricEnergy+IF(AND(($AB45+$E$2)&gt;CQ$5,CQ$5&gt;=$E$2),'Portfolio Inputs'!AM$25*$O45,IF(AND(($AA45+$E$2)&gt;CQ$5,CQ$5&gt;=$E$2),'Portfolio Inputs'!AM$25*$N45,0))*Loss_ElectricDemand+IF(AND(($AB45+$E$2)&gt;CQ$5,CQ$5&gt;=$E$2),'Portfolio Inputs'!AM$26*$Q45,IF(AND(($AA45+$E$2)&gt;CQ$5,CQ$5&gt;=$E$2),'Portfolio Inputs'!AM$26*$P45,0))*Loss_GasEnergy</f>
        <v>0</v>
      </c>
      <c r="CR45" s="131"/>
      <c r="CS45" s="140">
        <f ca="1">IF(AND(($AB45+$E$2)&gt;CS$5,CS$5&gt;=$E$2),'Portfolio Inputs'!F$29*$L45,IF(AND(($AA45+$E$2)&gt;CS$5,CS$5&gt;=$E$2),'Portfolio Inputs'!F$29*$K45,0))</f>
        <v>32931.858721799981</v>
      </c>
      <c r="CT45" s="140">
        <f ca="1">IF(AND(($AB45+$E$2)&gt;CT$5,CT$5&gt;=$E$2),'Portfolio Inputs'!G$29*$L45,IF(AND(($AA45+$E$2)&gt;CT$5,CT$5&gt;=$E$2),'Portfolio Inputs'!G$29*$K45,0))</f>
        <v>32931.858721799981</v>
      </c>
      <c r="CU45" s="140">
        <f ca="1">IF(AND(($AB45+$E$2)&gt;CU$5,CU$5&gt;=$E$2),'Portfolio Inputs'!H$29*$L45,IF(AND(($AA45+$E$2)&gt;CU$5,CU$5&gt;=$E$2),'Portfolio Inputs'!H$29*$K45,0))</f>
        <v>32931.858721799981</v>
      </c>
      <c r="CV45" s="140">
        <f ca="1">IF(AND(($AB45+$E$2)&gt;CV$5,CV$5&gt;=$E$2),'Portfolio Inputs'!I$29*$L45,IF(AND(($AA45+$E$2)&gt;CV$5,CV$5&gt;=$E$2),'Portfolio Inputs'!I$29*$K45,0))</f>
        <v>32931.858721799981</v>
      </c>
      <c r="CW45" s="140">
        <f ca="1">IF(AND(($AB45+$E$2)&gt;CW$5,CW$5&gt;=$E$2),'Portfolio Inputs'!J$29*$L45,IF(AND(($AA45+$E$2)&gt;CW$5,CW$5&gt;=$E$2),'Portfolio Inputs'!J$29*$K45,0))</f>
        <v>32931.858721799981</v>
      </c>
      <c r="CX45" s="140">
        <f ca="1">IF(AND(($AB45+$E$2)&gt;CX$5,CX$5&gt;=$E$2),'Portfolio Inputs'!K$29*$L45,IF(AND(($AA45+$E$2)&gt;CX$5,CX$5&gt;=$E$2),'Portfolio Inputs'!K$29*$K45,0))</f>
        <v>32931.858721799981</v>
      </c>
      <c r="CY45" s="140">
        <f ca="1">IF(AND(($AB45+$E$2)&gt;CY$5,CY$5&gt;=$E$2),'Portfolio Inputs'!L$29*$L45,IF(AND(($AA45+$E$2)&gt;CY$5,CY$5&gt;=$E$2),'Portfolio Inputs'!L$29*$K45,0))</f>
        <v>32931.858721799981</v>
      </c>
      <c r="CZ45" s="140">
        <f ca="1">IF(AND(($AB45+$E$2)&gt;CZ$5,CZ$5&gt;=$E$2),'Portfolio Inputs'!M$29*$L45,IF(AND(($AA45+$E$2)&gt;CZ$5,CZ$5&gt;=$E$2),'Portfolio Inputs'!M$29*$K45,0))</f>
        <v>32931.858721799981</v>
      </c>
      <c r="DA45" s="140">
        <f ca="1">IF(AND(($AB45+$E$2)&gt;DA$5,DA$5&gt;=$E$2),'Portfolio Inputs'!N$29*$L45,IF(AND(($AA45+$E$2)&gt;DA$5,DA$5&gt;=$E$2),'Portfolio Inputs'!N$29*$K45,0))</f>
        <v>0</v>
      </c>
      <c r="DB45" s="140">
        <f ca="1">IF(AND(($AB45+$E$2)&gt;DB$5,DB$5&gt;=$E$2),'Portfolio Inputs'!O$29*$L45,IF(AND(($AA45+$E$2)&gt;DB$5,DB$5&gt;=$E$2),'Portfolio Inputs'!O$29*$K45,0))</f>
        <v>0</v>
      </c>
      <c r="DC45" s="140">
        <f ca="1">IF(AND(($AB45+$E$2)&gt;DC$5,DC$5&gt;=$E$2),'Portfolio Inputs'!P$29*$L45,IF(AND(($AA45+$E$2)&gt;DC$5,DC$5&gt;=$E$2),'Portfolio Inputs'!P$29*$K45,0))</f>
        <v>0</v>
      </c>
      <c r="DD45" s="140">
        <f ca="1">IF(AND(($AB45+$E$2)&gt;DD$5,DD$5&gt;=$E$2),'Portfolio Inputs'!Q$29*$L45,IF(AND(($AA45+$E$2)&gt;DD$5,DD$5&gt;=$E$2),'Portfolio Inputs'!Q$29*$K45,0))</f>
        <v>0</v>
      </c>
      <c r="DE45" s="140">
        <f ca="1">IF(AND(($AB45+$E$2)&gt;DE$5,DE$5&gt;=$E$2),'Portfolio Inputs'!R$29*$L45,IF(AND(($AA45+$E$2)&gt;DE$5,DE$5&gt;=$E$2),'Portfolio Inputs'!R$29*$K45,0))</f>
        <v>0</v>
      </c>
      <c r="DF45" s="140">
        <f ca="1">IF(AND(($AB45+$E$2)&gt;DF$5,DF$5&gt;=$E$2),'Portfolio Inputs'!S$29*$L45,IF(AND(($AA45+$E$2)&gt;DF$5,DF$5&gt;=$E$2),'Portfolio Inputs'!S$29*$K45,0))</f>
        <v>0</v>
      </c>
      <c r="DG45" s="140">
        <f ca="1">IF(AND(($AB45+$E$2)&gt;DG$5,DG$5&gt;=$E$2),'Portfolio Inputs'!T$29*$L45,IF(AND(($AA45+$E$2)&gt;DG$5,DG$5&gt;=$E$2),'Portfolio Inputs'!T$29*$K45,0))</f>
        <v>0</v>
      </c>
      <c r="DH45" s="140">
        <f ca="1">IF(AND(($AB45+$E$2)&gt;DH$5,DH$5&gt;=$E$2),'Portfolio Inputs'!U$29*$L45,IF(AND(($AA45+$E$2)&gt;DH$5,DH$5&gt;=$E$2),'Portfolio Inputs'!U$29*$K45,0))</f>
        <v>0</v>
      </c>
      <c r="DI45" s="140">
        <f ca="1">IF(AND(($AB45+$E$2)&gt;DI$5,DI$5&gt;=$E$2),'Portfolio Inputs'!V$29*$L45,IF(AND(($AA45+$E$2)&gt;DI$5,DI$5&gt;=$E$2),'Portfolio Inputs'!V$29*$K45,0))</f>
        <v>0</v>
      </c>
      <c r="DJ45" s="140">
        <f ca="1">IF(AND(($AB45+$E$2)&gt;DJ$5,DJ$5&gt;=$E$2),'Portfolio Inputs'!W$29*$L45,IF(AND(($AA45+$E$2)&gt;DJ$5,DJ$5&gt;=$E$2),'Portfolio Inputs'!W$29*$K45,0))</f>
        <v>0</v>
      </c>
      <c r="DK45" s="140">
        <f ca="1">IF(AND(($AB45+$E$2)&gt;DK$5,DK$5&gt;=$E$2),'Portfolio Inputs'!X$29*$L45,IF(AND(($AA45+$E$2)&gt;DK$5,DK$5&gt;=$E$2),'Portfolio Inputs'!X$29*$K45,0))</f>
        <v>0</v>
      </c>
      <c r="DL45" s="140">
        <f ca="1">IF(AND(($AB45+$E$2)&gt;DL$5,DL$5&gt;=$E$2),'Portfolio Inputs'!Y$29*$L45,IF(AND(($AA45+$E$2)&gt;DL$5,DL$5&gt;=$E$2),'Portfolio Inputs'!Y$29*$K45,0))</f>
        <v>0</v>
      </c>
      <c r="DM45" s="140">
        <f ca="1">IF(AND(($AB45+$E$2)&gt;DM$5,DM$5&gt;=$E$2),'Portfolio Inputs'!Z$29*$L45,IF(AND(($AA45+$E$2)&gt;DM$5,DM$5&gt;=$E$2),'Portfolio Inputs'!Z$29*$K45,0))</f>
        <v>0</v>
      </c>
      <c r="DN45" s="140">
        <f ca="1">IF(AND(($AB45+$E$2)&gt;DN$5,DN$5&gt;=$E$2),'Portfolio Inputs'!AA$29*$L45,IF(AND(($AA45+$E$2)&gt;DN$5,DN$5&gt;=$E$2),'Portfolio Inputs'!AA$29*$K45,0))</f>
        <v>0</v>
      </c>
      <c r="DO45" s="140">
        <f ca="1">IF(AND(($AB45+$E$2)&gt;DO$5,DO$5&gt;=$E$2),'Portfolio Inputs'!AB$29*$L45,IF(AND(($AA45+$E$2)&gt;DO$5,DO$5&gt;=$E$2),'Portfolio Inputs'!AB$29*$K45,0))</f>
        <v>0</v>
      </c>
      <c r="DP45" s="140">
        <f ca="1">IF(AND(($AB45+$E$2)&gt;DP$5,DP$5&gt;=$E$2),'Portfolio Inputs'!AC$29*$L45,IF(AND(($AA45+$E$2)&gt;DP$5,DP$5&gt;=$E$2),'Portfolio Inputs'!AC$29*$K45,0))</f>
        <v>0</v>
      </c>
      <c r="DQ45" s="140">
        <f ca="1">IF(AND(($AB45+$E$2)&gt;DQ$5,DQ$5&gt;=$E$2),'Portfolio Inputs'!AD$29*$L45,IF(AND(($AA45+$E$2)&gt;DQ$5,DQ$5&gt;=$E$2),'Portfolio Inputs'!AD$29*$K45,0))</f>
        <v>0</v>
      </c>
      <c r="DR45" s="140">
        <f ca="1">IF(AND(($AB45+$E$2)&gt;DR$5,DR$5&gt;=$E$2),'Portfolio Inputs'!AE$29*$L45,IF(AND(($AA45+$E$2)&gt;DR$5,DR$5&gt;=$E$2),'Portfolio Inputs'!AE$29*$K45,0))</f>
        <v>0</v>
      </c>
      <c r="DS45" s="140">
        <f ca="1">IF(AND(($AB45+$E$2)&gt;DS$5,DS$5&gt;=$E$2),'Portfolio Inputs'!AF$29*$L45,IF(AND(($AA45+$E$2)&gt;DS$5,DS$5&gt;=$E$2),'Portfolio Inputs'!AF$29*$K45,0))</f>
        <v>0</v>
      </c>
      <c r="DT45" s="140">
        <f ca="1">IF(AND(($AB45+$E$2)&gt;DT$5,DT$5&gt;=$E$2),'Portfolio Inputs'!AG$29*$L45,IF(AND(($AA45+$E$2)&gt;DT$5,DT$5&gt;=$E$2),'Portfolio Inputs'!AG$29*$K45,0))</f>
        <v>0</v>
      </c>
      <c r="DU45" s="140">
        <f ca="1">IF(AND(($AB45+$E$2)&gt;DU$5,DU$5&gt;=$E$2),'Portfolio Inputs'!AH$29*$L45,IF(AND(($AA45+$E$2)&gt;DU$5,DU$5&gt;=$E$2),'Portfolio Inputs'!AH$29*$K45,0))</f>
        <v>0</v>
      </c>
      <c r="DV45" s="140">
        <f ca="1">IF(AND(($AB45+$E$2)&gt;DV$5,DV$5&gt;=$E$2),'Portfolio Inputs'!AI$29*$L45,IF(AND(($AA45+$E$2)&gt;DV$5,DV$5&gt;=$E$2),'Portfolio Inputs'!AI$29*$K45,0))</f>
        <v>0</v>
      </c>
      <c r="DW45" s="140">
        <f ca="1">IF(AND(($AB45+$E$2)&gt;DW$5,DW$5&gt;=$E$2),'Portfolio Inputs'!AJ$29*$L45,IF(AND(($AA45+$E$2)&gt;DW$5,DW$5&gt;=$E$2),'Portfolio Inputs'!AJ$29*$K45,0))</f>
        <v>0</v>
      </c>
      <c r="DX45" s="140">
        <f ca="1">IF(AND(($AB45+$E$2)&gt;DX$5,DX$5&gt;=$E$2),'Portfolio Inputs'!AK$29*$L45,IF(AND(($AA45+$E$2)&gt;DX$5,DX$5&gt;=$E$2),'Portfolio Inputs'!AK$29*$K45,0))</f>
        <v>0</v>
      </c>
      <c r="DY45" s="140">
        <f ca="1">IF(AND(($AB45+$E$2)&gt;DY$5,DY$5&gt;=$E$2),'Portfolio Inputs'!AL$29*$L45,IF(AND(($AA45+$E$2)&gt;DY$5,DY$5&gt;=$E$2),'Portfolio Inputs'!AL$29*$K45,0))</f>
        <v>0</v>
      </c>
      <c r="DZ45" s="140">
        <f ca="1">IF(AND(($AB45+$E$2)&gt;DZ$5,DZ$5&gt;=$E$2),'Portfolio Inputs'!AM$29*$L45,IF(AND(($AA45+$E$2)&gt;DZ$5,DZ$5&gt;=$E$2),'Portfolio Inputs'!AM$29*$K45,0))</f>
        <v>0</v>
      </c>
      <c r="EA45" s="139"/>
      <c r="EB45" s="140">
        <f ca="1">IF(AND(($AB45+$E$2)&gt;EB$5,EB$5&gt;=$E$2),'Portfolio Inputs'!F$27*$U45,IF(AND(($AA45+$E$2)&gt;EB$5,EB$5&gt;=$E$2),'Portfolio Inputs'!F$27*$T45,0))
+IF(AND(($AB45+$E$2)&gt;EB$5,EB$5&gt;=$E$2),'Portfolio Inputs'!F$28*$W45,IF(AND(($AA45+$E$2)&gt;EB$5,EB$5&gt;=$E$2),'Portfolio Inputs'!F$28*$V45,0))</f>
        <v>0</v>
      </c>
      <c r="EC45" s="140">
        <f ca="1">IF(AND(($AB45+$E$2)&gt;EC$5,EC$5&gt;=$E$2),'Portfolio Inputs'!G$27*$U45,IF(AND(($AA45+$E$2)&gt;EC$5,EC$5&gt;=$E$2),'Portfolio Inputs'!G$27*$T45,0))
+IF(AND(($AB45+$E$2)&gt;EC$5,EC$5&gt;=$E$2),'Portfolio Inputs'!G$28*$W45,IF(AND(($AA45+$E$2)&gt;EC$5,EC$5&gt;=$E$2),'Portfolio Inputs'!G$28*$V45,0))</f>
        <v>0</v>
      </c>
      <c r="ED45" s="140">
        <f ca="1">IF(AND(($AB45+$E$2)&gt;ED$5,ED$5&gt;=$E$2),'Portfolio Inputs'!H$27*$U45,IF(AND(($AA45+$E$2)&gt;ED$5,ED$5&gt;=$E$2),'Portfolio Inputs'!H$27*$T45,0))
+IF(AND(($AB45+$E$2)&gt;ED$5,ED$5&gt;=$E$2),'Portfolio Inputs'!H$28*$W45,IF(AND(($AA45+$E$2)&gt;ED$5,ED$5&gt;=$E$2),'Portfolio Inputs'!H$28*$V45,0))</f>
        <v>0</v>
      </c>
      <c r="EE45" s="140">
        <f ca="1">IF(AND(($AB45+$E$2)&gt;EE$5,EE$5&gt;=$E$2),'Portfolio Inputs'!I$27*$U45,IF(AND(($AA45+$E$2)&gt;EE$5,EE$5&gt;=$E$2),'Portfolio Inputs'!I$27*$T45,0))
+IF(AND(($AB45+$E$2)&gt;EE$5,EE$5&gt;=$E$2),'Portfolio Inputs'!I$28*$W45,IF(AND(($AA45+$E$2)&gt;EE$5,EE$5&gt;=$E$2),'Portfolio Inputs'!I$28*$V45,0))</f>
        <v>0</v>
      </c>
      <c r="EF45" s="140">
        <f ca="1">IF(AND(($AB45+$E$2)&gt;EF$5,EF$5&gt;=$E$2),'Portfolio Inputs'!J$27*$U45,IF(AND(($AA45+$E$2)&gt;EF$5,EF$5&gt;=$E$2),'Portfolio Inputs'!J$27*$T45,0))
+IF(AND(($AB45+$E$2)&gt;EF$5,EF$5&gt;=$E$2),'Portfolio Inputs'!J$28*$W45,IF(AND(($AA45+$E$2)&gt;EF$5,EF$5&gt;=$E$2),'Portfolio Inputs'!J$28*$V45,0))</f>
        <v>0</v>
      </c>
      <c r="EG45" s="140">
        <f ca="1">IF(AND(($AB45+$E$2)&gt;EG$5,EG$5&gt;=$E$2),'Portfolio Inputs'!K$27*$U45,IF(AND(($AA45+$E$2)&gt;EG$5,EG$5&gt;=$E$2),'Portfolio Inputs'!K$27*$T45,0))
+IF(AND(($AB45+$E$2)&gt;EG$5,EG$5&gt;=$E$2),'Portfolio Inputs'!K$28*$W45,IF(AND(($AA45+$E$2)&gt;EG$5,EG$5&gt;=$E$2),'Portfolio Inputs'!K$28*$V45,0))</f>
        <v>0</v>
      </c>
      <c r="EH45" s="140">
        <f ca="1">IF(AND(($AB45+$E$2)&gt;EH$5,EH$5&gt;=$E$2),'Portfolio Inputs'!L$27*$U45,IF(AND(($AA45+$E$2)&gt;EH$5,EH$5&gt;=$E$2),'Portfolio Inputs'!L$27*$T45,0))
+IF(AND(($AB45+$E$2)&gt;EH$5,EH$5&gt;=$E$2),'Portfolio Inputs'!L$28*$W45,IF(AND(($AA45+$E$2)&gt;EH$5,EH$5&gt;=$E$2),'Portfolio Inputs'!L$28*$V45,0))</f>
        <v>0</v>
      </c>
      <c r="EI45" s="140">
        <f ca="1">IF(AND(($AB45+$E$2)&gt;EI$5,EI$5&gt;=$E$2),'Portfolio Inputs'!M$27*$U45,IF(AND(($AA45+$E$2)&gt;EI$5,EI$5&gt;=$E$2),'Portfolio Inputs'!M$27*$T45,0))
+IF(AND(($AB45+$E$2)&gt;EI$5,EI$5&gt;=$E$2),'Portfolio Inputs'!M$28*$W45,IF(AND(($AA45+$E$2)&gt;EI$5,EI$5&gt;=$E$2),'Portfolio Inputs'!M$28*$V45,0))</f>
        <v>0</v>
      </c>
      <c r="EJ45" s="140">
        <f ca="1">IF(AND(($AB45+$E$2)&gt;EJ$5,EJ$5&gt;=$E$2),'Portfolio Inputs'!N$27*$U45,IF(AND(($AA45+$E$2)&gt;EJ$5,EJ$5&gt;=$E$2),'Portfolio Inputs'!N$27*$T45,0))
+IF(AND(($AB45+$E$2)&gt;EJ$5,EJ$5&gt;=$E$2),'Portfolio Inputs'!N$28*$W45,IF(AND(($AA45+$E$2)&gt;EJ$5,EJ$5&gt;=$E$2),'Portfolio Inputs'!N$28*$V45,0))</f>
        <v>0</v>
      </c>
      <c r="EK45" s="140">
        <f ca="1">IF(AND(($AB45+$E$2)&gt;EK$5,EK$5&gt;=$E$2),'Portfolio Inputs'!O$27*$U45,IF(AND(($AA45+$E$2)&gt;EK$5,EK$5&gt;=$E$2),'Portfolio Inputs'!O$27*$T45,0))
+IF(AND(($AB45+$E$2)&gt;EK$5,EK$5&gt;=$E$2),'Portfolio Inputs'!O$28*$W45,IF(AND(($AA45+$E$2)&gt;EK$5,EK$5&gt;=$E$2),'Portfolio Inputs'!O$28*$V45,0))</f>
        <v>0</v>
      </c>
      <c r="EL45" s="140">
        <f ca="1">IF(AND(($AB45+$E$2)&gt;EL$5,EL$5&gt;=$E$2),'Portfolio Inputs'!P$27*$U45,IF(AND(($AA45+$E$2)&gt;EL$5,EL$5&gt;=$E$2),'Portfolio Inputs'!P$27*$T45,0))
+IF(AND(($AB45+$E$2)&gt;EL$5,EL$5&gt;=$E$2),'Portfolio Inputs'!P$28*$W45,IF(AND(($AA45+$E$2)&gt;EL$5,EL$5&gt;=$E$2),'Portfolio Inputs'!P$28*$V45,0))</f>
        <v>0</v>
      </c>
      <c r="EM45" s="140">
        <f ca="1">IF(AND(($AB45+$E$2)&gt;EM$5,EM$5&gt;=$E$2),'Portfolio Inputs'!Q$27*$U45,IF(AND(($AA45+$E$2)&gt;EM$5,EM$5&gt;=$E$2),'Portfolio Inputs'!Q$27*$T45,0))
+IF(AND(($AB45+$E$2)&gt;EM$5,EM$5&gt;=$E$2),'Portfolio Inputs'!Q$28*$W45,IF(AND(($AA45+$E$2)&gt;EM$5,EM$5&gt;=$E$2),'Portfolio Inputs'!Q$28*$V45,0))</f>
        <v>0</v>
      </c>
      <c r="EN45" s="140">
        <f ca="1">IF(AND(($AB45+$E$2)&gt;EN$5,EN$5&gt;=$E$2),'Portfolio Inputs'!R$27*$U45,IF(AND(($AA45+$E$2)&gt;EN$5,EN$5&gt;=$E$2),'Portfolio Inputs'!R$27*$T45,0))
+IF(AND(($AB45+$E$2)&gt;EN$5,EN$5&gt;=$E$2),'Portfolio Inputs'!R$28*$W45,IF(AND(($AA45+$E$2)&gt;EN$5,EN$5&gt;=$E$2),'Portfolio Inputs'!R$28*$V45,0))</f>
        <v>0</v>
      </c>
      <c r="EO45" s="140">
        <f ca="1">IF(AND(($AB45+$E$2)&gt;EO$5,EO$5&gt;=$E$2),'Portfolio Inputs'!S$27*$U45,IF(AND(($AA45+$E$2)&gt;EO$5,EO$5&gt;=$E$2),'Portfolio Inputs'!S$27*$T45,0))
+IF(AND(($AB45+$E$2)&gt;EO$5,EO$5&gt;=$E$2),'Portfolio Inputs'!S$28*$W45,IF(AND(($AA45+$E$2)&gt;EO$5,EO$5&gt;=$E$2),'Portfolio Inputs'!S$28*$V45,0))</f>
        <v>0</v>
      </c>
      <c r="EP45" s="140">
        <f ca="1">IF(AND(($AB45+$E$2)&gt;EP$5,EP$5&gt;=$E$2),'Portfolio Inputs'!T$27*$U45,IF(AND(($AA45+$E$2)&gt;EP$5,EP$5&gt;=$E$2),'Portfolio Inputs'!T$27*$T45,0))
+IF(AND(($AB45+$E$2)&gt;EP$5,EP$5&gt;=$E$2),'Portfolio Inputs'!T$28*$W45,IF(AND(($AA45+$E$2)&gt;EP$5,EP$5&gt;=$E$2),'Portfolio Inputs'!T$28*$V45,0))</f>
        <v>0</v>
      </c>
      <c r="EQ45" s="140">
        <f ca="1">IF(AND(($AB45+$E$2)&gt;EQ$5,EQ$5&gt;=$E$2),'Portfolio Inputs'!U$27*$U45,IF(AND(($AA45+$E$2)&gt;EQ$5,EQ$5&gt;=$E$2),'Portfolio Inputs'!U$27*$T45,0))
+IF(AND(($AB45+$E$2)&gt;EQ$5,EQ$5&gt;=$E$2),'Portfolio Inputs'!U$28*$W45,IF(AND(($AA45+$E$2)&gt;EQ$5,EQ$5&gt;=$E$2),'Portfolio Inputs'!U$28*$V45,0))</f>
        <v>0</v>
      </c>
      <c r="ER45" s="140">
        <f ca="1">IF(AND(($AB45+$E$2)&gt;ER$5,ER$5&gt;=$E$2),'Portfolio Inputs'!V$27*$U45,IF(AND(($AA45+$E$2)&gt;ER$5,ER$5&gt;=$E$2),'Portfolio Inputs'!V$27*$T45,0))
+IF(AND(($AB45+$E$2)&gt;ER$5,ER$5&gt;=$E$2),'Portfolio Inputs'!V$28*$W45,IF(AND(($AA45+$E$2)&gt;ER$5,ER$5&gt;=$E$2),'Portfolio Inputs'!V$28*$V45,0))</f>
        <v>0</v>
      </c>
      <c r="ES45" s="140">
        <f ca="1">IF(AND(($AB45+$E$2)&gt;ES$5,ES$5&gt;=$E$2),'Portfolio Inputs'!W$27*$U45,IF(AND(($AA45+$E$2)&gt;ES$5,ES$5&gt;=$E$2),'Portfolio Inputs'!W$27*$T45,0))
+IF(AND(($AB45+$E$2)&gt;ES$5,ES$5&gt;=$E$2),'Portfolio Inputs'!W$28*$W45,IF(AND(($AA45+$E$2)&gt;ES$5,ES$5&gt;=$E$2),'Portfolio Inputs'!W$28*$V45,0))</f>
        <v>0</v>
      </c>
      <c r="ET45" s="140">
        <f ca="1">IF(AND(($AB45+$E$2)&gt;ET$5,ET$5&gt;=$E$2),'Portfolio Inputs'!X$27*$U45,IF(AND(($AA45+$E$2)&gt;ET$5,ET$5&gt;=$E$2),'Portfolio Inputs'!X$27*$T45,0))
+IF(AND(($AB45+$E$2)&gt;ET$5,ET$5&gt;=$E$2),'Portfolio Inputs'!X$28*$W45,IF(AND(($AA45+$E$2)&gt;ET$5,ET$5&gt;=$E$2),'Portfolio Inputs'!X$28*$V45,0))</f>
        <v>0</v>
      </c>
      <c r="EU45" s="140">
        <f ca="1">IF(AND(($AB45+$E$2)&gt;EU$5,EU$5&gt;=$E$2),'Portfolio Inputs'!Y$27*$U45,IF(AND(($AA45+$E$2)&gt;EU$5,EU$5&gt;=$E$2),'Portfolio Inputs'!Y$27*$T45,0))
+IF(AND(($AB45+$E$2)&gt;EU$5,EU$5&gt;=$E$2),'Portfolio Inputs'!Y$28*$W45,IF(AND(($AA45+$E$2)&gt;EU$5,EU$5&gt;=$E$2),'Portfolio Inputs'!Y$28*$V45,0))</f>
        <v>0</v>
      </c>
      <c r="EV45" s="140">
        <f ca="1">IF(AND(($AB45+$E$2)&gt;EV$5,EV$5&gt;=$E$2),'Portfolio Inputs'!Z$27*$U45,IF(AND(($AA45+$E$2)&gt;EV$5,EV$5&gt;=$E$2),'Portfolio Inputs'!Z$27*$T45,0))
+IF(AND(($AB45+$E$2)&gt;EV$5,EV$5&gt;=$E$2),'Portfolio Inputs'!Z$28*$W45,IF(AND(($AA45+$E$2)&gt;EV$5,EV$5&gt;=$E$2),'Portfolio Inputs'!Z$28*$V45,0))</f>
        <v>0</v>
      </c>
      <c r="EW45" s="140">
        <f ca="1">IF(AND(($AB45+$E$2)&gt;EW$5,EW$5&gt;=$E$2),'Portfolio Inputs'!AA$27*$U45,IF(AND(($AA45+$E$2)&gt;EW$5,EW$5&gt;=$E$2),'Portfolio Inputs'!AA$27*$T45,0))
+IF(AND(($AB45+$E$2)&gt;EW$5,EW$5&gt;=$E$2),'Portfolio Inputs'!AA$28*$W45,IF(AND(($AA45+$E$2)&gt;EW$5,EW$5&gt;=$E$2),'Portfolio Inputs'!AA$28*$V45,0))</f>
        <v>0</v>
      </c>
      <c r="EX45" s="140">
        <f ca="1">IF(AND(($AB45+$E$2)&gt;EX$5,EX$5&gt;=$E$2),'Portfolio Inputs'!AB$27*$U45,IF(AND(($AA45+$E$2)&gt;EX$5,EX$5&gt;=$E$2),'Portfolio Inputs'!AB$27*$T45,0))
+IF(AND(($AB45+$E$2)&gt;EX$5,EX$5&gt;=$E$2),'Portfolio Inputs'!AB$28*$W45,IF(AND(($AA45+$E$2)&gt;EX$5,EX$5&gt;=$E$2),'Portfolio Inputs'!AB$28*$V45,0))</f>
        <v>0</v>
      </c>
      <c r="EY45" s="140">
        <f ca="1">IF(AND(($AB45+$E$2)&gt;EY$5,EY$5&gt;=$E$2),'Portfolio Inputs'!AC$27*$U45,IF(AND(($AA45+$E$2)&gt;EY$5,EY$5&gt;=$E$2),'Portfolio Inputs'!AC$27*$T45,0))
+IF(AND(($AB45+$E$2)&gt;EY$5,EY$5&gt;=$E$2),'Portfolio Inputs'!AC$28*$W45,IF(AND(($AA45+$E$2)&gt;EY$5,EY$5&gt;=$E$2),'Portfolio Inputs'!AC$28*$V45,0))</f>
        <v>0</v>
      </c>
      <c r="EZ45" s="140">
        <f ca="1">IF(AND(($AB45+$E$2)&gt;EZ$5,EZ$5&gt;=$E$2),'Portfolio Inputs'!AD$27*$U45,IF(AND(($AA45+$E$2)&gt;EZ$5,EZ$5&gt;=$E$2),'Portfolio Inputs'!AD$27*$T45,0))
+IF(AND(($AB45+$E$2)&gt;EZ$5,EZ$5&gt;=$E$2),'Portfolio Inputs'!AD$28*$W45,IF(AND(($AA45+$E$2)&gt;EZ$5,EZ$5&gt;=$E$2),'Portfolio Inputs'!AD$28*$V45,0))</f>
        <v>0</v>
      </c>
      <c r="FA45" s="140">
        <f ca="1">IF(AND(($AB45+$E$2)&gt;FA$5,FA$5&gt;=$E$2),'Portfolio Inputs'!AE$27*$U45,IF(AND(($AA45+$E$2)&gt;FA$5,FA$5&gt;=$E$2),'Portfolio Inputs'!AE$27*$T45,0))
+IF(AND(($AB45+$E$2)&gt;FA$5,FA$5&gt;=$E$2),'Portfolio Inputs'!AE$28*$W45,IF(AND(($AA45+$E$2)&gt;FA$5,FA$5&gt;=$E$2),'Portfolio Inputs'!AE$28*$V45,0))</f>
        <v>0</v>
      </c>
      <c r="FB45" s="140">
        <f ca="1">IF(AND(($AB45+$E$2)&gt;FB$5,FB$5&gt;=$E$2),'Portfolio Inputs'!AF$27*$U45,IF(AND(($AA45+$E$2)&gt;FB$5,FB$5&gt;=$E$2),'Portfolio Inputs'!AF$27*$T45,0))
+IF(AND(($AB45+$E$2)&gt;FB$5,FB$5&gt;=$E$2),'Portfolio Inputs'!AF$28*$W45,IF(AND(($AA45+$E$2)&gt;FB$5,FB$5&gt;=$E$2),'Portfolio Inputs'!AF$28*$V45,0))</f>
        <v>0</v>
      </c>
      <c r="FC45" s="140">
        <f ca="1">IF(AND(($AB45+$E$2)&gt;FC$5,FC$5&gt;=$E$2),'Portfolio Inputs'!AG$27*$U45,IF(AND(($AA45+$E$2)&gt;FC$5,FC$5&gt;=$E$2),'Portfolio Inputs'!AG$27*$T45,0))
+IF(AND(($AB45+$E$2)&gt;FC$5,FC$5&gt;=$E$2),'Portfolio Inputs'!AG$28*$W45,IF(AND(($AA45+$E$2)&gt;FC$5,FC$5&gt;=$E$2),'Portfolio Inputs'!AG$28*$V45,0))</f>
        <v>0</v>
      </c>
      <c r="FD45" s="140">
        <f ca="1">IF(AND(($AB45+$E$2)&gt;FD$5,FD$5&gt;=$E$2),'Portfolio Inputs'!AH$27*$U45,IF(AND(($AA45+$E$2)&gt;FD$5,FD$5&gt;=$E$2),'Portfolio Inputs'!AH$27*$T45,0))
+IF(AND(($AB45+$E$2)&gt;FD$5,FD$5&gt;=$E$2),'Portfolio Inputs'!AH$28*$W45,IF(AND(($AA45+$E$2)&gt;FD$5,FD$5&gt;=$E$2),'Portfolio Inputs'!AH$28*$V45,0))</f>
        <v>0</v>
      </c>
      <c r="FE45" s="140">
        <f ca="1">IF(AND(($AB45+$E$2)&gt;FE$5,FE$5&gt;=$E$2),'Portfolio Inputs'!AI$27*$U45,IF(AND(($AA45+$E$2)&gt;FE$5,FE$5&gt;=$E$2),'Portfolio Inputs'!AI$27*$T45,0))
+IF(AND(($AB45+$E$2)&gt;FE$5,FE$5&gt;=$E$2),'Portfolio Inputs'!AI$28*$W45,IF(AND(($AA45+$E$2)&gt;FE$5,FE$5&gt;=$E$2),'Portfolio Inputs'!AI$28*$V45,0))</f>
        <v>0</v>
      </c>
      <c r="FF45" s="140">
        <f ca="1">IF(AND(($AB45+$E$2)&gt;FF$5,FF$5&gt;=$E$2),'Portfolio Inputs'!AJ$27*$U45,IF(AND(($AA45+$E$2)&gt;FF$5,FF$5&gt;=$E$2),'Portfolio Inputs'!AJ$27*$T45,0))
+IF(AND(($AB45+$E$2)&gt;FF$5,FF$5&gt;=$E$2),'Portfolio Inputs'!AJ$28*$W45,IF(AND(($AA45+$E$2)&gt;FF$5,FF$5&gt;=$E$2),'Portfolio Inputs'!AJ$28*$V45,0))</f>
        <v>0</v>
      </c>
      <c r="FG45" s="140">
        <f ca="1">IF(AND(($AB45+$E$2)&gt;FG$5,FG$5&gt;=$E$2),'Portfolio Inputs'!AK$27*$U45,IF(AND(($AA45+$E$2)&gt;FG$5,FG$5&gt;=$E$2),'Portfolio Inputs'!AK$27*$T45,0))
+IF(AND(($AB45+$E$2)&gt;FG$5,FG$5&gt;=$E$2),'Portfolio Inputs'!AK$28*$W45,IF(AND(($AA45+$E$2)&gt;FG$5,FG$5&gt;=$E$2),'Portfolio Inputs'!AK$28*$V45,0))</f>
        <v>0</v>
      </c>
      <c r="FH45" s="140">
        <f ca="1">IF(AND(($AB45+$E$2)&gt;FH$5,FH$5&gt;=$E$2),'Portfolio Inputs'!AL$27*$U45,IF(AND(($AA45+$E$2)&gt;FH$5,FH$5&gt;=$E$2),'Portfolio Inputs'!AL$27*$T45,0))
+IF(AND(($AB45+$E$2)&gt;FH$5,FH$5&gt;=$E$2),'Portfolio Inputs'!AL$28*$W45,IF(AND(($AA45+$E$2)&gt;FH$5,FH$5&gt;=$E$2),'Portfolio Inputs'!AL$28*$V45,0))</f>
        <v>0</v>
      </c>
      <c r="FI45" s="140">
        <f ca="1">IF(AND(($AB45+$E$2)&gt;FI$5,FI$5&gt;=$E$2),'Portfolio Inputs'!AM$27*$U45,IF(AND(($AA45+$E$2)&gt;FI$5,FI$5&gt;=$E$2),'Portfolio Inputs'!AM$27*$T45,0))
+IF(AND(($AB45+$E$2)&gt;FI$5,FI$5&gt;=$E$2),'Portfolio Inputs'!AM$28*$W45,IF(AND(($AA45+$E$2)&gt;FI$5,FI$5&gt;=$E$2),'Portfolio Inputs'!AM$28*$V45,0))</f>
        <v>0</v>
      </c>
      <c r="FJ45" s="139"/>
      <c r="FK45" s="140">
        <f ca="1">IF(AND(($AB45+$E$2)&gt;GT$5,GT$5&gt;=$E$2),$U45,IF(AND(($AA45+$E$2)&gt;GT$5,GT$5&gt;=$E$2),$T45,0))/Loss_Propane
 *IF($C45="Residential",'Portfolio Inputs'!F$39,'Portfolio Inputs'!F$40)
+IF(AND(($AB45+$E$2)&gt;GT$5,GT$5&gt;=$E$2),$W45,IF(AND(($AA45+$E$2)&gt;GT$5,GT$5&gt;=$E$2),$V45,0))/Loss_OilEnergy
 *IF($C45="Residential",'Portfolio Inputs'!F$41,'Portfolio Inputs'!F$42)</f>
        <v>0</v>
      </c>
      <c r="FL45" s="140">
        <f ca="1">IF(AND(($AB45+$E$2)&gt;GU$5,GU$5&gt;=$E$2),$U45,IF(AND(($AA45+$E$2)&gt;GU$5,GU$5&gt;=$E$2),$T45,0))/Loss_Propane
 *IF($C45="Residential",'Portfolio Inputs'!G$39,'Portfolio Inputs'!G$40)
+IF(AND(($AB45+$E$2)&gt;GU$5,GU$5&gt;=$E$2),$W45,IF(AND(($AA45+$E$2)&gt;GU$5,GU$5&gt;=$E$2),$V45,0))/Loss_OilEnergy
 *IF($C45="Residential",'Portfolio Inputs'!G$41,'Portfolio Inputs'!G$42)</f>
        <v>0</v>
      </c>
      <c r="FM45" s="140">
        <f ca="1">IF(AND(($AB45+$E$2)&gt;GV$5,GV$5&gt;=$E$2),$U45,IF(AND(($AA45+$E$2)&gt;GV$5,GV$5&gt;=$E$2),$T45,0))/Loss_Propane
 *IF($C45="Residential",'Portfolio Inputs'!H$39,'Portfolio Inputs'!H$40)
+IF(AND(($AB45+$E$2)&gt;GV$5,GV$5&gt;=$E$2),$W45,IF(AND(($AA45+$E$2)&gt;GV$5,GV$5&gt;=$E$2),$V45,0))/Loss_OilEnergy
 *IF($C45="Residential",'Portfolio Inputs'!H$41,'Portfolio Inputs'!H$42)</f>
        <v>0</v>
      </c>
      <c r="FN45" s="140">
        <f ca="1">IF(AND(($AB45+$E$2)&gt;GW$5,GW$5&gt;=$E$2),$U45,IF(AND(($AA45+$E$2)&gt;GW$5,GW$5&gt;=$E$2),$T45,0))/Loss_Propane
 *IF($C45="Residential",'Portfolio Inputs'!I$39,'Portfolio Inputs'!I$40)
+IF(AND(($AB45+$E$2)&gt;GW$5,GW$5&gt;=$E$2),$W45,IF(AND(($AA45+$E$2)&gt;GW$5,GW$5&gt;=$E$2),$V45,0))/Loss_OilEnergy
 *IF($C45="Residential",'Portfolio Inputs'!I$41,'Portfolio Inputs'!I$42)</f>
        <v>0</v>
      </c>
      <c r="FO45" s="140">
        <f ca="1">IF(AND(($AB45+$E$2)&gt;GX$5,GX$5&gt;=$E$2),$U45,IF(AND(($AA45+$E$2)&gt;GX$5,GX$5&gt;=$E$2),$T45,0))/Loss_Propane
 *IF($C45="Residential",'Portfolio Inputs'!J$39,'Portfolio Inputs'!J$40)
+IF(AND(($AB45+$E$2)&gt;GX$5,GX$5&gt;=$E$2),$W45,IF(AND(($AA45+$E$2)&gt;GX$5,GX$5&gt;=$E$2),$V45,0))/Loss_OilEnergy
 *IF($C45="Residential",'Portfolio Inputs'!J$41,'Portfolio Inputs'!J$42)</f>
        <v>0</v>
      </c>
      <c r="FP45" s="140">
        <f ca="1">IF(AND(($AB45+$E$2)&gt;GY$5,GY$5&gt;=$E$2),$U45,IF(AND(($AA45+$E$2)&gt;GY$5,GY$5&gt;=$E$2),$T45,0))/Loss_Propane
 *IF($C45="Residential",'Portfolio Inputs'!K$39,'Portfolio Inputs'!K$40)
+IF(AND(($AB45+$E$2)&gt;GY$5,GY$5&gt;=$E$2),$W45,IF(AND(($AA45+$E$2)&gt;GY$5,GY$5&gt;=$E$2),$V45,0))/Loss_OilEnergy
 *IF($C45="Residential",'Portfolio Inputs'!K$41,'Portfolio Inputs'!K$42)</f>
        <v>0</v>
      </c>
      <c r="FQ45" s="140">
        <f ca="1">IF(AND(($AB45+$E$2)&gt;GZ$5,GZ$5&gt;=$E$2),$U45,IF(AND(($AA45+$E$2)&gt;GZ$5,GZ$5&gt;=$E$2),$T45,0))/Loss_Propane
 *IF($C45="Residential",'Portfolio Inputs'!L$39,'Portfolio Inputs'!L$40)
+IF(AND(($AB45+$E$2)&gt;GZ$5,GZ$5&gt;=$E$2),$W45,IF(AND(($AA45+$E$2)&gt;GZ$5,GZ$5&gt;=$E$2),$V45,0))/Loss_OilEnergy
 *IF($C45="Residential",'Portfolio Inputs'!L$41,'Portfolio Inputs'!L$42)</f>
        <v>0</v>
      </c>
      <c r="FR45" s="140">
        <f ca="1">IF(AND(($AB45+$E$2)&gt;HA$5,HA$5&gt;=$E$2),$U45,IF(AND(($AA45+$E$2)&gt;HA$5,HA$5&gt;=$E$2),$T45,0))/Loss_Propane
 *IF($C45="Residential",'Portfolio Inputs'!M$39,'Portfolio Inputs'!M$40)
+IF(AND(($AB45+$E$2)&gt;HA$5,HA$5&gt;=$E$2),$W45,IF(AND(($AA45+$E$2)&gt;HA$5,HA$5&gt;=$E$2),$V45,0))/Loss_OilEnergy
 *IF($C45="Residential",'Portfolio Inputs'!M$41,'Portfolio Inputs'!M$42)</f>
        <v>0</v>
      </c>
      <c r="FS45" s="140">
        <f ca="1">IF(AND(($AB45+$E$2)&gt;HB$5,HB$5&gt;=$E$2),$U45,IF(AND(($AA45+$E$2)&gt;HB$5,HB$5&gt;=$E$2),$T45,0))/Loss_Propane
 *IF($C45="Residential",'Portfolio Inputs'!N$39,'Portfolio Inputs'!N$40)
+IF(AND(($AB45+$E$2)&gt;HB$5,HB$5&gt;=$E$2),$W45,IF(AND(($AA45+$E$2)&gt;HB$5,HB$5&gt;=$E$2),$V45,0))/Loss_OilEnergy
 *IF($C45="Residential",'Portfolio Inputs'!N$41,'Portfolio Inputs'!N$42)</f>
        <v>0</v>
      </c>
      <c r="FT45" s="140">
        <f ca="1">IF(AND(($AB45+$E$2)&gt;HC$5,HC$5&gt;=$E$2),$U45,IF(AND(($AA45+$E$2)&gt;HC$5,HC$5&gt;=$E$2),$T45,0))/Loss_Propane
 *IF($C45="Residential",'Portfolio Inputs'!O$39,'Portfolio Inputs'!O$40)
+IF(AND(($AB45+$E$2)&gt;HC$5,HC$5&gt;=$E$2),$W45,IF(AND(($AA45+$E$2)&gt;HC$5,HC$5&gt;=$E$2),$V45,0))/Loss_OilEnergy
 *IF($C45="Residential",'Portfolio Inputs'!O$41,'Portfolio Inputs'!O$42)</f>
        <v>0</v>
      </c>
      <c r="FU45" s="140">
        <f ca="1">IF(AND(($AB45+$E$2)&gt;HD$5,HD$5&gt;=$E$2),$U45,IF(AND(($AA45+$E$2)&gt;HD$5,HD$5&gt;=$E$2),$T45,0))/Loss_Propane
 *IF($C45="Residential",'Portfolio Inputs'!P$39,'Portfolio Inputs'!P$40)
+IF(AND(($AB45+$E$2)&gt;HD$5,HD$5&gt;=$E$2),$W45,IF(AND(($AA45+$E$2)&gt;HD$5,HD$5&gt;=$E$2),$V45,0))/Loss_OilEnergy
 *IF($C45="Residential",'Portfolio Inputs'!P$41,'Portfolio Inputs'!P$42)</f>
        <v>0</v>
      </c>
      <c r="FV45" s="140">
        <f ca="1">IF(AND(($AB45+$E$2)&gt;HE$5,HE$5&gt;=$E$2),$U45,IF(AND(($AA45+$E$2)&gt;HE$5,HE$5&gt;=$E$2),$T45,0))/Loss_Propane
 *IF($C45="Residential",'Portfolio Inputs'!Q$39,'Portfolio Inputs'!Q$40)
+IF(AND(($AB45+$E$2)&gt;HE$5,HE$5&gt;=$E$2),$W45,IF(AND(($AA45+$E$2)&gt;HE$5,HE$5&gt;=$E$2),$V45,0))/Loss_OilEnergy
 *IF($C45="Residential",'Portfolio Inputs'!Q$41,'Portfolio Inputs'!Q$42)</f>
        <v>0</v>
      </c>
      <c r="FW45" s="140">
        <f ca="1">IF(AND(($AB45+$E$2)&gt;HF$5,HF$5&gt;=$E$2),$U45,IF(AND(($AA45+$E$2)&gt;HF$5,HF$5&gt;=$E$2),$T45,0))/Loss_Propane
 *IF($C45="Residential",'Portfolio Inputs'!R$39,'Portfolio Inputs'!R$40)
+IF(AND(($AB45+$E$2)&gt;HF$5,HF$5&gt;=$E$2),$W45,IF(AND(($AA45+$E$2)&gt;HF$5,HF$5&gt;=$E$2),$V45,0))/Loss_OilEnergy
 *IF($C45="Residential",'Portfolio Inputs'!R$41,'Portfolio Inputs'!R$42)</f>
        <v>0</v>
      </c>
      <c r="FX45" s="140">
        <f ca="1">IF(AND(($AB45+$E$2)&gt;HG$5,HG$5&gt;=$E$2),$U45,IF(AND(($AA45+$E$2)&gt;HG$5,HG$5&gt;=$E$2),$T45,0))/Loss_Propane
 *IF($C45="Residential",'Portfolio Inputs'!S$39,'Portfolio Inputs'!S$40)
+IF(AND(($AB45+$E$2)&gt;HG$5,HG$5&gt;=$E$2),$W45,IF(AND(($AA45+$E$2)&gt;HG$5,HG$5&gt;=$E$2),$V45,0))/Loss_OilEnergy
 *IF($C45="Residential",'Portfolio Inputs'!S$41,'Portfolio Inputs'!S$42)</f>
        <v>0</v>
      </c>
      <c r="FY45" s="140">
        <f ca="1">IF(AND(($AB45+$E$2)&gt;HH$5,HH$5&gt;=$E$2),$U45,IF(AND(($AA45+$E$2)&gt;HH$5,HH$5&gt;=$E$2),$T45,0))/Loss_Propane
 *IF($C45="Residential",'Portfolio Inputs'!T$39,'Portfolio Inputs'!T$40)
+IF(AND(($AB45+$E$2)&gt;HH$5,HH$5&gt;=$E$2),$W45,IF(AND(($AA45+$E$2)&gt;HH$5,HH$5&gt;=$E$2),$V45,0))/Loss_OilEnergy
 *IF($C45="Residential",'Portfolio Inputs'!T$41,'Portfolio Inputs'!T$42)</f>
        <v>0</v>
      </c>
      <c r="FZ45" s="140">
        <f ca="1">IF(AND(($AB45+$E$2)&gt;HI$5,HI$5&gt;=$E$2),$U45,IF(AND(($AA45+$E$2)&gt;HI$5,HI$5&gt;=$E$2),$T45,0))/Loss_Propane
 *IF($C45="Residential",'Portfolio Inputs'!U$39,'Portfolio Inputs'!U$40)
+IF(AND(($AB45+$E$2)&gt;HI$5,HI$5&gt;=$E$2),$W45,IF(AND(($AA45+$E$2)&gt;HI$5,HI$5&gt;=$E$2),$V45,0))/Loss_OilEnergy
 *IF($C45="Residential",'Portfolio Inputs'!U$41,'Portfolio Inputs'!U$42)</f>
        <v>0</v>
      </c>
      <c r="GA45" s="140">
        <f ca="1">IF(AND(($AB45+$E$2)&gt;HJ$5,HJ$5&gt;=$E$2),$U45,IF(AND(($AA45+$E$2)&gt;HJ$5,HJ$5&gt;=$E$2),$T45,0))/Loss_Propane
 *IF($C45="Residential",'Portfolio Inputs'!V$39,'Portfolio Inputs'!V$40)
+IF(AND(($AB45+$E$2)&gt;HJ$5,HJ$5&gt;=$E$2),$W45,IF(AND(($AA45+$E$2)&gt;HJ$5,HJ$5&gt;=$E$2),$V45,0))/Loss_OilEnergy
 *IF($C45="Residential",'Portfolio Inputs'!V$41,'Portfolio Inputs'!V$42)</f>
        <v>0</v>
      </c>
      <c r="GB45" s="140">
        <f ca="1">IF(AND(($AB45+$E$2)&gt;HK$5,HK$5&gt;=$E$2),$U45,IF(AND(($AA45+$E$2)&gt;HK$5,HK$5&gt;=$E$2),$T45,0))/Loss_Propane
 *IF($C45="Residential",'Portfolio Inputs'!W$39,'Portfolio Inputs'!W$40)
+IF(AND(($AB45+$E$2)&gt;HK$5,HK$5&gt;=$E$2),$W45,IF(AND(($AA45+$E$2)&gt;HK$5,HK$5&gt;=$E$2),$V45,0))/Loss_OilEnergy
 *IF($C45="Residential",'Portfolio Inputs'!W$41,'Portfolio Inputs'!W$42)</f>
        <v>0</v>
      </c>
      <c r="GC45" s="140">
        <f ca="1">IF(AND(($AB45+$E$2)&gt;HL$5,HL$5&gt;=$E$2),$U45,IF(AND(($AA45+$E$2)&gt;HL$5,HL$5&gt;=$E$2),$T45,0))/Loss_Propane
 *IF($C45="Residential",'Portfolio Inputs'!X$39,'Portfolio Inputs'!X$40)
+IF(AND(($AB45+$E$2)&gt;HL$5,HL$5&gt;=$E$2),$W45,IF(AND(($AA45+$E$2)&gt;HL$5,HL$5&gt;=$E$2),$V45,0))/Loss_OilEnergy
 *IF($C45="Residential",'Portfolio Inputs'!X$41,'Portfolio Inputs'!X$42)</f>
        <v>0</v>
      </c>
      <c r="GD45" s="140">
        <f ca="1">IF(AND(($AB45+$E$2)&gt;HM$5,HM$5&gt;=$E$2),$U45,IF(AND(($AA45+$E$2)&gt;HM$5,HM$5&gt;=$E$2),$T45,0))/Loss_Propane
 *IF($C45="Residential",'Portfolio Inputs'!Y$39,'Portfolio Inputs'!Y$40)
+IF(AND(($AB45+$E$2)&gt;HM$5,HM$5&gt;=$E$2),$W45,IF(AND(($AA45+$E$2)&gt;HM$5,HM$5&gt;=$E$2),$V45,0))/Loss_OilEnergy
 *IF($C45="Residential",'Portfolio Inputs'!Y$41,'Portfolio Inputs'!Y$42)</f>
        <v>0</v>
      </c>
      <c r="GE45" s="140">
        <f ca="1">IF(AND(($AB45+$E$2)&gt;HN$5,HN$5&gt;=$E$2),$U45,IF(AND(($AA45+$E$2)&gt;HN$5,HN$5&gt;=$E$2),$T45,0))/Loss_Propane
 *IF($C45="Residential",'Portfolio Inputs'!Z$39,'Portfolio Inputs'!Z$40)
+IF(AND(($AB45+$E$2)&gt;HN$5,HN$5&gt;=$E$2),$W45,IF(AND(($AA45+$E$2)&gt;HN$5,HN$5&gt;=$E$2),$V45,0))/Loss_OilEnergy
 *IF($C45="Residential",'Portfolio Inputs'!Z$41,'Portfolio Inputs'!Z$42)</f>
        <v>0</v>
      </c>
      <c r="GF45" s="140">
        <f ca="1">IF(AND(($AB45+$E$2)&gt;HO$5,HO$5&gt;=$E$2),$U45,IF(AND(($AA45+$E$2)&gt;HO$5,HO$5&gt;=$E$2),$T45,0))/Loss_Propane
 *IF($C45="Residential",'Portfolio Inputs'!AA$39,'Portfolio Inputs'!AA$40)
+IF(AND(($AB45+$E$2)&gt;HO$5,HO$5&gt;=$E$2),$W45,IF(AND(($AA45+$E$2)&gt;HO$5,HO$5&gt;=$E$2),$V45,0))/Loss_OilEnergy
 *IF($C45="Residential",'Portfolio Inputs'!AA$41,'Portfolio Inputs'!AA$42)</f>
        <v>0</v>
      </c>
      <c r="GG45" s="140">
        <f ca="1">IF(AND(($AB45+$E$2)&gt;HP$5,HP$5&gt;=$E$2),$U45,IF(AND(($AA45+$E$2)&gt;HP$5,HP$5&gt;=$E$2),$T45,0))/Loss_Propane
 *IF($C45="Residential",'Portfolio Inputs'!AB$39,'Portfolio Inputs'!AB$40)
+IF(AND(($AB45+$E$2)&gt;HP$5,HP$5&gt;=$E$2),$W45,IF(AND(($AA45+$E$2)&gt;HP$5,HP$5&gt;=$E$2),$V45,0))/Loss_OilEnergy
 *IF($C45="Residential",'Portfolio Inputs'!AB$41,'Portfolio Inputs'!AB$42)</f>
        <v>0</v>
      </c>
      <c r="GH45" s="140">
        <f ca="1">IF(AND(($AB45+$E$2)&gt;HQ$5,HQ$5&gt;=$E$2),$U45,IF(AND(($AA45+$E$2)&gt;HQ$5,HQ$5&gt;=$E$2),$T45,0))/Loss_Propane
 *IF($C45="Residential",'Portfolio Inputs'!AC$39,'Portfolio Inputs'!AC$40)
+IF(AND(($AB45+$E$2)&gt;HQ$5,HQ$5&gt;=$E$2),$W45,IF(AND(($AA45+$E$2)&gt;HQ$5,HQ$5&gt;=$E$2),$V45,0))/Loss_OilEnergy
 *IF($C45="Residential",'Portfolio Inputs'!AC$41,'Portfolio Inputs'!AC$42)</f>
        <v>0</v>
      </c>
      <c r="GI45" s="140">
        <f ca="1">IF(AND(($AB45+$E$2)&gt;HR$5,HR$5&gt;=$E$2),$U45,IF(AND(($AA45+$E$2)&gt;HR$5,HR$5&gt;=$E$2),$T45,0))/Loss_Propane
 *IF($C45="Residential",'Portfolio Inputs'!AD$39,'Portfolio Inputs'!AD$40)
+IF(AND(($AB45+$E$2)&gt;HR$5,HR$5&gt;=$E$2),$W45,IF(AND(($AA45+$E$2)&gt;HR$5,HR$5&gt;=$E$2),$V45,0))/Loss_OilEnergy
 *IF($C45="Residential",'Portfolio Inputs'!AD$41,'Portfolio Inputs'!AD$42)</f>
        <v>0</v>
      </c>
      <c r="GJ45" s="140">
        <f ca="1">IF(AND(($AB45+$E$2)&gt;HS$5,HS$5&gt;=$E$2),$U45,IF(AND(($AA45+$E$2)&gt;HS$5,HS$5&gt;=$E$2),$T45,0))/Loss_Propane
 *IF($C45="Residential",'Portfolio Inputs'!AE$39,'Portfolio Inputs'!AE$40)
+IF(AND(($AB45+$E$2)&gt;HS$5,HS$5&gt;=$E$2),$W45,IF(AND(($AA45+$E$2)&gt;HS$5,HS$5&gt;=$E$2),$V45,0))/Loss_OilEnergy
 *IF($C45="Residential",'Portfolio Inputs'!AE$41,'Portfolio Inputs'!AE$42)</f>
        <v>0</v>
      </c>
      <c r="GK45" s="140">
        <f ca="1">IF(AND(($AB45+$E$2)&gt;HT$5,HT$5&gt;=$E$2),$U45,IF(AND(($AA45+$E$2)&gt;HT$5,HT$5&gt;=$E$2),$T45,0))/Loss_Propane
 *IF($C45="Residential",'Portfolio Inputs'!AF$39,'Portfolio Inputs'!AF$40)
+IF(AND(($AB45+$E$2)&gt;HT$5,HT$5&gt;=$E$2),$W45,IF(AND(($AA45+$E$2)&gt;HT$5,HT$5&gt;=$E$2),$V45,0))/Loss_OilEnergy
 *IF($C45="Residential",'Portfolio Inputs'!AF$41,'Portfolio Inputs'!AF$42)</f>
        <v>0</v>
      </c>
      <c r="GL45" s="140">
        <f ca="1">IF(AND(($AB45+$E$2)&gt;HU$5,HU$5&gt;=$E$2),$U45,IF(AND(($AA45+$E$2)&gt;HU$5,HU$5&gt;=$E$2),$T45,0))/Loss_Propane
 *IF($C45="Residential",'Portfolio Inputs'!AG$39,'Portfolio Inputs'!AG$40)
+IF(AND(($AB45+$E$2)&gt;HU$5,HU$5&gt;=$E$2),$W45,IF(AND(($AA45+$E$2)&gt;HU$5,HU$5&gt;=$E$2),$V45,0))/Loss_OilEnergy
 *IF($C45="Residential",'Portfolio Inputs'!AG$41,'Portfolio Inputs'!AG$42)</f>
        <v>0</v>
      </c>
      <c r="GM45" s="140">
        <f ca="1">IF(AND(($AB45+$E$2)&gt;HV$5,HV$5&gt;=$E$2),$U45,IF(AND(($AA45+$E$2)&gt;HV$5,HV$5&gt;=$E$2),$T45,0))/Loss_Propane
 *IF($C45="Residential",'Portfolio Inputs'!AH$39,'Portfolio Inputs'!AH$40)
+IF(AND(($AB45+$E$2)&gt;HV$5,HV$5&gt;=$E$2),$W45,IF(AND(($AA45+$E$2)&gt;HV$5,HV$5&gt;=$E$2),$V45,0))/Loss_OilEnergy
 *IF($C45="Residential",'Portfolio Inputs'!AH$41,'Portfolio Inputs'!AH$42)</f>
        <v>0</v>
      </c>
      <c r="GN45" s="140">
        <f ca="1">IF(AND(($AB45+$E$2)&gt;HW$5,HW$5&gt;=$E$2),$U45,IF(AND(($AA45+$E$2)&gt;HW$5,HW$5&gt;=$E$2),$T45,0))/Loss_Propane
 *IF($C45="Residential",'Portfolio Inputs'!AI$39,'Portfolio Inputs'!AI$40)
+IF(AND(($AB45+$E$2)&gt;HW$5,HW$5&gt;=$E$2),$W45,IF(AND(($AA45+$E$2)&gt;HW$5,HW$5&gt;=$E$2),$V45,0))/Loss_OilEnergy
 *IF($C45="Residential",'Portfolio Inputs'!AI$41,'Portfolio Inputs'!AI$42)</f>
        <v>0</v>
      </c>
      <c r="GO45" s="140">
        <f ca="1">IF(AND(($AB45+$E$2)&gt;HX$5,HX$5&gt;=$E$2),$U45,IF(AND(($AA45+$E$2)&gt;HX$5,HX$5&gt;=$E$2),$T45,0))/Loss_Propane
 *IF($C45="Residential",'Portfolio Inputs'!AJ$39,'Portfolio Inputs'!AJ$40)
+IF(AND(($AB45+$E$2)&gt;HX$5,HX$5&gt;=$E$2),$W45,IF(AND(($AA45+$E$2)&gt;HX$5,HX$5&gt;=$E$2),$V45,0))/Loss_OilEnergy
 *IF($C45="Residential",'Portfolio Inputs'!AJ$41,'Portfolio Inputs'!AJ$42)</f>
        <v>0</v>
      </c>
      <c r="GP45" s="140">
        <f ca="1">IF(AND(($AB45+$E$2)&gt;HY$5,HY$5&gt;=$E$2),$U45,IF(AND(($AA45+$E$2)&gt;HY$5,HY$5&gt;=$E$2),$T45,0))/Loss_Propane
 *IF($C45="Residential",'Portfolio Inputs'!AK$39,'Portfolio Inputs'!AK$40)
+IF(AND(($AB45+$E$2)&gt;HY$5,HY$5&gt;=$E$2),$W45,IF(AND(($AA45+$E$2)&gt;HY$5,HY$5&gt;=$E$2),$V45,0))/Loss_OilEnergy
 *IF($C45="Residential",'Portfolio Inputs'!AK$41,'Portfolio Inputs'!AK$42)</f>
        <v>0</v>
      </c>
      <c r="GQ45" s="140">
        <f ca="1">IF(AND(($AB45+$E$2)&gt;HZ$5,HZ$5&gt;=$E$2),$U45,IF(AND(($AA45+$E$2)&gt;HZ$5,HZ$5&gt;=$E$2),$T45,0))/Loss_Propane
 *IF($C45="Residential",'Portfolio Inputs'!AL$39,'Portfolio Inputs'!AL$40)
+IF(AND(($AB45+$E$2)&gt;HZ$5,HZ$5&gt;=$E$2),$W45,IF(AND(($AA45+$E$2)&gt;HZ$5,HZ$5&gt;=$E$2),$V45,0))/Loss_OilEnergy
 *IF($C45="Residential",'Portfolio Inputs'!AL$41,'Portfolio Inputs'!AL$42)</f>
        <v>0</v>
      </c>
      <c r="GR45" s="140">
        <f ca="1">IF(AND(($AB45+$E$2)&gt;IA$5,IA$5&gt;=$E$2),$U45,IF(AND(($AA45+$E$2)&gt;IA$5,IA$5&gt;=$E$2),$T45,0))/Loss_Propane
 *IF($C45="Residential",'Portfolio Inputs'!AM$39,'Portfolio Inputs'!AM$40)
+IF(AND(($AB45+$E$2)&gt;IA$5,IA$5&gt;=$E$2),$W45,IF(AND(($AA45+$E$2)&gt;IA$5,IA$5&gt;=$E$2),$V45,0))/Loss_OilEnergy
 *IF($C45="Residential",'Portfolio Inputs'!AM$41,'Portfolio Inputs'!AM$42)</f>
        <v>0</v>
      </c>
      <c r="GS45" s="139"/>
      <c r="GT45" s="140">
        <f ca="1">IF(AND(($AB45+$E$2)&gt;GT$5,GT$5&gt;=$E$2),$L45,IF(AND(($AA45+$E$2)&gt;GT$5,GT$5&gt;=$E$2),$K45,0))/Loss_ElectricEnergy
 *IF($C45="Residential",'Portfolio Inputs'!F$33,'Portfolio Inputs'!F$34)
+IF(AND(($AB45+$E$2)&gt;GT$5,GT$5&gt;=$E$2),$Q45,IF(AND(($AA45+$E$2)&gt;GT$5,GT$5&gt;=$E$2),$P45,0))/Loss_GasEnergy
 *IF($C45="Residential",'Portfolio Inputs'!F$35,'Portfolio Inputs'!F$36)</f>
        <v>296944.50305847515</v>
      </c>
      <c r="GU45" s="140">
        <f ca="1">IF(AND(($AB45+$E$2)&gt;GU$5,GU$5&gt;=$E$2),$L45,IF(AND(($AA45+$E$2)&gt;GU$5,GU$5&gt;=$E$2),$K45,0))/Loss_ElectricEnergy
 *IF($C45="Residential",'Portfolio Inputs'!G$33,'Portfolio Inputs'!G$34)
+IF(AND(($AB45+$E$2)&gt;GU$5,GU$5&gt;=$E$2),$Q45,IF(AND(($AA45+$E$2)&gt;GU$5,GU$5&gt;=$E$2),$P45,0))/Loss_GasEnergy
 *IF($C45="Residential",'Portfolio Inputs'!G$35,'Portfolio Inputs'!G$36)</f>
        <v>301398.67060435226</v>
      </c>
      <c r="GV45" s="140">
        <f ca="1">IF(AND(($AB45+$E$2)&gt;GV$5,GV$5&gt;=$E$2),$L45,IF(AND(($AA45+$E$2)&gt;GV$5,GV$5&gt;=$E$2),$K45,0))/Loss_ElectricEnergy
 *IF($C45="Residential",'Portfolio Inputs'!H$33,'Portfolio Inputs'!H$34)
+IF(AND(($AB45+$E$2)&gt;GV$5,GV$5&gt;=$E$2),$Q45,IF(AND(($AA45+$E$2)&gt;GV$5,GV$5&gt;=$E$2),$P45,0))/Loss_GasEnergy
 *IF($C45="Residential",'Portfolio Inputs'!H$35,'Portfolio Inputs'!H$36)</f>
        <v>305919.65066341747</v>
      </c>
      <c r="GW45" s="140">
        <f ca="1">IF(AND(($AB45+$E$2)&gt;GW$5,GW$5&gt;=$E$2),$L45,IF(AND(($AA45+$E$2)&gt;GW$5,GW$5&gt;=$E$2),$K45,0))/Loss_ElectricEnergy
 *IF($C45="Residential",'Portfolio Inputs'!I$33,'Portfolio Inputs'!I$34)
+IF(AND(($AB45+$E$2)&gt;GW$5,GW$5&gt;=$E$2),$Q45,IF(AND(($AA45+$E$2)&gt;GW$5,GW$5&gt;=$E$2),$P45,0))/Loss_GasEnergy
 *IF($C45="Residential",'Portfolio Inputs'!I$35,'Portfolio Inputs'!I$36)</f>
        <v>310508.44542336866</v>
      </c>
      <c r="GX45" s="140">
        <f ca="1">IF(AND(($AB45+$E$2)&gt;GX$5,GX$5&gt;=$E$2),$L45,IF(AND(($AA45+$E$2)&gt;GX$5,GX$5&gt;=$E$2),$K45,0))/Loss_ElectricEnergy
 *IF($C45="Residential",'Portfolio Inputs'!J$33,'Portfolio Inputs'!J$34)
+IF(AND(($AB45+$E$2)&gt;GX$5,GX$5&gt;=$E$2),$Q45,IF(AND(($AA45+$E$2)&gt;GX$5,GX$5&gt;=$E$2),$P45,0))/Loss_GasEnergy
 *IF($C45="Residential",'Portfolio Inputs'!J$35,'Portfolio Inputs'!J$36)</f>
        <v>315166.07210471918</v>
      </c>
      <c r="GY45" s="140">
        <f ca="1">IF(AND(($AB45+$E$2)&gt;GY$5,GY$5&gt;=$E$2),$L45,IF(AND(($AA45+$E$2)&gt;GY$5,GY$5&gt;=$E$2),$K45,0))/Loss_ElectricEnergy
 *IF($C45="Residential",'Portfolio Inputs'!K$33,'Portfolio Inputs'!K$34)
+IF(AND(($AB45+$E$2)&gt;GY$5,GY$5&gt;=$E$2),$Q45,IF(AND(($AA45+$E$2)&gt;GY$5,GY$5&gt;=$E$2),$P45,0))/Loss_GasEnergy
 *IF($C45="Residential",'Portfolio Inputs'!K$35,'Portfolio Inputs'!K$36)</f>
        <v>319893.56318628992</v>
      </c>
      <c r="GZ45" s="140">
        <f ca="1">IF(AND(($AB45+$E$2)&gt;GZ$5,GZ$5&gt;=$E$2),$L45,IF(AND(($AA45+$E$2)&gt;GZ$5,GZ$5&gt;=$E$2),$K45,0))/Loss_ElectricEnergy
 *IF($C45="Residential",'Portfolio Inputs'!L$33,'Portfolio Inputs'!L$34)
+IF(AND(($AB45+$E$2)&gt;GZ$5,GZ$5&gt;=$E$2),$Q45,IF(AND(($AA45+$E$2)&gt;GZ$5,GZ$5&gt;=$E$2),$P45,0))/Loss_GasEnergy
 *IF($C45="Residential",'Portfolio Inputs'!L$35,'Portfolio Inputs'!L$36)</f>
        <v>324691.96663408424</v>
      </c>
      <c r="HA45" s="140">
        <f ca="1">IF(AND(($AB45+$E$2)&gt;HA$5,HA$5&gt;=$E$2),$L45,IF(AND(($AA45+$E$2)&gt;HA$5,HA$5&gt;=$E$2),$K45,0))/Loss_ElectricEnergy
 *IF($C45="Residential",'Portfolio Inputs'!M$33,'Portfolio Inputs'!M$34)
+IF(AND(($AB45+$E$2)&gt;HA$5,HA$5&gt;=$E$2),$Q45,IF(AND(($AA45+$E$2)&gt;HA$5,HA$5&gt;=$E$2),$P45,0))/Loss_GasEnergy
 *IF($C45="Residential",'Portfolio Inputs'!M$35,'Portfolio Inputs'!M$36)</f>
        <v>329562.34613359551</v>
      </c>
      <c r="HB45" s="140">
        <f ca="1">IF(AND(($AB45+$E$2)&gt;HB$5,HB$5&gt;=$E$2),$L45,IF(AND(($AA45+$E$2)&gt;HB$5,HB$5&gt;=$E$2),$K45,0))/Loss_ElectricEnergy
 *IF($C45="Residential",'Portfolio Inputs'!N$33,'Portfolio Inputs'!N$34)
+IF(AND(($AB45+$E$2)&gt;HB$5,HB$5&gt;=$E$2),$Q45,IF(AND(($AA45+$E$2)&gt;HB$5,HB$5&gt;=$E$2),$P45,0))/Loss_GasEnergy
 *IF($C45="Residential",'Portfolio Inputs'!N$35,'Portfolio Inputs'!N$36)</f>
        <v>0</v>
      </c>
      <c r="HC45" s="140">
        <f ca="1">IF(AND(($AB45+$E$2)&gt;HC$5,HC$5&gt;=$E$2),$L45,IF(AND(($AA45+$E$2)&gt;HC$5,HC$5&gt;=$E$2),$K45,0))/Loss_ElectricEnergy
 *IF($C45="Residential",'Portfolio Inputs'!O$33,'Portfolio Inputs'!O$34)
+IF(AND(($AB45+$E$2)&gt;HC$5,HC$5&gt;=$E$2),$Q45,IF(AND(($AA45+$E$2)&gt;HC$5,HC$5&gt;=$E$2),$P45,0))/Loss_GasEnergy
 *IF($C45="Residential",'Portfolio Inputs'!O$35,'Portfolio Inputs'!O$36)</f>
        <v>0</v>
      </c>
      <c r="HD45" s="140">
        <f ca="1">IF(AND(($AB45+$E$2)&gt;HD$5,HD$5&gt;=$E$2),$L45,IF(AND(($AA45+$E$2)&gt;HD$5,HD$5&gt;=$E$2),$K45,0))/Loss_ElectricEnergy
 *IF($C45="Residential",'Portfolio Inputs'!P$33,'Portfolio Inputs'!P$34)
+IF(AND(($AB45+$E$2)&gt;HD$5,HD$5&gt;=$E$2),$Q45,IF(AND(($AA45+$E$2)&gt;HD$5,HD$5&gt;=$E$2),$P45,0))/Loss_GasEnergy
 *IF($C45="Residential",'Portfolio Inputs'!P$35,'Portfolio Inputs'!P$36)</f>
        <v>0</v>
      </c>
      <c r="HE45" s="140">
        <f ca="1">IF(AND(($AB45+$E$2)&gt;HE$5,HE$5&gt;=$E$2),$L45,IF(AND(($AA45+$E$2)&gt;HE$5,HE$5&gt;=$E$2),$K45,0))/Loss_ElectricEnergy
 *IF($C45="Residential",'Portfolio Inputs'!Q$33,'Portfolio Inputs'!Q$34)
+IF(AND(($AB45+$E$2)&gt;HE$5,HE$5&gt;=$E$2),$Q45,IF(AND(($AA45+$E$2)&gt;HE$5,HE$5&gt;=$E$2),$P45,0))/Loss_GasEnergy
 *IF($C45="Residential",'Portfolio Inputs'!Q$35,'Portfolio Inputs'!Q$36)</f>
        <v>0</v>
      </c>
      <c r="HF45" s="140">
        <f ca="1">IF(AND(($AB45+$E$2)&gt;HF$5,HF$5&gt;=$E$2),$L45,IF(AND(($AA45+$E$2)&gt;HF$5,HF$5&gt;=$E$2),$K45,0))/Loss_ElectricEnergy
 *IF($C45="Residential",'Portfolio Inputs'!R$33,'Portfolio Inputs'!R$34)
+IF(AND(($AB45+$E$2)&gt;HF$5,HF$5&gt;=$E$2),$Q45,IF(AND(($AA45+$E$2)&gt;HF$5,HF$5&gt;=$E$2),$P45,0))/Loss_GasEnergy
 *IF($C45="Residential",'Portfolio Inputs'!R$35,'Portfolio Inputs'!R$36)</f>
        <v>0</v>
      </c>
      <c r="HG45" s="140">
        <f ca="1">IF(AND(($AB45+$E$2)&gt;HG$5,HG$5&gt;=$E$2),$L45,IF(AND(($AA45+$E$2)&gt;HG$5,HG$5&gt;=$E$2),$K45,0))/Loss_ElectricEnergy
 *IF($C45="Residential",'Portfolio Inputs'!S$33,'Portfolio Inputs'!S$34)
+IF(AND(($AB45+$E$2)&gt;HG$5,HG$5&gt;=$E$2),$Q45,IF(AND(($AA45+$E$2)&gt;HG$5,HG$5&gt;=$E$2),$P45,0))/Loss_GasEnergy
 *IF($C45="Residential",'Portfolio Inputs'!S$35,'Portfolio Inputs'!S$36)</f>
        <v>0</v>
      </c>
      <c r="HH45" s="140">
        <f ca="1">IF(AND(($AB45+$E$2)&gt;HH$5,HH$5&gt;=$E$2),$L45,IF(AND(($AA45+$E$2)&gt;HH$5,HH$5&gt;=$E$2),$K45,0))/Loss_ElectricEnergy
 *IF($C45="Residential",'Portfolio Inputs'!T$33,'Portfolio Inputs'!T$34)
+IF(AND(($AB45+$E$2)&gt;HH$5,HH$5&gt;=$E$2),$Q45,IF(AND(($AA45+$E$2)&gt;HH$5,HH$5&gt;=$E$2),$P45,0))/Loss_GasEnergy
 *IF($C45="Residential",'Portfolio Inputs'!T$35,'Portfolio Inputs'!T$36)</f>
        <v>0</v>
      </c>
      <c r="HI45" s="140">
        <f ca="1">IF(AND(($AB45+$E$2)&gt;HI$5,HI$5&gt;=$E$2),$L45,IF(AND(($AA45+$E$2)&gt;HI$5,HI$5&gt;=$E$2),$K45,0))/Loss_ElectricEnergy
 *IF($C45="Residential",'Portfolio Inputs'!U$33,'Portfolio Inputs'!U$34)
+IF(AND(($AB45+$E$2)&gt;HI$5,HI$5&gt;=$E$2),$Q45,IF(AND(($AA45+$E$2)&gt;HI$5,HI$5&gt;=$E$2),$P45,0))/Loss_GasEnergy
 *IF($C45="Residential",'Portfolio Inputs'!U$35,'Portfolio Inputs'!U$36)</f>
        <v>0</v>
      </c>
      <c r="HJ45" s="140">
        <f ca="1">IF(AND(($AB45+$E$2)&gt;HJ$5,HJ$5&gt;=$E$2),$L45,IF(AND(($AA45+$E$2)&gt;HJ$5,HJ$5&gt;=$E$2),$K45,0))/Loss_ElectricEnergy
 *IF($C45="Residential",'Portfolio Inputs'!V$33,'Portfolio Inputs'!V$34)
+IF(AND(($AB45+$E$2)&gt;HJ$5,HJ$5&gt;=$E$2),$Q45,IF(AND(($AA45+$E$2)&gt;HJ$5,HJ$5&gt;=$E$2),$P45,0))/Loss_GasEnergy
 *IF($C45="Residential",'Portfolio Inputs'!V$35,'Portfolio Inputs'!V$36)</f>
        <v>0</v>
      </c>
      <c r="HK45" s="140">
        <f ca="1">IF(AND(($AB45+$E$2)&gt;HK$5,HK$5&gt;=$E$2),$L45,IF(AND(($AA45+$E$2)&gt;HK$5,HK$5&gt;=$E$2),$K45,0))/Loss_ElectricEnergy
 *IF($C45="Residential",'Portfolio Inputs'!W$33,'Portfolio Inputs'!W$34)
+IF(AND(($AB45+$E$2)&gt;HK$5,HK$5&gt;=$E$2),$Q45,IF(AND(($AA45+$E$2)&gt;HK$5,HK$5&gt;=$E$2),$P45,0))/Loss_GasEnergy
 *IF($C45="Residential",'Portfolio Inputs'!W$35,'Portfolio Inputs'!W$36)</f>
        <v>0</v>
      </c>
      <c r="HL45" s="140">
        <f ca="1">IF(AND(($AB45+$E$2)&gt;HL$5,HL$5&gt;=$E$2),$L45,IF(AND(($AA45+$E$2)&gt;HL$5,HL$5&gt;=$E$2),$K45,0))/Loss_ElectricEnergy
 *IF($C45="Residential",'Portfolio Inputs'!X$33,'Portfolio Inputs'!X$34)
+IF(AND(($AB45+$E$2)&gt;HL$5,HL$5&gt;=$E$2),$Q45,IF(AND(($AA45+$E$2)&gt;HL$5,HL$5&gt;=$E$2),$P45,0))/Loss_GasEnergy
 *IF($C45="Residential",'Portfolio Inputs'!X$35,'Portfolio Inputs'!X$36)</f>
        <v>0</v>
      </c>
      <c r="HM45" s="140">
        <f ca="1">IF(AND(($AB45+$E$2)&gt;HM$5,HM$5&gt;=$E$2),$L45,IF(AND(($AA45+$E$2)&gt;HM$5,HM$5&gt;=$E$2),$K45,0))/Loss_ElectricEnergy
 *IF($C45="Residential",'Portfolio Inputs'!Y$33,'Portfolio Inputs'!Y$34)
+IF(AND(($AB45+$E$2)&gt;HM$5,HM$5&gt;=$E$2),$Q45,IF(AND(($AA45+$E$2)&gt;HM$5,HM$5&gt;=$E$2),$P45,0))/Loss_GasEnergy
 *IF($C45="Residential",'Portfolio Inputs'!Y$35,'Portfolio Inputs'!Y$36)</f>
        <v>0</v>
      </c>
      <c r="HN45" s="140">
        <f ca="1">IF(AND(($AB45+$E$2)&gt;HN$5,HN$5&gt;=$E$2),$L45,IF(AND(($AA45+$E$2)&gt;HN$5,HN$5&gt;=$E$2),$K45,0))/Loss_ElectricEnergy
 *IF($C45="Residential",'Portfolio Inputs'!Z$33,'Portfolio Inputs'!Z$34)
+IF(AND(($AB45+$E$2)&gt;HN$5,HN$5&gt;=$E$2),$Q45,IF(AND(($AA45+$E$2)&gt;HN$5,HN$5&gt;=$E$2),$P45,0))/Loss_GasEnergy
 *IF($C45="Residential",'Portfolio Inputs'!Z$35,'Portfolio Inputs'!Z$36)</f>
        <v>0</v>
      </c>
      <c r="HO45" s="140">
        <f ca="1">IF(AND(($AB45+$E$2)&gt;HO$5,HO$5&gt;=$E$2),$L45,IF(AND(($AA45+$E$2)&gt;HO$5,HO$5&gt;=$E$2),$K45,0))/Loss_ElectricEnergy
 *IF($C45="Residential",'Portfolio Inputs'!AA$33,'Portfolio Inputs'!AA$34)
+IF(AND(($AB45+$E$2)&gt;HO$5,HO$5&gt;=$E$2),$Q45,IF(AND(($AA45+$E$2)&gt;HO$5,HO$5&gt;=$E$2),$P45,0))/Loss_GasEnergy
 *IF($C45="Residential",'Portfolio Inputs'!AA$35,'Portfolio Inputs'!AA$36)</f>
        <v>0</v>
      </c>
      <c r="HP45" s="140">
        <f ca="1">IF(AND(($AB45+$E$2)&gt;HP$5,HP$5&gt;=$E$2),$L45,IF(AND(($AA45+$E$2)&gt;HP$5,HP$5&gt;=$E$2),$K45,0))/Loss_ElectricEnergy
 *IF($C45="Residential",'Portfolio Inputs'!AB$33,'Portfolio Inputs'!AB$34)
+IF(AND(($AB45+$E$2)&gt;HP$5,HP$5&gt;=$E$2),$Q45,IF(AND(($AA45+$E$2)&gt;HP$5,HP$5&gt;=$E$2),$P45,0))/Loss_GasEnergy
 *IF($C45="Residential",'Portfolio Inputs'!AB$35,'Portfolio Inputs'!AB$36)</f>
        <v>0</v>
      </c>
      <c r="HQ45" s="140">
        <f ca="1">IF(AND(($AB45+$E$2)&gt;HQ$5,HQ$5&gt;=$E$2),$L45,IF(AND(($AA45+$E$2)&gt;HQ$5,HQ$5&gt;=$E$2),$K45,0))/Loss_ElectricEnergy
 *IF($C45="Residential",'Portfolio Inputs'!AC$33,'Portfolio Inputs'!AC$34)
+IF(AND(($AB45+$E$2)&gt;HQ$5,HQ$5&gt;=$E$2),$Q45,IF(AND(($AA45+$E$2)&gt;HQ$5,HQ$5&gt;=$E$2),$P45,0))/Loss_GasEnergy
 *IF($C45="Residential",'Portfolio Inputs'!AC$35,'Portfolio Inputs'!AC$36)</f>
        <v>0</v>
      </c>
      <c r="HR45" s="140">
        <f ca="1">IF(AND(($AB45+$E$2)&gt;HR$5,HR$5&gt;=$E$2),$L45,IF(AND(($AA45+$E$2)&gt;HR$5,HR$5&gt;=$E$2),$K45,0))/Loss_ElectricEnergy
 *IF($C45="Residential",'Portfolio Inputs'!AD$33,'Portfolio Inputs'!AD$34)
+IF(AND(($AB45+$E$2)&gt;HR$5,HR$5&gt;=$E$2),$Q45,IF(AND(($AA45+$E$2)&gt;HR$5,HR$5&gt;=$E$2),$P45,0))/Loss_GasEnergy
 *IF($C45="Residential",'Portfolio Inputs'!AD$35,'Portfolio Inputs'!AD$36)</f>
        <v>0</v>
      </c>
      <c r="HS45" s="140">
        <f ca="1">IF(AND(($AB45+$E$2)&gt;HS$5,HS$5&gt;=$E$2),$L45,IF(AND(($AA45+$E$2)&gt;HS$5,HS$5&gt;=$E$2),$K45,0))/Loss_ElectricEnergy
 *IF($C45="Residential",'Portfolio Inputs'!AE$33,'Portfolio Inputs'!AE$34)
+IF(AND(($AB45+$E$2)&gt;HS$5,HS$5&gt;=$E$2),$Q45,IF(AND(($AA45+$E$2)&gt;HS$5,HS$5&gt;=$E$2),$P45,0))/Loss_GasEnergy
 *IF($C45="Residential",'Portfolio Inputs'!AE$35,'Portfolio Inputs'!AE$36)</f>
        <v>0</v>
      </c>
      <c r="HT45" s="140">
        <f ca="1">IF(AND(($AB45+$E$2)&gt;HT$5,HT$5&gt;=$E$2),$L45,IF(AND(($AA45+$E$2)&gt;HT$5,HT$5&gt;=$E$2),$K45,0))/Loss_ElectricEnergy
 *IF($C45="Residential",'Portfolio Inputs'!AF$33,'Portfolio Inputs'!AF$34)
+IF(AND(($AB45+$E$2)&gt;HT$5,HT$5&gt;=$E$2),$Q45,IF(AND(($AA45+$E$2)&gt;HT$5,HT$5&gt;=$E$2),$P45,0))/Loss_GasEnergy
 *IF($C45="Residential",'Portfolio Inputs'!AF$35,'Portfolio Inputs'!AF$36)</f>
        <v>0</v>
      </c>
      <c r="HU45" s="140">
        <f ca="1">IF(AND(($AB45+$E$2)&gt;HU$5,HU$5&gt;=$E$2),$L45,IF(AND(($AA45+$E$2)&gt;HU$5,HU$5&gt;=$E$2),$K45,0))/Loss_ElectricEnergy
 *IF($C45="Residential",'Portfolio Inputs'!AG$33,'Portfolio Inputs'!AG$34)
+IF(AND(($AB45+$E$2)&gt;HU$5,HU$5&gt;=$E$2),$Q45,IF(AND(($AA45+$E$2)&gt;HU$5,HU$5&gt;=$E$2),$P45,0))/Loss_GasEnergy
 *IF($C45="Residential",'Portfolio Inputs'!AG$35,'Portfolio Inputs'!AG$36)</f>
        <v>0</v>
      </c>
      <c r="HV45" s="140">
        <f ca="1">IF(AND(($AB45+$E$2)&gt;HV$5,HV$5&gt;=$E$2),$L45,IF(AND(($AA45+$E$2)&gt;HV$5,HV$5&gt;=$E$2),$K45,0))/Loss_ElectricEnergy
 *IF($C45="Residential",'Portfolio Inputs'!AH$33,'Portfolio Inputs'!AH$34)
+IF(AND(($AB45+$E$2)&gt;HV$5,HV$5&gt;=$E$2),$Q45,IF(AND(($AA45+$E$2)&gt;HV$5,HV$5&gt;=$E$2),$P45,0))/Loss_GasEnergy
 *IF($C45="Residential",'Portfolio Inputs'!AH$35,'Portfolio Inputs'!AH$36)</f>
        <v>0</v>
      </c>
      <c r="HW45" s="140">
        <f ca="1">IF(AND(($AB45+$E$2)&gt;HW$5,HW$5&gt;=$E$2),$L45,IF(AND(($AA45+$E$2)&gt;HW$5,HW$5&gt;=$E$2),$K45,0))/Loss_ElectricEnergy
 *IF($C45="Residential",'Portfolio Inputs'!AI$33,'Portfolio Inputs'!AI$34)
+IF(AND(($AB45+$E$2)&gt;HW$5,HW$5&gt;=$E$2),$Q45,IF(AND(($AA45+$E$2)&gt;HW$5,HW$5&gt;=$E$2),$P45,0))/Loss_GasEnergy
 *IF($C45="Residential",'Portfolio Inputs'!AI$35,'Portfolio Inputs'!AI$36)</f>
        <v>0</v>
      </c>
      <c r="HX45" s="140">
        <f ca="1">IF(AND(($AB45+$E$2)&gt;HX$5,HX$5&gt;=$E$2),$L45,IF(AND(($AA45+$E$2)&gt;HX$5,HX$5&gt;=$E$2),$K45,0))/Loss_ElectricEnergy
 *IF($C45="Residential",'Portfolio Inputs'!AJ$33,'Portfolio Inputs'!AJ$34)
+IF(AND(($AB45+$E$2)&gt;HX$5,HX$5&gt;=$E$2),$Q45,IF(AND(($AA45+$E$2)&gt;HX$5,HX$5&gt;=$E$2),$P45,0))/Loss_GasEnergy
 *IF($C45="Residential",'Portfolio Inputs'!AJ$35,'Portfolio Inputs'!AJ$36)</f>
        <v>0</v>
      </c>
      <c r="HY45" s="140">
        <f ca="1">IF(AND(($AB45+$E$2)&gt;HY$5,HY$5&gt;=$E$2),$L45,IF(AND(($AA45+$E$2)&gt;HY$5,HY$5&gt;=$E$2),$K45,0))/Loss_ElectricEnergy
 *IF($C45="Residential",'Portfolio Inputs'!AK$33,'Portfolio Inputs'!AK$34)
+IF(AND(($AB45+$E$2)&gt;HY$5,HY$5&gt;=$E$2),$Q45,IF(AND(($AA45+$E$2)&gt;HY$5,HY$5&gt;=$E$2),$P45,0))/Loss_GasEnergy
 *IF($C45="Residential",'Portfolio Inputs'!AK$35,'Portfolio Inputs'!AK$36)</f>
        <v>0</v>
      </c>
      <c r="HZ45" s="140">
        <f ca="1">IF(AND(($AB45+$E$2)&gt;HZ$5,HZ$5&gt;=$E$2),$L45,IF(AND(($AA45+$E$2)&gt;HZ$5,HZ$5&gt;=$E$2),$K45,0))/Loss_ElectricEnergy
 *IF($C45="Residential",'Portfolio Inputs'!AL$33,'Portfolio Inputs'!AL$34)
+IF(AND(($AB45+$E$2)&gt;HZ$5,HZ$5&gt;=$E$2),$Q45,IF(AND(($AA45+$E$2)&gt;HZ$5,HZ$5&gt;=$E$2),$P45,0))/Loss_GasEnergy
 *IF($C45="Residential",'Portfolio Inputs'!AL$35,'Portfolio Inputs'!AL$36)</f>
        <v>0</v>
      </c>
      <c r="IA45" s="140">
        <f ca="1">IF(AND(($AB45+$E$2)&gt;IA$5,IA$5&gt;=$E$2),$L45,IF(AND(($AA45+$E$2)&gt;IA$5,IA$5&gt;=$E$2),$K45,0))/Loss_ElectricEnergy
 *IF($C45="Residential",'Portfolio Inputs'!AM$33,'Portfolio Inputs'!AM$34)
+IF(AND(($AB45+$E$2)&gt;IA$5,IA$5&gt;=$E$2),$Q45,IF(AND(($AA45+$E$2)&gt;IA$5,IA$5&gt;=$E$2),$P45,0))/Loss_GasEnergy
 *IF($C45="Residential",'Portfolio Inputs'!AM$35,'Portfolio Inputs'!AM$36)</f>
        <v>0</v>
      </c>
      <c r="IB45" s="139"/>
      <c r="IC45" s="140">
        <f t="shared" ca="1" si="450"/>
        <v>773904.92541538458</v>
      </c>
      <c r="ID45" s="140">
        <f t="shared" ca="1" si="450"/>
        <v>0</v>
      </c>
      <c r="IE45" s="140">
        <f t="shared" ca="1" si="450"/>
        <v>0</v>
      </c>
      <c r="IF45" s="140">
        <f t="shared" ca="1" si="450"/>
        <v>0</v>
      </c>
      <c r="IG45" s="140">
        <f t="shared" ca="1" si="450"/>
        <v>0</v>
      </c>
      <c r="IH45" s="140">
        <f t="shared" ca="1" si="450"/>
        <v>0</v>
      </c>
      <c r="II45" s="140">
        <f t="shared" ca="1" si="450"/>
        <v>0</v>
      </c>
      <c r="IJ45" s="140">
        <f t="shared" ca="1" si="450"/>
        <v>0</v>
      </c>
      <c r="IK45" s="140">
        <f t="shared" ca="1" si="450"/>
        <v>0</v>
      </c>
      <c r="IL45" s="140">
        <f t="shared" ca="1" si="450"/>
        <v>0</v>
      </c>
      <c r="IM45" s="140">
        <f t="shared" ca="1" si="450"/>
        <v>0</v>
      </c>
      <c r="IN45" s="140">
        <f t="shared" ca="1" si="450"/>
        <v>0</v>
      </c>
      <c r="IO45" s="140">
        <f t="shared" ca="1" si="450"/>
        <v>0</v>
      </c>
      <c r="IP45" s="140">
        <f t="shared" ca="1" si="450"/>
        <v>0</v>
      </c>
      <c r="IQ45" s="140">
        <f t="shared" ca="1" si="450"/>
        <v>0</v>
      </c>
      <c r="IR45" s="140">
        <f t="shared" ca="1" si="450"/>
        <v>0</v>
      </c>
      <c r="IS45" s="140">
        <f t="shared" ca="1" si="451"/>
        <v>0</v>
      </c>
      <c r="IT45" s="140">
        <f t="shared" ca="1" si="451"/>
        <v>0</v>
      </c>
      <c r="IU45" s="140">
        <f t="shared" ca="1" si="451"/>
        <v>0</v>
      </c>
      <c r="IV45" s="140">
        <f t="shared" ca="1" si="451"/>
        <v>0</v>
      </c>
      <c r="IW45" s="140">
        <f t="shared" ca="1" si="452"/>
        <v>0</v>
      </c>
      <c r="IX45" s="140">
        <f t="shared" ca="1" si="452"/>
        <v>0</v>
      </c>
      <c r="IY45" s="140">
        <f t="shared" ca="1" si="452"/>
        <v>0</v>
      </c>
      <c r="IZ45" s="140">
        <f t="shared" ca="1" si="452"/>
        <v>0</v>
      </c>
      <c r="JA45" s="140">
        <f t="shared" ca="1" si="452"/>
        <v>0</v>
      </c>
      <c r="JB45" s="140">
        <f t="shared" ca="1" si="452"/>
        <v>0</v>
      </c>
      <c r="JC45" s="140">
        <f t="shared" ca="1" si="452"/>
        <v>0</v>
      </c>
      <c r="JD45" s="140">
        <f t="shared" ca="1" si="452"/>
        <v>0</v>
      </c>
      <c r="JE45" s="140">
        <f t="shared" ca="1" si="452"/>
        <v>0</v>
      </c>
      <c r="JF45" s="140">
        <f t="shared" ca="1" si="452"/>
        <v>0</v>
      </c>
      <c r="JG45" s="140">
        <f t="shared" ca="1" si="452"/>
        <v>0</v>
      </c>
      <c r="JH45" s="140">
        <f t="shared" ca="1" si="452"/>
        <v>0</v>
      </c>
      <c r="JI45" s="140">
        <f t="shared" ca="1" si="452"/>
        <v>0</v>
      </c>
      <c r="JJ45" s="140">
        <f t="shared" ca="1" si="452"/>
        <v>0</v>
      </c>
      <c r="JK45" s="139"/>
      <c r="JL45" s="140">
        <f ca="1">IF(AND(($AB45+$E$2)&gt;JL$5,JL$5&gt;=$E$2),'Portfolio Inputs'!F$30*$S45,IF(AND(($AA45+$E$2)&gt;JL$5,JL$5&gt;=$E$2),'Portfolio Inputs'!F$30*$R45,0))</f>
        <v>0</v>
      </c>
      <c r="JM45" s="140">
        <f ca="1">IF(AND(($AB45+$E$2)&gt;JM$5,JM$5&gt;=$E$2),'Portfolio Inputs'!G$30*$S45,IF(AND(($AA45+$E$2)&gt;JM$5,JM$5&gt;=$E$2),'Portfolio Inputs'!G$30*$R45,0))</f>
        <v>0</v>
      </c>
      <c r="JN45" s="140">
        <f ca="1">IF(AND(($AB45+$E$2)&gt;JN$5,JN$5&gt;=$E$2),'Portfolio Inputs'!H$30*$S45,IF(AND(($AA45+$E$2)&gt;JN$5,JN$5&gt;=$E$2),'Portfolio Inputs'!H$30*$R45,0))</f>
        <v>0</v>
      </c>
      <c r="JO45" s="140">
        <f ca="1">IF(AND(($AB45+$E$2)&gt;JO$5,JO$5&gt;=$E$2),'Portfolio Inputs'!I$30*$S45,IF(AND(($AA45+$E$2)&gt;JO$5,JO$5&gt;=$E$2),'Portfolio Inputs'!I$30*$R45,0))</f>
        <v>0</v>
      </c>
      <c r="JP45" s="140">
        <f ca="1">IF(AND(($AB45+$E$2)&gt;JP$5,JP$5&gt;=$E$2),'Portfolio Inputs'!J$30*$S45,IF(AND(($AA45+$E$2)&gt;JP$5,JP$5&gt;=$E$2),'Portfolio Inputs'!J$30*$R45,0))</f>
        <v>0</v>
      </c>
      <c r="JQ45" s="140">
        <f ca="1">IF(AND(($AB45+$E$2)&gt;JQ$5,JQ$5&gt;=$E$2),'Portfolio Inputs'!K$30*$S45,IF(AND(($AA45+$E$2)&gt;JQ$5,JQ$5&gt;=$E$2),'Portfolio Inputs'!K$30*$R45,0))</f>
        <v>0</v>
      </c>
      <c r="JR45" s="140">
        <f ca="1">IF(AND(($AB45+$E$2)&gt;JR$5,JR$5&gt;=$E$2),'Portfolio Inputs'!L$30*$S45,IF(AND(($AA45+$E$2)&gt;JR$5,JR$5&gt;=$E$2),'Portfolio Inputs'!L$30*$R45,0))</f>
        <v>0</v>
      </c>
      <c r="JS45" s="140">
        <f ca="1">IF(AND(($AB45+$E$2)&gt;JS$5,JS$5&gt;=$E$2),'Portfolio Inputs'!M$30*$S45,IF(AND(($AA45+$E$2)&gt;JS$5,JS$5&gt;=$E$2),'Portfolio Inputs'!M$30*$R45,0))</f>
        <v>0</v>
      </c>
      <c r="JT45" s="140">
        <f ca="1">IF(AND(($AB45+$E$2)&gt;JT$5,JT$5&gt;=$E$2),'Portfolio Inputs'!N$30*$S45,IF(AND(($AA45+$E$2)&gt;JT$5,JT$5&gt;=$E$2),'Portfolio Inputs'!N$30*$R45,0))</f>
        <v>0</v>
      </c>
      <c r="JU45" s="140">
        <f ca="1">IF(AND(($AB45+$E$2)&gt;JU$5,JU$5&gt;=$E$2),'Portfolio Inputs'!O$30*$S45,IF(AND(($AA45+$E$2)&gt;JU$5,JU$5&gt;=$E$2),'Portfolio Inputs'!O$30*$R45,0))</f>
        <v>0</v>
      </c>
      <c r="JV45" s="140">
        <f ca="1">IF(AND(($AB45+$E$2)&gt;JV$5,JV$5&gt;=$E$2),'Portfolio Inputs'!P$30*$S45,IF(AND(($AA45+$E$2)&gt;JV$5,JV$5&gt;=$E$2),'Portfolio Inputs'!P$30*$R45,0))</f>
        <v>0</v>
      </c>
      <c r="JW45" s="140">
        <f ca="1">IF(AND(($AB45+$E$2)&gt;JW$5,JW$5&gt;=$E$2),'Portfolio Inputs'!Q$30*$S45,IF(AND(($AA45+$E$2)&gt;JW$5,JW$5&gt;=$E$2),'Portfolio Inputs'!Q$30*$R45,0))</f>
        <v>0</v>
      </c>
      <c r="JX45" s="140">
        <f ca="1">IF(AND(($AB45+$E$2)&gt;JX$5,JX$5&gt;=$E$2),'Portfolio Inputs'!R$30*$S45,IF(AND(($AA45+$E$2)&gt;JX$5,JX$5&gt;=$E$2),'Portfolio Inputs'!R$30*$R45,0))</f>
        <v>0</v>
      </c>
      <c r="JY45" s="140">
        <f ca="1">IF(AND(($AB45+$E$2)&gt;JY$5,JY$5&gt;=$E$2),'Portfolio Inputs'!S$30*$S45,IF(AND(($AA45+$E$2)&gt;JY$5,JY$5&gt;=$E$2),'Portfolio Inputs'!S$30*$R45,0))</f>
        <v>0</v>
      </c>
      <c r="JZ45" s="140">
        <f ca="1">IF(AND(($AB45+$E$2)&gt;JZ$5,JZ$5&gt;=$E$2),'Portfolio Inputs'!T$30*$S45,IF(AND(($AA45+$E$2)&gt;JZ$5,JZ$5&gt;=$E$2),'Portfolio Inputs'!T$30*$R45,0))</f>
        <v>0</v>
      </c>
      <c r="KA45" s="140">
        <f ca="1">IF(AND(($AB45+$E$2)&gt;KA$5,KA$5&gt;=$E$2),'Portfolio Inputs'!U$30*$S45,IF(AND(($AA45+$E$2)&gt;KA$5,KA$5&gt;=$E$2),'Portfolio Inputs'!U$30*$R45,0))</f>
        <v>0</v>
      </c>
      <c r="KB45" s="140">
        <f ca="1">IF(AND(($AB45+$E$2)&gt;KB$5,KB$5&gt;=$E$2),'Portfolio Inputs'!V$30*$S45,IF(AND(($AA45+$E$2)&gt;KB$5,KB$5&gt;=$E$2),'Portfolio Inputs'!V$30*$R45,0))</f>
        <v>0</v>
      </c>
      <c r="KC45" s="140">
        <f ca="1">IF(AND(($AB45+$E$2)&gt;KC$5,KC$5&gt;=$E$2),'Portfolio Inputs'!W$30*$S45,IF(AND(($AA45+$E$2)&gt;KC$5,KC$5&gt;=$E$2),'Portfolio Inputs'!W$30*$R45,0))</f>
        <v>0</v>
      </c>
      <c r="KD45" s="140">
        <f ca="1">IF(AND(($AB45+$E$2)&gt;KD$5,KD$5&gt;=$E$2),'Portfolio Inputs'!X$30*$S45,IF(AND(($AA45+$E$2)&gt;KD$5,KD$5&gt;=$E$2),'Portfolio Inputs'!X$30*$R45,0))</f>
        <v>0</v>
      </c>
      <c r="KE45" s="140">
        <f ca="1">IF(AND(($AB45+$E$2)&gt;KE$5,KE$5&gt;=$E$2),'Portfolio Inputs'!Y$30*$S45,IF(AND(($AA45+$E$2)&gt;KE$5,KE$5&gt;=$E$2),'Portfolio Inputs'!Y$30*$R45,0))</f>
        <v>0</v>
      </c>
      <c r="KF45" s="140">
        <f ca="1">IF(AND(($AB45+$E$2)&gt;KF$5,KF$5&gt;=$E$2),'Portfolio Inputs'!Z$30*$S45,IF(AND(($AA45+$E$2)&gt;KF$5,KF$5&gt;=$E$2),'Portfolio Inputs'!Z$30*$R45,0))</f>
        <v>0</v>
      </c>
      <c r="KG45" s="140">
        <f ca="1">IF(AND(($AB45+$E$2)&gt;KG$5,KG$5&gt;=$E$2),'Portfolio Inputs'!AA$30*$S45,IF(AND(($AA45+$E$2)&gt;KG$5,KG$5&gt;=$E$2),'Portfolio Inputs'!AA$30*$R45,0))</f>
        <v>0</v>
      </c>
      <c r="KH45" s="140">
        <f ca="1">IF(AND(($AB45+$E$2)&gt;KH$5,KH$5&gt;=$E$2),'Portfolio Inputs'!AB$30*$S45,IF(AND(($AA45+$E$2)&gt;KH$5,KH$5&gt;=$E$2),'Portfolio Inputs'!AB$30*$R45,0))</f>
        <v>0</v>
      </c>
      <c r="KI45" s="140">
        <f ca="1">IF(AND(($AB45+$E$2)&gt;KI$5,KI$5&gt;=$E$2),'Portfolio Inputs'!AC$30*$S45,IF(AND(($AA45+$E$2)&gt;KI$5,KI$5&gt;=$E$2),'Portfolio Inputs'!AC$30*$R45,0))</f>
        <v>0</v>
      </c>
      <c r="KJ45" s="140">
        <f ca="1">IF(AND(($AB45+$E$2)&gt;KJ$5,KJ$5&gt;=$E$2),'Portfolio Inputs'!AD$30*$S45,IF(AND(($AA45+$E$2)&gt;KJ$5,KJ$5&gt;=$E$2),'Portfolio Inputs'!AD$30*$R45,0))</f>
        <v>0</v>
      </c>
      <c r="KK45" s="140">
        <f ca="1">IF(AND(($AB45+$E$2)&gt;KK$5,KK$5&gt;=$E$2),'Portfolio Inputs'!AE$30*$S45,IF(AND(($AA45+$E$2)&gt;KK$5,KK$5&gt;=$E$2),'Portfolio Inputs'!AE$30*$R45,0))</f>
        <v>0</v>
      </c>
      <c r="KL45" s="140">
        <f ca="1">IF(AND(($AB45+$E$2)&gt;KL$5,KL$5&gt;=$E$2),'Portfolio Inputs'!AF$30*$S45,IF(AND(($AA45+$E$2)&gt;KL$5,KL$5&gt;=$E$2),'Portfolio Inputs'!AF$30*$R45,0))</f>
        <v>0</v>
      </c>
      <c r="KM45" s="140">
        <f ca="1">IF(AND(($AB45+$E$2)&gt;KM$5,KM$5&gt;=$E$2),'Portfolio Inputs'!AG$30*$S45,IF(AND(($AA45+$E$2)&gt;KM$5,KM$5&gt;=$E$2),'Portfolio Inputs'!AG$30*$R45,0))</f>
        <v>0</v>
      </c>
      <c r="KN45" s="140">
        <f ca="1">IF(AND(($AB45+$E$2)&gt;KN$5,KN$5&gt;=$E$2),'Portfolio Inputs'!AH$30*$S45,IF(AND(($AA45+$E$2)&gt;KN$5,KN$5&gt;=$E$2),'Portfolio Inputs'!AH$30*$R45,0))</f>
        <v>0</v>
      </c>
      <c r="KO45" s="140">
        <f ca="1">IF(AND(($AB45+$E$2)&gt;KO$5,KO$5&gt;=$E$2),'Portfolio Inputs'!AI$30*$S45,IF(AND(($AA45+$E$2)&gt;KO$5,KO$5&gt;=$E$2),'Portfolio Inputs'!AI$30*$R45,0))</f>
        <v>0</v>
      </c>
      <c r="KP45" s="140">
        <f ca="1">IF(AND(($AB45+$E$2)&gt;KP$5,KP$5&gt;=$E$2),'Portfolio Inputs'!AJ$30*$S45,IF(AND(($AA45+$E$2)&gt;KP$5,KP$5&gt;=$E$2),'Portfolio Inputs'!AJ$30*$R45,0))</f>
        <v>0</v>
      </c>
      <c r="KQ45" s="140">
        <f ca="1">IF(AND(($AB45+$E$2)&gt;KQ$5,KQ$5&gt;=$E$2),'Portfolio Inputs'!AK$30*$S45,IF(AND(($AA45+$E$2)&gt;KQ$5,KQ$5&gt;=$E$2),'Portfolio Inputs'!AK$30*$R45,0))</f>
        <v>0</v>
      </c>
      <c r="KR45" s="140">
        <f ca="1">IF(AND(($AB45+$E$2)&gt;KR$5,KR$5&gt;=$E$2),'Portfolio Inputs'!AL$30*$S45,IF(AND(($AA45+$E$2)&gt;KR$5,KR$5&gt;=$E$2),'Portfolio Inputs'!AL$30*$R45,0))</f>
        <v>0</v>
      </c>
      <c r="KS45" s="140">
        <f ca="1">IF(AND(($AB45+$E$2)&gt;KS$5,KS$5&gt;=$E$2),'Portfolio Inputs'!AM$30*$S45,IF(AND(($AA45+$E$2)&gt;KS$5,KS$5&gt;=$E$2),'Portfolio Inputs'!AM$30*$R45,0))</f>
        <v>0</v>
      </c>
      <c r="KT45" s="139"/>
      <c r="KU45" s="140">
        <f ca="1">IF(AND(($AB45+$E$2)&gt;KU$5,KU$5&gt;=$E$2),$S45,IF(AND(($AA45+$E$2)&gt;KU$5,KU$5&gt;=$E$2),$R45,0))*IF($C45="Residential",'Portfolio Inputs'!F$37,'Portfolio Inputs'!F$38)</f>
        <v>0</v>
      </c>
      <c r="KV45" s="140">
        <f ca="1">IF(AND(($AB45+$E$2)&gt;KV$5,KV$5&gt;=$E$2),$S45,IF(AND(($AA45+$E$2)&gt;KV$5,KV$5&gt;=$E$2),$R45,0))*IF($C45="Residential",'Portfolio Inputs'!G$37,'Portfolio Inputs'!G$38)</f>
        <v>0</v>
      </c>
      <c r="KW45" s="140">
        <f ca="1">IF(AND(($AB45+$E$2)&gt;KW$5,KW$5&gt;=$E$2),$S45,IF(AND(($AA45+$E$2)&gt;KW$5,KW$5&gt;=$E$2),$R45,0))*IF($C45="Residential",'Portfolio Inputs'!H$37,'Portfolio Inputs'!H$38)</f>
        <v>0</v>
      </c>
      <c r="KX45" s="140">
        <f ca="1">IF(AND(($AB45+$E$2)&gt;KX$5,KX$5&gt;=$E$2),$S45,IF(AND(($AA45+$E$2)&gt;KX$5,KX$5&gt;=$E$2),$R45,0))*IF($C45="Residential",'Portfolio Inputs'!I$37,'Portfolio Inputs'!I$38)</f>
        <v>0</v>
      </c>
      <c r="KY45" s="140">
        <f ca="1">IF(AND(($AB45+$E$2)&gt;KY$5,KY$5&gt;=$E$2),$S45,IF(AND(($AA45+$E$2)&gt;KY$5,KY$5&gt;=$E$2),$R45,0))*IF($C45="Residential",'Portfolio Inputs'!J$37,'Portfolio Inputs'!J$38)</f>
        <v>0</v>
      </c>
      <c r="KZ45" s="140">
        <f ca="1">IF(AND(($AB45+$E$2)&gt;KZ$5,KZ$5&gt;=$E$2),$S45,IF(AND(($AA45+$E$2)&gt;KZ$5,KZ$5&gt;=$E$2),$R45,0))*IF($C45="Residential",'Portfolio Inputs'!K$37,'Portfolio Inputs'!K$38)</f>
        <v>0</v>
      </c>
      <c r="LA45" s="140">
        <f ca="1">IF(AND(($AB45+$E$2)&gt;LA$5,LA$5&gt;=$E$2),$S45,IF(AND(($AA45+$E$2)&gt;LA$5,LA$5&gt;=$E$2),$R45,0))*IF($C45="Residential",'Portfolio Inputs'!L$37,'Portfolio Inputs'!L$38)</f>
        <v>0</v>
      </c>
      <c r="LB45" s="140">
        <f ca="1">IF(AND(($AB45+$E$2)&gt;LB$5,LB$5&gt;=$E$2),$S45,IF(AND(($AA45+$E$2)&gt;LB$5,LB$5&gt;=$E$2),$R45,0))*IF($C45="Residential",'Portfolio Inputs'!M$37,'Portfolio Inputs'!M$38)</f>
        <v>0</v>
      </c>
      <c r="LC45" s="140">
        <f ca="1">IF(AND(($AB45+$E$2)&gt;LC$5,LC$5&gt;=$E$2),$S45,IF(AND(($AA45+$E$2)&gt;LC$5,LC$5&gt;=$E$2),$R45,0))*IF($C45="Residential",'Portfolio Inputs'!N$37,'Portfolio Inputs'!N$38)</f>
        <v>0</v>
      </c>
      <c r="LD45" s="140">
        <f ca="1">IF(AND(($AB45+$E$2)&gt;LD$5,LD$5&gt;=$E$2),$S45,IF(AND(($AA45+$E$2)&gt;LD$5,LD$5&gt;=$E$2),$R45,0))*IF($C45="Residential",'Portfolio Inputs'!O$37,'Portfolio Inputs'!O$38)</f>
        <v>0</v>
      </c>
      <c r="LE45" s="140">
        <f ca="1">IF(AND(($AB45+$E$2)&gt;LE$5,LE$5&gt;=$E$2),$S45,IF(AND(($AA45+$E$2)&gt;LE$5,LE$5&gt;=$E$2),$R45,0))*IF($C45="Residential",'Portfolio Inputs'!P$37,'Portfolio Inputs'!P$38)</f>
        <v>0</v>
      </c>
      <c r="LF45" s="140">
        <f ca="1">IF(AND(($AB45+$E$2)&gt;LF$5,LF$5&gt;=$E$2),$S45,IF(AND(($AA45+$E$2)&gt;LF$5,LF$5&gt;=$E$2),$R45,0))*IF($C45="Residential",'Portfolio Inputs'!Q$37,'Portfolio Inputs'!Q$38)</f>
        <v>0</v>
      </c>
      <c r="LG45" s="140">
        <f ca="1">IF(AND(($AB45+$E$2)&gt;LG$5,LG$5&gt;=$E$2),$S45,IF(AND(($AA45+$E$2)&gt;LG$5,LG$5&gt;=$E$2),$R45,0))*IF($C45="Residential",'Portfolio Inputs'!R$37,'Portfolio Inputs'!R$38)</f>
        <v>0</v>
      </c>
      <c r="LH45" s="140">
        <f ca="1">IF(AND(($AB45+$E$2)&gt;LH$5,LH$5&gt;=$E$2),$S45,IF(AND(($AA45+$E$2)&gt;LH$5,LH$5&gt;=$E$2),$R45,0))*IF($C45="Residential",'Portfolio Inputs'!S$37,'Portfolio Inputs'!S$38)</f>
        <v>0</v>
      </c>
      <c r="LI45" s="140">
        <f ca="1">IF(AND(($AB45+$E$2)&gt;LI$5,LI$5&gt;=$E$2),$S45,IF(AND(($AA45+$E$2)&gt;LI$5,LI$5&gt;=$E$2),$R45,0))*IF($C45="Residential",'Portfolio Inputs'!T$37,'Portfolio Inputs'!T$38)</f>
        <v>0</v>
      </c>
      <c r="LJ45" s="140">
        <f ca="1">IF(AND(($AB45+$E$2)&gt;LJ$5,LJ$5&gt;=$E$2),$S45,IF(AND(($AA45+$E$2)&gt;LJ$5,LJ$5&gt;=$E$2),$R45,0))*IF($C45="Residential",'Portfolio Inputs'!U$37,'Portfolio Inputs'!U$38)</f>
        <v>0</v>
      </c>
      <c r="LK45" s="140">
        <f ca="1">IF(AND(($AB45+$E$2)&gt;LK$5,LK$5&gt;=$E$2),$S45,IF(AND(($AA45+$E$2)&gt;LK$5,LK$5&gt;=$E$2),$R45,0))*IF($C45="Residential",'Portfolio Inputs'!V$37,'Portfolio Inputs'!V$38)</f>
        <v>0</v>
      </c>
      <c r="LL45" s="140">
        <f ca="1">IF(AND(($AB45+$E$2)&gt;LL$5,LL$5&gt;=$E$2),$S45,IF(AND(($AA45+$E$2)&gt;LL$5,LL$5&gt;=$E$2),$R45,0))*IF($C45="Residential",'Portfolio Inputs'!W$37,'Portfolio Inputs'!W$38)</f>
        <v>0</v>
      </c>
      <c r="LM45" s="140">
        <f ca="1">IF(AND(($AB45+$E$2)&gt;LM$5,LM$5&gt;=$E$2),$S45,IF(AND(($AA45+$E$2)&gt;LM$5,LM$5&gt;=$E$2),$R45,0))*IF($C45="Residential",'Portfolio Inputs'!X$37,'Portfolio Inputs'!X$38)</f>
        <v>0</v>
      </c>
      <c r="LN45" s="140">
        <f ca="1">IF(AND(($AB45+$E$2)&gt;LN$5,LN$5&gt;=$E$2),$S45,IF(AND(($AA45+$E$2)&gt;LN$5,LN$5&gt;=$E$2),$R45,0))*IF($C45="Residential",'Portfolio Inputs'!Y$37,'Portfolio Inputs'!Y$38)</f>
        <v>0</v>
      </c>
      <c r="LO45" s="140">
        <f ca="1">IF(AND(($AB45+$E$2)&gt;LO$5,LO$5&gt;=$E$2),$S45,IF(AND(($AA45+$E$2)&gt;LO$5,LO$5&gt;=$E$2),$R45,0))*IF($C45="Residential",'Portfolio Inputs'!Z$37,'Portfolio Inputs'!Z$38)</f>
        <v>0</v>
      </c>
      <c r="LP45" s="140">
        <f ca="1">IF(AND(($AB45+$E$2)&gt;LP$5,LP$5&gt;=$E$2),$S45,IF(AND(($AA45+$E$2)&gt;LP$5,LP$5&gt;=$E$2),$R45,0))*IF($C45="Residential",'Portfolio Inputs'!AA$37,'Portfolio Inputs'!AA$38)</f>
        <v>0</v>
      </c>
      <c r="LQ45" s="140">
        <f ca="1">IF(AND(($AB45+$E$2)&gt;LQ$5,LQ$5&gt;=$E$2),$S45,IF(AND(($AA45+$E$2)&gt;LQ$5,LQ$5&gt;=$E$2),$R45,0))*IF($C45="Residential",'Portfolio Inputs'!AB$37,'Portfolio Inputs'!AB$38)</f>
        <v>0</v>
      </c>
      <c r="LR45" s="140">
        <f ca="1">IF(AND(($AB45+$E$2)&gt;LR$5,LR$5&gt;=$E$2),$S45,IF(AND(($AA45+$E$2)&gt;LR$5,LR$5&gt;=$E$2),$R45,0))*IF($C45="Residential",'Portfolio Inputs'!AC$37,'Portfolio Inputs'!AC$38)</f>
        <v>0</v>
      </c>
      <c r="LS45" s="140">
        <f ca="1">IF(AND(($AB45+$E$2)&gt;LS$5,LS$5&gt;=$E$2),$S45,IF(AND(($AA45+$E$2)&gt;LS$5,LS$5&gt;=$E$2),$R45,0))*IF($C45="Residential",'Portfolio Inputs'!AD$37,'Portfolio Inputs'!AD$38)</f>
        <v>0</v>
      </c>
      <c r="LT45" s="140">
        <f ca="1">IF(AND(($AB45+$E$2)&gt;LT$5,LT$5&gt;=$E$2),$S45,IF(AND(($AA45+$E$2)&gt;LT$5,LT$5&gt;=$E$2),$R45,0))*IF($C45="Residential",'Portfolio Inputs'!AE$37,'Portfolio Inputs'!AE$38)</f>
        <v>0</v>
      </c>
      <c r="LU45" s="140">
        <f ca="1">IF(AND(($AB45+$E$2)&gt;LU$5,LU$5&gt;=$E$2),$S45,IF(AND(($AA45+$E$2)&gt;LU$5,LU$5&gt;=$E$2),$R45,0))*IF($C45="Residential",'Portfolio Inputs'!AF$37,'Portfolio Inputs'!AF$38)</f>
        <v>0</v>
      </c>
      <c r="LV45" s="140">
        <f ca="1">IF(AND(($AB45+$E$2)&gt;LV$5,LV$5&gt;=$E$2),$S45,IF(AND(($AA45+$E$2)&gt;LV$5,LV$5&gt;=$E$2),$R45,0))*IF($C45="Residential",'Portfolio Inputs'!AG$37,'Portfolio Inputs'!AG$38)</f>
        <v>0</v>
      </c>
      <c r="LW45" s="140">
        <f ca="1">IF(AND(($AB45+$E$2)&gt;LW$5,LW$5&gt;=$E$2),$S45,IF(AND(($AA45+$E$2)&gt;LW$5,LW$5&gt;=$E$2),$R45,0))*IF($C45="Residential",'Portfolio Inputs'!AH$37,'Portfolio Inputs'!AH$38)</f>
        <v>0</v>
      </c>
      <c r="LX45" s="140">
        <f ca="1">IF(AND(($AB45+$E$2)&gt;LX$5,LX$5&gt;=$E$2),$S45,IF(AND(($AA45+$E$2)&gt;LX$5,LX$5&gt;=$E$2),$R45,0))*IF($C45="Residential",'Portfolio Inputs'!AI$37,'Portfolio Inputs'!AI$38)</f>
        <v>0</v>
      </c>
      <c r="LY45" s="140">
        <f ca="1">IF(AND(($AB45+$E$2)&gt;LY$5,LY$5&gt;=$E$2),$S45,IF(AND(($AA45+$E$2)&gt;LY$5,LY$5&gt;=$E$2),$R45,0))*IF($C45="Residential",'Portfolio Inputs'!AJ$37,'Portfolio Inputs'!AJ$38)</f>
        <v>0</v>
      </c>
      <c r="LZ45" s="140">
        <f ca="1">IF(AND(($AB45+$E$2)&gt;LZ$5,LZ$5&gt;=$E$2),$S45,IF(AND(($AA45+$E$2)&gt;LZ$5,LZ$5&gt;=$E$2),$R45,0))*IF($C45="Residential",'Portfolio Inputs'!AK$37,'Portfolio Inputs'!AK$38)</f>
        <v>0</v>
      </c>
      <c r="MA45" s="140">
        <f ca="1">IF(AND(($AB45+$E$2)&gt;MA$5,MA$5&gt;=$E$2),$S45,IF(AND(($AA45+$E$2)&gt;MA$5,MA$5&gt;=$E$2),$R45,0))*IF($C45="Residential",'Portfolio Inputs'!AL$37,'Portfolio Inputs'!AL$38)</f>
        <v>0</v>
      </c>
      <c r="MB45" s="140">
        <f ca="1">IF(AND(($AB45+$E$2)&gt;MB$5,MB$5&gt;=$E$2),$S45,IF(AND(($AA45+$E$2)&gt;MB$5,MB$5&gt;=$E$2),$R45,0))*IF($C45="Residential",'Portfolio Inputs'!AM$37,'Portfolio Inputs'!AM$38)</f>
        <v>0</v>
      </c>
      <c r="MC45" s="139"/>
      <c r="MD45" s="164">
        <f t="shared" ca="1" si="238"/>
        <v>3024531.2352389977</v>
      </c>
      <c r="ME45" s="164">
        <f t="shared" ca="1" si="239"/>
        <v>3024531.2352389977</v>
      </c>
      <c r="MF45" s="164">
        <f t="shared" ca="1" si="240"/>
        <v>3024531.2352389977</v>
      </c>
      <c r="MG45" s="164">
        <f t="shared" ca="1" si="241"/>
        <v>3024531.2352389977</v>
      </c>
      <c r="MH45" s="164">
        <f t="shared" ca="1" si="242"/>
        <v>3024531.2352389977</v>
      </c>
      <c r="MI45" s="164">
        <f t="shared" ca="1" si="243"/>
        <v>3024531.2352389977</v>
      </c>
      <c r="MJ45" s="164">
        <f t="shared" ca="1" si="244"/>
        <v>3024531.2352389977</v>
      </c>
      <c r="MK45" s="164">
        <f t="shared" ca="1" si="245"/>
        <v>3024531.2352389977</v>
      </c>
      <c r="ML45" s="164">
        <f t="shared" ca="1" si="246"/>
        <v>0</v>
      </c>
      <c r="MM45" s="164">
        <f t="shared" ca="1" si="247"/>
        <v>0</v>
      </c>
      <c r="MN45" s="164">
        <f t="shared" ca="1" si="248"/>
        <v>0</v>
      </c>
      <c r="MO45" s="164">
        <f t="shared" ca="1" si="249"/>
        <v>0</v>
      </c>
      <c r="MP45" s="164">
        <f t="shared" ca="1" si="250"/>
        <v>0</v>
      </c>
      <c r="MQ45" s="164">
        <f t="shared" ca="1" si="251"/>
        <v>0</v>
      </c>
      <c r="MR45" s="164">
        <f t="shared" ca="1" si="252"/>
        <v>0</v>
      </c>
      <c r="MS45" s="164">
        <f t="shared" ca="1" si="253"/>
        <v>0</v>
      </c>
      <c r="MT45" s="164">
        <f t="shared" ca="1" si="254"/>
        <v>0</v>
      </c>
      <c r="MU45" s="164">
        <f t="shared" ca="1" si="255"/>
        <v>0</v>
      </c>
      <c r="MV45" s="164">
        <f t="shared" ca="1" si="256"/>
        <v>0</v>
      </c>
      <c r="MW45" s="164">
        <f t="shared" ca="1" si="257"/>
        <v>0</v>
      </c>
      <c r="MX45" s="164">
        <f t="shared" ca="1" si="258"/>
        <v>0</v>
      </c>
      <c r="MY45" s="164">
        <f t="shared" ca="1" si="259"/>
        <v>0</v>
      </c>
      <c r="MZ45" s="164">
        <f t="shared" ca="1" si="260"/>
        <v>0</v>
      </c>
      <c r="NA45" s="164">
        <f t="shared" ca="1" si="261"/>
        <v>0</v>
      </c>
      <c r="NB45" s="164">
        <f t="shared" ca="1" si="262"/>
        <v>0</v>
      </c>
      <c r="NC45" s="164">
        <f t="shared" ca="1" si="263"/>
        <v>0</v>
      </c>
      <c r="ND45" s="164">
        <f t="shared" ca="1" si="264"/>
        <v>0</v>
      </c>
      <c r="NE45" s="164">
        <f t="shared" ca="1" si="265"/>
        <v>0</v>
      </c>
      <c r="NF45" s="164">
        <f t="shared" ca="1" si="266"/>
        <v>0</v>
      </c>
      <c r="NG45" s="164">
        <f t="shared" ca="1" si="267"/>
        <v>0</v>
      </c>
      <c r="NH45" s="164">
        <f t="shared" ca="1" si="268"/>
        <v>0</v>
      </c>
      <c r="NI45" s="164">
        <f t="shared" ca="1" si="269"/>
        <v>0</v>
      </c>
      <c r="NJ45" s="164">
        <f t="shared" ca="1" si="270"/>
        <v>0</v>
      </c>
      <c r="NK45" s="164">
        <f t="shared" ca="1" si="271"/>
        <v>0</v>
      </c>
      <c r="NL45" s="139"/>
      <c r="NM45" s="164">
        <f t="shared" ca="1" si="272"/>
        <v>727.84151268299979</v>
      </c>
      <c r="NN45" s="164">
        <f t="shared" ca="1" si="273"/>
        <v>727.84151268299979</v>
      </c>
      <c r="NO45" s="164">
        <f t="shared" ca="1" si="274"/>
        <v>727.84151268299979</v>
      </c>
      <c r="NP45" s="164">
        <f t="shared" ca="1" si="275"/>
        <v>727.84151268299979</v>
      </c>
      <c r="NQ45" s="164">
        <f t="shared" ca="1" si="276"/>
        <v>727.84151268299979</v>
      </c>
      <c r="NR45" s="164">
        <f t="shared" ca="1" si="277"/>
        <v>727.84151268299979</v>
      </c>
      <c r="NS45" s="164">
        <f t="shared" ca="1" si="278"/>
        <v>727.84151268299979</v>
      </c>
      <c r="NT45" s="164">
        <f t="shared" ca="1" si="279"/>
        <v>727.84151268299979</v>
      </c>
      <c r="NU45" s="164">
        <f t="shared" ca="1" si="280"/>
        <v>0</v>
      </c>
      <c r="NV45" s="164">
        <f t="shared" ca="1" si="281"/>
        <v>0</v>
      </c>
      <c r="NW45" s="164">
        <f t="shared" ca="1" si="282"/>
        <v>0</v>
      </c>
      <c r="NX45" s="164">
        <f t="shared" ca="1" si="283"/>
        <v>0</v>
      </c>
      <c r="NY45" s="164">
        <f t="shared" ca="1" si="284"/>
        <v>0</v>
      </c>
      <c r="NZ45" s="164">
        <f t="shared" ca="1" si="285"/>
        <v>0</v>
      </c>
      <c r="OA45" s="164">
        <f t="shared" ca="1" si="286"/>
        <v>0</v>
      </c>
      <c r="OB45" s="164">
        <f t="shared" ca="1" si="287"/>
        <v>0</v>
      </c>
      <c r="OC45" s="164">
        <f t="shared" ca="1" si="288"/>
        <v>0</v>
      </c>
      <c r="OD45" s="164">
        <f t="shared" ca="1" si="289"/>
        <v>0</v>
      </c>
      <c r="OE45" s="164">
        <f t="shared" ca="1" si="290"/>
        <v>0</v>
      </c>
      <c r="OF45" s="164">
        <f t="shared" ca="1" si="291"/>
        <v>0</v>
      </c>
      <c r="OG45" s="164">
        <f t="shared" ca="1" si="292"/>
        <v>0</v>
      </c>
      <c r="OH45" s="164">
        <f t="shared" ca="1" si="293"/>
        <v>0</v>
      </c>
      <c r="OI45" s="164">
        <f t="shared" ca="1" si="294"/>
        <v>0</v>
      </c>
      <c r="OJ45" s="164">
        <f t="shared" ca="1" si="295"/>
        <v>0</v>
      </c>
      <c r="OK45" s="164">
        <f t="shared" ca="1" si="296"/>
        <v>0</v>
      </c>
      <c r="OL45" s="164">
        <f t="shared" ca="1" si="297"/>
        <v>0</v>
      </c>
      <c r="OM45" s="164">
        <f t="shared" ca="1" si="298"/>
        <v>0</v>
      </c>
      <c r="ON45" s="164">
        <f t="shared" ca="1" si="299"/>
        <v>0</v>
      </c>
      <c r="OO45" s="164">
        <f t="shared" ca="1" si="300"/>
        <v>0</v>
      </c>
      <c r="OP45" s="164">
        <f t="shared" ca="1" si="301"/>
        <v>0</v>
      </c>
      <c r="OQ45" s="164">
        <f t="shared" ca="1" si="302"/>
        <v>0</v>
      </c>
      <c r="OR45" s="164">
        <f t="shared" ca="1" si="303"/>
        <v>0</v>
      </c>
      <c r="OS45" s="164">
        <f t="shared" ca="1" si="304"/>
        <v>0</v>
      </c>
      <c r="OT45" s="164">
        <f t="shared" ca="1" si="305"/>
        <v>0</v>
      </c>
      <c r="OU45" s="139"/>
      <c r="OV45" s="164">
        <f t="shared" ca="1" si="306"/>
        <v>0</v>
      </c>
      <c r="OW45" s="164">
        <f t="shared" ca="1" si="307"/>
        <v>0</v>
      </c>
      <c r="OX45" s="164">
        <f t="shared" ca="1" si="308"/>
        <v>0</v>
      </c>
      <c r="OY45" s="164">
        <f t="shared" ca="1" si="309"/>
        <v>0</v>
      </c>
      <c r="OZ45" s="164">
        <f t="shared" ca="1" si="310"/>
        <v>0</v>
      </c>
      <c r="PA45" s="164">
        <f t="shared" ca="1" si="311"/>
        <v>0</v>
      </c>
      <c r="PB45" s="164">
        <f t="shared" ca="1" si="312"/>
        <v>0</v>
      </c>
      <c r="PC45" s="164">
        <f t="shared" ca="1" si="313"/>
        <v>0</v>
      </c>
      <c r="PD45" s="164">
        <f t="shared" ca="1" si="314"/>
        <v>0</v>
      </c>
      <c r="PE45" s="164">
        <f t="shared" ca="1" si="315"/>
        <v>0</v>
      </c>
      <c r="PF45" s="164">
        <f t="shared" ca="1" si="316"/>
        <v>0</v>
      </c>
      <c r="PG45" s="164">
        <f t="shared" ca="1" si="317"/>
        <v>0</v>
      </c>
      <c r="PH45" s="164">
        <f t="shared" ca="1" si="318"/>
        <v>0</v>
      </c>
      <c r="PI45" s="164">
        <f t="shared" ca="1" si="319"/>
        <v>0</v>
      </c>
      <c r="PJ45" s="164">
        <f t="shared" ca="1" si="320"/>
        <v>0</v>
      </c>
      <c r="PK45" s="164">
        <f t="shared" ca="1" si="321"/>
        <v>0</v>
      </c>
      <c r="PL45" s="164">
        <f t="shared" ca="1" si="322"/>
        <v>0</v>
      </c>
      <c r="PM45" s="164">
        <f t="shared" ca="1" si="323"/>
        <v>0</v>
      </c>
      <c r="PN45" s="164">
        <f t="shared" ca="1" si="324"/>
        <v>0</v>
      </c>
      <c r="PO45" s="164">
        <f t="shared" ca="1" si="325"/>
        <v>0</v>
      </c>
      <c r="PP45" s="164">
        <f t="shared" ca="1" si="326"/>
        <v>0</v>
      </c>
      <c r="PQ45" s="164">
        <f t="shared" ca="1" si="327"/>
        <v>0</v>
      </c>
      <c r="PR45" s="164">
        <f t="shared" ca="1" si="328"/>
        <v>0</v>
      </c>
      <c r="PS45" s="164">
        <f t="shared" ca="1" si="329"/>
        <v>0</v>
      </c>
      <c r="PT45" s="164">
        <f t="shared" ca="1" si="330"/>
        <v>0</v>
      </c>
      <c r="PU45" s="164">
        <f t="shared" ca="1" si="331"/>
        <v>0</v>
      </c>
      <c r="PV45" s="164">
        <f t="shared" ca="1" si="332"/>
        <v>0</v>
      </c>
      <c r="PW45" s="164">
        <f t="shared" ca="1" si="333"/>
        <v>0</v>
      </c>
      <c r="PX45" s="164">
        <f t="shared" ca="1" si="334"/>
        <v>0</v>
      </c>
      <c r="PY45" s="164">
        <f t="shared" ca="1" si="335"/>
        <v>0</v>
      </c>
      <c r="PZ45" s="164">
        <f t="shared" ca="1" si="336"/>
        <v>0</v>
      </c>
      <c r="QA45" s="164">
        <f t="shared" ca="1" si="337"/>
        <v>0</v>
      </c>
      <c r="QB45" s="164">
        <f t="shared" ca="1" si="338"/>
        <v>0</v>
      </c>
      <c r="QC45" s="164">
        <f t="shared" ca="1" si="339"/>
        <v>0</v>
      </c>
      <c r="QD45" s="131"/>
    </row>
    <row r="46" spans="1:446" s="120" customFormat="1" ht="14.4" customHeight="1">
      <c r="A46" s="157" t="b">
        <f t="shared" ca="1" si="230"/>
        <v>0</v>
      </c>
      <c r="B46" s="128" t="str">
        <f>'Measure Inputs'!B30</f>
        <v>Commercial_Commercial Prescriptive Rebate_Lighting_C&amp;I HVAC_Actual</v>
      </c>
      <c r="C46" s="129" t="str">
        <f ca="1">INDEX(OFFSET('Measure Inputs'!$D$7,,,TotalMeasures),MATCH($B46,OFFSET('Measure Inputs'!$B$7,,,TotalMeasures),0))</f>
        <v>Commercial</v>
      </c>
      <c r="D46" s="129" t="str">
        <f ca="1">INDEX(OFFSET('Measure Inputs'!$E$7,,,TotalMeasures),MATCH($B46,OFFSET('Measure Inputs'!$B$7,,,TotalMeasures),0))</f>
        <v>Commercial Prescriptive Rebate</v>
      </c>
      <c r="E46" s="129" t="str">
        <f ca="1">INDEX(OFFSET('Measure Inputs'!$F$7,,,TotalMeasures),MATCH($B46,OFFSET('Measure Inputs'!$B$7,,,TotalMeasures),0))</f>
        <v>Lighting</v>
      </c>
      <c r="F46" s="130" t="str">
        <f ca="1">INDEX(OFFSET('Measure Inputs'!$G$7,,,TotalMeasures),MATCH($B46,OFFSET('Measure Inputs'!$B$7,,,TotalMeasures),0))</f>
        <v>C&amp;I HVAC</v>
      </c>
      <c r="G46" s="130" t="str">
        <f ca="1">INDEX(OFFSET('Measure Inputs'!$H$7,,,TotalMeasures),MATCH($B46,OFFSET('Measure Inputs'!$B$7,,,TotalMeasures),0))</f>
        <v>Actual</v>
      </c>
      <c r="H46" s="131"/>
      <c r="I46" s="132">
        <f ca="1">INDEX(OFFSET('Measure Inputs'!$L$7,,,TotalMeasures),MATCH($B46,OFFSET('Measure Inputs'!$B$7,,,TotalMeasures),0))</f>
        <v>0</v>
      </c>
      <c r="J46" s="132">
        <f t="shared" ca="1" si="231"/>
        <v>0</v>
      </c>
      <c r="K46" s="162">
        <f ca="1">INDEX(OFFSET('Measure Inputs'!$AH$7,,,TotalMeasures),MATCH($B46,OFFSET('Measure Inputs'!$B$7,,,TotalMeasures),0))*$I46</f>
        <v>0</v>
      </c>
      <c r="L46" s="132">
        <f ca="1">INDEX(OFFSET('Measure Inputs'!$AI$7,,,TotalMeasures),MATCH($B46,OFFSET('Measure Inputs'!$B$7,,,TotalMeasures),0))*$I46</f>
        <v>0</v>
      </c>
      <c r="M46" s="132">
        <f t="shared" ca="1" si="232"/>
        <v>0</v>
      </c>
      <c r="N46" s="135">
        <f ca="1">INDEX(OFFSET('Measure Inputs'!$AJ$7,,,TotalMeasures),MATCH($B46,OFFSET('Measure Inputs'!$B$7,,,TotalMeasures),0))*$I46</f>
        <v>0</v>
      </c>
      <c r="O46" s="132">
        <f ca="1">INDEX(OFFSET('Measure Inputs'!$AK$7,,,TotalMeasures),MATCH($B46,OFFSET('Measure Inputs'!$B$7,,,TotalMeasures),0))*$I46</f>
        <v>0</v>
      </c>
      <c r="P46" s="135">
        <f ca="1">INDEX(OFFSET('Measure Inputs'!$AL$7,,,TotalMeasures),MATCH($B46,OFFSET('Measure Inputs'!$B$7,,,TotalMeasures),0))*$I46</f>
        <v>0</v>
      </c>
      <c r="Q46" s="132">
        <f ca="1">INDEX(OFFSET('Measure Inputs'!$AM$7,,,TotalMeasures),MATCH($B46,OFFSET('Measure Inputs'!$B$7,,,TotalMeasures),0))*$I46</f>
        <v>0</v>
      </c>
      <c r="R46" s="133">
        <v>0</v>
      </c>
      <c r="S46" s="133">
        <v>0</v>
      </c>
      <c r="T46" s="133">
        <v>0</v>
      </c>
      <c r="U46" s="133">
        <v>0</v>
      </c>
      <c r="V46" s="133">
        <v>0</v>
      </c>
      <c r="W46" s="133">
        <v>0</v>
      </c>
      <c r="X46" s="131"/>
      <c r="Y46" s="134">
        <f ca="1">INDEX(OFFSET('Measure Inputs'!$Q$7,,,TotalMeasures),MATCH($B46,OFFSET('Measure Inputs'!$B$7,,,TotalMeasures),0))*$I46</f>
        <v>0</v>
      </c>
      <c r="Z46" s="134">
        <f ca="1">INDEX(OFFSET('Measure Inputs'!$R$7,,,TotalMeasures),MATCH($B46,OFFSET('Measure Inputs'!$B$7,,,TotalMeasures),0))*$I46</f>
        <v>0</v>
      </c>
      <c r="AA46" s="163">
        <f ca="1">INDEX(OFFSET('Measure Inputs'!$N$7,,,TotalMeasures),MATCH($B46,OFFSET('Measure Inputs'!$B$7,,,TotalMeasures),0))</f>
        <v>15</v>
      </c>
      <c r="AB46" s="163">
        <f ca="1">INDEX(OFFSET('Measure Inputs'!$O$7,,,TotalMeasures),MATCH($B46,OFFSET('Measure Inputs'!$B$7,,,TotalMeasures),0))</f>
        <v>0</v>
      </c>
      <c r="AC46" s="134">
        <f ca="1">INDEX(OFFSET('Measure Inputs'!$P$7,,,TotalMeasures),MATCH($B46,OFFSET('Measure Inputs'!$B$7,,,TotalMeasures),0))*$I46</f>
        <v>0</v>
      </c>
      <c r="AD46" s="134">
        <v>0</v>
      </c>
      <c r="AE46" s="134"/>
      <c r="AF46" s="131"/>
      <c r="AG46" s="135" t="str">
        <f t="shared" ca="1" si="233"/>
        <v>n/a</v>
      </c>
      <c r="AH46" s="135" t="str">
        <f t="shared" ca="1" si="234"/>
        <v>n/a</v>
      </c>
      <c r="AI46" s="135" t="str">
        <f t="shared" ca="1" si="235"/>
        <v>n/a</v>
      </c>
      <c r="AJ46" s="135" t="str">
        <f t="shared" ca="1" si="236"/>
        <v>n/a</v>
      </c>
      <c r="AK46" s="135" t="str">
        <f t="shared" ca="1" si="237"/>
        <v>n/a</v>
      </c>
      <c r="AL46" s="131"/>
      <c r="AM46" s="156"/>
      <c r="AN46" s="156"/>
      <c r="AO46" s="156"/>
      <c r="AP46" s="131"/>
      <c r="AQ46" s="138">
        <f t="shared" ca="1" si="111"/>
        <v>0</v>
      </c>
      <c r="AR46" s="138">
        <f t="shared" ca="1" si="112"/>
        <v>0</v>
      </c>
      <c r="AS46" s="131"/>
      <c r="AT46" s="138">
        <f t="shared" ca="1" si="113"/>
        <v>0</v>
      </c>
      <c r="AU46" s="138">
        <f t="shared" ca="1" si="114"/>
        <v>0</v>
      </c>
      <c r="AV46" s="131"/>
      <c r="AW46" s="138">
        <f t="shared" ca="1" si="115"/>
        <v>0</v>
      </c>
      <c r="AX46" s="138">
        <f t="shared" ca="1" si="116"/>
        <v>0</v>
      </c>
      <c r="AY46" s="138">
        <f t="shared" ca="1" si="117"/>
        <v>0</v>
      </c>
      <c r="AZ46" s="138">
        <f t="shared" ca="1" si="118"/>
        <v>0</v>
      </c>
      <c r="BA46" s="138">
        <f t="shared" ca="1" si="119"/>
        <v>0</v>
      </c>
      <c r="BB46" s="131"/>
      <c r="BC46" s="138">
        <f t="shared" ca="1" si="120"/>
        <v>0</v>
      </c>
      <c r="BD46" s="138">
        <f t="shared" ca="1" si="121"/>
        <v>0</v>
      </c>
      <c r="BE46" s="138">
        <f t="shared" ca="1" si="122"/>
        <v>0</v>
      </c>
      <c r="BF46" s="131"/>
      <c r="BG46" s="138">
        <f t="shared" ca="1" si="123"/>
        <v>0</v>
      </c>
      <c r="BH46" s="138">
        <f t="shared" ca="1" si="124"/>
        <v>0</v>
      </c>
      <c r="BI46" s="131"/>
      <c r="BJ46" s="140">
        <f ca="1">IF(AND(($AB46+$E$2)&gt;BJ$5,BJ$5&gt;=$E$2),'Portfolio Inputs'!F$24*$L46,IF(AND(($AA46+$E$2)&gt;BJ$5,BJ$5&gt;=$E$2),'Portfolio Inputs'!F$24*$K46,0))*Loss_ElectricEnergy+IF(AND(($AB46+$E$2)&gt;BJ$5,BJ$5&gt;=$E$2),'Portfolio Inputs'!F$25*$O46,IF(AND(($AA46+$E$2)&gt;BJ$5,BJ$5&gt;=$E$2),'Portfolio Inputs'!F$25*$N46,0))*Loss_ElectricDemand+IF(AND(($AB46+$E$2)&gt;BJ$5,BJ$5&gt;=$E$2),'Portfolio Inputs'!F$26*$Q46,IF(AND(($AA46+$E$2)&gt;BJ$5,BJ$5&gt;=$E$2),'Portfolio Inputs'!F$26*$P46,0))*Loss_GasEnergy</f>
        <v>0</v>
      </c>
      <c r="BK46" s="140">
        <f ca="1">IF(AND(($AB46+$E$2)&gt;BK$5,BK$5&gt;=$E$2),'Portfolio Inputs'!G$24*$L46,IF(AND(($AA46+$E$2)&gt;BK$5,BK$5&gt;=$E$2),'Portfolio Inputs'!G$24*$K46,0))*Loss_ElectricEnergy+IF(AND(($AB46+$E$2)&gt;BK$5,BK$5&gt;=$E$2),'Portfolio Inputs'!G$25*$O46,IF(AND(($AA46+$E$2)&gt;BK$5,BK$5&gt;=$E$2),'Portfolio Inputs'!G$25*$N46,0))*Loss_ElectricDemand+IF(AND(($AB46+$E$2)&gt;BK$5,BK$5&gt;=$E$2),'Portfolio Inputs'!G$26*$Q46,IF(AND(($AA46+$E$2)&gt;BK$5,BK$5&gt;=$E$2),'Portfolio Inputs'!G$26*$P46,0))*Loss_GasEnergy</f>
        <v>0</v>
      </c>
      <c r="BL46" s="140">
        <f ca="1">IF(AND(($AB46+$E$2)&gt;BL$5,BL$5&gt;=$E$2),'Portfolio Inputs'!H$24*$L46,IF(AND(($AA46+$E$2)&gt;BL$5,BL$5&gt;=$E$2),'Portfolio Inputs'!H$24*$K46,0))*Loss_ElectricEnergy+IF(AND(($AB46+$E$2)&gt;BL$5,BL$5&gt;=$E$2),'Portfolio Inputs'!H$25*$O46,IF(AND(($AA46+$E$2)&gt;BL$5,BL$5&gt;=$E$2),'Portfolio Inputs'!H$25*$N46,0))*Loss_ElectricDemand+IF(AND(($AB46+$E$2)&gt;BL$5,BL$5&gt;=$E$2),'Portfolio Inputs'!H$26*$Q46,IF(AND(($AA46+$E$2)&gt;BL$5,BL$5&gt;=$E$2),'Portfolio Inputs'!H$26*$P46,0))*Loss_GasEnergy</f>
        <v>0</v>
      </c>
      <c r="BM46" s="140">
        <f ca="1">IF(AND(($AB46+$E$2)&gt;BM$5,BM$5&gt;=$E$2),'Portfolio Inputs'!I$24*$L46,IF(AND(($AA46+$E$2)&gt;BM$5,BM$5&gt;=$E$2),'Portfolio Inputs'!I$24*$K46,0))*Loss_ElectricEnergy+IF(AND(($AB46+$E$2)&gt;BM$5,BM$5&gt;=$E$2),'Portfolio Inputs'!I$25*$O46,IF(AND(($AA46+$E$2)&gt;BM$5,BM$5&gt;=$E$2),'Portfolio Inputs'!I$25*$N46,0))*Loss_ElectricDemand+IF(AND(($AB46+$E$2)&gt;BM$5,BM$5&gt;=$E$2),'Portfolio Inputs'!I$26*$Q46,IF(AND(($AA46+$E$2)&gt;BM$5,BM$5&gt;=$E$2),'Portfolio Inputs'!I$26*$P46,0))*Loss_GasEnergy</f>
        <v>0</v>
      </c>
      <c r="BN46" s="140">
        <f ca="1">IF(AND(($AB46+$E$2)&gt;BN$5,BN$5&gt;=$E$2),'Portfolio Inputs'!J$24*$L46,IF(AND(($AA46+$E$2)&gt;BN$5,BN$5&gt;=$E$2),'Portfolio Inputs'!J$24*$K46,0))*Loss_ElectricEnergy+IF(AND(($AB46+$E$2)&gt;BN$5,BN$5&gt;=$E$2),'Portfolio Inputs'!J$25*$O46,IF(AND(($AA46+$E$2)&gt;BN$5,BN$5&gt;=$E$2),'Portfolio Inputs'!J$25*$N46,0))*Loss_ElectricDemand+IF(AND(($AB46+$E$2)&gt;BN$5,BN$5&gt;=$E$2),'Portfolio Inputs'!J$26*$Q46,IF(AND(($AA46+$E$2)&gt;BN$5,BN$5&gt;=$E$2),'Portfolio Inputs'!J$26*$P46,0))*Loss_GasEnergy</f>
        <v>0</v>
      </c>
      <c r="BO46" s="140">
        <f ca="1">IF(AND(($AB46+$E$2)&gt;BO$5,BO$5&gt;=$E$2),'Portfolio Inputs'!K$24*$L46,IF(AND(($AA46+$E$2)&gt;BO$5,BO$5&gt;=$E$2),'Portfolio Inputs'!K$24*$K46,0))*Loss_ElectricEnergy+IF(AND(($AB46+$E$2)&gt;BO$5,BO$5&gt;=$E$2),'Portfolio Inputs'!K$25*$O46,IF(AND(($AA46+$E$2)&gt;BO$5,BO$5&gt;=$E$2),'Portfolio Inputs'!K$25*$N46,0))*Loss_ElectricDemand+IF(AND(($AB46+$E$2)&gt;BO$5,BO$5&gt;=$E$2),'Portfolio Inputs'!K$26*$Q46,IF(AND(($AA46+$E$2)&gt;BO$5,BO$5&gt;=$E$2),'Portfolio Inputs'!K$26*$P46,0))*Loss_GasEnergy</f>
        <v>0</v>
      </c>
      <c r="BP46" s="140">
        <f ca="1">IF(AND(($AB46+$E$2)&gt;BP$5,BP$5&gt;=$E$2),'Portfolio Inputs'!L$24*$L46,IF(AND(($AA46+$E$2)&gt;BP$5,BP$5&gt;=$E$2),'Portfolio Inputs'!L$24*$K46,0))*Loss_ElectricEnergy+IF(AND(($AB46+$E$2)&gt;BP$5,BP$5&gt;=$E$2),'Portfolio Inputs'!L$25*$O46,IF(AND(($AA46+$E$2)&gt;BP$5,BP$5&gt;=$E$2),'Portfolio Inputs'!L$25*$N46,0))*Loss_ElectricDemand+IF(AND(($AB46+$E$2)&gt;BP$5,BP$5&gt;=$E$2),'Portfolio Inputs'!L$26*$Q46,IF(AND(($AA46+$E$2)&gt;BP$5,BP$5&gt;=$E$2),'Portfolio Inputs'!L$26*$P46,0))*Loss_GasEnergy</f>
        <v>0</v>
      </c>
      <c r="BQ46" s="140">
        <f ca="1">IF(AND(($AB46+$E$2)&gt;BQ$5,BQ$5&gt;=$E$2),'Portfolio Inputs'!M$24*$L46,IF(AND(($AA46+$E$2)&gt;BQ$5,BQ$5&gt;=$E$2),'Portfolio Inputs'!M$24*$K46,0))*Loss_ElectricEnergy+IF(AND(($AB46+$E$2)&gt;BQ$5,BQ$5&gt;=$E$2),'Portfolio Inputs'!M$25*$O46,IF(AND(($AA46+$E$2)&gt;BQ$5,BQ$5&gt;=$E$2),'Portfolio Inputs'!M$25*$N46,0))*Loss_ElectricDemand+IF(AND(($AB46+$E$2)&gt;BQ$5,BQ$5&gt;=$E$2),'Portfolio Inputs'!M$26*$Q46,IF(AND(($AA46+$E$2)&gt;BQ$5,BQ$5&gt;=$E$2),'Portfolio Inputs'!M$26*$P46,0))*Loss_GasEnergy</f>
        <v>0</v>
      </c>
      <c r="BR46" s="140">
        <f ca="1">IF(AND(($AB46+$E$2)&gt;BR$5,BR$5&gt;=$E$2),'Portfolio Inputs'!N$24*$L46,IF(AND(($AA46+$E$2)&gt;BR$5,BR$5&gt;=$E$2),'Portfolio Inputs'!N$24*$K46,0))*Loss_ElectricEnergy+IF(AND(($AB46+$E$2)&gt;BR$5,BR$5&gt;=$E$2),'Portfolio Inputs'!N$25*$O46,IF(AND(($AA46+$E$2)&gt;BR$5,BR$5&gt;=$E$2),'Portfolio Inputs'!N$25*$N46,0))*Loss_ElectricDemand+IF(AND(($AB46+$E$2)&gt;BR$5,BR$5&gt;=$E$2),'Portfolio Inputs'!N$26*$Q46,IF(AND(($AA46+$E$2)&gt;BR$5,BR$5&gt;=$E$2),'Portfolio Inputs'!N$26*$P46,0))*Loss_GasEnergy</f>
        <v>0</v>
      </c>
      <c r="BS46" s="140">
        <f ca="1">IF(AND(($AB46+$E$2)&gt;BS$5,BS$5&gt;=$E$2),'Portfolio Inputs'!O$24*$L46,IF(AND(($AA46+$E$2)&gt;BS$5,BS$5&gt;=$E$2),'Portfolio Inputs'!O$24*$K46,0))*Loss_ElectricEnergy+IF(AND(($AB46+$E$2)&gt;BS$5,BS$5&gt;=$E$2),'Portfolio Inputs'!O$25*$O46,IF(AND(($AA46+$E$2)&gt;BS$5,BS$5&gt;=$E$2),'Portfolio Inputs'!O$25*$N46,0))*Loss_ElectricDemand+IF(AND(($AB46+$E$2)&gt;BS$5,BS$5&gt;=$E$2),'Portfolio Inputs'!O$26*$Q46,IF(AND(($AA46+$E$2)&gt;BS$5,BS$5&gt;=$E$2),'Portfolio Inputs'!O$26*$P46,0))*Loss_GasEnergy</f>
        <v>0</v>
      </c>
      <c r="BT46" s="140">
        <f ca="1">IF(AND(($AB46+$E$2)&gt;BT$5,BT$5&gt;=$E$2),'Portfolio Inputs'!P$24*$L46,IF(AND(($AA46+$E$2)&gt;BT$5,BT$5&gt;=$E$2),'Portfolio Inputs'!P$24*$K46,0))*Loss_ElectricEnergy+IF(AND(($AB46+$E$2)&gt;BT$5,BT$5&gt;=$E$2),'Portfolio Inputs'!P$25*$O46,IF(AND(($AA46+$E$2)&gt;BT$5,BT$5&gt;=$E$2),'Portfolio Inputs'!P$25*$N46,0))*Loss_ElectricDemand+IF(AND(($AB46+$E$2)&gt;BT$5,BT$5&gt;=$E$2),'Portfolio Inputs'!P$26*$Q46,IF(AND(($AA46+$E$2)&gt;BT$5,BT$5&gt;=$E$2),'Portfolio Inputs'!P$26*$P46,0))*Loss_GasEnergy</f>
        <v>0</v>
      </c>
      <c r="BU46" s="140">
        <f ca="1">IF(AND(($AB46+$E$2)&gt;BU$5,BU$5&gt;=$E$2),'Portfolio Inputs'!Q$24*$L46,IF(AND(($AA46+$E$2)&gt;BU$5,BU$5&gt;=$E$2),'Portfolio Inputs'!Q$24*$K46,0))*Loss_ElectricEnergy+IF(AND(($AB46+$E$2)&gt;BU$5,BU$5&gt;=$E$2),'Portfolio Inputs'!Q$25*$O46,IF(AND(($AA46+$E$2)&gt;BU$5,BU$5&gt;=$E$2),'Portfolio Inputs'!Q$25*$N46,0))*Loss_ElectricDemand+IF(AND(($AB46+$E$2)&gt;BU$5,BU$5&gt;=$E$2),'Portfolio Inputs'!Q$26*$Q46,IF(AND(($AA46+$E$2)&gt;BU$5,BU$5&gt;=$E$2),'Portfolio Inputs'!Q$26*$P46,0))*Loss_GasEnergy</f>
        <v>0</v>
      </c>
      <c r="BV46" s="140">
        <f ca="1">IF(AND(($AB46+$E$2)&gt;BV$5,BV$5&gt;=$E$2),'Portfolio Inputs'!R$24*$L46,IF(AND(($AA46+$E$2)&gt;BV$5,BV$5&gt;=$E$2),'Portfolio Inputs'!R$24*$K46,0))*Loss_ElectricEnergy+IF(AND(($AB46+$E$2)&gt;BV$5,BV$5&gt;=$E$2),'Portfolio Inputs'!R$25*$O46,IF(AND(($AA46+$E$2)&gt;BV$5,BV$5&gt;=$E$2),'Portfolio Inputs'!R$25*$N46,0))*Loss_ElectricDemand+IF(AND(($AB46+$E$2)&gt;BV$5,BV$5&gt;=$E$2),'Portfolio Inputs'!R$26*$Q46,IF(AND(($AA46+$E$2)&gt;BV$5,BV$5&gt;=$E$2),'Portfolio Inputs'!R$26*$P46,0))*Loss_GasEnergy</f>
        <v>0</v>
      </c>
      <c r="BW46" s="140">
        <f ca="1">IF(AND(($AB46+$E$2)&gt;BW$5,BW$5&gt;=$E$2),'Portfolio Inputs'!S$24*$L46,IF(AND(($AA46+$E$2)&gt;BW$5,BW$5&gt;=$E$2),'Portfolio Inputs'!S$24*$K46,0))*Loss_ElectricEnergy+IF(AND(($AB46+$E$2)&gt;BW$5,BW$5&gt;=$E$2),'Portfolio Inputs'!S$25*$O46,IF(AND(($AA46+$E$2)&gt;BW$5,BW$5&gt;=$E$2),'Portfolio Inputs'!S$25*$N46,0))*Loss_ElectricDemand+IF(AND(($AB46+$E$2)&gt;BW$5,BW$5&gt;=$E$2),'Portfolio Inputs'!S$26*$Q46,IF(AND(($AA46+$E$2)&gt;BW$5,BW$5&gt;=$E$2),'Portfolio Inputs'!S$26*$P46,0))*Loss_GasEnergy</f>
        <v>0</v>
      </c>
      <c r="BX46" s="140">
        <f ca="1">IF(AND(($AB46+$E$2)&gt;BX$5,BX$5&gt;=$E$2),'Portfolio Inputs'!T$24*$L46,IF(AND(($AA46+$E$2)&gt;BX$5,BX$5&gt;=$E$2),'Portfolio Inputs'!T$24*$K46,0))*Loss_ElectricEnergy+IF(AND(($AB46+$E$2)&gt;BX$5,BX$5&gt;=$E$2),'Portfolio Inputs'!T$25*$O46,IF(AND(($AA46+$E$2)&gt;BX$5,BX$5&gt;=$E$2),'Portfolio Inputs'!T$25*$N46,0))*Loss_ElectricDemand+IF(AND(($AB46+$E$2)&gt;BX$5,BX$5&gt;=$E$2),'Portfolio Inputs'!T$26*$Q46,IF(AND(($AA46+$E$2)&gt;BX$5,BX$5&gt;=$E$2),'Portfolio Inputs'!T$26*$P46,0))*Loss_GasEnergy</f>
        <v>0</v>
      </c>
      <c r="BY46" s="140">
        <f ca="1">IF(AND(($AB46+$E$2)&gt;BY$5,BY$5&gt;=$E$2),'Portfolio Inputs'!U$24*$L46,IF(AND(($AA46+$E$2)&gt;BY$5,BY$5&gt;=$E$2),'Portfolio Inputs'!U$24*$K46,0))*Loss_ElectricEnergy+IF(AND(($AB46+$E$2)&gt;BY$5,BY$5&gt;=$E$2),'Portfolio Inputs'!U$25*$O46,IF(AND(($AA46+$E$2)&gt;BY$5,BY$5&gt;=$E$2),'Portfolio Inputs'!U$25*$N46,0))*Loss_ElectricDemand+IF(AND(($AB46+$E$2)&gt;BY$5,BY$5&gt;=$E$2),'Portfolio Inputs'!U$26*$Q46,IF(AND(($AA46+$E$2)&gt;BY$5,BY$5&gt;=$E$2),'Portfolio Inputs'!U$26*$P46,0))*Loss_GasEnergy</f>
        <v>0</v>
      </c>
      <c r="BZ46" s="140">
        <f ca="1">IF(AND(($AB46+$E$2)&gt;BZ$5,BZ$5&gt;=$E$2),'Portfolio Inputs'!V$24*$L46,IF(AND(($AA46+$E$2)&gt;BZ$5,BZ$5&gt;=$E$2),'Portfolio Inputs'!V$24*$K46,0))*Loss_ElectricEnergy+IF(AND(($AB46+$E$2)&gt;BZ$5,BZ$5&gt;=$E$2),'Portfolio Inputs'!V$25*$O46,IF(AND(($AA46+$E$2)&gt;BZ$5,BZ$5&gt;=$E$2),'Portfolio Inputs'!V$25*$N46,0))*Loss_ElectricDemand+IF(AND(($AB46+$E$2)&gt;BZ$5,BZ$5&gt;=$E$2),'Portfolio Inputs'!V$26*$Q46,IF(AND(($AA46+$E$2)&gt;BZ$5,BZ$5&gt;=$E$2),'Portfolio Inputs'!V$26*$P46,0))*Loss_GasEnergy</f>
        <v>0</v>
      </c>
      <c r="CA46" s="140">
        <f ca="1">IF(AND(($AB46+$E$2)&gt;CA$5,CA$5&gt;=$E$2),'Portfolio Inputs'!W$24*$L46,IF(AND(($AA46+$E$2)&gt;CA$5,CA$5&gt;=$E$2),'Portfolio Inputs'!W$24*$K46,0))*Loss_ElectricEnergy+IF(AND(($AB46+$E$2)&gt;CA$5,CA$5&gt;=$E$2),'Portfolio Inputs'!W$25*$O46,IF(AND(($AA46+$E$2)&gt;CA$5,CA$5&gt;=$E$2),'Portfolio Inputs'!W$25*$N46,0))*Loss_ElectricDemand+IF(AND(($AB46+$E$2)&gt;CA$5,CA$5&gt;=$E$2),'Portfolio Inputs'!W$26*$Q46,IF(AND(($AA46+$E$2)&gt;CA$5,CA$5&gt;=$E$2),'Portfolio Inputs'!W$26*$P46,0))*Loss_GasEnergy</f>
        <v>0</v>
      </c>
      <c r="CB46" s="140">
        <f ca="1">IF(AND(($AB46+$E$2)&gt;CB$5,CB$5&gt;=$E$2),'Portfolio Inputs'!X$24*$L46,IF(AND(($AA46+$E$2)&gt;CB$5,CB$5&gt;=$E$2),'Portfolio Inputs'!X$24*$K46,0))*Loss_ElectricEnergy+IF(AND(($AB46+$E$2)&gt;CB$5,CB$5&gt;=$E$2),'Portfolio Inputs'!X$25*$O46,IF(AND(($AA46+$E$2)&gt;CB$5,CB$5&gt;=$E$2),'Portfolio Inputs'!X$25*$N46,0))*Loss_ElectricDemand+IF(AND(($AB46+$E$2)&gt;CB$5,CB$5&gt;=$E$2),'Portfolio Inputs'!X$26*$Q46,IF(AND(($AA46+$E$2)&gt;CB$5,CB$5&gt;=$E$2),'Portfolio Inputs'!X$26*$P46,0))*Loss_GasEnergy</f>
        <v>0</v>
      </c>
      <c r="CC46" s="140">
        <f ca="1">IF(AND(($AB46+$E$2)&gt;CC$5,CC$5&gt;=$E$2),'Portfolio Inputs'!Y$24*$L46,IF(AND(($AA46+$E$2)&gt;CC$5,CC$5&gt;=$E$2),'Portfolio Inputs'!Y$24*$K46,0))*Loss_ElectricEnergy+IF(AND(($AB46+$E$2)&gt;CC$5,CC$5&gt;=$E$2),'Portfolio Inputs'!Y$25*$O46,IF(AND(($AA46+$E$2)&gt;CC$5,CC$5&gt;=$E$2),'Portfolio Inputs'!Y$25*$N46,0))*Loss_ElectricDemand+IF(AND(($AB46+$E$2)&gt;CC$5,CC$5&gt;=$E$2),'Portfolio Inputs'!Y$26*$Q46,IF(AND(($AA46+$E$2)&gt;CC$5,CC$5&gt;=$E$2),'Portfolio Inputs'!Y$26*$P46,0))*Loss_GasEnergy</f>
        <v>0</v>
      </c>
      <c r="CD46" s="140">
        <f ca="1">IF(AND(($AB46+$E$2)&gt;CD$5,CD$5&gt;=$E$2),'Portfolio Inputs'!Z$24*$L46,IF(AND(($AA46+$E$2)&gt;CD$5,CD$5&gt;=$E$2),'Portfolio Inputs'!Z$24*$K46,0))*Loss_ElectricEnergy+IF(AND(($AB46+$E$2)&gt;CD$5,CD$5&gt;=$E$2),'Portfolio Inputs'!Z$25*$O46,IF(AND(($AA46+$E$2)&gt;CD$5,CD$5&gt;=$E$2),'Portfolio Inputs'!Z$25*$N46,0))*Loss_ElectricDemand+IF(AND(($AB46+$E$2)&gt;CD$5,CD$5&gt;=$E$2),'Portfolio Inputs'!Z$26*$Q46,IF(AND(($AA46+$E$2)&gt;CD$5,CD$5&gt;=$E$2),'Portfolio Inputs'!Z$26*$P46,0))*Loss_GasEnergy</f>
        <v>0</v>
      </c>
      <c r="CE46" s="140">
        <f ca="1">IF(AND(($AB46+$E$2)&gt;CE$5,CE$5&gt;=$E$2),'Portfolio Inputs'!AA$24*$L46,IF(AND(($AA46+$E$2)&gt;CE$5,CE$5&gt;=$E$2),'Portfolio Inputs'!AA$24*$K46,0))*Loss_ElectricEnergy+IF(AND(($AB46+$E$2)&gt;CE$5,CE$5&gt;=$E$2),'Portfolio Inputs'!AA$25*$O46,IF(AND(($AA46+$E$2)&gt;CE$5,CE$5&gt;=$E$2),'Portfolio Inputs'!AA$25*$N46,0))*Loss_ElectricDemand+IF(AND(($AB46+$E$2)&gt;CE$5,CE$5&gt;=$E$2),'Portfolio Inputs'!AA$26*$Q46,IF(AND(($AA46+$E$2)&gt;CE$5,CE$5&gt;=$E$2),'Portfolio Inputs'!AA$26*$P46,0))*Loss_GasEnergy</f>
        <v>0</v>
      </c>
      <c r="CF46" s="140">
        <f ca="1">IF(AND(($AB46+$E$2)&gt;CF$5,CF$5&gt;=$E$2),'Portfolio Inputs'!AB$24*$L46,IF(AND(($AA46+$E$2)&gt;CF$5,CF$5&gt;=$E$2),'Portfolio Inputs'!AB$24*$K46,0))*Loss_ElectricEnergy+IF(AND(($AB46+$E$2)&gt;CF$5,CF$5&gt;=$E$2),'Portfolio Inputs'!AB$25*$O46,IF(AND(($AA46+$E$2)&gt;CF$5,CF$5&gt;=$E$2),'Portfolio Inputs'!AB$25*$N46,0))*Loss_ElectricDemand+IF(AND(($AB46+$E$2)&gt;CF$5,CF$5&gt;=$E$2),'Portfolio Inputs'!AB$26*$Q46,IF(AND(($AA46+$E$2)&gt;CF$5,CF$5&gt;=$E$2),'Portfolio Inputs'!AB$26*$P46,0))*Loss_GasEnergy</f>
        <v>0</v>
      </c>
      <c r="CG46" s="140">
        <f ca="1">IF(AND(($AB46+$E$2)&gt;CG$5,CG$5&gt;=$E$2),'Portfolio Inputs'!AC$24*$L46,IF(AND(($AA46+$E$2)&gt;CG$5,CG$5&gt;=$E$2),'Portfolio Inputs'!AC$24*$K46,0))*Loss_ElectricEnergy+IF(AND(($AB46+$E$2)&gt;CG$5,CG$5&gt;=$E$2),'Portfolio Inputs'!AC$25*$O46,IF(AND(($AA46+$E$2)&gt;CG$5,CG$5&gt;=$E$2),'Portfolio Inputs'!AC$25*$N46,0))*Loss_ElectricDemand+IF(AND(($AB46+$E$2)&gt;CG$5,CG$5&gt;=$E$2),'Portfolio Inputs'!AC$26*$Q46,IF(AND(($AA46+$E$2)&gt;CG$5,CG$5&gt;=$E$2),'Portfolio Inputs'!AC$26*$P46,0))*Loss_GasEnergy</f>
        <v>0</v>
      </c>
      <c r="CH46" s="140">
        <f ca="1">IF(AND(($AB46+$E$2)&gt;CH$5,CH$5&gt;=$E$2),'Portfolio Inputs'!AD$24*$L46,IF(AND(($AA46+$E$2)&gt;CH$5,CH$5&gt;=$E$2),'Portfolio Inputs'!AD$24*$K46,0))*Loss_ElectricEnergy+IF(AND(($AB46+$E$2)&gt;CH$5,CH$5&gt;=$E$2),'Portfolio Inputs'!AD$25*$O46,IF(AND(($AA46+$E$2)&gt;CH$5,CH$5&gt;=$E$2),'Portfolio Inputs'!AD$25*$N46,0))*Loss_ElectricDemand+IF(AND(($AB46+$E$2)&gt;CH$5,CH$5&gt;=$E$2),'Portfolio Inputs'!AD$26*$Q46,IF(AND(($AA46+$E$2)&gt;CH$5,CH$5&gt;=$E$2),'Portfolio Inputs'!AD$26*$P46,0))*Loss_GasEnergy</f>
        <v>0</v>
      </c>
      <c r="CI46" s="140">
        <f ca="1">IF(AND(($AB46+$E$2)&gt;CI$5,CI$5&gt;=$E$2),'Portfolio Inputs'!AE$24*$L46,IF(AND(($AA46+$E$2)&gt;CI$5,CI$5&gt;=$E$2),'Portfolio Inputs'!AE$24*$K46,0))*Loss_ElectricEnergy+IF(AND(($AB46+$E$2)&gt;CI$5,CI$5&gt;=$E$2),'Portfolio Inputs'!AE$25*$O46,IF(AND(($AA46+$E$2)&gt;CI$5,CI$5&gt;=$E$2),'Portfolio Inputs'!AE$25*$N46,0))*Loss_ElectricDemand+IF(AND(($AB46+$E$2)&gt;CI$5,CI$5&gt;=$E$2),'Portfolio Inputs'!AE$26*$Q46,IF(AND(($AA46+$E$2)&gt;CI$5,CI$5&gt;=$E$2),'Portfolio Inputs'!AE$26*$P46,0))*Loss_GasEnergy</f>
        <v>0</v>
      </c>
      <c r="CJ46" s="140">
        <f ca="1">IF(AND(($AB46+$E$2)&gt;CJ$5,CJ$5&gt;=$E$2),'Portfolio Inputs'!AF$24*$L46,IF(AND(($AA46+$E$2)&gt;CJ$5,CJ$5&gt;=$E$2),'Portfolio Inputs'!AF$24*$K46,0))*Loss_ElectricEnergy+IF(AND(($AB46+$E$2)&gt;CJ$5,CJ$5&gt;=$E$2),'Portfolio Inputs'!AF$25*$O46,IF(AND(($AA46+$E$2)&gt;CJ$5,CJ$5&gt;=$E$2),'Portfolio Inputs'!AF$25*$N46,0))*Loss_ElectricDemand+IF(AND(($AB46+$E$2)&gt;CJ$5,CJ$5&gt;=$E$2),'Portfolio Inputs'!AF$26*$Q46,IF(AND(($AA46+$E$2)&gt;CJ$5,CJ$5&gt;=$E$2),'Portfolio Inputs'!AF$26*$P46,0))*Loss_GasEnergy</f>
        <v>0</v>
      </c>
      <c r="CK46" s="140">
        <f ca="1">IF(AND(($AB46+$E$2)&gt;CK$5,CK$5&gt;=$E$2),'Portfolio Inputs'!AG$24*$L46,IF(AND(($AA46+$E$2)&gt;CK$5,CK$5&gt;=$E$2),'Portfolio Inputs'!AG$24*$K46,0))*Loss_ElectricEnergy+IF(AND(($AB46+$E$2)&gt;CK$5,CK$5&gt;=$E$2),'Portfolio Inputs'!AG$25*$O46,IF(AND(($AA46+$E$2)&gt;CK$5,CK$5&gt;=$E$2),'Portfolio Inputs'!AG$25*$N46,0))*Loss_ElectricDemand+IF(AND(($AB46+$E$2)&gt;CK$5,CK$5&gt;=$E$2),'Portfolio Inputs'!AG$26*$Q46,IF(AND(($AA46+$E$2)&gt;CK$5,CK$5&gt;=$E$2),'Portfolio Inputs'!AG$26*$P46,0))*Loss_GasEnergy</f>
        <v>0</v>
      </c>
      <c r="CL46" s="140">
        <f ca="1">IF(AND(($AB46+$E$2)&gt;CL$5,CL$5&gt;=$E$2),'Portfolio Inputs'!AH$24*$L46,IF(AND(($AA46+$E$2)&gt;CL$5,CL$5&gt;=$E$2),'Portfolio Inputs'!AH$24*$K46,0))*Loss_ElectricEnergy+IF(AND(($AB46+$E$2)&gt;CL$5,CL$5&gt;=$E$2),'Portfolio Inputs'!AH$25*$O46,IF(AND(($AA46+$E$2)&gt;CL$5,CL$5&gt;=$E$2),'Portfolio Inputs'!AH$25*$N46,0))*Loss_ElectricDemand+IF(AND(($AB46+$E$2)&gt;CL$5,CL$5&gt;=$E$2),'Portfolio Inputs'!AH$26*$Q46,IF(AND(($AA46+$E$2)&gt;CL$5,CL$5&gt;=$E$2),'Portfolio Inputs'!AH$26*$P46,0))*Loss_GasEnergy</f>
        <v>0</v>
      </c>
      <c r="CM46" s="140">
        <f ca="1">IF(AND(($AB46+$E$2)&gt;CM$5,CM$5&gt;=$E$2),'Portfolio Inputs'!AI$24*$L46,IF(AND(($AA46+$E$2)&gt;CM$5,CM$5&gt;=$E$2),'Portfolio Inputs'!AI$24*$K46,0))*Loss_ElectricEnergy+IF(AND(($AB46+$E$2)&gt;CM$5,CM$5&gt;=$E$2),'Portfolio Inputs'!AI$25*$O46,IF(AND(($AA46+$E$2)&gt;CM$5,CM$5&gt;=$E$2),'Portfolio Inputs'!AI$25*$N46,0))*Loss_ElectricDemand+IF(AND(($AB46+$E$2)&gt;CM$5,CM$5&gt;=$E$2),'Portfolio Inputs'!AI$26*$Q46,IF(AND(($AA46+$E$2)&gt;CM$5,CM$5&gt;=$E$2),'Portfolio Inputs'!AI$26*$P46,0))*Loss_GasEnergy</f>
        <v>0</v>
      </c>
      <c r="CN46" s="140">
        <f ca="1">IF(AND(($AB46+$E$2)&gt;CN$5,CN$5&gt;=$E$2),'Portfolio Inputs'!AJ$24*$L46,IF(AND(($AA46+$E$2)&gt;CN$5,CN$5&gt;=$E$2),'Portfolio Inputs'!AJ$24*$K46,0))*Loss_ElectricEnergy+IF(AND(($AB46+$E$2)&gt;CN$5,CN$5&gt;=$E$2),'Portfolio Inputs'!AJ$25*$O46,IF(AND(($AA46+$E$2)&gt;CN$5,CN$5&gt;=$E$2),'Portfolio Inputs'!AJ$25*$N46,0))*Loss_ElectricDemand+IF(AND(($AB46+$E$2)&gt;CN$5,CN$5&gt;=$E$2),'Portfolio Inputs'!AJ$26*$Q46,IF(AND(($AA46+$E$2)&gt;CN$5,CN$5&gt;=$E$2),'Portfolio Inputs'!AJ$26*$P46,0))*Loss_GasEnergy</f>
        <v>0</v>
      </c>
      <c r="CO46" s="140">
        <f ca="1">IF(AND(($AB46+$E$2)&gt;CO$5,CO$5&gt;=$E$2),'Portfolio Inputs'!AK$24*$L46,IF(AND(($AA46+$E$2)&gt;CO$5,CO$5&gt;=$E$2),'Portfolio Inputs'!AK$24*$K46,0))*Loss_ElectricEnergy+IF(AND(($AB46+$E$2)&gt;CO$5,CO$5&gt;=$E$2),'Portfolio Inputs'!AK$25*$O46,IF(AND(($AA46+$E$2)&gt;CO$5,CO$5&gt;=$E$2),'Portfolio Inputs'!AK$25*$N46,0))*Loss_ElectricDemand+IF(AND(($AB46+$E$2)&gt;CO$5,CO$5&gt;=$E$2),'Portfolio Inputs'!AK$26*$Q46,IF(AND(($AA46+$E$2)&gt;CO$5,CO$5&gt;=$E$2),'Portfolio Inputs'!AK$26*$P46,0))*Loss_GasEnergy</f>
        <v>0</v>
      </c>
      <c r="CP46" s="140">
        <f ca="1">IF(AND(($AB46+$E$2)&gt;CP$5,CP$5&gt;=$E$2),'Portfolio Inputs'!AL$24*$L46,IF(AND(($AA46+$E$2)&gt;CP$5,CP$5&gt;=$E$2),'Portfolio Inputs'!AL$24*$K46,0))*Loss_ElectricEnergy+IF(AND(($AB46+$E$2)&gt;CP$5,CP$5&gt;=$E$2),'Portfolio Inputs'!AL$25*$O46,IF(AND(($AA46+$E$2)&gt;CP$5,CP$5&gt;=$E$2),'Portfolio Inputs'!AL$25*$N46,0))*Loss_ElectricDemand+IF(AND(($AB46+$E$2)&gt;CP$5,CP$5&gt;=$E$2),'Portfolio Inputs'!AL$26*$Q46,IF(AND(($AA46+$E$2)&gt;CP$5,CP$5&gt;=$E$2),'Portfolio Inputs'!AL$26*$P46,0))*Loss_GasEnergy</f>
        <v>0</v>
      </c>
      <c r="CQ46" s="140">
        <f ca="1">IF(AND(($AB46+$E$2)&gt;CQ$5,CQ$5&gt;=$E$2),'Portfolio Inputs'!AM$24*$L46,IF(AND(($AA46+$E$2)&gt;CQ$5,CQ$5&gt;=$E$2),'Portfolio Inputs'!AM$24*$K46,0))*Loss_ElectricEnergy+IF(AND(($AB46+$E$2)&gt;CQ$5,CQ$5&gt;=$E$2),'Portfolio Inputs'!AM$25*$O46,IF(AND(($AA46+$E$2)&gt;CQ$5,CQ$5&gt;=$E$2),'Portfolio Inputs'!AM$25*$N46,0))*Loss_ElectricDemand+IF(AND(($AB46+$E$2)&gt;CQ$5,CQ$5&gt;=$E$2),'Portfolio Inputs'!AM$26*$Q46,IF(AND(($AA46+$E$2)&gt;CQ$5,CQ$5&gt;=$E$2),'Portfolio Inputs'!AM$26*$P46,0))*Loss_GasEnergy</f>
        <v>0</v>
      </c>
      <c r="CR46" s="131"/>
      <c r="CS46" s="140">
        <f ca="1">IF(AND(($AB46+$E$2)&gt;CS$5,CS$5&gt;=$E$2),'Portfolio Inputs'!F$29*$L46,IF(AND(($AA46+$E$2)&gt;CS$5,CS$5&gt;=$E$2),'Portfolio Inputs'!F$29*$K46,0))</f>
        <v>0</v>
      </c>
      <c r="CT46" s="140">
        <f ca="1">IF(AND(($AB46+$E$2)&gt;CT$5,CT$5&gt;=$E$2),'Portfolio Inputs'!G$29*$L46,IF(AND(($AA46+$E$2)&gt;CT$5,CT$5&gt;=$E$2),'Portfolio Inputs'!G$29*$K46,0))</f>
        <v>0</v>
      </c>
      <c r="CU46" s="140">
        <f ca="1">IF(AND(($AB46+$E$2)&gt;CU$5,CU$5&gt;=$E$2),'Portfolio Inputs'!H$29*$L46,IF(AND(($AA46+$E$2)&gt;CU$5,CU$5&gt;=$E$2),'Portfolio Inputs'!H$29*$K46,0))</f>
        <v>0</v>
      </c>
      <c r="CV46" s="140">
        <f ca="1">IF(AND(($AB46+$E$2)&gt;CV$5,CV$5&gt;=$E$2),'Portfolio Inputs'!I$29*$L46,IF(AND(($AA46+$E$2)&gt;CV$5,CV$5&gt;=$E$2),'Portfolio Inputs'!I$29*$K46,0))</f>
        <v>0</v>
      </c>
      <c r="CW46" s="140">
        <f ca="1">IF(AND(($AB46+$E$2)&gt;CW$5,CW$5&gt;=$E$2),'Portfolio Inputs'!J$29*$L46,IF(AND(($AA46+$E$2)&gt;CW$5,CW$5&gt;=$E$2),'Portfolio Inputs'!J$29*$K46,0))</f>
        <v>0</v>
      </c>
      <c r="CX46" s="140">
        <f ca="1">IF(AND(($AB46+$E$2)&gt;CX$5,CX$5&gt;=$E$2),'Portfolio Inputs'!K$29*$L46,IF(AND(($AA46+$E$2)&gt;CX$5,CX$5&gt;=$E$2),'Portfolio Inputs'!K$29*$K46,0))</f>
        <v>0</v>
      </c>
      <c r="CY46" s="140">
        <f ca="1">IF(AND(($AB46+$E$2)&gt;CY$5,CY$5&gt;=$E$2),'Portfolio Inputs'!L$29*$L46,IF(AND(($AA46+$E$2)&gt;CY$5,CY$5&gt;=$E$2),'Portfolio Inputs'!L$29*$K46,0))</f>
        <v>0</v>
      </c>
      <c r="CZ46" s="140">
        <f ca="1">IF(AND(($AB46+$E$2)&gt;CZ$5,CZ$5&gt;=$E$2),'Portfolio Inputs'!M$29*$L46,IF(AND(($AA46+$E$2)&gt;CZ$5,CZ$5&gt;=$E$2),'Portfolio Inputs'!M$29*$K46,0))</f>
        <v>0</v>
      </c>
      <c r="DA46" s="140">
        <f ca="1">IF(AND(($AB46+$E$2)&gt;DA$5,DA$5&gt;=$E$2),'Portfolio Inputs'!N$29*$L46,IF(AND(($AA46+$E$2)&gt;DA$5,DA$5&gt;=$E$2),'Portfolio Inputs'!N$29*$K46,0))</f>
        <v>0</v>
      </c>
      <c r="DB46" s="140">
        <f ca="1">IF(AND(($AB46+$E$2)&gt;DB$5,DB$5&gt;=$E$2),'Portfolio Inputs'!O$29*$L46,IF(AND(($AA46+$E$2)&gt;DB$5,DB$5&gt;=$E$2),'Portfolio Inputs'!O$29*$K46,0))</f>
        <v>0</v>
      </c>
      <c r="DC46" s="140">
        <f ca="1">IF(AND(($AB46+$E$2)&gt;DC$5,DC$5&gt;=$E$2),'Portfolio Inputs'!P$29*$L46,IF(AND(($AA46+$E$2)&gt;DC$5,DC$5&gt;=$E$2),'Portfolio Inputs'!P$29*$K46,0))</f>
        <v>0</v>
      </c>
      <c r="DD46" s="140">
        <f ca="1">IF(AND(($AB46+$E$2)&gt;DD$5,DD$5&gt;=$E$2),'Portfolio Inputs'!Q$29*$L46,IF(AND(($AA46+$E$2)&gt;DD$5,DD$5&gt;=$E$2),'Portfolio Inputs'!Q$29*$K46,0))</f>
        <v>0</v>
      </c>
      <c r="DE46" s="140">
        <f ca="1">IF(AND(($AB46+$E$2)&gt;DE$5,DE$5&gt;=$E$2),'Portfolio Inputs'!R$29*$L46,IF(AND(($AA46+$E$2)&gt;DE$5,DE$5&gt;=$E$2),'Portfolio Inputs'!R$29*$K46,0))</f>
        <v>0</v>
      </c>
      <c r="DF46" s="140">
        <f ca="1">IF(AND(($AB46+$E$2)&gt;DF$5,DF$5&gt;=$E$2),'Portfolio Inputs'!S$29*$L46,IF(AND(($AA46+$E$2)&gt;DF$5,DF$5&gt;=$E$2),'Portfolio Inputs'!S$29*$K46,0))</f>
        <v>0</v>
      </c>
      <c r="DG46" s="140">
        <f ca="1">IF(AND(($AB46+$E$2)&gt;DG$5,DG$5&gt;=$E$2),'Portfolio Inputs'!T$29*$L46,IF(AND(($AA46+$E$2)&gt;DG$5,DG$5&gt;=$E$2),'Portfolio Inputs'!T$29*$K46,0))</f>
        <v>0</v>
      </c>
      <c r="DH46" s="140">
        <f ca="1">IF(AND(($AB46+$E$2)&gt;DH$5,DH$5&gt;=$E$2),'Portfolio Inputs'!U$29*$L46,IF(AND(($AA46+$E$2)&gt;DH$5,DH$5&gt;=$E$2),'Portfolio Inputs'!U$29*$K46,0))</f>
        <v>0</v>
      </c>
      <c r="DI46" s="140">
        <f ca="1">IF(AND(($AB46+$E$2)&gt;DI$5,DI$5&gt;=$E$2),'Portfolio Inputs'!V$29*$L46,IF(AND(($AA46+$E$2)&gt;DI$5,DI$5&gt;=$E$2),'Portfolio Inputs'!V$29*$K46,0))</f>
        <v>0</v>
      </c>
      <c r="DJ46" s="140">
        <f ca="1">IF(AND(($AB46+$E$2)&gt;DJ$5,DJ$5&gt;=$E$2),'Portfolio Inputs'!W$29*$L46,IF(AND(($AA46+$E$2)&gt;DJ$5,DJ$5&gt;=$E$2),'Portfolio Inputs'!W$29*$K46,0))</f>
        <v>0</v>
      </c>
      <c r="DK46" s="140">
        <f ca="1">IF(AND(($AB46+$E$2)&gt;DK$5,DK$5&gt;=$E$2),'Portfolio Inputs'!X$29*$L46,IF(AND(($AA46+$E$2)&gt;DK$5,DK$5&gt;=$E$2),'Portfolio Inputs'!X$29*$K46,0))</f>
        <v>0</v>
      </c>
      <c r="DL46" s="140">
        <f ca="1">IF(AND(($AB46+$E$2)&gt;DL$5,DL$5&gt;=$E$2),'Portfolio Inputs'!Y$29*$L46,IF(AND(($AA46+$E$2)&gt;DL$5,DL$5&gt;=$E$2),'Portfolio Inputs'!Y$29*$K46,0))</f>
        <v>0</v>
      </c>
      <c r="DM46" s="140">
        <f ca="1">IF(AND(($AB46+$E$2)&gt;DM$5,DM$5&gt;=$E$2),'Portfolio Inputs'!Z$29*$L46,IF(AND(($AA46+$E$2)&gt;DM$5,DM$5&gt;=$E$2),'Portfolio Inputs'!Z$29*$K46,0))</f>
        <v>0</v>
      </c>
      <c r="DN46" s="140">
        <f ca="1">IF(AND(($AB46+$E$2)&gt;DN$5,DN$5&gt;=$E$2),'Portfolio Inputs'!AA$29*$L46,IF(AND(($AA46+$E$2)&gt;DN$5,DN$5&gt;=$E$2),'Portfolio Inputs'!AA$29*$K46,0))</f>
        <v>0</v>
      </c>
      <c r="DO46" s="140">
        <f ca="1">IF(AND(($AB46+$E$2)&gt;DO$5,DO$5&gt;=$E$2),'Portfolio Inputs'!AB$29*$L46,IF(AND(($AA46+$E$2)&gt;DO$5,DO$5&gt;=$E$2),'Portfolio Inputs'!AB$29*$K46,0))</f>
        <v>0</v>
      </c>
      <c r="DP46" s="140">
        <f ca="1">IF(AND(($AB46+$E$2)&gt;DP$5,DP$5&gt;=$E$2),'Portfolio Inputs'!AC$29*$L46,IF(AND(($AA46+$E$2)&gt;DP$5,DP$5&gt;=$E$2),'Portfolio Inputs'!AC$29*$K46,0))</f>
        <v>0</v>
      </c>
      <c r="DQ46" s="140">
        <f ca="1">IF(AND(($AB46+$E$2)&gt;DQ$5,DQ$5&gt;=$E$2),'Portfolio Inputs'!AD$29*$L46,IF(AND(($AA46+$E$2)&gt;DQ$5,DQ$5&gt;=$E$2),'Portfolio Inputs'!AD$29*$K46,0))</f>
        <v>0</v>
      </c>
      <c r="DR46" s="140">
        <f ca="1">IF(AND(($AB46+$E$2)&gt;DR$5,DR$5&gt;=$E$2),'Portfolio Inputs'!AE$29*$L46,IF(AND(($AA46+$E$2)&gt;DR$5,DR$5&gt;=$E$2),'Portfolio Inputs'!AE$29*$K46,0))</f>
        <v>0</v>
      </c>
      <c r="DS46" s="140">
        <f ca="1">IF(AND(($AB46+$E$2)&gt;DS$5,DS$5&gt;=$E$2),'Portfolio Inputs'!AF$29*$L46,IF(AND(($AA46+$E$2)&gt;DS$5,DS$5&gt;=$E$2),'Portfolio Inputs'!AF$29*$K46,0))</f>
        <v>0</v>
      </c>
      <c r="DT46" s="140">
        <f ca="1">IF(AND(($AB46+$E$2)&gt;DT$5,DT$5&gt;=$E$2),'Portfolio Inputs'!AG$29*$L46,IF(AND(($AA46+$E$2)&gt;DT$5,DT$5&gt;=$E$2),'Portfolio Inputs'!AG$29*$K46,0))</f>
        <v>0</v>
      </c>
      <c r="DU46" s="140">
        <f ca="1">IF(AND(($AB46+$E$2)&gt;DU$5,DU$5&gt;=$E$2),'Portfolio Inputs'!AH$29*$L46,IF(AND(($AA46+$E$2)&gt;DU$5,DU$5&gt;=$E$2),'Portfolio Inputs'!AH$29*$K46,0))</f>
        <v>0</v>
      </c>
      <c r="DV46" s="140">
        <f ca="1">IF(AND(($AB46+$E$2)&gt;DV$5,DV$5&gt;=$E$2),'Portfolio Inputs'!AI$29*$L46,IF(AND(($AA46+$E$2)&gt;DV$5,DV$5&gt;=$E$2),'Portfolio Inputs'!AI$29*$K46,0))</f>
        <v>0</v>
      </c>
      <c r="DW46" s="140">
        <f ca="1">IF(AND(($AB46+$E$2)&gt;DW$5,DW$5&gt;=$E$2),'Portfolio Inputs'!AJ$29*$L46,IF(AND(($AA46+$E$2)&gt;DW$5,DW$5&gt;=$E$2),'Portfolio Inputs'!AJ$29*$K46,0))</f>
        <v>0</v>
      </c>
      <c r="DX46" s="140">
        <f ca="1">IF(AND(($AB46+$E$2)&gt;DX$5,DX$5&gt;=$E$2),'Portfolio Inputs'!AK$29*$L46,IF(AND(($AA46+$E$2)&gt;DX$5,DX$5&gt;=$E$2),'Portfolio Inputs'!AK$29*$K46,0))</f>
        <v>0</v>
      </c>
      <c r="DY46" s="140">
        <f ca="1">IF(AND(($AB46+$E$2)&gt;DY$5,DY$5&gt;=$E$2),'Portfolio Inputs'!AL$29*$L46,IF(AND(($AA46+$E$2)&gt;DY$5,DY$5&gt;=$E$2),'Portfolio Inputs'!AL$29*$K46,0))</f>
        <v>0</v>
      </c>
      <c r="DZ46" s="140">
        <f ca="1">IF(AND(($AB46+$E$2)&gt;DZ$5,DZ$5&gt;=$E$2),'Portfolio Inputs'!AM$29*$L46,IF(AND(($AA46+$E$2)&gt;DZ$5,DZ$5&gt;=$E$2),'Portfolio Inputs'!AM$29*$K46,0))</f>
        <v>0</v>
      </c>
      <c r="EA46" s="139"/>
      <c r="EB46" s="140">
        <f ca="1">IF(AND(($AB46+$E$2)&gt;EB$5,EB$5&gt;=$E$2),'Portfolio Inputs'!F$27*$U46,IF(AND(($AA46+$E$2)&gt;EB$5,EB$5&gt;=$E$2),'Portfolio Inputs'!F$27*$T46,0))
+IF(AND(($AB46+$E$2)&gt;EB$5,EB$5&gt;=$E$2),'Portfolio Inputs'!F$28*$W46,IF(AND(($AA46+$E$2)&gt;EB$5,EB$5&gt;=$E$2),'Portfolio Inputs'!F$28*$V46,0))</f>
        <v>0</v>
      </c>
      <c r="EC46" s="140">
        <f ca="1">IF(AND(($AB46+$E$2)&gt;EC$5,EC$5&gt;=$E$2),'Portfolio Inputs'!G$27*$U46,IF(AND(($AA46+$E$2)&gt;EC$5,EC$5&gt;=$E$2),'Portfolio Inputs'!G$27*$T46,0))
+IF(AND(($AB46+$E$2)&gt;EC$5,EC$5&gt;=$E$2),'Portfolio Inputs'!G$28*$W46,IF(AND(($AA46+$E$2)&gt;EC$5,EC$5&gt;=$E$2),'Portfolio Inputs'!G$28*$V46,0))</f>
        <v>0</v>
      </c>
      <c r="ED46" s="140">
        <f ca="1">IF(AND(($AB46+$E$2)&gt;ED$5,ED$5&gt;=$E$2),'Portfolio Inputs'!H$27*$U46,IF(AND(($AA46+$E$2)&gt;ED$5,ED$5&gt;=$E$2),'Portfolio Inputs'!H$27*$T46,0))
+IF(AND(($AB46+$E$2)&gt;ED$5,ED$5&gt;=$E$2),'Portfolio Inputs'!H$28*$W46,IF(AND(($AA46+$E$2)&gt;ED$5,ED$5&gt;=$E$2),'Portfolio Inputs'!H$28*$V46,0))</f>
        <v>0</v>
      </c>
      <c r="EE46" s="140">
        <f ca="1">IF(AND(($AB46+$E$2)&gt;EE$5,EE$5&gt;=$E$2),'Portfolio Inputs'!I$27*$U46,IF(AND(($AA46+$E$2)&gt;EE$5,EE$5&gt;=$E$2),'Portfolio Inputs'!I$27*$T46,0))
+IF(AND(($AB46+$E$2)&gt;EE$5,EE$5&gt;=$E$2),'Portfolio Inputs'!I$28*$W46,IF(AND(($AA46+$E$2)&gt;EE$5,EE$5&gt;=$E$2),'Portfolio Inputs'!I$28*$V46,0))</f>
        <v>0</v>
      </c>
      <c r="EF46" s="140">
        <f ca="1">IF(AND(($AB46+$E$2)&gt;EF$5,EF$5&gt;=$E$2),'Portfolio Inputs'!J$27*$U46,IF(AND(($AA46+$E$2)&gt;EF$5,EF$5&gt;=$E$2),'Portfolio Inputs'!J$27*$T46,0))
+IF(AND(($AB46+$E$2)&gt;EF$5,EF$5&gt;=$E$2),'Portfolio Inputs'!J$28*$W46,IF(AND(($AA46+$E$2)&gt;EF$5,EF$5&gt;=$E$2),'Portfolio Inputs'!J$28*$V46,0))</f>
        <v>0</v>
      </c>
      <c r="EG46" s="140">
        <f ca="1">IF(AND(($AB46+$E$2)&gt;EG$5,EG$5&gt;=$E$2),'Portfolio Inputs'!K$27*$U46,IF(AND(($AA46+$E$2)&gt;EG$5,EG$5&gt;=$E$2),'Portfolio Inputs'!K$27*$T46,0))
+IF(AND(($AB46+$E$2)&gt;EG$5,EG$5&gt;=$E$2),'Portfolio Inputs'!K$28*$W46,IF(AND(($AA46+$E$2)&gt;EG$5,EG$5&gt;=$E$2),'Portfolio Inputs'!K$28*$V46,0))</f>
        <v>0</v>
      </c>
      <c r="EH46" s="140">
        <f ca="1">IF(AND(($AB46+$E$2)&gt;EH$5,EH$5&gt;=$E$2),'Portfolio Inputs'!L$27*$U46,IF(AND(($AA46+$E$2)&gt;EH$5,EH$5&gt;=$E$2),'Portfolio Inputs'!L$27*$T46,0))
+IF(AND(($AB46+$E$2)&gt;EH$5,EH$5&gt;=$E$2),'Portfolio Inputs'!L$28*$W46,IF(AND(($AA46+$E$2)&gt;EH$5,EH$5&gt;=$E$2),'Portfolio Inputs'!L$28*$V46,0))</f>
        <v>0</v>
      </c>
      <c r="EI46" s="140">
        <f ca="1">IF(AND(($AB46+$E$2)&gt;EI$5,EI$5&gt;=$E$2),'Portfolio Inputs'!M$27*$U46,IF(AND(($AA46+$E$2)&gt;EI$5,EI$5&gt;=$E$2),'Portfolio Inputs'!M$27*$T46,0))
+IF(AND(($AB46+$E$2)&gt;EI$5,EI$5&gt;=$E$2),'Portfolio Inputs'!M$28*$W46,IF(AND(($AA46+$E$2)&gt;EI$5,EI$5&gt;=$E$2),'Portfolio Inputs'!M$28*$V46,0))</f>
        <v>0</v>
      </c>
      <c r="EJ46" s="140">
        <f ca="1">IF(AND(($AB46+$E$2)&gt;EJ$5,EJ$5&gt;=$E$2),'Portfolio Inputs'!N$27*$U46,IF(AND(($AA46+$E$2)&gt;EJ$5,EJ$5&gt;=$E$2),'Portfolio Inputs'!N$27*$T46,0))
+IF(AND(($AB46+$E$2)&gt;EJ$5,EJ$5&gt;=$E$2),'Portfolio Inputs'!N$28*$W46,IF(AND(($AA46+$E$2)&gt;EJ$5,EJ$5&gt;=$E$2),'Portfolio Inputs'!N$28*$V46,0))</f>
        <v>0</v>
      </c>
      <c r="EK46" s="140">
        <f ca="1">IF(AND(($AB46+$E$2)&gt;EK$5,EK$5&gt;=$E$2),'Portfolio Inputs'!O$27*$U46,IF(AND(($AA46+$E$2)&gt;EK$5,EK$5&gt;=$E$2),'Portfolio Inputs'!O$27*$T46,0))
+IF(AND(($AB46+$E$2)&gt;EK$5,EK$5&gt;=$E$2),'Portfolio Inputs'!O$28*$W46,IF(AND(($AA46+$E$2)&gt;EK$5,EK$5&gt;=$E$2),'Portfolio Inputs'!O$28*$V46,0))</f>
        <v>0</v>
      </c>
      <c r="EL46" s="140">
        <f ca="1">IF(AND(($AB46+$E$2)&gt;EL$5,EL$5&gt;=$E$2),'Portfolio Inputs'!P$27*$U46,IF(AND(($AA46+$E$2)&gt;EL$5,EL$5&gt;=$E$2),'Portfolio Inputs'!P$27*$T46,0))
+IF(AND(($AB46+$E$2)&gt;EL$5,EL$5&gt;=$E$2),'Portfolio Inputs'!P$28*$W46,IF(AND(($AA46+$E$2)&gt;EL$5,EL$5&gt;=$E$2),'Portfolio Inputs'!P$28*$V46,0))</f>
        <v>0</v>
      </c>
      <c r="EM46" s="140">
        <f ca="1">IF(AND(($AB46+$E$2)&gt;EM$5,EM$5&gt;=$E$2),'Portfolio Inputs'!Q$27*$U46,IF(AND(($AA46+$E$2)&gt;EM$5,EM$5&gt;=$E$2),'Portfolio Inputs'!Q$27*$T46,0))
+IF(AND(($AB46+$E$2)&gt;EM$5,EM$5&gt;=$E$2),'Portfolio Inputs'!Q$28*$W46,IF(AND(($AA46+$E$2)&gt;EM$5,EM$5&gt;=$E$2),'Portfolio Inputs'!Q$28*$V46,0))</f>
        <v>0</v>
      </c>
      <c r="EN46" s="140">
        <f ca="1">IF(AND(($AB46+$E$2)&gt;EN$5,EN$5&gt;=$E$2),'Portfolio Inputs'!R$27*$U46,IF(AND(($AA46+$E$2)&gt;EN$5,EN$5&gt;=$E$2),'Portfolio Inputs'!R$27*$T46,0))
+IF(AND(($AB46+$E$2)&gt;EN$5,EN$5&gt;=$E$2),'Portfolio Inputs'!R$28*$W46,IF(AND(($AA46+$E$2)&gt;EN$5,EN$5&gt;=$E$2),'Portfolio Inputs'!R$28*$V46,0))</f>
        <v>0</v>
      </c>
      <c r="EO46" s="140">
        <f ca="1">IF(AND(($AB46+$E$2)&gt;EO$5,EO$5&gt;=$E$2),'Portfolio Inputs'!S$27*$U46,IF(AND(($AA46+$E$2)&gt;EO$5,EO$5&gt;=$E$2),'Portfolio Inputs'!S$27*$T46,0))
+IF(AND(($AB46+$E$2)&gt;EO$5,EO$5&gt;=$E$2),'Portfolio Inputs'!S$28*$W46,IF(AND(($AA46+$E$2)&gt;EO$5,EO$5&gt;=$E$2),'Portfolio Inputs'!S$28*$V46,0))</f>
        <v>0</v>
      </c>
      <c r="EP46" s="140">
        <f ca="1">IF(AND(($AB46+$E$2)&gt;EP$5,EP$5&gt;=$E$2),'Portfolio Inputs'!T$27*$U46,IF(AND(($AA46+$E$2)&gt;EP$5,EP$5&gt;=$E$2),'Portfolio Inputs'!T$27*$T46,0))
+IF(AND(($AB46+$E$2)&gt;EP$5,EP$5&gt;=$E$2),'Portfolio Inputs'!T$28*$W46,IF(AND(($AA46+$E$2)&gt;EP$5,EP$5&gt;=$E$2),'Portfolio Inputs'!T$28*$V46,0))</f>
        <v>0</v>
      </c>
      <c r="EQ46" s="140">
        <f ca="1">IF(AND(($AB46+$E$2)&gt;EQ$5,EQ$5&gt;=$E$2),'Portfolio Inputs'!U$27*$U46,IF(AND(($AA46+$E$2)&gt;EQ$5,EQ$5&gt;=$E$2),'Portfolio Inputs'!U$27*$T46,0))
+IF(AND(($AB46+$E$2)&gt;EQ$5,EQ$5&gt;=$E$2),'Portfolio Inputs'!U$28*$W46,IF(AND(($AA46+$E$2)&gt;EQ$5,EQ$5&gt;=$E$2),'Portfolio Inputs'!U$28*$V46,0))</f>
        <v>0</v>
      </c>
      <c r="ER46" s="140">
        <f ca="1">IF(AND(($AB46+$E$2)&gt;ER$5,ER$5&gt;=$E$2),'Portfolio Inputs'!V$27*$U46,IF(AND(($AA46+$E$2)&gt;ER$5,ER$5&gt;=$E$2),'Portfolio Inputs'!V$27*$T46,0))
+IF(AND(($AB46+$E$2)&gt;ER$5,ER$5&gt;=$E$2),'Portfolio Inputs'!V$28*$W46,IF(AND(($AA46+$E$2)&gt;ER$5,ER$5&gt;=$E$2),'Portfolio Inputs'!V$28*$V46,0))</f>
        <v>0</v>
      </c>
      <c r="ES46" s="140">
        <f ca="1">IF(AND(($AB46+$E$2)&gt;ES$5,ES$5&gt;=$E$2),'Portfolio Inputs'!W$27*$U46,IF(AND(($AA46+$E$2)&gt;ES$5,ES$5&gt;=$E$2),'Portfolio Inputs'!W$27*$T46,0))
+IF(AND(($AB46+$E$2)&gt;ES$5,ES$5&gt;=$E$2),'Portfolio Inputs'!W$28*$W46,IF(AND(($AA46+$E$2)&gt;ES$5,ES$5&gt;=$E$2),'Portfolio Inputs'!W$28*$V46,0))</f>
        <v>0</v>
      </c>
      <c r="ET46" s="140">
        <f ca="1">IF(AND(($AB46+$E$2)&gt;ET$5,ET$5&gt;=$E$2),'Portfolio Inputs'!X$27*$U46,IF(AND(($AA46+$E$2)&gt;ET$5,ET$5&gt;=$E$2),'Portfolio Inputs'!X$27*$T46,0))
+IF(AND(($AB46+$E$2)&gt;ET$5,ET$5&gt;=$E$2),'Portfolio Inputs'!X$28*$W46,IF(AND(($AA46+$E$2)&gt;ET$5,ET$5&gt;=$E$2),'Portfolio Inputs'!X$28*$V46,0))</f>
        <v>0</v>
      </c>
      <c r="EU46" s="140">
        <f ca="1">IF(AND(($AB46+$E$2)&gt;EU$5,EU$5&gt;=$E$2),'Portfolio Inputs'!Y$27*$U46,IF(AND(($AA46+$E$2)&gt;EU$5,EU$5&gt;=$E$2),'Portfolio Inputs'!Y$27*$T46,0))
+IF(AND(($AB46+$E$2)&gt;EU$5,EU$5&gt;=$E$2),'Portfolio Inputs'!Y$28*$W46,IF(AND(($AA46+$E$2)&gt;EU$5,EU$5&gt;=$E$2),'Portfolio Inputs'!Y$28*$V46,0))</f>
        <v>0</v>
      </c>
      <c r="EV46" s="140">
        <f ca="1">IF(AND(($AB46+$E$2)&gt;EV$5,EV$5&gt;=$E$2),'Portfolio Inputs'!Z$27*$U46,IF(AND(($AA46+$E$2)&gt;EV$5,EV$5&gt;=$E$2),'Portfolio Inputs'!Z$27*$T46,0))
+IF(AND(($AB46+$E$2)&gt;EV$5,EV$5&gt;=$E$2),'Portfolio Inputs'!Z$28*$W46,IF(AND(($AA46+$E$2)&gt;EV$5,EV$5&gt;=$E$2),'Portfolio Inputs'!Z$28*$V46,0))</f>
        <v>0</v>
      </c>
      <c r="EW46" s="140">
        <f ca="1">IF(AND(($AB46+$E$2)&gt;EW$5,EW$5&gt;=$E$2),'Portfolio Inputs'!AA$27*$U46,IF(AND(($AA46+$E$2)&gt;EW$5,EW$5&gt;=$E$2),'Portfolio Inputs'!AA$27*$T46,0))
+IF(AND(($AB46+$E$2)&gt;EW$5,EW$5&gt;=$E$2),'Portfolio Inputs'!AA$28*$W46,IF(AND(($AA46+$E$2)&gt;EW$5,EW$5&gt;=$E$2),'Portfolio Inputs'!AA$28*$V46,0))</f>
        <v>0</v>
      </c>
      <c r="EX46" s="140">
        <f ca="1">IF(AND(($AB46+$E$2)&gt;EX$5,EX$5&gt;=$E$2),'Portfolio Inputs'!AB$27*$U46,IF(AND(($AA46+$E$2)&gt;EX$5,EX$5&gt;=$E$2),'Portfolio Inputs'!AB$27*$T46,0))
+IF(AND(($AB46+$E$2)&gt;EX$5,EX$5&gt;=$E$2),'Portfolio Inputs'!AB$28*$W46,IF(AND(($AA46+$E$2)&gt;EX$5,EX$5&gt;=$E$2),'Portfolio Inputs'!AB$28*$V46,0))</f>
        <v>0</v>
      </c>
      <c r="EY46" s="140">
        <f ca="1">IF(AND(($AB46+$E$2)&gt;EY$5,EY$5&gt;=$E$2),'Portfolio Inputs'!AC$27*$U46,IF(AND(($AA46+$E$2)&gt;EY$5,EY$5&gt;=$E$2),'Portfolio Inputs'!AC$27*$T46,0))
+IF(AND(($AB46+$E$2)&gt;EY$5,EY$5&gt;=$E$2),'Portfolio Inputs'!AC$28*$W46,IF(AND(($AA46+$E$2)&gt;EY$5,EY$5&gt;=$E$2),'Portfolio Inputs'!AC$28*$V46,0))</f>
        <v>0</v>
      </c>
      <c r="EZ46" s="140">
        <f ca="1">IF(AND(($AB46+$E$2)&gt;EZ$5,EZ$5&gt;=$E$2),'Portfolio Inputs'!AD$27*$U46,IF(AND(($AA46+$E$2)&gt;EZ$5,EZ$5&gt;=$E$2),'Portfolio Inputs'!AD$27*$T46,0))
+IF(AND(($AB46+$E$2)&gt;EZ$5,EZ$5&gt;=$E$2),'Portfolio Inputs'!AD$28*$W46,IF(AND(($AA46+$E$2)&gt;EZ$5,EZ$5&gt;=$E$2),'Portfolio Inputs'!AD$28*$V46,0))</f>
        <v>0</v>
      </c>
      <c r="FA46" s="140">
        <f ca="1">IF(AND(($AB46+$E$2)&gt;FA$5,FA$5&gt;=$E$2),'Portfolio Inputs'!AE$27*$U46,IF(AND(($AA46+$E$2)&gt;FA$5,FA$5&gt;=$E$2),'Portfolio Inputs'!AE$27*$T46,0))
+IF(AND(($AB46+$E$2)&gt;FA$5,FA$5&gt;=$E$2),'Portfolio Inputs'!AE$28*$W46,IF(AND(($AA46+$E$2)&gt;FA$5,FA$5&gt;=$E$2),'Portfolio Inputs'!AE$28*$V46,0))</f>
        <v>0</v>
      </c>
      <c r="FB46" s="140">
        <f ca="1">IF(AND(($AB46+$E$2)&gt;FB$5,FB$5&gt;=$E$2),'Portfolio Inputs'!AF$27*$U46,IF(AND(($AA46+$E$2)&gt;FB$5,FB$5&gt;=$E$2),'Portfolio Inputs'!AF$27*$T46,0))
+IF(AND(($AB46+$E$2)&gt;FB$5,FB$5&gt;=$E$2),'Portfolio Inputs'!AF$28*$W46,IF(AND(($AA46+$E$2)&gt;FB$5,FB$5&gt;=$E$2),'Portfolio Inputs'!AF$28*$V46,0))</f>
        <v>0</v>
      </c>
      <c r="FC46" s="140">
        <f ca="1">IF(AND(($AB46+$E$2)&gt;FC$5,FC$5&gt;=$E$2),'Portfolio Inputs'!AG$27*$U46,IF(AND(($AA46+$E$2)&gt;FC$5,FC$5&gt;=$E$2),'Portfolio Inputs'!AG$27*$T46,0))
+IF(AND(($AB46+$E$2)&gt;FC$5,FC$5&gt;=$E$2),'Portfolio Inputs'!AG$28*$W46,IF(AND(($AA46+$E$2)&gt;FC$5,FC$5&gt;=$E$2),'Portfolio Inputs'!AG$28*$V46,0))</f>
        <v>0</v>
      </c>
      <c r="FD46" s="140">
        <f ca="1">IF(AND(($AB46+$E$2)&gt;FD$5,FD$5&gt;=$E$2),'Portfolio Inputs'!AH$27*$U46,IF(AND(($AA46+$E$2)&gt;FD$5,FD$5&gt;=$E$2),'Portfolio Inputs'!AH$27*$T46,0))
+IF(AND(($AB46+$E$2)&gt;FD$5,FD$5&gt;=$E$2),'Portfolio Inputs'!AH$28*$W46,IF(AND(($AA46+$E$2)&gt;FD$5,FD$5&gt;=$E$2),'Portfolio Inputs'!AH$28*$V46,0))</f>
        <v>0</v>
      </c>
      <c r="FE46" s="140">
        <f ca="1">IF(AND(($AB46+$E$2)&gt;FE$5,FE$5&gt;=$E$2),'Portfolio Inputs'!AI$27*$U46,IF(AND(($AA46+$E$2)&gt;FE$5,FE$5&gt;=$E$2),'Portfolio Inputs'!AI$27*$T46,0))
+IF(AND(($AB46+$E$2)&gt;FE$5,FE$5&gt;=$E$2),'Portfolio Inputs'!AI$28*$W46,IF(AND(($AA46+$E$2)&gt;FE$5,FE$5&gt;=$E$2),'Portfolio Inputs'!AI$28*$V46,0))</f>
        <v>0</v>
      </c>
      <c r="FF46" s="140">
        <f ca="1">IF(AND(($AB46+$E$2)&gt;FF$5,FF$5&gt;=$E$2),'Portfolio Inputs'!AJ$27*$U46,IF(AND(($AA46+$E$2)&gt;FF$5,FF$5&gt;=$E$2),'Portfolio Inputs'!AJ$27*$T46,0))
+IF(AND(($AB46+$E$2)&gt;FF$5,FF$5&gt;=$E$2),'Portfolio Inputs'!AJ$28*$W46,IF(AND(($AA46+$E$2)&gt;FF$5,FF$5&gt;=$E$2),'Portfolio Inputs'!AJ$28*$V46,0))</f>
        <v>0</v>
      </c>
      <c r="FG46" s="140">
        <f ca="1">IF(AND(($AB46+$E$2)&gt;FG$5,FG$5&gt;=$E$2),'Portfolio Inputs'!AK$27*$U46,IF(AND(($AA46+$E$2)&gt;FG$5,FG$5&gt;=$E$2),'Portfolio Inputs'!AK$27*$T46,0))
+IF(AND(($AB46+$E$2)&gt;FG$5,FG$5&gt;=$E$2),'Portfolio Inputs'!AK$28*$W46,IF(AND(($AA46+$E$2)&gt;FG$5,FG$5&gt;=$E$2),'Portfolio Inputs'!AK$28*$V46,0))</f>
        <v>0</v>
      </c>
      <c r="FH46" s="140">
        <f ca="1">IF(AND(($AB46+$E$2)&gt;FH$5,FH$5&gt;=$E$2),'Portfolio Inputs'!AL$27*$U46,IF(AND(($AA46+$E$2)&gt;FH$5,FH$5&gt;=$E$2),'Portfolio Inputs'!AL$27*$T46,0))
+IF(AND(($AB46+$E$2)&gt;FH$5,FH$5&gt;=$E$2),'Portfolio Inputs'!AL$28*$W46,IF(AND(($AA46+$E$2)&gt;FH$5,FH$5&gt;=$E$2),'Portfolio Inputs'!AL$28*$V46,0))</f>
        <v>0</v>
      </c>
      <c r="FI46" s="140">
        <f ca="1">IF(AND(($AB46+$E$2)&gt;FI$5,FI$5&gt;=$E$2),'Portfolio Inputs'!AM$27*$U46,IF(AND(($AA46+$E$2)&gt;FI$5,FI$5&gt;=$E$2),'Portfolio Inputs'!AM$27*$T46,0))
+IF(AND(($AB46+$E$2)&gt;FI$5,FI$5&gt;=$E$2),'Portfolio Inputs'!AM$28*$W46,IF(AND(($AA46+$E$2)&gt;FI$5,FI$5&gt;=$E$2),'Portfolio Inputs'!AM$28*$V46,0))</f>
        <v>0</v>
      </c>
      <c r="FJ46" s="139"/>
      <c r="FK46" s="140">
        <f ca="1">IF(AND(($AB46+$E$2)&gt;GT$5,GT$5&gt;=$E$2),$U46,IF(AND(($AA46+$E$2)&gt;GT$5,GT$5&gt;=$E$2),$T46,0))/Loss_Propane
 *IF($C46="Residential",'Portfolio Inputs'!F$39,'Portfolio Inputs'!F$40)
+IF(AND(($AB46+$E$2)&gt;GT$5,GT$5&gt;=$E$2),$W46,IF(AND(($AA46+$E$2)&gt;GT$5,GT$5&gt;=$E$2),$V46,0))/Loss_OilEnergy
 *IF($C46="Residential",'Portfolio Inputs'!F$41,'Portfolio Inputs'!F$42)</f>
        <v>0</v>
      </c>
      <c r="FL46" s="140">
        <f ca="1">IF(AND(($AB46+$E$2)&gt;GU$5,GU$5&gt;=$E$2),$U46,IF(AND(($AA46+$E$2)&gt;GU$5,GU$5&gt;=$E$2),$T46,0))/Loss_Propane
 *IF($C46="Residential",'Portfolio Inputs'!G$39,'Portfolio Inputs'!G$40)
+IF(AND(($AB46+$E$2)&gt;GU$5,GU$5&gt;=$E$2),$W46,IF(AND(($AA46+$E$2)&gt;GU$5,GU$5&gt;=$E$2),$V46,0))/Loss_OilEnergy
 *IF($C46="Residential",'Portfolio Inputs'!G$41,'Portfolio Inputs'!G$42)</f>
        <v>0</v>
      </c>
      <c r="FM46" s="140">
        <f ca="1">IF(AND(($AB46+$E$2)&gt;GV$5,GV$5&gt;=$E$2),$U46,IF(AND(($AA46+$E$2)&gt;GV$5,GV$5&gt;=$E$2),$T46,0))/Loss_Propane
 *IF($C46="Residential",'Portfolio Inputs'!H$39,'Portfolio Inputs'!H$40)
+IF(AND(($AB46+$E$2)&gt;GV$5,GV$5&gt;=$E$2),$W46,IF(AND(($AA46+$E$2)&gt;GV$5,GV$5&gt;=$E$2),$V46,0))/Loss_OilEnergy
 *IF($C46="Residential",'Portfolio Inputs'!H$41,'Portfolio Inputs'!H$42)</f>
        <v>0</v>
      </c>
      <c r="FN46" s="140">
        <f ca="1">IF(AND(($AB46+$E$2)&gt;GW$5,GW$5&gt;=$E$2),$U46,IF(AND(($AA46+$E$2)&gt;GW$5,GW$5&gt;=$E$2),$T46,0))/Loss_Propane
 *IF($C46="Residential",'Portfolio Inputs'!I$39,'Portfolio Inputs'!I$40)
+IF(AND(($AB46+$E$2)&gt;GW$5,GW$5&gt;=$E$2),$W46,IF(AND(($AA46+$E$2)&gt;GW$5,GW$5&gt;=$E$2),$V46,0))/Loss_OilEnergy
 *IF($C46="Residential",'Portfolio Inputs'!I$41,'Portfolio Inputs'!I$42)</f>
        <v>0</v>
      </c>
      <c r="FO46" s="140">
        <f ca="1">IF(AND(($AB46+$E$2)&gt;GX$5,GX$5&gt;=$E$2),$U46,IF(AND(($AA46+$E$2)&gt;GX$5,GX$5&gt;=$E$2),$T46,0))/Loss_Propane
 *IF($C46="Residential",'Portfolio Inputs'!J$39,'Portfolio Inputs'!J$40)
+IF(AND(($AB46+$E$2)&gt;GX$5,GX$5&gt;=$E$2),$W46,IF(AND(($AA46+$E$2)&gt;GX$5,GX$5&gt;=$E$2),$V46,0))/Loss_OilEnergy
 *IF($C46="Residential",'Portfolio Inputs'!J$41,'Portfolio Inputs'!J$42)</f>
        <v>0</v>
      </c>
      <c r="FP46" s="140">
        <f ca="1">IF(AND(($AB46+$E$2)&gt;GY$5,GY$5&gt;=$E$2),$U46,IF(AND(($AA46+$E$2)&gt;GY$5,GY$5&gt;=$E$2),$T46,0))/Loss_Propane
 *IF($C46="Residential",'Portfolio Inputs'!K$39,'Portfolio Inputs'!K$40)
+IF(AND(($AB46+$E$2)&gt;GY$5,GY$5&gt;=$E$2),$W46,IF(AND(($AA46+$E$2)&gt;GY$5,GY$5&gt;=$E$2),$V46,0))/Loss_OilEnergy
 *IF($C46="Residential",'Portfolio Inputs'!K$41,'Portfolio Inputs'!K$42)</f>
        <v>0</v>
      </c>
      <c r="FQ46" s="140">
        <f ca="1">IF(AND(($AB46+$E$2)&gt;GZ$5,GZ$5&gt;=$E$2),$U46,IF(AND(($AA46+$E$2)&gt;GZ$5,GZ$5&gt;=$E$2),$T46,0))/Loss_Propane
 *IF($C46="Residential",'Portfolio Inputs'!L$39,'Portfolio Inputs'!L$40)
+IF(AND(($AB46+$E$2)&gt;GZ$5,GZ$5&gt;=$E$2),$W46,IF(AND(($AA46+$E$2)&gt;GZ$5,GZ$5&gt;=$E$2),$V46,0))/Loss_OilEnergy
 *IF($C46="Residential",'Portfolio Inputs'!L$41,'Portfolio Inputs'!L$42)</f>
        <v>0</v>
      </c>
      <c r="FR46" s="140">
        <f ca="1">IF(AND(($AB46+$E$2)&gt;HA$5,HA$5&gt;=$E$2),$U46,IF(AND(($AA46+$E$2)&gt;HA$5,HA$5&gt;=$E$2),$T46,0))/Loss_Propane
 *IF($C46="Residential",'Portfolio Inputs'!M$39,'Portfolio Inputs'!M$40)
+IF(AND(($AB46+$E$2)&gt;HA$5,HA$5&gt;=$E$2),$W46,IF(AND(($AA46+$E$2)&gt;HA$5,HA$5&gt;=$E$2),$V46,0))/Loss_OilEnergy
 *IF($C46="Residential",'Portfolio Inputs'!M$41,'Portfolio Inputs'!M$42)</f>
        <v>0</v>
      </c>
      <c r="FS46" s="140">
        <f ca="1">IF(AND(($AB46+$E$2)&gt;HB$5,HB$5&gt;=$E$2),$U46,IF(AND(($AA46+$E$2)&gt;HB$5,HB$5&gt;=$E$2),$T46,0))/Loss_Propane
 *IF($C46="Residential",'Portfolio Inputs'!N$39,'Portfolio Inputs'!N$40)
+IF(AND(($AB46+$E$2)&gt;HB$5,HB$5&gt;=$E$2),$W46,IF(AND(($AA46+$E$2)&gt;HB$5,HB$5&gt;=$E$2),$V46,0))/Loss_OilEnergy
 *IF($C46="Residential",'Portfolio Inputs'!N$41,'Portfolio Inputs'!N$42)</f>
        <v>0</v>
      </c>
      <c r="FT46" s="140">
        <f ca="1">IF(AND(($AB46+$E$2)&gt;HC$5,HC$5&gt;=$E$2),$U46,IF(AND(($AA46+$E$2)&gt;HC$5,HC$5&gt;=$E$2),$T46,0))/Loss_Propane
 *IF($C46="Residential",'Portfolio Inputs'!O$39,'Portfolio Inputs'!O$40)
+IF(AND(($AB46+$E$2)&gt;HC$5,HC$5&gt;=$E$2),$W46,IF(AND(($AA46+$E$2)&gt;HC$5,HC$5&gt;=$E$2),$V46,0))/Loss_OilEnergy
 *IF($C46="Residential",'Portfolio Inputs'!O$41,'Portfolio Inputs'!O$42)</f>
        <v>0</v>
      </c>
      <c r="FU46" s="140">
        <f ca="1">IF(AND(($AB46+$E$2)&gt;HD$5,HD$5&gt;=$E$2),$U46,IF(AND(($AA46+$E$2)&gt;HD$5,HD$5&gt;=$E$2),$T46,0))/Loss_Propane
 *IF($C46="Residential",'Portfolio Inputs'!P$39,'Portfolio Inputs'!P$40)
+IF(AND(($AB46+$E$2)&gt;HD$5,HD$5&gt;=$E$2),$W46,IF(AND(($AA46+$E$2)&gt;HD$5,HD$5&gt;=$E$2),$V46,0))/Loss_OilEnergy
 *IF($C46="Residential",'Portfolio Inputs'!P$41,'Portfolio Inputs'!P$42)</f>
        <v>0</v>
      </c>
      <c r="FV46" s="140">
        <f ca="1">IF(AND(($AB46+$E$2)&gt;HE$5,HE$5&gt;=$E$2),$U46,IF(AND(($AA46+$E$2)&gt;HE$5,HE$5&gt;=$E$2),$T46,0))/Loss_Propane
 *IF($C46="Residential",'Portfolio Inputs'!Q$39,'Portfolio Inputs'!Q$40)
+IF(AND(($AB46+$E$2)&gt;HE$5,HE$5&gt;=$E$2),$W46,IF(AND(($AA46+$E$2)&gt;HE$5,HE$5&gt;=$E$2),$V46,0))/Loss_OilEnergy
 *IF($C46="Residential",'Portfolio Inputs'!Q$41,'Portfolio Inputs'!Q$42)</f>
        <v>0</v>
      </c>
      <c r="FW46" s="140">
        <f ca="1">IF(AND(($AB46+$E$2)&gt;HF$5,HF$5&gt;=$E$2),$U46,IF(AND(($AA46+$E$2)&gt;HF$5,HF$5&gt;=$E$2),$T46,0))/Loss_Propane
 *IF($C46="Residential",'Portfolio Inputs'!R$39,'Portfolio Inputs'!R$40)
+IF(AND(($AB46+$E$2)&gt;HF$5,HF$5&gt;=$E$2),$W46,IF(AND(($AA46+$E$2)&gt;HF$5,HF$5&gt;=$E$2),$V46,0))/Loss_OilEnergy
 *IF($C46="Residential",'Portfolio Inputs'!R$41,'Portfolio Inputs'!R$42)</f>
        <v>0</v>
      </c>
      <c r="FX46" s="140">
        <f ca="1">IF(AND(($AB46+$E$2)&gt;HG$5,HG$5&gt;=$E$2),$U46,IF(AND(($AA46+$E$2)&gt;HG$5,HG$5&gt;=$E$2),$T46,0))/Loss_Propane
 *IF($C46="Residential",'Portfolio Inputs'!S$39,'Portfolio Inputs'!S$40)
+IF(AND(($AB46+$E$2)&gt;HG$5,HG$5&gt;=$E$2),$W46,IF(AND(($AA46+$E$2)&gt;HG$5,HG$5&gt;=$E$2),$V46,0))/Loss_OilEnergy
 *IF($C46="Residential",'Portfolio Inputs'!S$41,'Portfolio Inputs'!S$42)</f>
        <v>0</v>
      </c>
      <c r="FY46" s="140">
        <f ca="1">IF(AND(($AB46+$E$2)&gt;HH$5,HH$5&gt;=$E$2),$U46,IF(AND(($AA46+$E$2)&gt;HH$5,HH$5&gt;=$E$2),$T46,0))/Loss_Propane
 *IF($C46="Residential",'Portfolio Inputs'!T$39,'Portfolio Inputs'!T$40)
+IF(AND(($AB46+$E$2)&gt;HH$5,HH$5&gt;=$E$2),$W46,IF(AND(($AA46+$E$2)&gt;HH$5,HH$5&gt;=$E$2),$V46,0))/Loss_OilEnergy
 *IF($C46="Residential",'Portfolio Inputs'!T$41,'Portfolio Inputs'!T$42)</f>
        <v>0</v>
      </c>
      <c r="FZ46" s="140">
        <f ca="1">IF(AND(($AB46+$E$2)&gt;HI$5,HI$5&gt;=$E$2),$U46,IF(AND(($AA46+$E$2)&gt;HI$5,HI$5&gt;=$E$2),$T46,0))/Loss_Propane
 *IF($C46="Residential",'Portfolio Inputs'!U$39,'Portfolio Inputs'!U$40)
+IF(AND(($AB46+$E$2)&gt;HI$5,HI$5&gt;=$E$2),$W46,IF(AND(($AA46+$E$2)&gt;HI$5,HI$5&gt;=$E$2),$V46,0))/Loss_OilEnergy
 *IF($C46="Residential",'Portfolio Inputs'!U$41,'Portfolio Inputs'!U$42)</f>
        <v>0</v>
      </c>
      <c r="GA46" s="140">
        <f ca="1">IF(AND(($AB46+$E$2)&gt;HJ$5,HJ$5&gt;=$E$2),$U46,IF(AND(($AA46+$E$2)&gt;HJ$5,HJ$5&gt;=$E$2),$T46,0))/Loss_Propane
 *IF($C46="Residential",'Portfolio Inputs'!V$39,'Portfolio Inputs'!V$40)
+IF(AND(($AB46+$E$2)&gt;HJ$5,HJ$5&gt;=$E$2),$W46,IF(AND(($AA46+$E$2)&gt;HJ$5,HJ$5&gt;=$E$2),$V46,0))/Loss_OilEnergy
 *IF($C46="Residential",'Portfolio Inputs'!V$41,'Portfolio Inputs'!V$42)</f>
        <v>0</v>
      </c>
      <c r="GB46" s="140">
        <f ca="1">IF(AND(($AB46+$E$2)&gt;HK$5,HK$5&gt;=$E$2),$U46,IF(AND(($AA46+$E$2)&gt;HK$5,HK$5&gt;=$E$2),$T46,0))/Loss_Propane
 *IF($C46="Residential",'Portfolio Inputs'!W$39,'Portfolio Inputs'!W$40)
+IF(AND(($AB46+$E$2)&gt;HK$5,HK$5&gt;=$E$2),$W46,IF(AND(($AA46+$E$2)&gt;HK$5,HK$5&gt;=$E$2),$V46,0))/Loss_OilEnergy
 *IF($C46="Residential",'Portfolio Inputs'!W$41,'Portfolio Inputs'!W$42)</f>
        <v>0</v>
      </c>
      <c r="GC46" s="140">
        <f ca="1">IF(AND(($AB46+$E$2)&gt;HL$5,HL$5&gt;=$E$2),$U46,IF(AND(($AA46+$E$2)&gt;HL$5,HL$5&gt;=$E$2),$T46,0))/Loss_Propane
 *IF($C46="Residential",'Portfolio Inputs'!X$39,'Portfolio Inputs'!X$40)
+IF(AND(($AB46+$E$2)&gt;HL$5,HL$5&gt;=$E$2),$W46,IF(AND(($AA46+$E$2)&gt;HL$5,HL$5&gt;=$E$2),$V46,0))/Loss_OilEnergy
 *IF($C46="Residential",'Portfolio Inputs'!X$41,'Portfolio Inputs'!X$42)</f>
        <v>0</v>
      </c>
      <c r="GD46" s="140">
        <f ca="1">IF(AND(($AB46+$E$2)&gt;HM$5,HM$5&gt;=$E$2),$U46,IF(AND(($AA46+$E$2)&gt;HM$5,HM$5&gt;=$E$2),$T46,0))/Loss_Propane
 *IF($C46="Residential",'Portfolio Inputs'!Y$39,'Portfolio Inputs'!Y$40)
+IF(AND(($AB46+$E$2)&gt;HM$5,HM$5&gt;=$E$2),$W46,IF(AND(($AA46+$E$2)&gt;HM$5,HM$5&gt;=$E$2),$V46,0))/Loss_OilEnergy
 *IF($C46="Residential",'Portfolio Inputs'!Y$41,'Portfolio Inputs'!Y$42)</f>
        <v>0</v>
      </c>
      <c r="GE46" s="140">
        <f ca="1">IF(AND(($AB46+$E$2)&gt;HN$5,HN$5&gt;=$E$2),$U46,IF(AND(($AA46+$E$2)&gt;HN$5,HN$5&gt;=$E$2),$T46,0))/Loss_Propane
 *IF($C46="Residential",'Portfolio Inputs'!Z$39,'Portfolio Inputs'!Z$40)
+IF(AND(($AB46+$E$2)&gt;HN$5,HN$5&gt;=$E$2),$W46,IF(AND(($AA46+$E$2)&gt;HN$5,HN$5&gt;=$E$2),$V46,0))/Loss_OilEnergy
 *IF($C46="Residential",'Portfolio Inputs'!Z$41,'Portfolio Inputs'!Z$42)</f>
        <v>0</v>
      </c>
      <c r="GF46" s="140">
        <f ca="1">IF(AND(($AB46+$E$2)&gt;HO$5,HO$5&gt;=$E$2),$U46,IF(AND(($AA46+$E$2)&gt;HO$5,HO$5&gt;=$E$2),$T46,0))/Loss_Propane
 *IF($C46="Residential",'Portfolio Inputs'!AA$39,'Portfolio Inputs'!AA$40)
+IF(AND(($AB46+$E$2)&gt;HO$5,HO$5&gt;=$E$2),$W46,IF(AND(($AA46+$E$2)&gt;HO$5,HO$5&gt;=$E$2),$V46,0))/Loss_OilEnergy
 *IF($C46="Residential",'Portfolio Inputs'!AA$41,'Portfolio Inputs'!AA$42)</f>
        <v>0</v>
      </c>
      <c r="GG46" s="140">
        <f ca="1">IF(AND(($AB46+$E$2)&gt;HP$5,HP$5&gt;=$E$2),$U46,IF(AND(($AA46+$E$2)&gt;HP$5,HP$5&gt;=$E$2),$T46,0))/Loss_Propane
 *IF($C46="Residential",'Portfolio Inputs'!AB$39,'Portfolio Inputs'!AB$40)
+IF(AND(($AB46+$E$2)&gt;HP$5,HP$5&gt;=$E$2),$W46,IF(AND(($AA46+$E$2)&gt;HP$5,HP$5&gt;=$E$2),$V46,0))/Loss_OilEnergy
 *IF($C46="Residential",'Portfolio Inputs'!AB$41,'Portfolio Inputs'!AB$42)</f>
        <v>0</v>
      </c>
      <c r="GH46" s="140">
        <f ca="1">IF(AND(($AB46+$E$2)&gt;HQ$5,HQ$5&gt;=$E$2),$U46,IF(AND(($AA46+$E$2)&gt;HQ$5,HQ$5&gt;=$E$2),$T46,0))/Loss_Propane
 *IF($C46="Residential",'Portfolio Inputs'!AC$39,'Portfolio Inputs'!AC$40)
+IF(AND(($AB46+$E$2)&gt;HQ$5,HQ$5&gt;=$E$2),$W46,IF(AND(($AA46+$E$2)&gt;HQ$5,HQ$5&gt;=$E$2),$V46,0))/Loss_OilEnergy
 *IF($C46="Residential",'Portfolio Inputs'!AC$41,'Portfolio Inputs'!AC$42)</f>
        <v>0</v>
      </c>
      <c r="GI46" s="140">
        <f ca="1">IF(AND(($AB46+$E$2)&gt;HR$5,HR$5&gt;=$E$2),$U46,IF(AND(($AA46+$E$2)&gt;HR$5,HR$5&gt;=$E$2),$T46,0))/Loss_Propane
 *IF($C46="Residential",'Portfolio Inputs'!AD$39,'Portfolio Inputs'!AD$40)
+IF(AND(($AB46+$E$2)&gt;HR$5,HR$5&gt;=$E$2),$W46,IF(AND(($AA46+$E$2)&gt;HR$5,HR$5&gt;=$E$2),$V46,0))/Loss_OilEnergy
 *IF($C46="Residential",'Portfolio Inputs'!AD$41,'Portfolio Inputs'!AD$42)</f>
        <v>0</v>
      </c>
      <c r="GJ46" s="140">
        <f ca="1">IF(AND(($AB46+$E$2)&gt;HS$5,HS$5&gt;=$E$2),$U46,IF(AND(($AA46+$E$2)&gt;HS$5,HS$5&gt;=$E$2),$T46,0))/Loss_Propane
 *IF($C46="Residential",'Portfolio Inputs'!AE$39,'Portfolio Inputs'!AE$40)
+IF(AND(($AB46+$E$2)&gt;HS$5,HS$5&gt;=$E$2),$W46,IF(AND(($AA46+$E$2)&gt;HS$5,HS$5&gt;=$E$2),$V46,0))/Loss_OilEnergy
 *IF($C46="Residential",'Portfolio Inputs'!AE$41,'Portfolio Inputs'!AE$42)</f>
        <v>0</v>
      </c>
      <c r="GK46" s="140">
        <f ca="1">IF(AND(($AB46+$E$2)&gt;HT$5,HT$5&gt;=$E$2),$U46,IF(AND(($AA46+$E$2)&gt;HT$5,HT$5&gt;=$E$2),$T46,0))/Loss_Propane
 *IF($C46="Residential",'Portfolio Inputs'!AF$39,'Portfolio Inputs'!AF$40)
+IF(AND(($AB46+$E$2)&gt;HT$5,HT$5&gt;=$E$2),$W46,IF(AND(($AA46+$E$2)&gt;HT$5,HT$5&gt;=$E$2),$V46,0))/Loss_OilEnergy
 *IF($C46="Residential",'Portfolio Inputs'!AF$41,'Portfolio Inputs'!AF$42)</f>
        <v>0</v>
      </c>
      <c r="GL46" s="140">
        <f ca="1">IF(AND(($AB46+$E$2)&gt;HU$5,HU$5&gt;=$E$2),$U46,IF(AND(($AA46+$E$2)&gt;HU$5,HU$5&gt;=$E$2),$T46,0))/Loss_Propane
 *IF($C46="Residential",'Portfolio Inputs'!AG$39,'Portfolio Inputs'!AG$40)
+IF(AND(($AB46+$E$2)&gt;HU$5,HU$5&gt;=$E$2),$W46,IF(AND(($AA46+$E$2)&gt;HU$5,HU$5&gt;=$E$2),$V46,0))/Loss_OilEnergy
 *IF($C46="Residential",'Portfolio Inputs'!AG$41,'Portfolio Inputs'!AG$42)</f>
        <v>0</v>
      </c>
      <c r="GM46" s="140">
        <f ca="1">IF(AND(($AB46+$E$2)&gt;HV$5,HV$5&gt;=$E$2),$U46,IF(AND(($AA46+$E$2)&gt;HV$5,HV$5&gt;=$E$2),$T46,0))/Loss_Propane
 *IF($C46="Residential",'Portfolio Inputs'!AH$39,'Portfolio Inputs'!AH$40)
+IF(AND(($AB46+$E$2)&gt;HV$5,HV$5&gt;=$E$2),$W46,IF(AND(($AA46+$E$2)&gt;HV$5,HV$5&gt;=$E$2),$V46,0))/Loss_OilEnergy
 *IF($C46="Residential",'Portfolio Inputs'!AH$41,'Portfolio Inputs'!AH$42)</f>
        <v>0</v>
      </c>
      <c r="GN46" s="140">
        <f ca="1">IF(AND(($AB46+$E$2)&gt;HW$5,HW$5&gt;=$E$2),$U46,IF(AND(($AA46+$E$2)&gt;HW$5,HW$5&gt;=$E$2),$T46,0))/Loss_Propane
 *IF($C46="Residential",'Portfolio Inputs'!AI$39,'Portfolio Inputs'!AI$40)
+IF(AND(($AB46+$E$2)&gt;HW$5,HW$5&gt;=$E$2),$W46,IF(AND(($AA46+$E$2)&gt;HW$5,HW$5&gt;=$E$2),$V46,0))/Loss_OilEnergy
 *IF($C46="Residential",'Portfolio Inputs'!AI$41,'Portfolio Inputs'!AI$42)</f>
        <v>0</v>
      </c>
      <c r="GO46" s="140">
        <f ca="1">IF(AND(($AB46+$E$2)&gt;HX$5,HX$5&gt;=$E$2),$U46,IF(AND(($AA46+$E$2)&gt;HX$5,HX$5&gt;=$E$2),$T46,0))/Loss_Propane
 *IF($C46="Residential",'Portfolio Inputs'!AJ$39,'Portfolio Inputs'!AJ$40)
+IF(AND(($AB46+$E$2)&gt;HX$5,HX$5&gt;=$E$2),$W46,IF(AND(($AA46+$E$2)&gt;HX$5,HX$5&gt;=$E$2),$V46,0))/Loss_OilEnergy
 *IF($C46="Residential",'Portfolio Inputs'!AJ$41,'Portfolio Inputs'!AJ$42)</f>
        <v>0</v>
      </c>
      <c r="GP46" s="140">
        <f ca="1">IF(AND(($AB46+$E$2)&gt;HY$5,HY$5&gt;=$E$2),$U46,IF(AND(($AA46+$E$2)&gt;HY$5,HY$5&gt;=$E$2),$T46,0))/Loss_Propane
 *IF($C46="Residential",'Portfolio Inputs'!AK$39,'Portfolio Inputs'!AK$40)
+IF(AND(($AB46+$E$2)&gt;HY$5,HY$5&gt;=$E$2),$W46,IF(AND(($AA46+$E$2)&gt;HY$5,HY$5&gt;=$E$2),$V46,0))/Loss_OilEnergy
 *IF($C46="Residential",'Portfolio Inputs'!AK$41,'Portfolio Inputs'!AK$42)</f>
        <v>0</v>
      </c>
      <c r="GQ46" s="140">
        <f ca="1">IF(AND(($AB46+$E$2)&gt;HZ$5,HZ$5&gt;=$E$2),$U46,IF(AND(($AA46+$E$2)&gt;HZ$5,HZ$5&gt;=$E$2),$T46,0))/Loss_Propane
 *IF($C46="Residential",'Portfolio Inputs'!AL$39,'Portfolio Inputs'!AL$40)
+IF(AND(($AB46+$E$2)&gt;HZ$5,HZ$5&gt;=$E$2),$W46,IF(AND(($AA46+$E$2)&gt;HZ$5,HZ$5&gt;=$E$2),$V46,0))/Loss_OilEnergy
 *IF($C46="Residential",'Portfolio Inputs'!AL$41,'Portfolio Inputs'!AL$42)</f>
        <v>0</v>
      </c>
      <c r="GR46" s="140">
        <f ca="1">IF(AND(($AB46+$E$2)&gt;IA$5,IA$5&gt;=$E$2),$U46,IF(AND(($AA46+$E$2)&gt;IA$5,IA$5&gt;=$E$2),$T46,0))/Loss_Propane
 *IF($C46="Residential",'Portfolio Inputs'!AM$39,'Portfolio Inputs'!AM$40)
+IF(AND(($AB46+$E$2)&gt;IA$5,IA$5&gt;=$E$2),$W46,IF(AND(($AA46+$E$2)&gt;IA$5,IA$5&gt;=$E$2),$V46,0))/Loss_OilEnergy
 *IF($C46="Residential",'Portfolio Inputs'!AM$41,'Portfolio Inputs'!AM$42)</f>
        <v>0</v>
      </c>
      <c r="GS46" s="139"/>
      <c r="GT46" s="140">
        <f ca="1">IF(AND(($AB46+$E$2)&gt;GT$5,GT$5&gt;=$E$2),$L46,IF(AND(($AA46+$E$2)&gt;GT$5,GT$5&gt;=$E$2),$K46,0))/Loss_ElectricEnergy
 *IF($C46="Residential",'Portfolio Inputs'!F$33,'Portfolio Inputs'!F$34)
+IF(AND(($AB46+$E$2)&gt;GT$5,GT$5&gt;=$E$2),$Q46,IF(AND(($AA46+$E$2)&gt;GT$5,GT$5&gt;=$E$2),$P46,0))/Loss_GasEnergy
 *IF($C46="Residential",'Portfolio Inputs'!F$35,'Portfolio Inputs'!F$36)</f>
        <v>0</v>
      </c>
      <c r="GU46" s="140">
        <f ca="1">IF(AND(($AB46+$E$2)&gt;GU$5,GU$5&gt;=$E$2),$L46,IF(AND(($AA46+$E$2)&gt;GU$5,GU$5&gt;=$E$2),$K46,0))/Loss_ElectricEnergy
 *IF($C46="Residential",'Portfolio Inputs'!G$33,'Portfolio Inputs'!G$34)
+IF(AND(($AB46+$E$2)&gt;GU$5,GU$5&gt;=$E$2),$Q46,IF(AND(($AA46+$E$2)&gt;GU$5,GU$5&gt;=$E$2),$P46,0))/Loss_GasEnergy
 *IF($C46="Residential",'Portfolio Inputs'!G$35,'Portfolio Inputs'!G$36)</f>
        <v>0</v>
      </c>
      <c r="GV46" s="140">
        <f ca="1">IF(AND(($AB46+$E$2)&gt;GV$5,GV$5&gt;=$E$2),$L46,IF(AND(($AA46+$E$2)&gt;GV$5,GV$5&gt;=$E$2),$K46,0))/Loss_ElectricEnergy
 *IF($C46="Residential",'Portfolio Inputs'!H$33,'Portfolio Inputs'!H$34)
+IF(AND(($AB46+$E$2)&gt;GV$5,GV$5&gt;=$E$2),$Q46,IF(AND(($AA46+$E$2)&gt;GV$5,GV$5&gt;=$E$2),$P46,0))/Loss_GasEnergy
 *IF($C46="Residential",'Portfolio Inputs'!H$35,'Portfolio Inputs'!H$36)</f>
        <v>0</v>
      </c>
      <c r="GW46" s="140">
        <f ca="1">IF(AND(($AB46+$E$2)&gt;GW$5,GW$5&gt;=$E$2),$L46,IF(AND(($AA46+$E$2)&gt;GW$5,GW$5&gt;=$E$2),$K46,0))/Loss_ElectricEnergy
 *IF($C46="Residential",'Portfolio Inputs'!I$33,'Portfolio Inputs'!I$34)
+IF(AND(($AB46+$E$2)&gt;GW$5,GW$5&gt;=$E$2),$Q46,IF(AND(($AA46+$E$2)&gt;GW$5,GW$5&gt;=$E$2),$P46,0))/Loss_GasEnergy
 *IF($C46="Residential",'Portfolio Inputs'!I$35,'Portfolio Inputs'!I$36)</f>
        <v>0</v>
      </c>
      <c r="GX46" s="140">
        <f ca="1">IF(AND(($AB46+$E$2)&gt;GX$5,GX$5&gt;=$E$2),$L46,IF(AND(($AA46+$E$2)&gt;GX$5,GX$5&gt;=$E$2),$K46,0))/Loss_ElectricEnergy
 *IF($C46="Residential",'Portfolio Inputs'!J$33,'Portfolio Inputs'!J$34)
+IF(AND(($AB46+$E$2)&gt;GX$5,GX$5&gt;=$E$2),$Q46,IF(AND(($AA46+$E$2)&gt;GX$5,GX$5&gt;=$E$2),$P46,0))/Loss_GasEnergy
 *IF($C46="Residential",'Portfolio Inputs'!J$35,'Portfolio Inputs'!J$36)</f>
        <v>0</v>
      </c>
      <c r="GY46" s="140">
        <f ca="1">IF(AND(($AB46+$E$2)&gt;GY$5,GY$5&gt;=$E$2),$L46,IF(AND(($AA46+$E$2)&gt;GY$5,GY$5&gt;=$E$2),$K46,0))/Loss_ElectricEnergy
 *IF($C46="Residential",'Portfolio Inputs'!K$33,'Portfolio Inputs'!K$34)
+IF(AND(($AB46+$E$2)&gt;GY$5,GY$5&gt;=$E$2),$Q46,IF(AND(($AA46+$E$2)&gt;GY$5,GY$5&gt;=$E$2),$P46,0))/Loss_GasEnergy
 *IF($C46="Residential",'Portfolio Inputs'!K$35,'Portfolio Inputs'!K$36)</f>
        <v>0</v>
      </c>
      <c r="GZ46" s="140">
        <f ca="1">IF(AND(($AB46+$E$2)&gt;GZ$5,GZ$5&gt;=$E$2),$L46,IF(AND(($AA46+$E$2)&gt;GZ$5,GZ$5&gt;=$E$2),$K46,0))/Loss_ElectricEnergy
 *IF($C46="Residential",'Portfolio Inputs'!L$33,'Portfolio Inputs'!L$34)
+IF(AND(($AB46+$E$2)&gt;GZ$5,GZ$5&gt;=$E$2),$Q46,IF(AND(($AA46+$E$2)&gt;GZ$5,GZ$5&gt;=$E$2),$P46,0))/Loss_GasEnergy
 *IF($C46="Residential",'Portfolio Inputs'!L$35,'Portfolio Inputs'!L$36)</f>
        <v>0</v>
      </c>
      <c r="HA46" s="140">
        <f ca="1">IF(AND(($AB46+$E$2)&gt;HA$5,HA$5&gt;=$E$2),$L46,IF(AND(($AA46+$E$2)&gt;HA$5,HA$5&gt;=$E$2),$K46,0))/Loss_ElectricEnergy
 *IF($C46="Residential",'Portfolio Inputs'!M$33,'Portfolio Inputs'!M$34)
+IF(AND(($AB46+$E$2)&gt;HA$5,HA$5&gt;=$E$2),$Q46,IF(AND(($AA46+$E$2)&gt;HA$5,HA$5&gt;=$E$2),$P46,0))/Loss_GasEnergy
 *IF($C46="Residential",'Portfolio Inputs'!M$35,'Portfolio Inputs'!M$36)</f>
        <v>0</v>
      </c>
      <c r="HB46" s="140">
        <f ca="1">IF(AND(($AB46+$E$2)&gt;HB$5,HB$5&gt;=$E$2),$L46,IF(AND(($AA46+$E$2)&gt;HB$5,HB$5&gt;=$E$2),$K46,0))/Loss_ElectricEnergy
 *IF($C46="Residential",'Portfolio Inputs'!N$33,'Portfolio Inputs'!N$34)
+IF(AND(($AB46+$E$2)&gt;HB$5,HB$5&gt;=$E$2),$Q46,IF(AND(($AA46+$E$2)&gt;HB$5,HB$5&gt;=$E$2),$P46,0))/Loss_GasEnergy
 *IF($C46="Residential",'Portfolio Inputs'!N$35,'Portfolio Inputs'!N$36)</f>
        <v>0</v>
      </c>
      <c r="HC46" s="140">
        <f ca="1">IF(AND(($AB46+$E$2)&gt;HC$5,HC$5&gt;=$E$2),$L46,IF(AND(($AA46+$E$2)&gt;HC$5,HC$5&gt;=$E$2),$K46,0))/Loss_ElectricEnergy
 *IF($C46="Residential",'Portfolio Inputs'!O$33,'Portfolio Inputs'!O$34)
+IF(AND(($AB46+$E$2)&gt;HC$5,HC$5&gt;=$E$2),$Q46,IF(AND(($AA46+$E$2)&gt;HC$5,HC$5&gt;=$E$2),$P46,0))/Loss_GasEnergy
 *IF($C46="Residential",'Portfolio Inputs'!O$35,'Portfolio Inputs'!O$36)</f>
        <v>0</v>
      </c>
      <c r="HD46" s="140">
        <f ca="1">IF(AND(($AB46+$E$2)&gt;HD$5,HD$5&gt;=$E$2),$L46,IF(AND(($AA46+$E$2)&gt;HD$5,HD$5&gt;=$E$2),$K46,0))/Loss_ElectricEnergy
 *IF($C46="Residential",'Portfolio Inputs'!P$33,'Portfolio Inputs'!P$34)
+IF(AND(($AB46+$E$2)&gt;HD$5,HD$5&gt;=$E$2),$Q46,IF(AND(($AA46+$E$2)&gt;HD$5,HD$5&gt;=$E$2),$P46,0))/Loss_GasEnergy
 *IF($C46="Residential",'Portfolio Inputs'!P$35,'Portfolio Inputs'!P$36)</f>
        <v>0</v>
      </c>
      <c r="HE46" s="140">
        <f ca="1">IF(AND(($AB46+$E$2)&gt;HE$5,HE$5&gt;=$E$2),$L46,IF(AND(($AA46+$E$2)&gt;HE$5,HE$5&gt;=$E$2),$K46,0))/Loss_ElectricEnergy
 *IF($C46="Residential",'Portfolio Inputs'!Q$33,'Portfolio Inputs'!Q$34)
+IF(AND(($AB46+$E$2)&gt;HE$5,HE$5&gt;=$E$2),$Q46,IF(AND(($AA46+$E$2)&gt;HE$5,HE$5&gt;=$E$2),$P46,0))/Loss_GasEnergy
 *IF($C46="Residential",'Portfolio Inputs'!Q$35,'Portfolio Inputs'!Q$36)</f>
        <v>0</v>
      </c>
      <c r="HF46" s="140">
        <f ca="1">IF(AND(($AB46+$E$2)&gt;HF$5,HF$5&gt;=$E$2),$L46,IF(AND(($AA46+$E$2)&gt;HF$5,HF$5&gt;=$E$2),$K46,0))/Loss_ElectricEnergy
 *IF($C46="Residential",'Portfolio Inputs'!R$33,'Portfolio Inputs'!R$34)
+IF(AND(($AB46+$E$2)&gt;HF$5,HF$5&gt;=$E$2),$Q46,IF(AND(($AA46+$E$2)&gt;HF$5,HF$5&gt;=$E$2),$P46,0))/Loss_GasEnergy
 *IF($C46="Residential",'Portfolio Inputs'!R$35,'Portfolio Inputs'!R$36)</f>
        <v>0</v>
      </c>
      <c r="HG46" s="140">
        <f ca="1">IF(AND(($AB46+$E$2)&gt;HG$5,HG$5&gt;=$E$2),$L46,IF(AND(($AA46+$E$2)&gt;HG$5,HG$5&gt;=$E$2),$K46,0))/Loss_ElectricEnergy
 *IF($C46="Residential",'Portfolio Inputs'!S$33,'Portfolio Inputs'!S$34)
+IF(AND(($AB46+$E$2)&gt;HG$5,HG$5&gt;=$E$2),$Q46,IF(AND(($AA46+$E$2)&gt;HG$5,HG$5&gt;=$E$2),$P46,0))/Loss_GasEnergy
 *IF($C46="Residential",'Portfolio Inputs'!S$35,'Portfolio Inputs'!S$36)</f>
        <v>0</v>
      </c>
      <c r="HH46" s="140">
        <f ca="1">IF(AND(($AB46+$E$2)&gt;HH$5,HH$5&gt;=$E$2),$L46,IF(AND(($AA46+$E$2)&gt;HH$5,HH$5&gt;=$E$2),$K46,0))/Loss_ElectricEnergy
 *IF($C46="Residential",'Portfolio Inputs'!T$33,'Portfolio Inputs'!T$34)
+IF(AND(($AB46+$E$2)&gt;HH$5,HH$5&gt;=$E$2),$Q46,IF(AND(($AA46+$E$2)&gt;HH$5,HH$5&gt;=$E$2),$P46,0))/Loss_GasEnergy
 *IF($C46="Residential",'Portfolio Inputs'!T$35,'Portfolio Inputs'!T$36)</f>
        <v>0</v>
      </c>
      <c r="HI46" s="140">
        <f ca="1">IF(AND(($AB46+$E$2)&gt;HI$5,HI$5&gt;=$E$2),$L46,IF(AND(($AA46+$E$2)&gt;HI$5,HI$5&gt;=$E$2),$K46,0))/Loss_ElectricEnergy
 *IF($C46="Residential",'Portfolio Inputs'!U$33,'Portfolio Inputs'!U$34)
+IF(AND(($AB46+$E$2)&gt;HI$5,HI$5&gt;=$E$2),$Q46,IF(AND(($AA46+$E$2)&gt;HI$5,HI$5&gt;=$E$2),$P46,0))/Loss_GasEnergy
 *IF($C46="Residential",'Portfolio Inputs'!U$35,'Portfolio Inputs'!U$36)</f>
        <v>0</v>
      </c>
      <c r="HJ46" s="140">
        <f ca="1">IF(AND(($AB46+$E$2)&gt;HJ$5,HJ$5&gt;=$E$2),$L46,IF(AND(($AA46+$E$2)&gt;HJ$5,HJ$5&gt;=$E$2),$K46,0))/Loss_ElectricEnergy
 *IF($C46="Residential",'Portfolio Inputs'!V$33,'Portfolio Inputs'!V$34)
+IF(AND(($AB46+$E$2)&gt;HJ$5,HJ$5&gt;=$E$2),$Q46,IF(AND(($AA46+$E$2)&gt;HJ$5,HJ$5&gt;=$E$2),$P46,0))/Loss_GasEnergy
 *IF($C46="Residential",'Portfolio Inputs'!V$35,'Portfolio Inputs'!V$36)</f>
        <v>0</v>
      </c>
      <c r="HK46" s="140">
        <f ca="1">IF(AND(($AB46+$E$2)&gt;HK$5,HK$5&gt;=$E$2),$L46,IF(AND(($AA46+$E$2)&gt;HK$5,HK$5&gt;=$E$2),$K46,0))/Loss_ElectricEnergy
 *IF($C46="Residential",'Portfolio Inputs'!W$33,'Portfolio Inputs'!W$34)
+IF(AND(($AB46+$E$2)&gt;HK$5,HK$5&gt;=$E$2),$Q46,IF(AND(($AA46+$E$2)&gt;HK$5,HK$5&gt;=$E$2),$P46,0))/Loss_GasEnergy
 *IF($C46="Residential",'Portfolio Inputs'!W$35,'Portfolio Inputs'!W$36)</f>
        <v>0</v>
      </c>
      <c r="HL46" s="140">
        <f ca="1">IF(AND(($AB46+$E$2)&gt;HL$5,HL$5&gt;=$E$2),$L46,IF(AND(($AA46+$E$2)&gt;HL$5,HL$5&gt;=$E$2),$K46,0))/Loss_ElectricEnergy
 *IF($C46="Residential",'Portfolio Inputs'!X$33,'Portfolio Inputs'!X$34)
+IF(AND(($AB46+$E$2)&gt;HL$5,HL$5&gt;=$E$2),$Q46,IF(AND(($AA46+$E$2)&gt;HL$5,HL$5&gt;=$E$2),$P46,0))/Loss_GasEnergy
 *IF($C46="Residential",'Portfolio Inputs'!X$35,'Portfolio Inputs'!X$36)</f>
        <v>0</v>
      </c>
      <c r="HM46" s="140">
        <f ca="1">IF(AND(($AB46+$E$2)&gt;HM$5,HM$5&gt;=$E$2),$L46,IF(AND(($AA46+$E$2)&gt;HM$5,HM$5&gt;=$E$2),$K46,0))/Loss_ElectricEnergy
 *IF($C46="Residential",'Portfolio Inputs'!Y$33,'Portfolio Inputs'!Y$34)
+IF(AND(($AB46+$E$2)&gt;HM$5,HM$5&gt;=$E$2),$Q46,IF(AND(($AA46+$E$2)&gt;HM$5,HM$5&gt;=$E$2),$P46,0))/Loss_GasEnergy
 *IF($C46="Residential",'Portfolio Inputs'!Y$35,'Portfolio Inputs'!Y$36)</f>
        <v>0</v>
      </c>
      <c r="HN46" s="140">
        <f ca="1">IF(AND(($AB46+$E$2)&gt;HN$5,HN$5&gt;=$E$2),$L46,IF(AND(($AA46+$E$2)&gt;HN$5,HN$5&gt;=$E$2),$K46,0))/Loss_ElectricEnergy
 *IF($C46="Residential",'Portfolio Inputs'!Z$33,'Portfolio Inputs'!Z$34)
+IF(AND(($AB46+$E$2)&gt;HN$5,HN$5&gt;=$E$2),$Q46,IF(AND(($AA46+$E$2)&gt;HN$5,HN$5&gt;=$E$2),$P46,0))/Loss_GasEnergy
 *IF($C46="Residential",'Portfolio Inputs'!Z$35,'Portfolio Inputs'!Z$36)</f>
        <v>0</v>
      </c>
      <c r="HO46" s="140">
        <f ca="1">IF(AND(($AB46+$E$2)&gt;HO$5,HO$5&gt;=$E$2),$L46,IF(AND(($AA46+$E$2)&gt;HO$5,HO$5&gt;=$E$2),$K46,0))/Loss_ElectricEnergy
 *IF($C46="Residential",'Portfolio Inputs'!AA$33,'Portfolio Inputs'!AA$34)
+IF(AND(($AB46+$E$2)&gt;HO$5,HO$5&gt;=$E$2),$Q46,IF(AND(($AA46+$E$2)&gt;HO$5,HO$5&gt;=$E$2),$P46,0))/Loss_GasEnergy
 *IF($C46="Residential",'Portfolio Inputs'!AA$35,'Portfolio Inputs'!AA$36)</f>
        <v>0</v>
      </c>
      <c r="HP46" s="140">
        <f ca="1">IF(AND(($AB46+$E$2)&gt;HP$5,HP$5&gt;=$E$2),$L46,IF(AND(($AA46+$E$2)&gt;HP$5,HP$5&gt;=$E$2),$K46,0))/Loss_ElectricEnergy
 *IF($C46="Residential",'Portfolio Inputs'!AB$33,'Portfolio Inputs'!AB$34)
+IF(AND(($AB46+$E$2)&gt;HP$5,HP$5&gt;=$E$2),$Q46,IF(AND(($AA46+$E$2)&gt;HP$5,HP$5&gt;=$E$2),$P46,0))/Loss_GasEnergy
 *IF($C46="Residential",'Portfolio Inputs'!AB$35,'Portfolio Inputs'!AB$36)</f>
        <v>0</v>
      </c>
      <c r="HQ46" s="140">
        <f ca="1">IF(AND(($AB46+$E$2)&gt;HQ$5,HQ$5&gt;=$E$2),$L46,IF(AND(($AA46+$E$2)&gt;HQ$5,HQ$5&gt;=$E$2),$K46,0))/Loss_ElectricEnergy
 *IF($C46="Residential",'Portfolio Inputs'!AC$33,'Portfolio Inputs'!AC$34)
+IF(AND(($AB46+$E$2)&gt;HQ$5,HQ$5&gt;=$E$2),$Q46,IF(AND(($AA46+$E$2)&gt;HQ$5,HQ$5&gt;=$E$2),$P46,0))/Loss_GasEnergy
 *IF($C46="Residential",'Portfolio Inputs'!AC$35,'Portfolio Inputs'!AC$36)</f>
        <v>0</v>
      </c>
      <c r="HR46" s="140">
        <f ca="1">IF(AND(($AB46+$E$2)&gt;HR$5,HR$5&gt;=$E$2),$L46,IF(AND(($AA46+$E$2)&gt;HR$5,HR$5&gt;=$E$2),$K46,0))/Loss_ElectricEnergy
 *IF($C46="Residential",'Portfolio Inputs'!AD$33,'Portfolio Inputs'!AD$34)
+IF(AND(($AB46+$E$2)&gt;HR$5,HR$5&gt;=$E$2),$Q46,IF(AND(($AA46+$E$2)&gt;HR$5,HR$5&gt;=$E$2),$P46,0))/Loss_GasEnergy
 *IF($C46="Residential",'Portfolio Inputs'!AD$35,'Portfolio Inputs'!AD$36)</f>
        <v>0</v>
      </c>
      <c r="HS46" s="140">
        <f ca="1">IF(AND(($AB46+$E$2)&gt;HS$5,HS$5&gt;=$E$2),$L46,IF(AND(($AA46+$E$2)&gt;HS$5,HS$5&gt;=$E$2),$K46,0))/Loss_ElectricEnergy
 *IF($C46="Residential",'Portfolio Inputs'!AE$33,'Portfolio Inputs'!AE$34)
+IF(AND(($AB46+$E$2)&gt;HS$5,HS$5&gt;=$E$2),$Q46,IF(AND(($AA46+$E$2)&gt;HS$5,HS$5&gt;=$E$2),$P46,0))/Loss_GasEnergy
 *IF($C46="Residential",'Portfolio Inputs'!AE$35,'Portfolio Inputs'!AE$36)</f>
        <v>0</v>
      </c>
      <c r="HT46" s="140">
        <f ca="1">IF(AND(($AB46+$E$2)&gt;HT$5,HT$5&gt;=$E$2),$L46,IF(AND(($AA46+$E$2)&gt;HT$5,HT$5&gt;=$E$2),$K46,0))/Loss_ElectricEnergy
 *IF($C46="Residential",'Portfolio Inputs'!AF$33,'Portfolio Inputs'!AF$34)
+IF(AND(($AB46+$E$2)&gt;HT$5,HT$5&gt;=$E$2),$Q46,IF(AND(($AA46+$E$2)&gt;HT$5,HT$5&gt;=$E$2),$P46,0))/Loss_GasEnergy
 *IF($C46="Residential",'Portfolio Inputs'!AF$35,'Portfolio Inputs'!AF$36)</f>
        <v>0</v>
      </c>
      <c r="HU46" s="140">
        <f ca="1">IF(AND(($AB46+$E$2)&gt;HU$5,HU$5&gt;=$E$2),$L46,IF(AND(($AA46+$E$2)&gt;HU$5,HU$5&gt;=$E$2),$K46,0))/Loss_ElectricEnergy
 *IF($C46="Residential",'Portfolio Inputs'!AG$33,'Portfolio Inputs'!AG$34)
+IF(AND(($AB46+$E$2)&gt;HU$5,HU$5&gt;=$E$2),$Q46,IF(AND(($AA46+$E$2)&gt;HU$5,HU$5&gt;=$E$2),$P46,0))/Loss_GasEnergy
 *IF($C46="Residential",'Portfolio Inputs'!AG$35,'Portfolio Inputs'!AG$36)</f>
        <v>0</v>
      </c>
      <c r="HV46" s="140">
        <f ca="1">IF(AND(($AB46+$E$2)&gt;HV$5,HV$5&gt;=$E$2),$L46,IF(AND(($AA46+$E$2)&gt;HV$5,HV$5&gt;=$E$2),$K46,0))/Loss_ElectricEnergy
 *IF($C46="Residential",'Portfolio Inputs'!AH$33,'Portfolio Inputs'!AH$34)
+IF(AND(($AB46+$E$2)&gt;HV$5,HV$5&gt;=$E$2),$Q46,IF(AND(($AA46+$E$2)&gt;HV$5,HV$5&gt;=$E$2),$P46,0))/Loss_GasEnergy
 *IF($C46="Residential",'Portfolio Inputs'!AH$35,'Portfolio Inputs'!AH$36)</f>
        <v>0</v>
      </c>
      <c r="HW46" s="140">
        <f ca="1">IF(AND(($AB46+$E$2)&gt;HW$5,HW$5&gt;=$E$2),$L46,IF(AND(($AA46+$E$2)&gt;HW$5,HW$5&gt;=$E$2),$K46,0))/Loss_ElectricEnergy
 *IF($C46="Residential",'Portfolio Inputs'!AI$33,'Portfolio Inputs'!AI$34)
+IF(AND(($AB46+$E$2)&gt;HW$5,HW$5&gt;=$E$2),$Q46,IF(AND(($AA46+$E$2)&gt;HW$5,HW$5&gt;=$E$2),$P46,0))/Loss_GasEnergy
 *IF($C46="Residential",'Portfolio Inputs'!AI$35,'Portfolio Inputs'!AI$36)</f>
        <v>0</v>
      </c>
      <c r="HX46" s="140">
        <f ca="1">IF(AND(($AB46+$E$2)&gt;HX$5,HX$5&gt;=$E$2),$L46,IF(AND(($AA46+$E$2)&gt;HX$5,HX$5&gt;=$E$2),$K46,0))/Loss_ElectricEnergy
 *IF($C46="Residential",'Portfolio Inputs'!AJ$33,'Portfolio Inputs'!AJ$34)
+IF(AND(($AB46+$E$2)&gt;HX$5,HX$5&gt;=$E$2),$Q46,IF(AND(($AA46+$E$2)&gt;HX$5,HX$5&gt;=$E$2),$P46,0))/Loss_GasEnergy
 *IF($C46="Residential",'Portfolio Inputs'!AJ$35,'Portfolio Inputs'!AJ$36)</f>
        <v>0</v>
      </c>
      <c r="HY46" s="140">
        <f ca="1">IF(AND(($AB46+$E$2)&gt;HY$5,HY$5&gt;=$E$2),$L46,IF(AND(($AA46+$E$2)&gt;HY$5,HY$5&gt;=$E$2),$K46,0))/Loss_ElectricEnergy
 *IF($C46="Residential",'Portfolio Inputs'!AK$33,'Portfolio Inputs'!AK$34)
+IF(AND(($AB46+$E$2)&gt;HY$5,HY$5&gt;=$E$2),$Q46,IF(AND(($AA46+$E$2)&gt;HY$5,HY$5&gt;=$E$2),$P46,0))/Loss_GasEnergy
 *IF($C46="Residential",'Portfolio Inputs'!AK$35,'Portfolio Inputs'!AK$36)</f>
        <v>0</v>
      </c>
      <c r="HZ46" s="140">
        <f ca="1">IF(AND(($AB46+$E$2)&gt;HZ$5,HZ$5&gt;=$E$2),$L46,IF(AND(($AA46+$E$2)&gt;HZ$5,HZ$5&gt;=$E$2),$K46,0))/Loss_ElectricEnergy
 *IF($C46="Residential",'Portfolio Inputs'!AL$33,'Portfolio Inputs'!AL$34)
+IF(AND(($AB46+$E$2)&gt;HZ$5,HZ$5&gt;=$E$2),$Q46,IF(AND(($AA46+$E$2)&gt;HZ$5,HZ$5&gt;=$E$2),$P46,0))/Loss_GasEnergy
 *IF($C46="Residential",'Portfolio Inputs'!AL$35,'Portfolio Inputs'!AL$36)</f>
        <v>0</v>
      </c>
      <c r="IA46" s="140">
        <f ca="1">IF(AND(($AB46+$E$2)&gt;IA$5,IA$5&gt;=$E$2),$L46,IF(AND(($AA46+$E$2)&gt;IA$5,IA$5&gt;=$E$2),$K46,0))/Loss_ElectricEnergy
 *IF($C46="Residential",'Portfolio Inputs'!AM$33,'Portfolio Inputs'!AM$34)
+IF(AND(($AB46+$E$2)&gt;IA$5,IA$5&gt;=$E$2),$Q46,IF(AND(($AA46+$E$2)&gt;IA$5,IA$5&gt;=$E$2),$P46,0))/Loss_GasEnergy
 *IF($C46="Residential",'Portfolio Inputs'!AM$35,'Portfolio Inputs'!AM$36)</f>
        <v>0</v>
      </c>
      <c r="IB46" s="139"/>
      <c r="IC46" s="140">
        <f t="shared" ca="1" si="450"/>
        <v>0</v>
      </c>
      <c r="ID46" s="140">
        <f t="shared" ca="1" si="450"/>
        <v>0</v>
      </c>
      <c r="IE46" s="140">
        <f t="shared" ca="1" si="450"/>
        <v>0</v>
      </c>
      <c r="IF46" s="140">
        <f t="shared" ca="1" si="450"/>
        <v>0</v>
      </c>
      <c r="IG46" s="140">
        <f t="shared" ca="1" si="450"/>
        <v>0</v>
      </c>
      <c r="IH46" s="140">
        <f t="shared" ca="1" si="450"/>
        <v>0</v>
      </c>
      <c r="II46" s="140">
        <f t="shared" ca="1" si="450"/>
        <v>0</v>
      </c>
      <c r="IJ46" s="140">
        <f t="shared" ca="1" si="450"/>
        <v>0</v>
      </c>
      <c r="IK46" s="140">
        <f t="shared" ca="1" si="450"/>
        <v>0</v>
      </c>
      <c r="IL46" s="140">
        <f t="shared" ca="1" si="450"/>
        <v>0</v>
      </c>
      <c r="IM46" s="140">
        <f t="shared" ref="IM46:JB48" ca="1" si="453">IF($E$2=IM$5,$Y46,IF($AB46+$E$2=IM$5,-$Z46,0))</f>
        <v>0</v>
      </c>
      <c r="IN46" s="140">
        <f t="shared" ca="1" si="453"/>
        <v>0</v>
      </c>
      <c r="IO46" s="140">
        <f t="shared" ca="1" si="453"/>
        <v>0</v>
      </c>
      <c r="IP46" s="140">
        <f t="shared" ca="1" si="453"/>
        <v>0</v>
      </c>
      <c r="IQ46" s="140">
        <f t="shared" ca="1" si="453"/>
        <v>0</v>
      </c>
      <c r="IR46" s="140">
        <f t="shared" ca="1" si="453"/>
        <v>0</v>
      </c>
      <c r="IS46" s="140">
        <f t="shared" ca="1" si="453"/>
        <v>0</v>
      </c>
      <c r="IT46" s="140">
        <f t="shared" ca="1" si="453"/>
        <v>0</v>
      </c>
      <c r="IU46" s="140">
        <f t="shared" ca="1" si="453"/>
        <v>0</v>
      </c>
      <c r="IV46" s="140">
        <f t="shared" ca="1" si="453"/>
        <v>0</v>
      </c>
      <c r="IW46" s="140">
        <f t="shared" ca="1" si="452"/>
        <v>0</v>
      </c>
      <c r="IX46" s="140">
        <f t="shared" ca="1" si="452"/>
        <v>0</v>
      </c>
      <c r="IY46" s="140">
        <f t="shared" ca="1" si="452"/>
        <v>0</v>
      </c>
      <c r="IZ46" s="140">
        <f t="shared" ca="1" si="452"/>
        <v>0</v>
      </c>
      <c r="JA46" s="140">
        <f t="shared" ca="1" si="452"/>
        <v>0</v>
      </c>
      <c r="JB46" s="140">
        <f t="shared" ca="1" si="452"/>
        <v>0</v>
      </c>
      <c r="JC46" s="140">
        <f t="shared" ca="1" si="452"/>
        <v>0</v>
      </c>
      <c r="JD46" s="140">
        <f t="shared" ca="1" si="452"/>
        <v>0</v>
      </c>
      <c r="JE46" s="140">
        <f t="shared" ca="1" si="452"/>
        <v>0</v>
      </c>
      <c r="JF46" s="140">
        <f t="shared" ca="1" si="452"/>
        <v>0</v>
      </c>
      <c r="JG46" s="140">
        <f t="shared" ca="1" si="452"/>
        <v>0</v>
      </c>
      <c r="JH46" s="140">
        <f t="shared" ca="1" si="452"/>
        <v>0</v>
      </c>
      <c r="JI46" s="140">
        <f t="shared" ca="1" si="452"/>
        <v>0</v>
      </c>
      <c r="JJ46" s="140">
        <f t="shared" ca="1" si="452"/>
        <v>0</v>
      </c>
      <c r="JK46" s="139"/>
      <c r="JL46" s="140">
        <f ca="1">IF(AND(($AB46+$E$2)&gt;JL$5,JL$5&gt;=$E$2),'Portfolio Inputs'!F$30*$S46,IF(AND(($AA46+$E$2)&gt;JL$5,JL$5&gt;=$E$2),'Portfolio Inputs'!F$30*$R46,0))</f>
        <v>0</v>
      </c>
      <c r="JM46" s="140">
        <f ca="1">IF(AND(($AB46+$E$2)&gt;JM$5,JM$5&gt;=$E$2),'Portfolio Inputs'!G$30*$S46,IF(AND(($AA46+$E$2)&gt;JM$5,JM$5&gt;=$E$2),'Portfolio Inputs'!G$30*$R46,0))</f>
        <v>0</v>
      </c>
      <c r="JN46" s="140">
        <f ca="1">IF(AND(($AB46+$E$2)&gt;JN$5,JN$5&gt;=$E$2),'Portfolio Inputs'!H$30*$S46,IF(AND(($AA46+$E$2)&gt;JN$5,JN$5&gt;=$E$2),'Portfolio Inputs'!H$30*$R46,0))</f>
        <v>0</v>
      </c>
      <c r="JO46" s="140">
        <f ca="1">IF(AND(($AB46+$E$2)&gt;JO$5,JO$5&gt;=$E$2),'Portfolio Inputs'!I$30*$S46,IF(AND(($AA46+$E$2)&gt;JO$5,JO$5&gt;=$E$2),'Portfolio Inputs'!I$30*$R46,0))</f>
        <v>0</v>
      </c>
      <c r="JP46" s="140">
        <f ca="1">IF(AND(($AB46+$E$2)&gt;JP$5,JP$5&gt;=$E$2),'Portfolio Inputs'!J$30*$S46,IF(AND(($AA46+$E$2)&gt;JP$5,JP$5&gt;=$E$2),'Portfolio Inputs'!J$30*$R46,0))</f>
        <v>0</v>
      </c>
      <c r="JQ46" s="140">
        <f ca="1">IF(AND(($AB46+$E$2)&gt;JQ$5,JQ$5&gt;=$E$2),'Portfolio Inputs'!K$30*$S46,IF(AND(($AA46+$E$2)&gt;JQ$5,JQ$5&gt;=$E$2),'Portfolio Inputs'!K$30*$R46,0))</f>
        <v>0</v>
      </c>
      <c r="JR46" s="140">
        <f ca="1">IF(AND(($AB46+$E$2)&gt;JR$5,JR$5&gt;=$E$2),'Portfolio Inputs'!L$30*$S46,IF(AND(($AA46+$E$2)&gt;JR$5,JR$5&gt;=$E$2),'Portfolio Inputs'!L$30*$R46,0))</f>
        <v>0</v>
      </c>
      <c r="JS46" s="140">
        <f ca="1">IF(AND(($AB46+$E$2)&gt;JS$5,JS$5&gt;=$E$2),'Portfolio Inputs'!M$30*$S46,IF(AND(($AA46+$E$2)&gt;JS$5,JS$5&gt;=$E$2),'Portfolio Inputs'!M$30*$R46,0))</f>
        <v>0</v>
      </c>
      <c r="JT46" s="140">
        <f ca="1">IF(AND(($AB46+$E$2)&gt;JT$5,JT$5&gt;=$E$2),'Portfolio Inputs'!N$30*$S46,IF(AND(($AA46+$E$2)&gt;JT$5,JT$5&gt;=$E$2),'Portfolio Inputs'!N$30*$R46,0))</f>
        <v>0</v>
      </c>
      <c r="JU46" s="140">
        <f ca="1">IF(AND(($AB46+$E$2)&gt;JU$5,JU$5&gt;=$E$2),'Portfolio Inputs'!O$30*$S46,IF(AND(($AA46+$E$2)&gt;JU$5,JU$5&gt;=$E$2),'Portfolio Inputs'!O$30*$R46,0))</f>
        <v>0</v>
      </c>
      <c r="JV46" s="140">
        <f ca="1">IF(AND(($AB46+$E$2)&gt;JV$5,JV$5&gt;=$E$2),'Portfolio Inputs'!P$30*$S46,IF(AND(($AA46+$E$2)&gt;JV$5,JV$5&gt;=$E$2),'Portfolio Inputs'!P$30*$R46,0))</f>
        <v>0</v>
      </c>
      <c r="JW46" s="140">
        <f ca="1">IF(AND(($AB46+$E$2)&gt;JW$5,JW$5&gt;=$E$2),'Portfolio Inputs'!Q$30*$S46,IF(AND(($AA46+$E$2)&gt;JW$5,JW$5&gt;=$E$2),'Portfolio Inputs'!Q$30*$R46,0))</f>
        <v>0</v>
      </c>
      <c r="JX46" s="140">
        <f ca="1">IF(AND(($AB46+$E$2)&gt;JX$5,JX$5&gt;=$E$2),'Portfolio Inputs'!R$30*$S46,IF(AND(($AA46+$E$2)&gt;JX$5,JX$5&gt;=$E$2),'Portfolio Inputs'!R$30*$R46,0))</f>
        <v>0</v>
      </c>
      <c r="JY46" s="140">
        <f ca="1">IF(AND(($AB46+$E$2)&gt;JY$5,JY$5&gt;=$E$2),'Portfolio Inputs'!S$30*$S46,IF(AND(($AA46+$E$2)&gt;JY$5,JY$5&gt;=$E$2),'Portfolio Inputs'!S$30*$R46,0))</f>
        <v>0</v>
      </c>
      <c r="JZ46" s="140">
        <f ca="1">IF(AND(($AB46+$E$2)&gt;JZ$5,JZ$5&gt;=$E$2),'Portfolio Inputs'!T$30*$S46,IF(AND(($AA46+$E$2)&gt;JZ$5,JZ$5&gt;=$E$2),'Portfolio Inputs'!T$30*$R46,0))</f>
        <v>0</v>
      </c>
      <c r="KA46" s="140">
        <f ca="1">IF(AND(($AB46+$E$2)&gt;KA$5,KA$5&gt;=$E$2),'Portfolio Inputs'!U$30*$S46,IF(AND(($AA46+$E$2)&gt;KA$5,KA$5&gt;=$E$2),'Portfolio Inputs'!U$30*$R46,0))</f>
        <v>0</v>
      </c>
      <c r="KB46" s="140">
        <f ca="1">IF(AND(($AB46+$E$2)&gt;KB$5,KB$5&gt;=$E$2),'Portfolio Inputs'!V$30*$S46,IF(AND(($AA46+$E$2)&gt;KB$5,KB$5&gt;=$E$2),'Portfolio Inputs'!V$30*$R46,0))</f>
        <v>0</v>
      </c>
      <c r="KC46" s="140">
        <f ca="1">IF(AND(($AB46+$E$2)&gt;KC$5,KC$5&gt;=$E$2),'Portfolio Inputs'!W$30*$S46,IF(AND(($AA46+$E$2)&gt;KC$5,KC$5&gt;=$E$2),'Portfolio Inputs'!W$30*$R46,0))</f>
        <v>0</v>
      </c>
      <c r="KD46" s="140">
        <f ca="1">IF(AND(($AB46+$E$2)&gt;KD$5,KD$5&gt;=$E$2),'Portfolio Inputs'!X$30*$S46,IF(AND(($AA46+$E$2)&gt;KD$5,KD$5&gt;=$E$2),'Portfolio Inputs'!X$30*$R46,0))</f>
        <v>0</v>
      </c>
      <c r="KE46" s="140">
        <f ca="1">IF(AND(($AB46+$E$2)&gt;KE$5,KE$5&gt;=$E$2),'Portfolio Inputs'!Y$30*$S46,IF(AND(($AA46+$E$2)&gt;KE$5,KE$5&gt;=$E$2),'Portfolio Inputs'!Y$30*$R46,0))</f>
        <v>0</v>
      </c>
      <c r="KF46" s="140">
        <f ca="1">IF(AND(($AB46+$E$2)&gt;KF$5,KF$5&gt;=$E$2),'Portfolio Inputs'!Z$30*$S46,IF(AND(($AA46+$E$2)&gt;KF$5,KF$5&gt;=$E$2),'Portfolio Inputs'!Z$30*$R46,0))</f>
        <v>0</v>
      </c>
      <c r="KG46" s="140">
        <f ca="1">IF(AND(($AB46+$E$2)&gt;KG$5,KG$5&gt;=$E$2),'Portfolio Inputs'!AA$30*$S46,IF(AND(($AA46+$E$2)&gt;KG$5,KG$5&gt;=$E$2),'Portfolio Inputs'!AA$30*$R46,0))</f>
        <v>0</v>
      </c>
      <c r="KH46" s="140">
        <f ca="1">IF(AND(($AB46+$E$2)&gt;KH$5,KH$5&gt;=$E$2),'Portfolio Inputs'!AB$30*$S46,IF(AND(($AA46+$E$2)&gt;KH$5,KH$5&gt;=$E$2),'Portfolio Inputs'!AB$30*$R46,0))</f>
        <v>0</v>
      </c>
      <c r="KI46" s="140">
        <f ca="1">IF(AND(($AB46+$E$2)&gt;KI$5,KI$5&gt;=$E$2),'Portfolio Inputs'!AC$30*$S46,IF(AND(($AA46+$E$2)&gt;KI$5,KI$5&gt;=$E$2),'Portfolio Inputs'!AC$30*$R46,0))</f>
        <v>0</v>
      </c>
      <c r="KJ46" s="140">
        <f ca="1">IF(AND(($AB46+$E$2)&gt;KJ$5,KJ$5&gt;=$E$2),'Portfolio Inputs'!AD$30*$S46,IF(AND(($AA46+$E$2)&gt;KJ$5,KJ$5&gt;=$E$2),'Portfolio Inputs'!AD$30*$R46,0))</f>
        <v>0</v>
      </c>
      <c r="KK46" s="140">
        <f ca="1">IF(AND(($AB46+$E$2)&gt;KK$5,KK$5&gt;=$E$2),'Portfolio Inputs'!AE$30*$S46,IF(AND(($AA46+$E$2)&gt;KK$5,KK$5&gt;=$E$2),'Portfolio Inputs'!AE$30*$R46,0))</f>
        <v>0</v>
      </c>
      <c r="KL46" s="140">
        <f ca="1">IF(AND(($AB46+$E$2)&gt;KL$5,KL$5&gt;=$E$2),'Portfolio Inputs'!AF$30*$S46,IF(AND(($AA46+$E$2)&gt;KL$5,KL$5&gt;=$E$2),'Portfolio Inputs'!AF$30*$R46,0))</f>
        <v>0</v>
      </c>
      <c r="KM46" s="140">
        <f ca="1">IF(AND(($AB46+$E$2)&gt;KM$5,KM$5&gt;=$E$2),'Portfolio Inputs'!AG$30*$S46,IF(AND(($AA46+$E$2)&gt;KM$5,KM$5&gt;=$E$2),'Portfolio Inputs'!AG$30*$R46,0))</f>
        <v>0</v>
      </c>
      <c r="KN46" s="140">
        <f ca="1">IF(AND(($AB46+$E$2)&gt;KN$5,KN$5&gt;=$E$2),'Portfolio Inputs'!AH$30*$S46,IF(AND(($AA46+$E$2)&gt;KN$5,KN$5&gt;=$E$2),'Portfolio Inputs'!AH$30*$R46,0))</f>
        <v>0</v>
      </c>
      <c r="KO46" s="140">
        <f ca="1">IF(AND(($AB46+$E$2)&gt;KO$5,KO$5&gt;=$E$2),'Portfolio Inputs'!AI$30*$S46,IF(AND(($AA46+$E$2)&gt;KO$5,KO$5&gt;=$E$2),'Portfolio Inputs'!AI$30*$R46,0))</f>
        <v>0</v>
      </c>
      <c r="KP46" s="140">
        <f ca="1">IF(AND(($AB46+$E$2)&gt;KP$5,KP$5&gt;=$E$2),'Portfolio Inputs'!AJ$30*$S46,IF(AND(($AA46+$E$2)&gt;KP$5,KP$5&gt;=$E$2),'Portfolio Inputs'!AJ$30*$R46,0))</f>
        <v>0</v>
      </c>
      <c r="KQ46" s="140">
        <f ca="1">IF(AND(($AB46+$E$2)&gt;KQ$5,KQ$5&gt;=$E$2),'Portfolio Inputs'!AK$30*$S46,IF(AND(($AA46+$E$2)&gt;KQ$5,KQ$5&gt;=$E$2),'Portfolio Inputs'!AK$30*$R46,0))</f>
        <v>0</v>
      </c>
      <c r="KR46" s="140">
        <f ca="1">IF(AND(($AB46+$E$2)&gt;KR$5,KR$5&gt;=$E$2),'Portfolio Inputs'!AL$30*$S46,IF(AND(($AA46+$E$2)&gt;KR$5,KR$5&gt;=$E$2),'Portfolio Inputs'!AL$30*$R46,0))</f>
        <v>0</v>
      </c>
      <c r="KS46" s="140">
        <f ca="1">IF(AND(($AB46+$E$2)&gt;KS$5,KS$5&gt;=$E$2),'Portfolio Inputs'!AM$30*$S46,IF(AND(($AA46+$E$2)&gt;KS$5,KS$5&gt;=$E$2),'Portfolio Inputs'!AM$30*$R46,0))</f>
        <v>0</v>
      </c>
      <c r="KT46" s="139"/>
      <c r="KU46" s="140">
        <f ca="1">IF(AND(($AB46+$E$2)&gt;KU$5,KU$5&gt;=$E$2),$S46,IF(AND(($AA46+$E$2)&gt;KU$5,KU$5&gt;=$E$2),$R46,0))*IF($C46="Residential",'Portfolio Inputs'!F$37,'Portfolio Inputs'!F$38)</f>
        <v>0</v>
      </c>
      <c r="KV46" s="140">
        <f ca="1">IF(AND(($AB46+$E$2)&gt;KV$5,KV$5&gt;=$E$2),$S46,IF(AND(($AA46+$E$2)&gt;KV$5,KV$5&gt;=$E$2),$R46,0))*IF($C46="Residential",'Portfolio Inputs'!G$37,'Portfolio Inputs'!G$38)</f>
        <v>0</v>
      </c>
      <c r="KW46" s="140">
        <f ca="1">IF(AND(($AB46+$E$2)&gt;KW$5,KW$5&gt;=$E$2),$S46,IF(AND(($AA46+$E$2)&gt;KW$5,KW$5&gt;=$E$2),$R46,0))*IF($C46="Residential",'Portfolio Inputs'!H$37,'Portfolio Inputs'!H$38)</f>
        <v>0</v>
      </c>
      <c r="KX46" s="140">
        <f ca="1">IF(AND(($AB46+$E$2)&gt;KX$5,KX$5&gt;=$E$2),$S46,IF(AND(($AA46+$E$2)&gt;KX$5,KX$5&gt;=$E$2),$R46,0))*IF($C46="Residential",'Portfolio Inputs'!I$37,'Portfolio Inputs'!I$38)</f>
        <v>0</v>
      </c>
      <c r="KY46" s="140">
        <f ca="1">IF(AND(($AB46+$E$2)&gt;KY$5,KY$5&gt;=$E$2),$S46,IF(AND(($AA46+$E$2)&gt;KY$5,KY$5&gt;=$E$2),$R46,0))*IF($C46="Residential",'Portfolio Inputs'!J$37,'Portfolio Inputs'!J$38)</f>
        <v>0</v>
      </c>
      <c r="KZ46" s="140">
        <f ca="1">IF(AND(($AB46+$E$2)&gt;KZ$5,KZ$5&gt;=$E$2),$S46,IF(AND(($AA46+$E$2)&gt;KZ$5,KZ$5&gt;=$E$2),$R46,0))*IF($C46="Residential",'Portfolio Inputs'!K$37,'Portfolio Inputs'!K$38)</f>
        <v>0</v>
      </c>
      <c r="LA46" s="140">
        <f ca="1">IF(AND(($AB46+$E$2)&gt;LA$5,LA$5&gt;=$E$2),$S46,IF(AND(($AA46+$E$2)&gt;LA$5,LA$5&gt;=$E$2),$R46,0))*IF($C46="Residential",'Portfolio Inputs'!L$37,'Portfolio Inputs'!L$38)</f>
        <v>0</v>
      </c>
      <c r="LB46" s="140">
        <f ca="1">IF(AND(($AB46+$E$2)&gt;LB$5,LB$5&gt;=$E$2),$S46,IF(AND(($AA46+$E$2)&gt;LB$5,LB$5&gt;=$E$2),$R46,0))*IF($C46="Residential",'Portfolio Inputs'!M$37,'Portfolio Inputs'!M$38)</f>
        <v>0</v>
      </c>
      <c r="LC46" s="140">
        <f ca="1">IF(AND(($AB46+$E$2)&gt;LC$5,LC$5&gt;=$E$2),$S46,IF(AND(($AA46+$E$2)&gt;LC$5,LC$5&gt;=$E$2),$R46,0))*IF($C46="Residential",'Portfolio Inputs'!N$37,'Portfolio Inputs'!N$38)</f>
        <v>0</v>
      </c>
      <c r="LD46" s="140">
        <f ca="1">IF(AND(($AB46+$E$2)&gt;LD$5,LD$5&gt;=$E$2),$S46,IF(AND(($AA46+$E$2)&gt;LD$5,LD$5&gt;=$E$2),$R46,0))*IF($C46="Residential",'Portfolio Inputs'!O$37,'Portfolio Inputs'!O$38)</f>
        <v>0</v>
      </c>
      <c r="LE46" s="140">
        <f ca="1">IF(AND(($AB46+$E$2)&gt;LE$5,LE$5&gt;=$E$2),$S46,IF(AND(($AA46+$E$2)&gt;LE$5,LE$5&gt;=$E$2),$R46,0))*IF($C46="Residential",'Portfolio Inputs'!P$37,'Portfolio Inputs'!P$38)</f>
        <v>0</v>
      </c>
      <c r="LF46" s="140">
        <f ca="1">IF(AND(($AB46+$E$2)&gt;LF$5,LF$5&gt;=$E$2),$S46,IF(AND(($AA46+$E$2)&gt;LF$5,LF$5&gt;=$E$2),$R46,0))*IF($C46="Residential",'Portfolio Inputs'!Q$37,'Portfolio Inputs'!Q$38)</f>
        <v>0</v>
      </c>
      <c r="LG46" s="140">
        <f ca="1">IF(AND(($AB46+$E$2)&gt;LG$5,LG$5&gt;=$E$2),$S46,IF(AND(($AA46+$E$2)&gt;LG$5,LG$5&gt;=$E$2),$R46,0))*IF($C46="Residential",'Portfolio Inputs'!R$37,'Portfolio Inputs'!R$38)</f>
        <v>0</v>
      </c>
      <c r="LH46" s="140">
        <f ca="1">IF(AND(($AB46+$E$2)&gt;LH$5,LH$5&gt;=$E$2),$S46,IF(AND(($AA46+$E$2)&gt;LH$5,LH$5&gt;=$E$2),$R46,0))*IF($C46="Residential",'Portfolio Inputs'!S$37,'Portfolio Inputs'!S$38)</f>
        <v>0</v>
      </c>
      <c r="LI46" s="140">
        <f ca="1">IF(AND(($AB46+$E$2)&gt;LI$5,LI$5&gt;=$E$2),$S46,IF(AND(($AA46+$E$2)&gt;LI$5,LI$5&gt;=$E$2),$R46,0))*IF($C46="Residential",'Portfolio Inputs'!T$37,'Portfolio Inputs'!T$38)</f>
        <v>0</v>
      </c>
      <c r="LJ46" s="140">
        <f ca="1">IF(AND(($AB46+$E$2)&gt;LJ$5,LJ$5&gt;=$E$2),$S46,IF(AND(($AA46+$E$2)&gt;LJ$5,LJ$5&gt;=$E$2),$R46,0))*IF($C46="Residential",'Portfolio Inputs'!U$37,'Portfolio Inputs'!U$38)</f>
        <v>0</v>
      </c>
      <c r="LK46" s="140">
        <f ca="1">IF(AND(($AB46+$E$2)&gt;LK$5,LK$5&gt;=$E$2),$S46,IF(AND(($AA46+$E$2)&gt;LK$5,LK$5&gt;=$E$2),$R46,0))*IF($C46="Residential",'Portfolio Inputs'!V$37,'Portfolio Inputs'!V$38)</f>
        <v>0</v>
      </c>
      <c r="LL46" s="140">
        <f ca="1">IF(AND(($AB46+$E$2)&gt;LL$5,LL$5&gt;=$E$2),$S46,IF(AND(($AA46+$E$2)&gt;LL$5,LL$5&gt;=$E$2),$R46,0))*IF($C46="Residential",'Portfolio Inputs'!W$37,'Portfolio Inputs'!W$38)</f>
        <v>0</v>
      </c>
      <c r="LM46" s="140">
        <f ca="1">IF(AND(($AB46+$E$2)&gt;LM$5,LM$5&gt;=$E$2),$S46,IF(AND(($AA46+$E$2)&gt;LM$5,LM$5&gt;=$E$2),$R46,0))*IF($C46="Residential",'Portfolio Inputs'!X$37,'Portfolio Inputs'!X$38)</f>
        <v>0</v>
      </c>
      <c r="LN46" s="140">
        <f ca="1">IF(AND(($AB46+$E$2)&gt;LN$5,LN$5&gt;=$E$2),$S46,IF(AND(($AA46+$E$2)&gt;LN$5,LN$5&gt;=$E$2),$R46,0))*IF($C46="Residential",'Portfolio Inputs'!Y$37,'Portfolio Inputs'!Y$38)</f>
        <v>0</v>
      </c>
      <c r="LO46" s="140">
        <f ca="1">IF(AND(($AB46+$E$2)&gt;LO$5,LO$5&gt;=$E$2),$S46,IF(AND(($AA46+$E$2)&gt;LO$5,LO$5&gt;=$E$2),$R46,0))*IF($C46="Residential",'Portfolio Inputs'!Z$37,'Portfolio Inputs'!Z$38)</f>
        <v>0</v>
      </c>
      <c r="LP46" s="140">
        <f ca="1">IF(AND(($AB46+$E$2)&gt;LP$5,LP$5&gt;=$E$2),$S46,IF(AND(($AA46+$E$2)&gt;LP$5,LP$5&gt;=$E$2),$R46,0))*IF($C46="Residential",'Portfolio Inputs'!AA$37,'Portfolio Inputs'!AA$38)</f>
        <v>0</v>
      </c>
      <c r="LQ46" s="140">
        <f ca="1">IF(AND(($AB46+$E$2)&gt;LQ$5,LQ$5&gt;=$E$2),$S46,IF(AND(($AA46+$E$2)&gt;LQ$5,LQ$5&gt;=$E$2),$R46,0))*IF($C46="Residential",'Portfolio Inputs'!AB$37,'Portfolio Inputs'!AB$38)</f>
        <v>0</v>
      </c>
      <c r="LR46" s="140">
        <f ca="1">IF(AND(($AB46+$E$2)&gt;LR$5,LR$5&gt;=$E$2),$S46,IF(AND(($AA46+$E$2)&gt;LR$5,LR$5&gt;=$E$2),$R46,0))*IF($C46="Residential",'Portfolio Inputs'!AC$37,'Portfolio Inputs'!AC$38)</f>
        <v>0</v>
      </c>
      <c r="LS46" s="140">
        <f ca="1">IF(AND(($AB46+$E$2)&gt;LS$5,LS$5&gt;=$E$2),$S46,IF(AND(($AA46+$E$2)&gt;LS$5,LS$5&gt;=$E$2),$R46,0))*IF($C46="Residential",'Portfolio Inputs'!AD$37,'Portfolio Inputs'!AD$38)</f>
        <v>0</v>
      </c>
      <c r="LT46" s="140">
        <f ca="1">IF(AND(($AB46+$E$2)&gt;LT$5,LT$5&gt;=$E$2),$S46,IF(AND(($AA46+$E$2)&gt;LT$5,LT$5&gt;=$E$2),$R46,0))*IF($C46="Residential",'Portfolio Inputs'!AE$37,'Portfolio Inputs'!AE$38)</f>
        <v>0</v>
      </c>
      <c r="LU46" s="140">
        <f ca="1">IF(AND(($AB46+$E$2)&gt;LU$5,LU$5&gt;=$E$2),$S46,IF(AND(($AA46+$E$2)&gt;LU$5,LU$5&gt;=$E$2),$R46,0))*IF($C46="Residential",'Portfolio Inputs'!AF$37,'Portfolio Inputs'!AF$38)</f>
        <v>0</v>
      </c>
      <c r="LV46" s="140">
        <f ca="1">IF(AND(($AB46+$E$2)&gt;LV$5,LV$5&gt;=$E$2),$S46,IF(AND(($AA46+$E$2)&gt;LV$5,LV$5&gt;=$E$2),$R46,0))*IF($C46="Residential",'Portfolio Inputs'!AG$37,'Portfolio Inputs'!AG$38)</f>
        <v>0</v>
      </c>
      <c r="LW46" s="140">
        <f ca="1">IF(AND(($AB46+$E$2)&gt;LW$5,LW$5&gt;=$E$2),$S46,IF(AND(($AA46+$E$2)&gt;LW$5,LW$5&gt;=$E$2),$R46,0))*IF($C46="Residential",'Portfolio Inputs'!AH$37,'Portfolio Inputs'!AH$38)</f>
        <v>0</v>
      </c>
      <c r="LX46" s="140">
        <f ca="1">IF(AND(($AB46+$E$2)&gt;LX$5,LX$5&gt;=$E$2),$S46,IF(AND(($AA46+$E$2)&gt;LX$5,LX$5&gt;=$E$2),$R46,0))*IF($C46="Residential",'Portfolio Inputs'!AI$37,'Portfolio Inputs'!AI$38)</f>
        <v>0</v>
      </c>
      <c r="LY46" s="140">
        <f ca="1">IF(AND(($AB46+$E$2)&gt;LY$5,LY$5&gt;=$E$2),$S46,IF(AND(($AA46+$E$2)&gt;LY$5,LY$5&gt;=$E$2),$R46,0))*IF($C46="Residential",'Portfolio Inputs'!AJ$37,'Portfolio Inputs'!AJ$38)</f>
        <v>0</v>
      </c>
      <c r="LZ46" s="140">
        <f ca="1">IF(AND(($AB46+$E$2)&gt;LZ$5,LZ$5&gt;=$E$2),$S46,IF(AND(($AA46+$E$2)&gt;LZ$5,LZ$5&gt;=$E$2),$R46,0))*IF($C46="Residential",'Portfolio Inputs'!AK$37,'Portfolio Inputs'!AK$38)</f>
        <v>0</v>
      </c>
      <c r="MA46" s="140">
        <f ca="1">IF(AND(($AB46+$E$2)&gt;MA$5,MA$5&gt;=$E$2),$S46,IF(AND(($AA46+$E$2)&gt;MA$5,MA$5&gt;=$E$2),$R46,0))*IF($C46="Residential",'Portfolio Inputs'!AL$37,'Portfolio Inputs'!AL$38)</f>
        <v>0</v>
      </c>
      <c r="MB46" s="140">
        <f ca="1">IF(AND(($AB46+$E$2)&gt;MB$5,MB$5&gt;=$E$2),$S46,IF(AND(($AA46+$E$2)&gt;MB$5,MB$5&gt;=$E$2),$R46,0))*IF($C46="Residential",'Portfolio Inputs'!AM$37,'Portfolio Inputs'!AM$38)</f>
        <v>0</v>
      </c>
      <c r="MC46" s="139"/>
      <c r="MD46" s="164">
        <f t="shared" ca="1" si="238"/>
        <v>0</v>
      </c>
      <c r="ME46" s="164">
        <f t="shared" ca="1" si="239"/>
        <v>0</v>
      </c>
      <c r="MF46" s="164">
        <f t="shared" ca="1" si="240"/>
        <v>0</v>
      </c>
      <c r="MG46" s="164">
        <f t="shared" ca="1" si="241"/>
        <v>0</v>
      </c>
      <c r="MH46" s="164">
        <f t="shared" ca="1" si="242"/>
        <v>0</v>
      </c>
      <c r="MI46" s="164">
        <f t="shared" ca="1" si="243"/>
        <v>0</v>
      </c>
      <c r="MJ46" s="164">
        <f t="shared" ca="1" si="244"/>
        <v>0</v>
      </c>
      <c r="MK46" s="164">
        <f t="shared" ca="1" si="245"/>
        <v>0</v>
      </c>
      <c r="ML46" s="164">
        <f t="shared" ca="1" si="246"/>
        <v>0</v>
      </c>
      <c r="MM46" s="164">
        <f t="shared" ca="1" si="247"/>
        <v>0</v>
      </c>
      <c r="MN46" s="164">
        <f t="shared" ca="1" si="248"/>
        <v>0</v>
      </c>
      <c r="MO46" s="164">
        <f t="shared" ca="1" si="249"/>
        <v>0</v>
      </c>
      <c r="MP46" s="164">
        <f t="shared" ca="1" si="250"/>
        <v>0</v>
      </c>
      <c r="MQ46" s="164">
        <f t="shared" ca="1" si="251"/>
        <v>0</v>
      </c>
      <c r="MR46" s="164">
        <f t="shared" ca="1" si="252"/>
        <v>0</v>
      </c>
      <c r="MS46" s="164">
        <f t="shared" ca="1" si="253"/>
        <v>0</v>
      </c>
      <c r="MT46" s="164">
        <f t="shared" ca="1" si="254"/>
        <v>0</v>
      </c>
      <c r="MU46" s="164">
        <f t="shared" ca="1" si="255"/>
        <v>0</v>
      </c>
      <c r="MV46" s="164">
        <f t="shared" ca="1" si="256"/>
        <v>0</v>
      </c>
      <c r="MW46" s="164">
        <f t="shared" ca="1" si="257"/>
        <v>0</v>
      </c>
      <c r="MX46" s="164">
        <f t="shared" ca="1" si="258"/>
        <v>0</v>
      </c>
      <c r="MY46" s="164">
        <f t="shared" ca="1" si="259"/>
        <v>0</v>
      </c>
      <c r="MZ46" s="164">
        <f t="shared" ca="1" si="260"/>
        <v>0</v>
      </c>
      <c r="NA46" s="164">
        <f t="shared" ca="1" si="261"/>
        <v>0</v>
      </c>
      <c r="NB46" s="164">
        <f t="shared" ca="1" si="262"/>
        <v>0</v>
      </c>
      <c r="NC46" s="164">
        <f t="shared" ca="1" si="263"/>
        <v>0</v>
      </c>
      <c r="ND46" s="164">
        <f t="shared" ca="1" si="264"/>
        <v>0</v>
      </c>
      <c r="NE46" s="164">
        <f t="shared" ca="1" si="265"/>
        <v>0</v>
      </c>
      <c r="NF46" s="164">
        <f t="shared" ca="1" si="266"/>
        <v>0</v>
      </c>
      <c r="NG46" s="164">
        <f t="shared" ca="1" si="267"/>
        <v>0</v>
      </c>
      <c r="NH46" s="164">
        <f t="shared" ca="1" si="268"/>
        <v>0</v>
      </c>
      <c r="NI46" s="164">
        <f t="shared" ca="1" si="269"/>
        <v>0</v>
      </c>
      <c r="NJ46" s="164">
        <f t="shared" ca="1" si="270"/>
        <v>0</v>
      </c>
      <c r="NK46" s="164">
        <f t="shared" ca="1" si="271"/>
        <v>0</v>
      </c>
      <c r="NL46" s="139"/>
      <c r="NM46" s="164">
        <f t="shared" ca="1" si="272"/>
        <v>0</v>
      </c>
      <c r="NN46" s="164">
        <f t="shared" ca="1" si="273"/>
        <v>0</v>
      </c>
      <c r="NO46" s="164">
        <f t="shared" ca="1" si="274"/>
        <v>0</v>
      </c>
      <c r="NP46" s="164">
        <f t="shared" ca="1" si="275"/>
        <v>0</v>
      </c>
      <c r="NQ46" s="164">
        <f t="shared" ca="1" si="276"/>
        <v>0</v>
      </c>
      <c r="NR46" s="164">
        <f t="shared" ca="1" si="277"/>
        <v>0</v>
      </c>
      <c r="NS46" s="164">
        <f t="shared" ca="1" si="278"/>
        <v>0</v>
      </c>
      <c r="NT46" s="164">
        <f t="shared" ca="1" si="279"/>
        <v>0</v>
      </c>
      <c r="NU46" s="164">
        <f t="shared" ca="1" si="280"/>
        <v>0</v>
      </c>
      <c r="NV46" s="164">
        <f t="shared" ca="1" si="281"/>
        <v>0</v>
      </c>
      <c r="NW46" s="164">
        <f t="shared" ca="1" si="282"/>
        <v>0</v>
      </c>
      <c r="NX46" s="164">
        <f t="shared" ca="1" si="283"/>
        <v>0</v>
      </c>
      <c r="NY46" s="164">
        <f t="shared" ca="1" si="284"/>
        <v>0</v>
      </c>
      <c r="NZ46" s="164">
        <f t="shared" ca="1" si="285"/>
        <v>0</v>
      </c>
      <c r="OA46" s="164">
        <f t="shared" ca="1" si="286"/>
        <v>0</v>
      </c>
      <c r="OB46" s="164">
        <f t="shared" ca="1" si="287"/>
        <v>0</v>
      </c>
      <c r="OC46" s="164">
        <f t="shared" ca="1" si="288"/>
        <v>0</v>
      </c>
      <c r="OD46" s="164">
        <f t="shared" ca="1" si="289"/>
        <v>0</v>
      </c>
      <c r="OE46" s="164">
        <f t="shared" ca="1" si="290"/>
        <v>0</v>
      </c>
      <c r="OF46" s="164">
        <f t="shared" ca="1" si="291"/>
        <v>0</v>
      </c>
      <c r="OG46" s="164">
        <f t="shared" ca="1" si="292"/>
        <v>0</v>
      </c>
      <c r="OH46" s="164">
        <f t="shared" ca="1" si="293"/>
        <v>0</v>
      </c>
      <c r="OI46" s="164">
        <f t="shared" ca="1" si="294"/>
        <v>0</v>
      </c>
      <c r="OJ46" s="164">
        <f t="shared" ca="1" si="295"/>
        <v>0</v>
      </c>
      <c r="OK46" s="164">
        <f t="shared" ca="1" si="296"/>
        <v>0</v>
      </c>
      <c r="OL46" s="164">
        <f t="shared" ca="1" si="297"/>
        <v>0</v>
      </c>
      <c r="OM46" s="164">
        <f t="shared" ca="1" si="298"/>
        <v>0</v>
      </c>
      <c r="ON46" s="164">
        <f t="shared" ca="1" si="299"/>
        <v>0</v>
      </c>
      <c r="OO46" s="164">
        <f t="shared" ca="1" si="300"/>
        <v>0</v>
      </c>
      <c r="OP46" s="164">
        <f t="shared" ca="1" si="301"/>
        <v>0</v>
      </c>
      <c r="OQ46" s="164">
        <f t="shared" ca="1" si="302"/>
        <v>0</v>
      </c>
      <c r="OR46" s="164">
        <f t="shared" ca="1" si="303"/>
        <v>0</v>
      </c>
      <c r="OS46" s="164">
        <f t="shared" ca="1" si="304"/>
        <v>0</v>
      </c>
      <c r="OT46" s="164">
        <f t="shared" ca="1" si="305"/>
        <v>0</v>
      </c>
      <c r="OU46" s="139"/>
      <c r="OV46" s="164">
        <f t="shared" ca="1" si="306"/>
        <v>0</v>
      </c>
      <c r="OW46" s="164">
        <f t="shared" ca="1" si="307"/>
        <v>0</v>
      </c>
      <c r="OX46" s="164">
        <f t="shared" ca="1" si="308"/>
        <v>0</v>
      </c>
      <c r="OY46" s="164">
        <f t="shared" ca="1" si="309"/>
        <v>0</v>
      </c>
      <c r="OZ46" s="164">
        <f t="shared" ca="1" si="310"/>
        <v>0</v>
      </c>
      <c r="PA46" s="164">
        <f t="shared" ca="1" si="311"/>
        <v>0</v>
      </c>
      <c r="PB46" s="164">
        <f t="shared" ca="1" si="312"/>
        <v>0</v>
      </c>
      <c r="PC46" s="164">
        <f t="shared" ca="1" si="313"/>
        <v>0</v>
      </c>
      <c r="PD46" s="164">
        <f t="shared" ca="1" si="314"/>
        <v>0</v>
      </c>
      <c r="PE46" s="164">
        <f t="shared" ca="1" si="315"/>
        <v>0</v>
      </c>
      <c r="PF46" s="164">
        <f t="shared" ca="1" si="316"/>
        <v>0</v>
      </c>
      <c r="PG46" s="164">
        <f t="shared" ca="1" si="317"/>
        <v>0</v>
      </c>
      <c r="PH46" s="164">
        <f t="shared" ca="1" si="318"/>
        <v>0</v>
      </c>
      <c r="PI46" s="164">
        <f t="shared" ca="1" si="319"/>
        <v>0</v>
      </c>
      <c r="PJ46" s="164">
        <f t="shared" ca="1" si="320"/>
        <v>0</v>
      </c>
      <c r="PK46" s="164">
        <f t="shared" ca="1" si="321"/>
        <v>0</v>
      </c>
      <c r="PL46" s="164">
        <f t="shared" ca="1" si="322"/>
        <v>0</v>
      </c>
      <c r="PM46" s="164">
        <f t="shared" ca="1" si="323"/>
        <v>0</v>
      </c>
      <c r="PN46" s="164">
        <f t="shared" ca="1" si="324"/>
        <v>0</v>
      </c>
      <c r="PO46" s="164">
        <f t="shared" ca="1" si="325"/>
        <v>0</v>
      </c>
      <c r="PP46" s="164">
        <f t="shared" ca="1" si="326"/>
        <v>0</v>
      </c>
      <c r="PQ46" s="164">
        <f t="shared" ca="1" si="327"/>
        <v>0</v>
      </c>
      <c r="PR46" s="164">
        <f t="shared" ca="1" si="328"/>
        <v>0</v>
      </c>
      <c r="PS46" s="164">
        <f t="shared" ca="1" si="329"/>
        <v>0</v>
      </c>
      <c r="PT46" s="164">
        <f t="shared" ca="1" si="330"/>
        <v>0</v>
      </c>
      <c r="PU46" s="164">
        <f t="shared" ca="1" si="331"/>
        <v>0</v>
      </c>
      <c r="PV46" s="164">
        <f t="shared" ca="1" si="332"/>
        <v>0</v>
      </c>
      <c r="PW46" s="164">
        <f t="shared" ca="1" si="333"/>
        <v>0</v>
      </c>
      <c r="PX46" s="164">
        <f t="shared" ca="1" si="334"/>
        <v>0</v>
      </c>
      <c r="PY46" s="164">
        <f t="shared" ca="1" si="335"/>
        <v>0</v>
      </c>
      <c r="PZ46" s="164">
        <f t="shared" ca="1" si="336"/>
        <v>0</v>
      </c>
      <c r="QA46" s="164">
        <f t="shared" ca="1" si="337"/>
        <v>0</v>
      </c>
      <c r="QB46" s="164">
        <f t="shared" ca="1" si="338"/>
        <v>0</v>
      </c>
      <c r="QC46" s="164">
        <f t="shared" ca="1" si="339"/>
        <v>0</v>
      </c>
      <c r="QD46" s="131"/>
    </row>
    <row r="47" spans="1:446" s="120" customFormat="1" ht="14.4" customHeight="1">
      <c r="A47" s="157" t="b">
        <f t="shared" ca="1" si="230"/>
        <v>0</v>
      </c>
      <c r="B47" s="128" t="str">
        <f>'Measure Inputs'!B31</f>
        <v>Commercial_Commercial Prescriptive Rebate_Lighting_C&amp;I Motors_Actual</v>
      </c>
      <c r="C47" s="129" t="str">
        <f ca="1">INDEX(OFFSET('Measure Inputs'!$D$7,,,TotalMeasures),MATCH($B47,OFFSET('Measure Inputs'!$B$7,,,TotalMeasures),0))</f>
        <v>Commercial</v>
      </c>
      <c r="D47" s="129" t="str">
        <f ca="1">INDEX(OFFSET('Measure Inputs'!$E$7,,,TotalMeasures),MATCH($B47,OFFSET('Measure Inputs'!$B$7,,,TotalMeasures),0))</f>
        <v>Commercial Prescriptive Rebate</v>
      </c>
      <c r="E47" s="129" t="str">
        <f ca="1">INDEX(OFFSET('Measure Inputs'!$F$7,,,TotalMeasures),MATCH($B47,OFFSET('Measure Inputs'!$B$7,,,TotalMeasures),0))</f>
        <v>Lighting</v>
      </c>
      <c r="F47" s="130" t="str">
        <f ca="1">INDEX(OFFSET('Measure Inputs'!$G$7,,,TotalMeasures),MATCH($B47,OFFSET('Measure Inputs'!$B$7,,,TotalMeasures),0))</f>
        <v>C&amp;I Motors</v>
      </c>
      <c r="G47" s="130" t="str">
        <f ca="1">INDEX(OFFSET('Measure Inputs'!$H$7,,,TotalMeasures),MATCH($B47,OFFSET('Measure Inputs'!$B$7,,,TotalMeasures),0))</f>
        <v>Actual</v>
      </c>
      <c r="H47" s="131"/>
      <c r="I47" s="132">
        <f ca="1">INDEX(OFFSET('Measure Inputs'!$L$7,,,TotalMeasures),MATCH($B47,OFFSET('Measure Inputs'!$B$7,,,TotalMeasures),0))</f>
        <v>2</v>
      </c>
      <c r="J47" s="132">
        <f t="shared" ca="1" si="231"/>
        <v>51308.966999999997</v>
      </c>
      <c r="K47" s="162">
        <f ca="1">INDEX(OFFSET('Measure Inputs'!$AH$7,,,TotalMeasures),MATCH($B47,OFFSET('Measure Inputs'!$B$7,,,TotalMeasures),0))*$I47</f>
        <v>51308.966999999997</v>
      </c>
      <c r="L47" s="132">
        <f ca="1">INDEX(OFFSET('Measure Inputs'!$AI$7,,,TotalMeasures),MATCH($B47,OFFSET('Measure Inputs'!$B$7,,,TotalMeasures),0))*$I47</f>
        <v>0</v>
      </c>
      <c r="M47" s="132">
        <f t="shared" ca="1" si="232"/>
        <v>5.0600000000000005</v>
      </c>
      <c r="N47" s="135">
        <f ca="1">INDEX(OFFSET('Measure Inputs'!$AJ$7,,,TotalMeasures),MATCH($B47,OFFSET('Measure Inputs'!$B$7,,,TotalMeasures),0))*$I47</f>
        <v>5.0600000000000005</v>
      </c>
      <c r="O47" s="132">
        <f ca="1">INDEX(OFFSET('Measure Inputs'!$AK$7,,,TotalMeasures),MATCH($B47,OFFSET('Measure Inputs'!$B$7,,,TotalMeasures),0))*$I47</f>
        <v>0</v>
      </c>
      <c r="P47" s="135">
        <f ca="1">INDEX(OFFSET('Measure Inputs'!$AL$7,,,TotalMeasures),MATCH($B47,OFFSET('Measure Inputs'!$B$7,,,TotalMeasures),0))*$I47</f>
        <v>0</v>
      </c>
      <c r="Q47" s="132">
        <f ca="1">INDEX(OFFSET('Measure Inputs'!$AM$7,,,TotalMeasures),MATCH($B47,OFFSET('Measure Inputs'!$B$7,,,TotalMeasures),0))*$I47</f>
        <v>0</v>
      </c>
      <c r="R47" s="133">
        <v>0</v>
      </c>
      <c r="S47" s="133">
        <v>0</v>
      </c>
      <c r="T47" s="133">
        <v>0</v>
      </c>
      <c r="U47" s="133">
        <v>0</v>
      </c>
      <c r="V47" s="133">
        <v>0</v>
      </c>
      <c r="W47" s="133">
        <v>0</v>
      </c>
      <c r="X47" s="131"/>
      <c r="Y47" s="134">
        <f ca="1">INDEX(OFFSET('Measure Inputs'!$Q$7,,,TotalMeasures),MATCH($B47,OFFSET('Measure Inputs'!$B$7,,,TotalMeasures),0))*$I47</f>
        <v>230</v>
      </c>
      <c r="Z47" s="134">
        <f ca="1">INDEX(OFFSET('Measure Inputs'!$R$7,,,TotalMeasures),MATCH($B47,OFFSET('Measure Inputs'!$B$7,,,TotalMeasures),0))*$I47</f>
        <v>0</v>
      </c>
      <c r="AA47" s="163">
        <f ca="1">INDEX(OFFSET('Measure Inputs'!$N$7,,,TotalMeasures),MATCH($B47,OFFSET('Measure Inputs'!$B$7,,,TotalMeasures),0))</f>
        <v>15</v>
      </c>
      <c r="AB47" s="163">
        <f ca="1">INDEX(OFFSET('Measure Inputs'!$O$7,,,TotalMeasures),MATCH($B47,OFFSET('Measure Inputs'!$B$7,,,TotalMeasures),0))</f>
        <v>0</v>
      </c>
      <c r="AC47" s="134">
        <f ca="1">INDEX(OFFSET('Measure Inputs'!$P$7,,,TotalMeasures),MATCH($B47,OFFSET('Measure Inputs'!$B$7,,,TotalMeasures),0))*$I47</f>
        <v>650</v>
      </c>
      <c r="AD47" s="134">
        <v>0</v>
      </c>
      <c r="AE47" s="134"/>
      <c r="AF47" s="131"/>
      <c r="AG47" s="135">
        <f t="shared" ca="1" si="233"/>
        <v>95.629894173044789</v>
      </c>
      <c r="AH47" s="135">
        <f t="shared" ca="1" si="234"/>
        <v>33.838270245846616</v>
      </c>
      <c r="AI47" s="135">
        <f t="shared" ca="1" si="235"/>
        <v>118.15381998837772</v>
      </c>
      <c r="AJ47" s="135">
        <f t="shared" ca="1" si="236"/>
        <v>223.54757837900692</v>
      </c>
      <c r="AK47" s="135">
        <f t="shared" ca="1" si="237"/>
        <v>0.42778318095180617</v>
      </c>
      <c r="AL47" s="131"/>
      <c r="AM47" s="156"/>
      <c r="AN47" s="156"/>
      <c r="AO47" s="156"/>
      <c r="AP47" s="131"/>
      <c r="AQ47" s="138">
        <f t="shared" ca="1" si="111"/>
        <v>21994.875659800302</v>
      </c>
      <c r="AR47" s="138">
        <f t="shared" ca="1" si="112"/>
        <v>230</v>
      </c>
      <c r="AS47" s="131"/>
      <c r="AT47" s="138">
        <f t="shared" ca="1" si="113"/>
        <v>21994.875659800302</v>
      </c>
      <c r="AU47" s="138">
        <f t="shared" ca="1" si="114"/>
        <v>0</v>
      </c>
      <c r="AV47" s="131"/>
      <c r="AW47" s="138">
        <f t="shared" ca="1" si="115"/>
        <v>21994.875659800302</v>
      </c>
      <c r="AX47" s="138">
        <f t="shared" ca="1" si="116"/>
        <v>0</v>
      </c>
      <c r="AY47" s="138">
        <f t="shared" ca="1" si="117"/>
        <v>5180.5029375265749</v>
      </c>
      <c r="AZ47" s="138">
        <f t="shared" ca="1" si="118"/>
        <v>0</v>
      </c>
      <c r="BA47" s="138">
        <f t="shared" ca="1" si="119"/>
        <v>230</v>
      </c>
      <c r="BB47" s="131"/>
      <c r="BC47" s="138">
        <f t="shared" ca="1" si="120"/>
        <v>50765.94302717159</v>
      </c>
      <c r="BD47" s="138">
        <f t="shared" ca="1" si="121"/>
        <v>0</v>
      </c>
      <c r="BE47" s="138">
        <f t="shared" ca="1" si="122"/>
        <v>230</v>
      </c>
      <c r="BF47" s="131"/>
      <c r="BG47" s="138">
        <f t="shared" ca="1" si="123"/>
        <v>21994.875659800302</v>
      </c>
      <c r="BH47" s="138">
        <f t="shared" ca="1" si="124"/>
        <v>50765.94302717159</v>
      </c>
      <c r="BI47" s="131"/>
      <c r="BJ47" s="140">
        <f ca="1">IF(AND(($AB47+$E$2)&gt;BJ$5,BJ$5&gt;=$E$2),'Portfolio Inputs'!F$24*$L47,IF(AND(($AA47+$E$2)&gt;BJ$5,BJ$5&gt;=$E$2),'Portfolio Inputs'!F$24*$K47,0))*Loss_ElectricEnergy+IF(AND(($AB47+$E$2)&gt;BJ$5,BJ$5&gt;=$E$2),'Portfolio Inputs'!F$25*$O47,IF(AND(($AA47+$E$2)&gt;BJ$5,BJ$5&gt;=$E$2),'Portfolio Inputs'!F$25*$N47,0))*Loss_ElectricDemand+IF(AND(($AB47+$E$2)&gt;BJ$5,BJ$5&gt;=$E$2),'Portfolio Inputs'!F$26*$Q47,IF(AND(($AA47+$E$2)&gt;BJ$5,BJ$5&gt;=$E$2),'Portfolio Inputs'!F$26*$P47,0))*Loss_GasEnergy</f>
        <v>2285.1053239864341</v>
      </c>
      <c r="BK47" s="140">
        <f ca="1">IF(AND(($AB47+$E$2)&gt;BK$5,BK$5&gt;=$E$2),'Portfolio Inputs'!G$24*$L47,IF(AND(($AA47+$E$2)&gt;BK$5,BK$5&gt;=$E$2),'Portfolio Inputs'!G$24*$K47,0))*Loss_ElectricEnergy+IF(AND(($AB47+$E$2)&gt;BK$5,BK$5&gt;=$E$2),'Portfolio Inputs'!G$25*$O47,IF(AND(($AA47+$E$2)&gt;BK$5,BK$5&gt;=$E$2),'Portfolio Inputs'!G$25*$N47,0))*Loss_ElectricDemand+IF(AND(($AB47+$E$2)&gt;BK$5,BK$5&gt;=$E$2),'Portfolio Inputs'!G$26*$Q47,IF(AND(($AA47+$E$2)&gt;BK$5,BK$5&gt;=$E$2),'Portfolio Inputs'!G$26*$P47,0))*Loss_GasEnergy</f>
        <v>2319.3819038462302</v>
      </c>
      <c r="BL47" s="140">
        <f ca="1">IF(AND(($AB47+$E$2)&gt;BL$5,BL$5&gt;=$E$2),'Portfolio Inputs'!H$24*$L47,IF(AND(($AA47+$E$2)&gt;BL$5,BL$5&gt;=$E$2),'Portfolio Inputs'!H$24*$K47,0))*Loss_ElectricEnergy+IF(AND(($AB47+$E$2)&gt;BL$5,BL$5&gt;=$E$2),'Portfolio Inputs'!H$25*$O47,IF(AND(($AA47+$E$2)&gt;BL$5,BL$5&gt;=$E$2),'Portfolio Inputs'!H$25*$N47,0))*Loss_ElectricDemand+IF(AND(($AB47+$E$2)&gt;BL$5,BL$5&gt;=$E$2),'Portfolio Inputs'!H$26*$Q47,IF(AND(($AA47+$E$2)&gt;BL$5,BL$5&gt;=$E$2),'Portfolio Inputs'!H$26*$P47,0))*Loss_GasEnergy</f>
        <v>2354.1726324039232</v>
      </c>
      <c r="BM47" s="140">
        <f ca="1">IF(AND(($AB47+$E$2)&gt;BM$5,BM$5&gt;=$E$2),'Portfolio Inputs'!I$24*$L47,IF(AND(($AA47+$E$2)&gt;BM$5,BM$5&gt;=$E$2),'Portfolio Inputs'!I$24*$K47,0))*Loss_ElectricEnergy+IF(AND(($AB47+$E$2)&gt;BM$5,BM$5&gt;=$E$2),'Portfolio Inputs'!I$25*$O47,IF(AND(($AA47+$E$2)&gt;BM$5,BM$5&gt;=$E$2),'Portfolio Inputs'!I$25*$N47,0))*Loss_ElectricDemand+IF(AND(($AB47+$E$2)&gt;BM$5,BM$5&gt;=$E$2),'Portfolio Inputs'!I$26*$Q47,IF(AND(($AA47+$E$2)&gt;BM$5,BM$5&gt;=$E$2),'Portfolio Inputs'!I$26*$P47,0))*Loss_GasEnergy</f>
        <v>2389.4852218899814</v>
      </c>
      <c r="BN47" s="140">
        <f ca="1">IF(AND(($AB47+$E$2)&gt;BN$5,BN$5&gt;=$E$2),'Portfolio Inputs'!J$24*$L47,IF(AND(($AA47+$E$2)&gt;BN$5,BN$5&gt;=$E$2),'Portfolio Inputs'!J$24*$K47,0))*Loss_ElectricEnergy+IF(AND(($AB47+$E$2)&gt;BN$5,BN$5&gt;=$E$2),'Portfolio Inputs'!J$25*$O47,IF(AND(($AA47+$E$2)&gt;BN$5,BN$5&gt;=$E$2),'Portfolio Inputs'!J$25*$N47,0))*Loss_ElectricDemand+IF(AND(($AB47+$E$2)&gt;BN$5,BN$5&gt;=$E$2),'Portfolio Inputs'!J$26*$Q47,IF(AND(($AA47+$E$2)&gt;BN$5,BN$5&gt;=$E$2),'Portfolio Inputs'!J$26*$P47,0))*Loss_GasEnergy</f>
        <v>2425.3275002183304</v>
      </c>
      <c r="BO47" s="140">
        <f ca="1">IF(AND(($AB47+$E$2)&gt;BO$5,BO$5&gt;=$E$2),'Portfolio Inputs'!K$24*$L47,IF(AND(($AA47+$E$2)&gt;BO$5,BO$5&gt;=$E$2),'Portfolio Inputs'!K$24*$K47,0))*Loss_ElectricEnergy+IF(AND(($AB47+$E$2)&gt;BO$5,BO$5&gt;=$E$2),'Portfolio Inputs'!K$25*$O47,IF(AND(($AA47+$E$2)&gt;BO$5,BO$5&gt;=$E$2),'Portfolio Inputs'!K$25*$N47,0))*Loss_ElectricDemand+IF(AND(($AB47+$E$2)&gt;BO$5,BO$5&gt;=$E$2),'Portfolio Inputs'!K$26*$Q47,IF(AND(($AA47+$E$2)&gt;BO$5,BO$5&gt;=$E$2),'Portfolio Inputs'!K$26*$P47,0))*Loss_GasEnergy</f>
        <v>2461.7074127216056</v>
      </c>
      <c r="BP47" s="140">
        <f ca="1">IF(AND(($AB47+$E$2)&gt;BP$5,BP$5&gt;=$E$2),'Portfolio Inputs'!L$24*$L47,IF(AND(($AA47+$E$2)&gt;BP$5,BP$5&gt;=$E$2),'Portfolio Inputs'!L$24*$K47,0))*Loss_ElectricEnergy+IF(AND(($AB47+$E$2)&gt;BP$5,BP$5&gt;=$E$2),'Portfolio Inputs'!L$25*$O47,IF(AND(($AA47+$E$2)&gt;BP$5,BP$5&gt;=$E$2),'Portfolio Inputs'!L$25*$N47,0))*Loss_ElectricDemand+IF(AND(($AB47+$E$2)&gt;BP$5,BP$5&gt;=$E$2),'Portfolio Inputs'!L$26*$Q47,IF(AND(($AA47+$E$2)&gt;BP$5,BP$5&gt;=$E$2),'Portfolio Inputs'!L$26*$P47,0))*Loss_GasEnergy</f>
        <v>2498.6330239124291</v>
      </c>
      <c r="BQ47" s="140">
        <f ca="1">IF(AND(($AB47+$E$2)&gt;BQ$5,BQ$5&gt;=$E$2),'Portfolio Inputs'!M$24*$L47,IF(AND(($AA47+$E$2)&gt;BQ$5,BQ$5&gt;=$E$2),'Portfolio Inputs'!M$24*$K47,0))*Loss_ElectricEnergy+IF(AND(($AB47+$E$2)&gt;BQ$5,BQ$5&gt;=$E$2),'Portfolio Inputs'!M$25*$O47,IF(AND(($AA47+$E$2)&gt;BQ$5,BQ$5&gt;=$E$2),'Portfolio Inputs'!M$25*$N47,0))*Loss_ElectricDemand+IF(AND(($AB47+$E$2)&gt;BQ$5,BQ$5&gt;=$E$2),'Portfolio Inputs'!M$26*$Q47,IF(AND(($AA47+$E$2)&gt;BQ$5,BQ$5&gt;=$E$2),'Portfolio Inputs'!M$26*$P47,0))*Loss_GasEnergy</f>
        <v>2536.1125192711156</v>
      </c>
      <c r="BR47" s="140">
        <f ca="1">IF(AND(($AB47+$E$2)&gt;BR$5,BR$5&gt;=$E$2),'Portfolio Inputs'!N$24*$L47,IF(AND(($AA47+$E$2)&gt;BR$5,BR$5&gt;=$E$2),'Portfolio Inputs'!N$24*$K47,0))*Loss_ElectricEnergy+IF(AND(($AB47+$E$2)&gt;BR$5,BR$5&gt;=$E$2),'Portfolio Inputs'!N$25*$O47,IF(AND(($AA47+$E$2)&gt;BR$5,BR$5&gt;=$E$2),'Portfolio Inputs'!N$25*$N47,0))*Loss_ElectricDemand+IF(AND(($AB47+$E$2)&gt;BR$5,BR$5&gt;=$E$2),'Portfolio Inputs'!N$26*$Q47,IF(AND(($AA47+$E$2)&gt;BR$5,BR$5&gt;=$E$2),'Portfolio Inputs'!N$26*$P47,0))*Loss_GasEnergy</f>
        <v>2574.1542070601818</v>
      </c>
      <c r="BS47" s="140">
        <f ca="1">IF(AND(($AB47+$E$2)&gt;BS$5,BS$5&gt;=$E$2),'Portfolio Inputs'!O$24*$L47,IF(AND(($AA47+$E$2)&gt;BS$5,BS$5&gt;=$E$2),'Portfolio Inputs'!O$24*$K47,0))*Loss_ElectricEnergy+IF(AND(($AB47+$E$2)&gt;BS$5,BS$5&gt;=$E$2),'Portfolio Inputs'!O$25*$O47,IF(AND(($AA47+$E$2)&gt;BS$5,BS$5&gt;=$E$2),'Portfolio Inputs'!O$25*$N47,0))*Loss_ElectricDemand+IF(AND(($AB47+$E$2)&gt;BS$5,BS$5&gt;=$E$2),'Portfolio Inputs'!O$26*$Q47,IF(AND(($AA47+$E$2)&gt;BS$5,BS$5&gt;=$E$2),'Portfolio Inputs'!O$26*$P47,0))*Loss_GasEnergy</f>
        <v>2612.7665201660843</v>
      </c>
      <c r="BT47" s="140">
        <f ca="1">IF(AND(($AB47+$E$2)&gt;BT$5,BT$5&gt;=$E$2),'Portfolio Inputs'!P$24*$L47,IF(AND(($AA47+$E$2)&gt;BT$5,BT$5&gt;=$E$2),'Portfolio Inputs'!P$24*$K47,0))*Loss_ElectricEnergy+IF(AND(($AB47+$E$2)&gt;BT$5,BT$5&gt;=$E$2),'Portfolio Inputs'!P$25*$O47,IF(AND(($AA47+$E$2)&gt;BT$5,BT$5&gt;=$E$2),'Portfolio Inputs'!P$25*$N47,0))*Loss_ElectricDemand+IF(AND(($AB47+$E$2)&gt;BT$5,BT$5&gt;=$E$2),'Portfolio Inputs'!P$26*$Q47,IF(AND(($AA47+$E$2)&gt;BT$5,BT$5&gt;=$E$2),'Portfolio Inputs'!P$26*$P47,0))*Loss_GasEnergy</f>
        <v>2651.9580179685754</v>
      </c>
      <c r="BU47" s="140">
        <f ca="1">IF(AND(($AB47+$E$2)&gt;BU$5,BU$5&gt;=$E$2),'Portfolio Inputs'!Q$24*$L47,IF(AND(($AA47+$E$2)&gt;BU$5,BU$5&gt;=$E$2),'Portfolio Inputs'!Q$24*$K47,0))*Loss_ElectricEnergy+IF(AND(($AB47+$E$2)&gt;BU$5,BU$5&gt;=$E$2),'Portfolio Inputs'!Q$25*$O47,IF(AND(($AA47+$E$2)&gt;BU$5,BU$5&gt;=$E$2),'Portfolio Inputs'!Q$25*$N47,0))*Loss_ElectricDemand+IF(AND(($AB47+$E$2)&gt;BU$5,BU$5&gt;=$E$2),'Portfolio Inputs'!Q$26*$Q47,IF(AND(($AA47+$E$2)&gt;BU$5,BU$5&gt;=$E$2),'Portfolio Inputs'!Q$26*$P47,0))*Loss_GasEnergy</f>
        <v>2691.7373882381039</v>
      </c>
      <c r="BV47" s="140">
        <f ca="1">IF(AND(($AB47+$E$2)&gt;BV$5,BV$5&gt;=$E$2),'Portfolio Inputs'!R$24*$L47,IF(AND(($AA47+$E$2)&gt;BV$5,BV$5&gt;=$E$2),'Portfolio Inputs'!R$24*$K47,0))*Loss_ElectricEnergy+IF(AND(($AB47+$E$2)&gt;BV$5,BV$5&gt;=$E$2),'Portfolio Inputs'!R$25*$O47,IF(AND(($AA47+$E$2)&gt;BV$5,BV$5&gt;=$E$2),'Portfolio Inputs'!R$25*$N47,0))*Loss_ElectricDemand+IF(AND(($AB47+$E$2)&gt;BV$5,BV$5&gt;=$E$2),'Portfolio Inputs'!R$26*$Q47,IF(AND(($AA47+$E$2)&gt;BV$5,BV$5&gt;=$E$2),'Portfolio Inputs'!R$26*$P47,0))*Loss_GasEnergy</f>
        <v>2732.1134490616755</v>
      </c>
      <c r="BW47" s="140">
        <f ca="1">IF(AND(($AB47+$E$2)&gt;BW$5,BW$5&gt;=$E$2),'Portfolio Inputs'!S$24*$L47,IF(AND(($AA47+$E$2)&gt;BW$5,BW$5&gt;=$E$2),'Portfolio Inputs'!S$24*$K47,0))*Loss_ElectricEnergy+IF(AND(($AB47+$E$2)&gt;BW$5,BW$5&gt;=$E$2),'Portfolio Inputs'!S$25*$O47,IF(AND(($AA47+$E$2)&gt;BW$5,BW$5&gt;=$E$2),'Portfolio Inputs'!S$25*$N47,0))*Loss_ElectricDemand+IF(AND(($AB47+$E$2)&gt;BW$5,BW$5&gt;=$E$2),'Portfolio Inputs'!S$26*$Q47,IF(AND(($AA47+$E$2)&gt;BW$5,BW$5&gt;=$E$2),'Portfolio Inputs'!S$26*$P47,0))*Loss_GasEnergy</f>
        <v>2773.0951507976001</v>
      </c>
      <c r="BX47" s="140">
        <f ca="1">IF(AND(($AB47+$E$2)&gt;BX$5,BX$5&gt;=$E$2),'Portfolio Inputs'!T$24*$L47,IF(AND(($AA47+$E$2)&gt;BX$5,BX$5&gt;=$E$2),'Portfolio Inputs'!T$24*$K47,0))*Loss_ElectricEnergy+IF(AND(($AB47+$E$2)&gt;BX$5,BX$5&gt;=$E$2),'Portfolio Inputs'!T$25*$O47,IF(AND(($AA47+$E$2)&gt;BX$5,BX$5&gt;=$E$2),'Portfolio Inputs'!T$25*$N47,0))*Loss_ElectricDemand+IF(AND(($AB47+$E$2)&gt;BX$5,BX$5&gt;=$E$2),'Portfolio Inputs'!T$26*$Q47,IF(AND(($AA47+$E$2)&gt;BX$5,BX$5&gt;=$E$2),'Portfolio Inputs'!T$26*$P47,0))*Loss_GasEnergy</f>
        <v>2814.6915780595641</v>
      </c>
      <c r="BY47" s="140">
        <f ca="1">IF(AND(($AB47+$E$2)&gt;BY$5,BY$5&gt;=$E$2),'Portfolio Inputs'!U$24*$L47,IF(AND(($AA47+$E$2)&gt;BY$5,BY$5&gt;=$E$2),'Portfolio Inputs'!U$24*$K47,0))*Loss_ElectricEnergy+IF(AND(($AB47+$E$2)&gt;BY$5,BY$5&gt;=$E$2),'Portfolio Inputs'!U$25*$O47,IF(AND(($AA47+$E$2)&gt;BY$5,BY$5&gt;=$E$2),'Portfolio Inputs'!U$25*$N47,0))*Loss_ElectricDemand+IF(AND(($AB47+$E$2)&gt;BY$5,BY$5&gt;=$E$2),'Portfolio Inputs'!U$26*$Q47,IF(AND(($AA47+$E$2)&gt;BY$5,BY$5&gt;=$E$2),'Portfolio Inputs'!U$26*$P47,0))*Loss_GasEnergy</f>
        <v>0</v>
      </c>
      <c r="BZ47" s="140">
        <f ca="1">IF(AND(($AB47+$E$2)&gt;BZ$5,BZ$5&gt;=$E$2),'Portfolio Inputs'!V$24*$L47,IF(AND(($AA47+$E$2)&gt;BZ$5,BZ$5&gt;=$E$2),'Portfolio Inputs'!V$24*$K47,0))*Loss_ElectricEnergy+IF(AND(($AB47+$E$2)&gt;BZ$5,BZ$5&gt;=$E$2),'Portfolio Inputs'!V$25*$O47,IF(AND(($AA47+$E$2)&gt;BZ$5,BZ$5&gt;=$E$2),'Portfolio Inputs'!V$25*$N47,0))*Loss_ElectricDemand+IF(AND(($AB47+$E$2)&gt;BZ$5,BZ$5&gt;=$E$2),'Portfolio Inputs'!V$26*$Q47,IF(AND(($AA47+$E$2)&gt;BZ$5,BZ$5&gt;=$E$2),'Portfolio Inputs'!V$26*$P47,0))*Loss_GasEnergy</f>
        <v>0</v>
      </c>
      <c r="CA47" s="140">
        <f ca="1">IF(AND(($AB47+$E$2)&gt;CA$5,CA$5&gt;=$E$2),'Portfolio Inputs'!W$24*$L47,IF(AND(($AA47+$E$2)&gt;CA$5,CA$5&gt;=$E$2),'Portfolio Inputs'!W$24*$K47,0))*Loss_ElectricEnergy+IF(AND(($AB47+$E$2)&gt;CA$5,CA$5&gt;=$E$2),'Portfolio Inputs'!W$25*$O47,IF(AND(($AA47+$E$2)&gt;CA$5,CA$5&gt;=$E$2),'Portfolio Inputs'!W$25*$N47,0))*Loss_ElectricDemand+IF(AND(($AB47+$E$2)&gt;CA$5,CA$5&gt;=$E$2),'Portfolio Inputs'!W$26*$Q47,IF(AND(($AA47+$E$2)&gt;CA$5,CA$5&gt;=$E$2),'Portfolio Inputs'!W$26*$P47,0))*Loss_GasEnergy</f>
        <v>0</v>
      </c>
      <c r="CB47" s="140">
        <f ca="1">IF(AND(($AB47+$E$2)&gt;CB$5,CB$5&gt;=$E$2),'Portfolio Inputs'!X$24*$L47,IF(AND(($AA47+$E$2)&gt;CB$5,CB$5&gt;=$E$2),'Portfolio Inputs'!X$24*$K47,0))*Loss_ElectricEnergy+IF(AND(($AB47+$E$2)&gt;CB$5,CB$5&gt;=$E$2),'Portfolio Inputs'!X$25*$O47,IF(AND(($AA47+$E$2)&gt;CB$5,CB$5&gt;=$E$2),'Portfolio Inputs'!X$25*$N47,0))*Loss_ElectricDemand+IF(AND(($AB47+$E$2)&gt;CB$5,CB$5&gt;=$E$2),'Portfolio Inputs'!X$26*$Q47,IF(AND(($AA47+$E$2)&gt;CB$5,CB$5&gt;=$E$2),'Portfolio Inputs'!X$26*$P47,0))*Loss_GasEnergy</f>
        <v>0</v>
      </c>
      <c r="CC47" s="140">
        <f ca="1">IF(AND(($AB47+$E$2)&gt;CC$5,CC$5&gt;=$E$2),'Portfolio Inputs'!Y$24*$L47,IF(AND(($AA47+$E$2)&gt;CC$5,CC$5&gt;=$E$2),'Portfolio Inputs'!Y$24*$K47,0))*Loss_ElectricEnergy+IF(AND(($AB47+$E$2)&gt;CC$5,CC$5&gt;=$E$2),'Portfolio Inputs'!Y$25*$O47,IF(AND(($AA47+$E$2)&gt;CC$5,CC$5&gt;=$E$2),'Portfolio Inputs'!Y$25*$N47,0))*Loss_ElectricDemand+IF(AND(($AB47+$E$2)&gt;CC$5,CC$5&gt;=$E$2),'Portfolio Inputs'!Y$26*$Q47,IF(AND(($AA47+$E$2)&gt;CC$5,CC$5&gt;=$E$2),'Portfolio Inputs'!Y$26*$P47,0))*Loss_GasEnergy</f>
        <v>0</v>
      </c>
      <c r="CD47" s="140">
        <f ca="1">IF(AND(($AB47+$E$2)&gt;CD$5,CD$5&gt;=$E$2),'Portfolio Inputs'!Z$24*$L47,IF(AND(($AA47+$E$2)&gt;CD$5,CD$5&gt;=$E$2),'Portfolio Inputs'!Z$24*$K47,0))*Loss_ElectricEnergy+IF(AND(($AB47+$E$2)&gt;CD$5,CD$5&gt;=$E$2),'Portfolio Inputs'!Z$25*$O47,IF(AND(($AA47+$E$2)&gt;CD$5,CD$5&gt;=$E$2),'Portfolio Inputs'!Z$25*$N47,0))*Loss_ElectricDemand+IF(AND(($AB47+$E$2)&gt;CD$5,CD$5&gt;=$E$2),'Portfolio Inputs'!Z$26*$Q47,IF(AND(($AA47+$E$2)&gt;CD$5,CD$5&gt;=$E$2),'Portfolio Inputs'!Z$26*$P47,0))*Loss_GasEnergy</f>
        <v>0</v>
      </c>
      <c r="CE47" s="140">
        <f ca="1">IF(AND(($AB47+$E$2)&gt;CE$5,CE$5&gt;=$E$2),'Portfolio Inputs'!AA$24*$L47,IF(AND(($AA47+$E$2)&gt;CE$5,CE$5&gt;=$E$2),'Portfolio Inputs'!AA$24*$K47,0))*Loss_ElectricEnergy+IF(AND(($AB47+$E$2)&gt;CE$5,CE$5&gt;=$E$2),'Portfolio Inputs'!AA$25*$O47,IF(AND(($AA47+$E$2)&gt;CE$5,CE$5&gt;=$E$2),'Portfolio Inputs'!AA$25*$N47,0))*Loss_ElectricDemand+IF(AND(($AB47+$E$2)&gt;CE$5,CE$5&gt;=$E$2),'Portfolio Inputs'!AA$26*$Q47,IF(AND(($AA47+$E$2)&gt;CE$5,CE$5&gt;=$E$2),'Portfolio Inputs'!AA$26*$P47,0))*Loss_GasEnergy</f>
        <v>0</v>
      </c>
      <c r="CF47" s="140">
        <f ca="1">IF(AND(($AB47+$E$2)&gt;CF$5,CF$5&gt;=$E$2),'Portfolio Inputs'!AB$24*$L47,IF(AND(($AA47+$E$2)&gt;CF$5,CF$5&gt;=$E$2),'Portfolio Inputs'!AB$24*$K47,0))*Loss_ElectricEnergy+IF(AND(($AB47+$E$2)&gt;CF$5,CF$5&gt;=$E$2),'Portfolio Inputs'!AB$25*$O47,IF(AND(($AA47+$E$2)&gt;CF$5,CF$5&gt;=$E$2),'Portfolio Inputs'!AB$25*$N47,0))*Loss_ElectricDemand+IF(AND(($AB47+$E$2)&gt;CF$5,CF$5&gt;=$E$2),'Portfolio Inputs'!AB$26*$Q47,IF(AND(($AA47+$E$2)&gt;CF$5,CF$5&gt;=$E$2),'Portfolio Inputs'!AB$26*$P47,0))*Loss_GasEnergy</f>
        <v>0</v>
      </c>
      <c r="CG47" s="140">
        <f ca="1">IF(AND(($AB47+$E$2)&gt;CG$5,CG$5&gt;=$E$2),'Portfolio Inputs'!AC$24*$L47,IF(AND(($AA47+$E$2)&gt;CG$5,CG$5&gt;=$E$2),'Portfolio Inputs'!AC$24*$K47,0))*Loss_ElectricEnergy+IF(AND(($AB47+$E$2)&gt;CG$5,CG$5&gt;=$E$2),'Portfolio Inputs'!AC$25*$O47,IF(AND(($AA47+$E$2)&gt;CG$5,CG$5&gt;=$E$2),'Portfolio Inputs'!AC$25*$N47,0))*Loss_ElectricDemand+IF(AND(($AB47+$E$2)&gt;CG$5,CG$5&gt;=$E$2),'Portfolio Inputs'!AC$26*$Q47,IF(AND(($AA47+$E$2)&gt;CG$5,CG$5&gt;=$E$2),'Portfolio Inputs'!AC$26*$P47,0))*Loss_GasEnergy</f>
        <v>0</v>
      </c>
      <c r="CH47" s="140">
        <f ca="1">IF(AND(($AB47+$E$2)&gt;CH$5,CH$5&gt;=$E$2),'Portfolio Inputs'!AD$24*$L47,IF(AND(($AA47+$E$2)&gt;CH$5,CH$5&gt;=$E$2),'Portfolio Inputs'!AD$24*$K47,0))*Loss_ElectricEnergy+IF(AND(($AB47+$E$2)&gt;CH$5,CH$5&gt;=$E$2),'Portfolio Inputs'!AD$25*$O47,IF(AND(($AA47+$E$2)&gt;CH$5,CH$5&gt;=$E$2),'Portfolio Inputs'!AD$25*$N47,0))*Loss_ElectricDemand+IF(AND(($AB47+$E$2)&gt;CH$5,CH$5&gt;=$E$2),'Portfolio Inputs'!AD$26*$Q47,IF(AND(($AA47+$E$2)&gt;CH$5,CH$5&gt;=$E$2),'Portfolio Inputs'!AD$26*$P47,0))*Loss_GasEnergy</f>
        <v>0</v>
      </c>
      <c r="CI47" s="140">
        <f ca="1">IF(AND(($AB47+$E$2)&gt;CI$5,CI$5&gt;=$E$2),'Portfolio Inputs'!AE$24*$L47,IF(AND(($AA47+$E$2)&gt;CI$5,CI$5&gt;=$E$2),'Portfolio Inputs'!AE$24*$K47,0))*Loss_ElectricEnergy+IF(AND(($AB47+$E$2)&gt;CI$5,CI$5&gt;=$E$2),'Portfolio Inputs'!AE$25*$O47,IF(AND(($AA47+$E$2)&gt;CI$5,CI$5&gt;=$E$2),'Portfolio Inputs'!AE$25*$N47,0))*Loss_ElectricDemand+IF(AND(($AB47+$E$2)&gt;CI$5,CI$5&gt;=$E$2),'Portfolio Inputs'!AE$26*$Q47,IF(AND(($AA47+$E$2)&gt;CI$5,CI$5&gt;=$E$2),'Portfolio Inputs'!AE$26*$P47,0))*Loss_GasEnergy</f>
        <v>0</v>
      </c>
      <c r="CJ47" s="140">
        <f ca="1">IF(AND(($AB47+$E$2)&gt;CJ$5,CJ$5&gt;=$E$2),'Portfolio Inputs'!AF$24*$L47,IF(AND(($AA47+$E$2)&gt;CJ$5,CJ$5&gt;=$E$2),'Portfolio Inputs'!AF$24*$K47,0))*Loss_ElectricEnergy+IF(AND(($AB47+$E$2)&gt;CJ$5,CJ$5&gt;=$E$2),'Portfolio Inputs'!AF$25*$O47,IF(AND(($AA47+$E$2)&gt;CJ$5,CJ$5&gt;=$E$2),'Portfolio Inputs'!AF$25*$N47,0))*Loss_ElectricDemand+IF(AND(($AB47+$E$2)&gt;CJ$5,CJ$5&gt;=$E$2),'Portfolio Inputs'!AF$26*$Q47,IF(AND(($AA47+$E$2)&gt;CJ$5,CJ$5&gt;=$E$2),'Portfolio Inputs'!AF$26*$P47,0))*Loss_GasEnergy</f>
        <v>0</v>
      </c>
      <c r="CK47" s="140">
        <f ca="1">IF(AND(($AB47+$E$2)&gt;CK$5,CK$5&gt;=$E$2),'Portfolio Inputs'!AG$24*$L47,IF(AND(($AA47+$E$2)&gt;CK$5,CK$5&gt;=$E$2),'Portfolio Inputs'!AG$24*$K47,0))*Loss_ElectricEnergy+IF(AND(($AB47+$E$2)&gt;CK$5,CK$5&gt;=$E$2),'Portfolio Inputs'!AG$25*$O47,IF(AND(($AA47+$E$2)&gt;CK$5,CK$5&gt;=$E$2),'Portfolio Inputs'!AG$25*$N47,0))*Loss_ElectricDemand+IF(AND(($AB47+$E$2)&gt;CK$5,CK$5&gt;=$E$2),'Portfolio Inputs'!AG$26*$Q47,IF(AND(($AA47+$E$2)&gt;CK$5,CK$5&gt;=$E$2),'Portfolio Inputs'!AG$26*$P47,0))*Loss_GasEnergy</f>
        <v>0</v>
      </c>
      <c r="CL47" s="140">
        <f ca="1">IF(AND(($AB47+$E$2)&gt;CL$5,CL$5&gt;=$E$2),'Portfolio Inputs'!AH$24*$L47,IF(AND(($AA47+$E$2)&gt;CL$5,CL$5&gt;=$E$2),'Portfolio Inputs'!AH$24*$K47,0))*Loss_ElectricEnergy+IF(AND(($AB47+$E$2)&gt;CL$5,CL$5&gt;=$E$2),'Portfolio Inputs'!AH$25*$O47,IF(AND(($AA47+$E$2)&gt;CL$5,CL$5&gt;=$E$2),'Portfolio Inputs'!AH$25*$N47,0))*Loss_ElectricDemand+IF(AND(($AB47+$E$2)&gt;CL$5,CL$5&gt;=$E$2),'Portfolio Inputs'!AH$26*$Q47,IF(AND(($AA47+$E$2)&gt;CL$5,CL$5&gt;=$E$2),'Portfolio Inputs'!AH$26*$P47,0))*Loss_GasEnergy</f>
        <v>0</v>
      </c>
      <c r="CM47" s="140">
        <f ca="1">IF(AND(($AB47+$E$2)&gt;CM$5,CM$5&gt;=$E$2),'Portfolio Inputs'!AI$24*$L47,IF(AND(($AA47+$E$2)&gt;CM$5,CM$5&gt;=$E$2),'Portfolio Inputs'!AI$24*$K47,0))*Loss_ElectricEnergy+IF(AND(($AB47+$E$2)&gt;CM$5,CM$5&gt;=$E$2),'Portfolio Inputs'!AI$25*$O47,IF(AND(($AA47+$E$2)&gt;CM$5,CM$5&gt;=$E$2),'Portfolio Inputs'!AI$25*$N47,0))*Loss_ElectricDemand+IF(AND(($AB47+$E$2)&gt;CM$5,CM$5&gt;=$E$2),'Portfolio Inputs'!AI$26*$Q47,IF(AND(($AA47+$E$2)&gt;CM$5,CM$5&gt;=$E$2),'Portfolio Inputs'!AI$26*$P47,0))*Loss_GasEnergy</f>
        <v>0</v>
      </c>
      <c r="CN47" s="140">
        <f ca="1">IF(AND(($AB47+$E$2)&gt;CN$5,CN$5&gt;=$E$2),'Portfolio Inputs'!AJ$24*$L47,IF(AND(($AA47+$E$2)&gt;CN$5,CN$5&gt;=$E$2),'Portfolio Inputs'!AJ$24*$K47,0))*Loss_ElectricEnergy+IF(AND(($AB47+$E$2)&gt;CN$5,CN$5&gt;=$E$2),'Portfolio Inputs'!AJ$25*$O47,IF(AND(($AA47+$E$2)&gt;CN$5,CN$5&gt;=$E$2),'Portfolio Inputs'!AJ$25*$N47,0))*Loss_ElectricDemand+IF(AND(($AB47+$E$2)&gt;CN$5,CN$5&gt;=$E$2),'Portfolio Inputs'!AJ$26*$Q47,IF(AND(($AA47+$E$2)&gt;CN$5,CN$5&gt;=$E$2),'Portfolio Inputs'!AJ$26*$P47,0))*Loss_GasEnergy</f>
        <v>0</v>
      </c>
      <c r="CO47" s="140">
        <f ca="1">IF(AND(($AB47+$E$2)&gt;CO$5,CO$5&gt;=$E$2),'Portfolio Inputs'!AK$24*$L47,IF(AND(($AA47+$E$2)&gt;CO$5,CO$5&gt;=$E$2),'Portfolio Inputs'!AK$24*$K47,0))*Loss_ElectricEnergy+IF(AND(($AB47+$E$2)&gt;CO$5,CO$5&gt;=$E$2),'Portfolio Inputs'!AK$25*$O47,IF(AND(($AA47+$E$2)&gt;CO$5,CO$5&gt;=$E$2),'Portfolio Inputs'!AK$25*$N47,0))*Loss_ElectricDemand+IF(AND(($AB47+$E$2)&gt;CO$5,CO$5&gt;=$E$2),'Portfolio Inputs'!AK$26*$Q47,IF(AND(($AA47+$E$2)&gt;CO$5,CO$5&gt;=$E$2),'Portfolio Inputs'!AK$26*$P47,0))*Loss_GasEnergy</f>
        <v>0</v>
      </c>
      <c r="CP47" s="140">
        <f ca="1">IF(AND(($AB47+$E$2)&gt;CP$5,CP$5&gt;=$E$2),'Portfolio Inputs'!AL$24*$L47,IF(AND(($AA47+$E$2)&gt;CP$5,CP$5&gt;=$E$2),'Portfolio Inputs'!AL$24*$K47,0))*Loss_ElectricEnergy+IF(AND(($AB47+$E$2)&gt;CP$5,CP$5&gt;=$E$2),'Portfolio Inputs'!AL$25*$O47,IF(AND(($AA47+$E$2)&gt;CP$5,CP$5&gt;=$E$2),'Portfolio Inputs'!AL$25*$N47,0))*Loss_ElectricDemand+IF(AND(($AB47+$E$2)&gt;CP$5,CP$5&gt;=$E$2),'Portfolio Inputs'!AL$26*$Q47,IF(AND(($AA47+$E$2)&gt;CP$5,CP$5&gt;=$E$2),'Portfolio Inputs'!AL$26*$P47,0))*Loss_GasEnergy</f>
        <v>0</v>
      </c>
      <c r="CQ47" s="140">
        <f ca="1">IF(AND(($AB47+$E$2)&gt;CQ$5,CQ$5&gt;=$E$2),'Portfolio Inputs'!AM$24*$L47,IF(AND(($AA47+$E$2)&gt;CQ$5,CQ$5&gt;=$E$2),'Portfolio Inputs'!AM$24*$K47,0))*Loss_ElectricEnergy+IF(AND(($AB47+$E$2)&gt;CQ$5,CQ$5&gt;=$E$2),'Portfolio Inputs'!AM$25*$O47,IF(AND(($AA47+$E$2)&gt;CQ$5,CQ$5&gt;=$E$2),'Portfolio Inputs'!AM$25*$N47,0))*Loss_ElectricDemand+IF(AND(($AB47+$E$2)&gt;CQ$5,CQ$5&gt;=$E$2),'Portfolio Inputs'!AM$26*$Q47,IF(AND(($AA47+$E$2)&gt;CQ$5,CQ$5&gt;=$E$2),'Portfolio Inputs'!AM$26*$P47,0))*Loss_GasEnergy</f>
        <v>0</v>
      </c>
      <c r="CR47" s="131"/>
      <c r="CS47" s="140">
        <f ca="1">IF(AND(($AB47+$E$2)&gt;CS$5,CS$5&gt;=$E$2),'Portfolio Inputs'!F$29*$L47,IF(AND(($AA47+$E$2)&gt;CS$5,CS$5&gt;=$E$2),'Portfolio Inputs'!F$29*$K47,0))</f>
        <v>584.92222379999998</v>
      </c>
      <c r="CT47" s="140">
        <f ca="1">IF(AND(($AB47+$E$2)&gt;CT$5,CT$5&gt;=$E$2),'Portfolio Inputs'!G$29*$L47,IF(AND(($AA47+$E$2)&gt;CT$5,CT$5&gt;=$E$2),'Portfolio Inputs'!G$29*$K47,0))</f>
        <v>584.92222379999998</v>
      </c>
      <c r="CU47" s="140">
        <f ca="1">IF(AND(($AB47+$E$2)&gt;CU$5,CU$5&gt;=$E$2),'Portfolio Inputs'!H$29*$L47,IF(AND(($AA47+$E$2)&gt;CU$5,CU$5&gt;=$E$2),'Portfolio Inputs'!H$29*$K47,0))</f>
        <v>584.92222379999998</v>
      </c>
      <c r="CV47" s="140">
        <f ca="1">IF(AND(($AB47+$E$2)&gt;CV$5,CV$5&gt;=$E$2),'Portfolio Inputs'!I$29*$L47,IF(AND(($AA47+$E$2)&gt;CV$5,CV$5&gt;=$E$2),'Portfolio Inputs'!I$29*$K47,0))</f>
        <v>584.92222379999998</v>
      </c>
      <c r="CW47" s="140">
        <f ca="1">IF(AND(($AB47+$E$2)&gt;CW$5,CW$5&gt;=$E$2),'Portfolio Inputs'!J$29*$L47,IF(AND(($AA47+$E$2)&gt;CW$5,CW$5&gt;=$E$2),'Portfolio Inputs'!J$29*$K47,0))</f>
        <v>584.92222379999998</v>
      </c>
      <c r="CX47" s="140">
        <f ca="1">IF(AND(($AB47+$E$2)&gt;CX$5,CX$5&gt;=$E$2),'Portfolio Inputs'!K$29*$L47,IF(AND(($AA47+$E$2)&gt;CX$5,CX$5&gt;=$E$2),'Portfolio Inputs'!K$29*$K47,0))</f>
        <v>584.92222379999998</v>
      </c>
      <c r="CY47" s="140">
        <f ca="1">IF(AND(($AB47+$E$2)&gt;CY$5,CY$5&gt;=$E$2),'Portfolio Inputs'!L$29*$L47,IF(AND(($AA47+$E$2)&gt;CY$5,CY$5&gt;=$E$2),'Portfolio Inputs'!L$29*$K47,0))</f>
        <v>584.92222379999998</v>
      </c>
      <c r="CZ47" s="140">
        <f ca="1">IF(AND(($AB47+$E$2)&gt;CZ$5,CZ$5&gt;=$E$2),'Portfolio Inputs'!M$29*$L47,IF(AND(($AA47+$E$2)&gt;CZ$5,CZ$5&gt;=$E$2),'Portfolio Inputs'!M$29*$K47,0))</f>
        <v>584.92222379999998</v>
      </c>
      <c r="DA47" s="140">
        <f ca="1">IF(AND(($AB47+$E$2)&gt;DA$5,DA$5&gt;=$E$2),'Portfolio Inputs'!N$29*$L47,IF(AND(($AA47+$E$2)&gt;DA$5,DA$5&gt;=$E$2),'Portfolio Inputs'!N$29*$K47,0))</f>
        <v>584.92222379999998</v>
      </c>
      <c r="DB47" s="140">
        <f ca="1">IF(AND(($AB47+$E$2)&gt;DB$5,DB$5&gt;=$E$2),'Portfolio Inputs'!O$29*$L47,IF(AND(($AA47+$E$2)&gt;DB$5,DB$5&gt;=$E$2),'Portfolio Inputs'!O$29*$K47,0))</f>
        <v>584.92222379999998</v>
      </c>
      <c r="DC47" s="140">
        <f ca="1">IF(AND(($AB47+$E$2)&gt;DC$5,DC$5&gt;=$E$2),'Portfolio Inputs'!P$29*$L47,IF(AND(($AA47+$E$2)&gt;DC$5,DC$5&gt;=$E$2),'Portfolio Inputs'!P$29*$K47,0))</f>
        <v>584.92222379999998</v>
      </c>
      <c r="DD47" s="140">
        <f ca="1">IF(AND(($AB47+$E$2)&gt;DD$5,DD$5&gt;=$E$2),'Portfolio Inputs'!Q$29*$L47,IF(AND(($AA47+$E$2)&gt;DD$5,DD$5&gt;=$E$2),'Portfolio Inputs'!Q$29*$K47,0))</f>
        <v>584.92222379999998</v>
      </c>
      <c r="DE47" s="140">
        <f ca="1">IF(AND(($AB47+$E$2)&gt;DE$5,DE$5&gt;=$E$2),'Portfolio Inputs'!R$29*$L47,IF(AND(($AA47+$E$2)&gt;DE$5,DE$5&gt;=$E$2),'Portfolio Inputs'!R$29*$K47,0))</f>
        <v>584.92222379999998</v>
      </c>
      <c r="DF47" s="140">
        <f ca="1">IF(AND(($AB47+$E$2)&gt;DF$5,DF$5&gt;=$E$2),'Portfolio Inputs'!S$29*$L47,IF(AND(($AA47+$E$2)&gt;DF$5,DF$5&gt;=$E$2),'Portfolio Inputs'!S$29*$K47,0))</f>
        <v>584.92222379999998</v>
      </c>
      <c r="DG47" s="140">
        <f ca="1">IF(AND(($AB47+$E$2)&gt;DG$5,DG$5&gt;=$E$2),'Portfolio Inputs'!T$29*$L47,IF(AND(($AA47+$E$2)&gt;DG$5,DG$5&gt;=$E$2),'Portfolio Inputs'!T$29*$K47,0))</f>
        <v>584.92222379999998</v>
      </c>
      <c r="DH47" s="140">
        <f ca="1">IF(AND(($AB47+$E$2)&gt;DH$5,DH$5&gt;=$E$2),'Portfolio Inputs'!U$29*$L47,IF(AND(($AA47+$E$2)&gt;DH$5,DH$5&gt;=$E$2),'Portfolio Inputs'!U$29*$K47,0))</f>
        <v>0</v>
      </c>
      <c r="DI47" s="140">
        <f ca="1">IF(AND(($AB47+$E$2)&gt;DI$5,DI$5&gt;=$E$2),'Portfolio Inputs'!V$29*$L47,IF(AND(($AA47+$E$2)&gt;DI$5,DI$5&gt;=$E$2),'Portfolio Inputs'!V$29*$K47,0))</f>
        <v>0</v>
      </c>
      <c r="DJ47" s="140">
        <f ca="1">IF(AND(($AB47+$E$2)&gt;DJ$5,DJ$5&gt;=$E$2),'Portfolio Inputs'!W$29*$L47,IF(AND(($AA47+$E$2)&gt;DJ$5,DJ$5&gt;=$E$2),'Portfolio Inputs'!W$29*$K47,0))</f>
        <v>0</v>
      </c>
      <c r="DK47" s="140">
        <f ca="1">IF(AND(($AB47+$E$2)&gt;DK$5,DK$5&gt;=$E$2),'Portfolio Inputs'!X$29*$L47,IF(AND(($AA47+$E$2)&gt;DK$5,DK$5&gt;=$E$2),'Portfolio Inputs'!X$29*$K47,0))</f>
        <v>0</v>
      </c>
      <c r="DL47" s="140">
        <f ca="1">IF(AND(($AB47+$E$2)&gt;DL$5,DL$5&gt;=$E$2),'Portfolio Inputs'!Y$29*$L47,IF(AND(($AA47+$E$2)&gt;DL$5,DL$5&gt;=$E$2),'Portfolio Inputs'!Y$29*$K47,0))</f>
        <v>0</v>
      </c>
      <c r="DM47" s="140">
        <f ca="1">IF(AND(($AB47+$E$2)&gt;DM$5,DM$5&gt;=$E$2),'Portfolio Inputs'!Z$29*$L47,IF(AND(($AA47+$E$2)&gt;DM$5,DM$5&gt;=$E$2),'Portfolio Inputs'!Z$29*$K47,0))</f>
        <v>0</v>
      </c>
      <c r="DN47" s="140">
        <f ca="1">IF(AND(($AB47+$E$2)&gt;DN$5,DN$5&gt;=$E$2),'Portfolio Inputs'!AA$29*$L47,IF(AND(($AA47+$E$2)&gt;DN$5,DN$5&gt;=$E$2),'Portfolio Inputs'!AA$29*$K47,0))</f>
        <v>0</v>
      </c>
      <c r="DO47" s="140">
        <f ca="1">IF(AND(($AB47+$E$2)&gt;DO$5,DO$5&gt;=$E$2),'Portfolio Inputs'!AB$29*$L47,IF(AND(($AA47+$E$2)&gt;DO$5,DO$5&gt;=$E$2),'Portfolio Inputs'!AB$29*$K47,0))</f>
        <v>0</v>
      </c>
      <c r="DP47" s="140">
        <f ca="1">IF(AND(($AB47+$E$2)&gt;DP$5,DP$5&gt;=$E$2),'Portfolio Inputs'!AC$29*$L47,IF(AND(($AA47+$E$2)&gt;DP$5,DP$5&gt;=$E$2),'Portfolio Inputs'!AC$29*$K47,0))</f>
        <v>0</v>
      </c>
      <c r="DQ47" s="140">
        <f ca="1">IF(AND(($AB47+$E$2)&gt;DQ$5,DQ$5&gt;=$E$2),'Portfolio Inputs'!AD$29*$L47,IF(AND(($AA47+$E$2)&gt;DQ$5,DQ$5&gt;=$E$2),'Portfolio Inputs'!AD$29*$K47,0))</f>
        <v>0</v>
      </c>
      <c r="DR47" s="140">
        <f ca="1">IF(AND(($AB47+$E$2)&gt;DR$5,DR$5&gt;=$E$2),'Portfolio Inputs'!AE$29*$L47,IF(AND(($AA47+$E$2)&gt;DR$5,DR$5&gt;=$E$2),'Portfolio Inputs'!AE$29*$K47,0))</f>
        <v>0</v>
      </c>
      <c r="DS47" s="140">
        <f ca="1">IF(AND(($AB47+$E$2)&gt;DS$5,DS$5&gt;=$E$2),'Portfolio Inputs'!AF$29*$L47,IF(AND(($AA47+$E$2)&gt;DS$5,DS$5&gt;=$E$2),'Portfolio Inputs'!AF$29*$K47,0))</f>
        <v>0</v>
      </c>
      <c r="DT47" s="140">
        <f ca="1">IF(AND(($AB47+$E$2)&gt;DT$5,DT$5&gt;=$E$2),'Portfolio Inputs'!AG$29*$L47,IF(AND(($AA47+$E$2)&gt;DT$5,DT$5&gt;=$E$2),'Portfolio Inputs'!AG$29*$K47,0))</f>
        <v>0</v>
      </c>
      <c r="DU47" s="140">
        <f ca="1">IF(AND(($AB47+$E$2)&gt;DU$5,DU$5&gt;=$E$2),'Portfolio Inputs'!AH$29*$L47,IF(AND(($AA47+$E$2)&gt;DU$5,DU$5&gt;=$E$2),'Portfolio Inputs'!AH$29*$K47,0))</f>
        <v>0</v>
      </c>
      <c r="DV47" s="140">
        <f ca="1">IF(AND(($AB47+$E$2)&gt;DV$5,DV$5&gt;=$E$2),'Portfolio Inputs'!AI$29*$L47,IF(AND(($AA47+$E$2)&gt;DV$5,DV$5&gt;=$E$2),'Portfolio Inputs'!AI$29*$K47,0))</f>
        <v>0</v>
      </c>
      <c r="DW47" s="140">
        <f ca="1">IF(AND(($AB47+$E$2)&gt;DW$5,DW$5&gt;=$E$2),'Portfolio Inputs'!AJ$29*$L47,IF(AND(($AA47+$E$2)&gt;DW$5,DW$5&gt;=$E$2),'Portfolio Inputs'!AJ$29*$K47,0))</f>
        <v>0</v>
      </c>
      <c r="DX47" s="140">
        <f ca="1">IF(AND(($AB47+$E$2)&gt;DX$5,DX$5&gt;=$E$2),'Portfolio Inputs'!AK$29*$L47,IF(AND(($AA47+$E$2)&gt;DX$5,DX$5&gt;=$E$2),'Portfolio Inputs'!AK$29*$K47,0))</f>
        <v>0</v>
      </c>
      <c r="DY47" s="140">
        <f ca="1">IF(AND(($AB47+$E$2)&gt;DY$5,DY$5&gt;=$E$2),'Portfolio Inputs'!AL$29*$L47,IF(AND(($AA47+$E$2)&gt;DY$5,DY$5&gt;=$E$2),'Portfolio Inputs'!AL$29*$K47,0))</f>
        <v>0</v>
      </c>
      <c r="DZ47" s="140">
        <f ca="1">IF(AND(($AB47+$E$2)&gt;DZ$5,DZ$5&gt;=$E$2),'Portfolio Inputs'!AM$29*$L47,IF(AND(($AA47+$E$2)&gt;DZ$5,DZ$5&gt;=$E$2),'Portfolio Inputs'!AM$29*$K47,0))</f>
        <v>0</v>
      </c>
      <c r="EA47" s="139"/>
      <c r="EB47" s="140">
        <f ca="1">IF(AND(($AB47+$E$2)&gt;EB$5,EB$5&gt;=$E$2),'Portfolio Inputs'!F$27*$U47,IF(AND(($AA47+$E$2)&gt;EB$5,EB$5&gt;=$E$2),'Portfolio Inputs'!F$27*$T47,0))
+IF(AND(($AB47+$E$2)&gt;EB$5,EB$5&gt;=$E$2),'Portfolio Inputs'!F$28*$W47,IF(AND(($AA47+$E$2)&gt;EB$5,EB$5&gt;=$E$2),'Portfolio Inputs'!F$28*$V47,0))</f>
        <v>0</v>
      </c>
      <c r="EC47" s="140">
        <f ca="1">IF(AND(($AB47+$E$2)&gt;EC$5,EC$5&gt;=$E$2),'Portfolio Inputs'!G$27*$U47,IF(AND(($AA47+$E$2)&gt;EC$5,EC$5&gt;=$E$2),'Portfolio Inputs'!G$27*$T47,0))
+IF(AND(($AB47+$E$2)&gt;EC$5,EC$5&gt;=$E$2),'Portfolio Inputs'!G$28*$W47,IF(AND(($AA47+$E$2)&gt;EC$5,EC$5&gt;=$E$2),'Portfolio Inputs'!G$28*$V47,0))</f>
        <v>0</v>
      </c>
      <c r="ED47" s="140">
        <f ca="1">IF(AND(($AB47+$E$2)&gt;ED$5,ED$5&gt;=$E$2),'Portfolio Inputs'!H$27*$U47,IF(AND(($AA47+$E$2)&gt;ED$5,ED$5&gt;=$E$2),'Portfolio Inputs'!H$27*$T47,0))
+IF(AND(($AB47+$E$2)&gt;ED$5,ED$5&gt;=$E$2),'Portfolio Inputs'!H$28*$W47,IF(AND(($AA47+$E$2)&gt;ED$5,ED$5&gt;=$E$2),'Portfolio Inputs'!H$28*$V47,0))</f>
        <v>0</v>
      </c>
      <c r="EE47" s="140">
        <f ca="1">IF(AND(($AB47+$E$2)&gt;EE$5,EE$5&gt;=$E$2),'Portfolio Inputs'!I$27*$U47,IF(AND(($AA47+$E$2)&gt;EE$5,EE$5&gt;=$E$2),'Portfolio Inputs'!I$27*$T47,0))
+IF(AND(($AB47+$E$2)&gt;EE$5,EE$5&gt;=$E$2),'Portfolio Inputs'!I$28*$W47,IF(AND(($AA47+$E$2)&gt;EE$5,EE$5&gt;=$E$2),'Portfolio Inputs'!I$28*$V47,0))</f>
        <v>0</v>
      </c>
      <c r="EF47" s="140">
        <f ca="1">IF(AND(($AB47+$E$2)&gt;EF$5,EF$5&gt;=$E$2),'Portfolio Inputs'!J$27*$U47,IF(AND(($AA47+$E$2)&gt;EF$5,EF$5&gt;=$E$2),'Portfolio Inputs'!J$27*$T47,0))
+IF(AND(($AB47+$E$2)&gt;EF$5,EF$5&gt;=$E$2),'Portfolio Inputs'!J$28*$W47,IF(AND(($AA47+$E$2)&gt;EF$5,EF$5&gt;=$E$2),'Portfolio Inputs'!J$28*$V47,0))</f>
        <v>0</v>
      </c>
      <c r="EG47" s="140">
        <f ca="1">IF(AND(($AB47+$E$2)&gt;EG$5,EG$5&gt;=$E$2),'Portfolio Inputs'!K$27*$U47,IF(AND(($AA47+$E$2)&gt;EG$5,EG$5&gt;=$E$2),'Portfolio Inputs'!K$27*$T47,0))
+IF(AND(($AB47+$E$2)&gt;EG$5,EG$5&gt;=$E$2),'Portfolio Inputs'!K$28*$W47,IF(AND(($AA47+$E$2)&gt;EG$5,EG$5&gt;=$E$2),'Portfolio Inputs'!K$28*$V47,0))</f>
        <v>0</v>
      </c>
      <c r="EH47" s="140">
        <f ca="1">IF(AND(($AB47+$E$2)&gt;EH$5,EH$5&gt;=$E$2),'Portfolio Inputs'!L$27*$U47,IF(AND(($AA47+$E$2)&gt;EH$5,EH$5&gt;=$E$2),'Portfolio Inputs'!L$27*$T47,0))
+IF(AND(($AB47+$E$2)&gt;EH$5,EH$5&gt;=$E$2),'Portfolio Inputs'!L$28*$W47,IF(AND(($AA47+$E$2)&gt;EH$5,EH$5&gt;=$E$2),'Portfolio Inputs'!L$28*$V47,0))</f>
        <v>0</v>
      </c>
      <c r="EI47" s="140">
        <f ca="1">IF(AND(($AB47+$E$2)&gt;EI$5,EI$5&gt;=$E$2),'Portfolio Inputs'!M$27*$U47,IF(AND(($AA47+$E$2)&gt;EI$5,EI$5&gt;=$E$2),'Portfolio Inputs'!M$27*$T47,0))
+IF(AND(($AB47+$E$2)&gt;EI$5,EI$5&gt;=$E$2),'Portfolio Inputs'!M$28*$W47,IF(AND(($AA47+$E$2)&gt;EI$5,EI$5&gt;=$E$2),'Portfolio Inputs'!M$28*$V47,0))</f>
        <v>0</v>
      </c>
      <c r="EJ47" s="140">
        <f ca="1">IF(AND(($AB47+$E$2)&gt;EJ$5,EJ$5&gt;=$E$2),'Portfolio Inputs'!N$27*$U47,IF(AND(($AA47+$E$2)&gt;EJ$5,EJ$5&gt;=$E$2),'Portfolio Inputs'!N$27*$T47,0))
+IF(AND(($AB47+$E$2)&gt;EJ$5,EJ$5&gt;=$E$2),'Portfolio Inputs'!N$28*$W47,IF(AND(($AA47+$E$2)&gt;EJ$5,EJ$5&gt;=$E$2),'Portfolio Inputs'!N$28*$V47,0))</f>
        <v>0</v>
      </c>
      <c r="EK47" s="140">
        <f ca="1">IF(AND(($AB47+$E$2)&gt;EK$5,EK$5&gt;=$E$2),'Portfolio Inputs'!O$27*$U47,IF(AND(($AA47+$E$2)&gt;EK$5,EK$5&gt;=$E$2),'Portfolio Inputs'!O$27*$T47,0))
+IF(AND(($AB47+$E$2)&gt;EK$5,EK$5&gt;=$E$2),'Portfolio Inputs'!O$28*$W47,IF(AND(($AA47+$E$2)&gt;EK$5,EK$5&gt;=$E$2),'Portfolio Inputs'!O$28*$V47,0))</f>
        <v>0</v>
      </c>
      <c r="EL47" s="140">
        <f ca="1">IF(AND(($AB47+$E$2)&gt;EL$5,EL$5&gt;=$E$2),'Portfolio Inputs'!P$27*$U47,IF(AND(($AA47+$E$2)&gt;EL$5,EL$5&gt;=$E$2),'Portfolio Inputs'!P$27*$T47,0))
+IF(AND(($AB47+$E$2)&gt;EL$5,EL$5&gt;=$E$2),'Portfolio Inputs'!P$28*$W47,IF(AND(($AA47+$E$2)&gt;EL$5,EL$5&gt;=$E$2),'Portfolio Inputs'!P$28*$V47,0))</f>
        <v>0</v>
      </c>
      <c r="EM47" s="140">
        <f ca="1">IF(AND(($AB47+$E$2)&gt;EM$5,EM$5&gt;=$E$2),'Portfolio Inputs'!Q$27*$U47,IF(AND(($AA47+$E$2)&gt;EM$5,EM$5&gt;=$E$2),'Portfolio Inputs'!Q$27*$T47,0))
+IF(AND(($AB47+$E$2)&gt;EM$5,EM$5&gt;=$E$2),'Portfolio Inputs'!Q$28*$W47,IF(AND(($AA47+$E$2)&gt;EM$5,EM$5&gt;=$E$2),'Portfolio Inputs'!Q$28*$V47,0))</f>
        <v>0</v>
      </c>
      <c r="EN47" s="140">
        <f ca="1">IF(AND(($AB47+$E$2)&gt;EN$5,EN$5&gt;=$E$2),'Portfolio Inputs'!R$27*$U47,IF(AND(($AA47+$E$2)&gt;EN$5,EN$5&gt;=$E$2),'Portfolio Inputs'!R$27*$T47,0))
+IF(AND(($AB47+$E$2)&gt;EN$5,EN$5&gt;=$E$2),'Portfolio Inputs'!R$28*$W47,IF(AND(($AA47+$E$2)&gt;EN$5,EN$5&gt;=$E$2),'Portfolio Inputs'!R$28*$V47,0))</f>
        <v>0</v>
      </c>
      <c r="EO47" s="140">
        <f ca="1">IF(AND(($AB47+$E$2)&gt;EO$5,EO$5&gt;=$E$2),'Portfolio Inputs'!S$27*$U47,IF(AND(($AA47+$E$2)&gt;EO$5,EO$5&gt;=$E$2),'Portfolio Inputs'!S$27*$T47,0))
+IF(AND(($AB47+$E$2)&gt;EO$5,EO$5&gt;=$E$2),'Portfolio Inputs'!S$28*$W47,IF(AND(($AA47+$E$2)&gt;EO$5,EO$5&gt;=$E$2),'Portfolio Inputs'!S$28*$V47,0))</f>
        <v>0</v>
      </c>
      <c r="EP47" s="140">
        <f ca="1">IF(AND(($AB47+$E$2)&gt;EP$5,EP$5&gt;=$E$2),'Portfolio Inputs'!T$27*$U47,IF(AND(($AA47+$E$2)&gt;EP$5,EP$5&gt;=$E$2),'Portfolio Inputs'!T$27*$T47,0))
+IF(AND(($AB47+$E$2)&gt;EP$5,EP$5&gt;=$E$2),'Portfolio Inputs'!T$28*$W47,IF(AND(($AA47+$E$2)&gt;EP$5,EP$5&gt;=$E$2),'Portfolio Inputs'!T$28*$V47,0))</f>
        <v>0</v>
      </c>
      <c r="EQ47" s="140">
        <f ca="1">IF(AND(($AB47+$E$2)&gt;EQ$5,EQ$5&gt;=$E$2),'Portfolio Inputs'!U$27*$U47,IF(AND(($AA47+$E$2)&gt;EQ$5,EQ$5&gt;=$E$2),'Portfolio Inputs'!U$27*$T47,0))
+IF(AND(($AB47+$E$2)&gt;EQ$5,EQ$5&gt;=$E$2),'Portfolio Inputs'!U$28*$W47,IF(AND(($AA47+$E$2)&gt;EQ$5,EQ$5&gt;=$E$2),'Portfolio Inputs'!U$28*$V47,0))</f>
        <v>0</v>
      </c>
      <c r="ER47" s="140">
        <f ca="1">IF(AND(($AB47+$E$2)&gt;ER$5,ER$5&gt;=$E$2),'Portfolio Inputs'!V$27*$U47,IF(AND(($AA47+$E$2)&gt;ER$5,ER$5&gt;=$E$2),'Portfolio Inputs'!V$27*$T47,0))
+IF(AND(($AB47+$E$2)&gt;ER$5,ER$5&gt;=$E$2),'Portfolio Inputs'!V$28*$W47,IF(AND(($AA47+$E$2)&gt;ER$5,ER$5&gt;=$E$2),'Portfolio Inputs'!V$28*$V47,0))</f>
        <v>0</v>
      </c>
      <c r="ES47" s="140">
        <f ca="1">IF(AND(($AB47+$E$2)&gt;ES$5,ES$5&gt;=$E$2),'Portfolio Inputs'!W$27*$U47,IF(AND(($AA47+$E$2)&gt;ES$5,ES$5&gt;=$E$2),'Portfolio Inputs'!W$27*$T47,0))
+IF(AND(($AB47+$E$2)&gt;ES$5,ES$5&gt;=$E$2),'Portfolio Inputs'!W$28*$W47,IF(AND(($AA47+$E$2)&gt;ES$5,ES$5&gt;=$E$2),'Portfolio Inputs'!W$28*$V47,0))</f>
        <v>0</v>
      </c>
      <c r="ET47" s="140">
        <f ca="1">IF(AND(($AB47+$E$2)&gt;ET$5,ET$5&gt;=$E$2),'Portfolio Inputs'!X$27*$U47,IF(AND(($AA47+$E$2)&gt;ET$5,ET$5&gt;=$E$2),'Portfolio Inputs'!X$27*$T47,0))
+IF(AND(($AB47+$E$2)&gt;ET$5,ET$5&gt;=$E$2),'Portfolio Inputs'!X$28*$W47,IF(AND(($AA47+$E$2)&gt;ET$5,ET$5&gt;=$E$2),'Portfolio Inputs'!X$28*$V47,0))</f>
        <v>0</v>
      </c>
      <c r="EU47" s="140">
        <f ca="1">IF(AND(($AB47+$E$2)&gt;EU$5,EU$5&gt;=$E$2),'Portfolio Inputs'!Y$27*$U47,IF(AND(($AA47+$E$2)&gt;EU$5,EU$5&gt;=$E$2),'Portfolio Inputs'!Y$27*$T47,0))
+IF(AND(($AB47+$E$2)&gt;EU$5,EU$5&gt;=$E$2),'Portfolio Inputs'!Y$28*$W47,IF(AND(($AA47+$E$2)&gt;EU$5,EU$5&gt;=$E$2),'Portfolio Inputs'!Y$28*$V47,0))</f>
        <v>0</v>
      </c>
      <c r="EV47" s="140">
        <f ca="1">IF(AND(($AB47+$E$2)&gt;EV$5,EV$5&gt;=$E$2),'Portfolio Inputs'!Z$27*$U47,IF(AND(($AA47+$E$2)&gt;EV$5,EV$5&gt;=$E$2),'Portfolio Inputs'!Z$27*$T47,0))
+IF(AND(($AB47+$E$2)&gt;EV$5,EV$5&gt;=$E$2),'Portfolio Inputs'!Z$28*$W47,IF(AND(($AA47+$E$2)&gt;EV$5,EV$5&gt;=$E$2),'Portfolio Inputs'!Z$28*$V47,0))</f>
        <v>0</v>
      </c>
      <c r="EW47" s="140">
        <f ca="1">IF(AND(($AB47+$E$2)&gt;EW$5,EW$5&gt;=$E$2),'Portfolio Inputs'!AA$27*$U47,IF(AND(($AA47+$E$2)&gt;EW$5,EW$5&gt;=$E$2),'Portfolio Inputs'!AA$27*$T47,0))
+IF(AND(($AB47+$E$2)&gt;EW$5,EW$5&gt;=$E$2),'Portfolio Inputs'!AA$28*$W47,IF(AND(($AA47+$E$2)&gt;EW$5,EW$5&gt;=$E$2),'Portfolio Inputs'!AA$28*$V47,0))</f>
        <v>0</v>
      </c>
      <c r="EX47" s="140">
        <f ca="1">IF(AND(($AB47+$E$2)&gt;EX$5,EX$5&gt;=$E$2),'Portfolio Inputs'!AB$27*$U47,IF(AND(($AA47+$E$2)&gt;EX$5,EX$5&gt;=$E$2),'Portfolio Inputs'!AB$27*$T47,0))
+IF(AND(($AB47+$E$2)&gt;EX$5,EX$5&gt;=$E$2),'Portfolio Inputs'!AB$28*$W47,IF(AND(($AA47+$E$2)&gt;EX$5,EX$5&gt;=$E$2),'Portfolio Inputs'!AB$28*$V47,0))</f>
        <v>0</v>
      </c>
      <c r="EY47" s="140">
        <f ca="1">IF(AND(($AB47+$E$2)&gt;EY$5,EY$5&gt;=$E$2),'Portfolio Inputs'!AC$27*$U47,IF(AND(($AA47+$E$2)&gt;EY$5,EY$5&gt;=$E$2),'Portfolio Inputs'!AC$27*$T47,0))
+IF(AND(($AB47+$E$2)&gt;EY$5,EY$5&gt;=$E$2),'Portfolio Inputs'!AC$28*$W47,IF(AND(($AA47+$E$2)&gt;EY$5,EY$5&gt;=$E$2),'Portfolio Inputs'!AC$28*$V47,0))</f>
        <v>0</v>
      </c>
      <c r="EZ47" s="140">
        <f ca="1">IF(AND(($AB47+$E$2)&gt;EZ$5,EZ$5&gt;=$E$2),'Portfolio Inputs'!AD$27*$U47,IF(AND(($AA47+$E$2)&gt;EZ$5,EZ$5&gt;=$E$2),'Portfolio Inputs'!AD$27*$T47,0))
+IF(AND(($AB47+$E$2)&gt;EZ$5,EZ$5&gt;=$E$2),'Portfolio Inputs'!AD$28*$W47,IF(AND(($AA47+$E$2)&gt;EZ$5,EZ$5&gt;=$E$2),'Portfolio Inputs'!AD$28*$V47,0))</f>
        <v>0</v>
      </c>
      <c r="FA47" s="140">
        <f ca="1">IF(AND(($AB47+$E$2)&gt;FA$5,FA$5&gt;=$E$2),'Portfolio Inputs'!AE$27*$U47,IF(AND(($AA47+$E$2)&gt;FA$5,FA$5&gt;=$E$2),'Portfolio Inputs'!AE$27*$T47,0))
+IF(AND(($AB47+$E$2)&gt;FA$5,FA$5&gt;=$E$2),'Portfolio Inputs'!AE$28*$W47,IF(AND(($AA47+$E$2)&gt;FA$5,FA$5&gt;=$E$2),'Portfolio Inputs'!AE$28*$V47,0))</f>
        <v>0</v>
      </c>
      <c r="FB47" s="140">
        <f ca="1">IF(AND(($AB47+$E$2)&gt;FB$5,FB$5&gt;=$E$2),'Portfolio Inputs'!AF$27*$U47,IF(AND(($AA47+$E$2)&gt;FB$5,FB$5&gt;=$E$2),'Portfolio Inputs'!AF$27*$T47,0))
+IF(AND(($AB47+$E$2)&gt;FB$5,FB$5&gt;=$E$2),'Portfolio Inputs'!AF$28*$W47,IF(AND(($AA47+$E$2)&gt;FB$5,FB$5&gt;=$E$2),'Portfolio Inputs'!AF$28*$V47,0))</f>
        <v>0</v>
      </c>
      <c r="FC47" s="140">
        <f ca="1">IF(AND(($AB47+$E$2)&gt;FC$5,FC$5&gt;=$E$2),'Portfolio Inputs'!AG$27*$U47,IF(AND(($AA47+$E$2)&gt;FC$5,FC$5&gt;=$E$2),'Portfolio Inputs'!AG$27*$T47,0))
+IF(AND(($AB47+$E$2)&gt;FC$5,FC$5&gt;=$E$2),'Portfolio Inputs'!AG$28*$W47,IF(AND(($AA47+$E$2)&gt;FC$5,FC$5&gt;=$E$2),'Portfolio Inputs'!AG$28*$V47,0))</f>
        <v>0</v>
      </c>
      <c r="FD47" s="140">
        <f ca="1">IF(AND(($AB47+$E$2)&gt;FD$5,FD$5&gt;=$E$2),'Portfolio Inputs'!AH$27*$U47,IF(AND(($AA47+$E$2)&gt;FD$5,FD$5&gt;=$E$2),'Portfolio Inputs'!AH$27*$T47,0))
+IF(AND(($AB47+$E$2)&gt;FD$5,FD$5&gt;=$E$2),'Portfolio Inputs'!AH$28*$W47,IF(AND(($AA47+$E$2)&gt;FD$5,FD$5&gt;=$E$2),'Portfolio Inputs'!AH$28*$V47,0))</f>
        <v>0</v>
      </c>
      <c r="FE47" s="140">
        <f ca="1">IF(AND(($AB47+$E$2)&gt;FE$5,FE$5&gt;=$E$2),'Portfolio Inputs'!AI$27*$U47,IF(AND(($AA47+$E$2)&gt;FE$5,FE$5&gt;=$E$2),'Portfolio Inputs'!AI$27*$T47,0))
+IF(AND(($AB47+$E$2)&gt;FE$5,FE$5&gt;=$E$2),'Portfolio Inputs'!AI$28*$W47,IF(AND(($AA47+$E$2)&gt;FE$5,FE$5&gt;=$E$2),'Portfolio Inputs'!AI$28*$V47,0))</f>
        <v>0</v>
      </c>
      <c r="FF47" s="140">
        <f ca="1">IF(AND(($AB47+$E$2)&gt;FF$5,FF$5&gt;=$E$2),'Portfolio Inputs'!AJ$27*$U47,IF(AND(($AA47+$E$2)&gt;FF$5,FF$5&gt;=$E$2),'Portfolio Inputs'!AJ$27*$T47,0))
+IF(AND(($AB47+$E$2)&gt;FF$5,FF$5&gt;=$E$2),'Portfolio Inputs'!AJ$28*$W47,IF(AND(($AA47+$E$2)&gt;FF$5,FF$5&gt;=$E$2),'Portfolio Inputs'!AJ$28*$V47,0))</f>
        <v>0</v>
      </c>
      <c r="FG47" s="140">
        <f ca="1">IF(AND(($AB47+$E$2)&gt;FG$5,FG$5&gt;=$E$2),'Portfolio Inputs'!AK$27*$U47,IF(AND(($AA47+$E$2)&gt;FG$5,FG$5&gt;=$E$2),'Portfolio Inputs'!AK$27*$T47,0))
+IF(AND(($AB47+$E$2)&gt;FG$5,FG$5&gt;=$E$2),'Portfolio Inputs'!AK$28*$W47,IF(AND(($AA47+$E$2)&gt;FG$5,FG$5&gt;=$E$2),'Portfolio Inputs'!AK$28*$V47,0))</f>
        <v>0</v>
      </c>
      <c r="FH47" s="140">
        <f ca="1">IF(AND(($AB47+$E$2)&gt;FH$5,FH$5&gt;=$E$2),'Portfolio Inputs'!AL$27*$U47,IF(AND(($AA47+$E$2)&gt;FH$5,FH$5&gt;=$E$2),'Portfolio Inputs'!AL$27*$T47,0))
+IF(AND(($AB47+$E$2)&gt;FH$5,FH$5&gt;=$E$2),'Portfolio Inputs'!AL$28*$W47,IF(AND(($AA47+$E$2)&gt;FH$5,FH$5&gt;=$E$2),'Portfolio Inputs'!AL$28*$V47,0))</f>
        <v>0</v>
      </c>
      <c r="FI47" s="140">
        <f ca="1">IF(AND(($AB47+$E$2)&gt;FI$5,FI$5&gt;=$E$2),'Portfolio Inputs'!AM$27*$U47,IF(AND(($AA47+$E$2)&gt;FI$5,FI$5&gt;=$E$2),'Portfolio Inputs'!AM$27*$T47,0))
+IF(AND(($AB47+$E$2)&gt;FI$5,FI$5&gt;=$E$2),'Portfolio Inputs'!AM$28*$W47,IF(AND(($AA47+$E$2)&gt;FI$5,FI$5&gt;=$E$2),'Portfolio Inputs'!AM$28*$V47,0))</f>
        <v>0</v>
      </c>
      <c r="FJ47" s="139"/>
      <c r="FK47" s="140">
        <f ca="1">IF(AND(($AB47+$E$2)&gt;GT$5,GT$5&gt;=$E$2),$U47,IF(AND(($AA47+$E$2)&gt;GT$5,GT$5&gt;=$E$2),$T47,0))/Loss_Propane
 *IF($C47="Residential",'Portfolio Inputs'!F$39,'Portfolio Inputs'!F$40)
+IF(AND(($AB47+$E$2)&gt;GT$5,GT$5&gt;=$E$2),$W47,IF(AND(($AA47+$E$2)&gt;GT$5,GT$5&gt;=$E$2),$V47,0))/Loss_OilEnergy
 *IF($C47="Residential",'Portfolio Inputs'!F$41,'Portfolio Inputs'!F$42)</f>
        <v>0</v>
      </c>
      <c r="FL47" s="140">
        <f ca="1">IF(AND(($AB47+$E$2)&gt;GU$5,GU$5&gt;=$E$2),$U47,IF(AND(($AA47+$E$2)&gt;GU$5,GU$5&gt;=$E$2),$T47,0))/Loss_Propane
 *IF($C47="Residential",'Portfolio Inputs'!G$39,'Portfolio Inputs'!G$40)
+IF(AND(($AB47+$E$2)&gt;GU$5,GU$5&gt;=$E$2),$W47,IF(AND(($AA47+$E$2)&gt;GU$5,GU$5&gt;=$E$2),$V47,0))/Loss_OilEnergy
 *IF($C47="Residential",'Portfolio Inputs'!G$41,'Portfolio Inputs'!G$42)</f>
        <v>0</v>
      </c>
      <c r="FM47" s="140">
        <f ca="1">IF(AND(($AB47+$E$2)&gt;GV$5,GV$5&gt;=$E$2),$U47,IF(AND(($AA47+$E$2)&gt;GV$5,GV$5&gt;=$E$2),$T47,0))/Loss_Propane
 *IF($C47="Residential",'Portfolio Inputs'!H$39,'Portfolio Inputs'!H$40)
+IF(AND(($AB47+$E$2)&gt;GV$5,GV$5&gt;=$E$2),$W47,IF(AND(($AA47+$E$2)&gt;GV$5,GV$5&gt;=$E$2),$V47,0))/Loss_OilEnergy
 *IF($C47="Residential",'Portfolio Inputs'!H$41,'Portfolio Inputs'!H$42)</f>
        <v>0</v>
      </c>
      <c r="FN47" s="140">
        <f ca="1">IF(AND(($AB47+$E$2)&gt;GW$5,GW$5&gt;=$E$2),$U47,IF(AND(($AA47+$E$2)&gt;GW$5,GW$5&gt;=$E$2),$T47,0))/Loss_Propane
 *IF($C47="Residential",'Portfolio Inputs'!I$39,'Portfolio Inputs'!I$40)
+IF(AND(($AB47+$E$2)&gt;GW$5,GW$5&gt;=$E$2),$W47,IF(AND(($AA47+$E$2)&gt;GW$5,GW$5&gt;=$E$2),$V47,0))/Loss_OilEnergy
 *IF($C47="Residential",'Portfolio Inputs'!I$41,'Portfolio Inputs'!I$42)</f>
        <v>0</v>
      </c>
      <c r="FO47" s="140">
        <f ca="1">IF(AND(($AB47+$E$2)&gt;GX$5,GX$5&gt;=$E$2),$U47,IF(AND(($AA47+$E$2)&gt;GX$5,GX$5&gt;=$E$2),$T47,0))/Loss_Propane
 *IF($C47="Residential",'Portfolio Inputs'!J$39,'Portfolio Inputs'!J$40)
+IF(AND(($AB47+$E$2)&gt;GX$5,GX$5&gt;=$E$2),$W47,IF(AND(($AA47+$E$2)&gt;GX$5,GX$5&gt;=$E$2),$V47,0))/Loss_OilEnergy
 *IF($C47="Residential",'Portfolio Inputs'!J$41,'Portfolio Inputs'!J$42)</f>
        <v>0</v>
      </c>
      <c r="FP47" s="140">
        <f ca="1">IF(AND(($AB47+$E$2)&gt;GY$5,GY$5&gt;=$E$2),$U47,IF(AND(($AA47+$E$2)&gt;GY$5,GY$5&gt;=$E$2),$T47,0))/Loss_Propane
 *IF($C47="Residential",'Portfolio Inputs'!K$39,'Portfolio Inputs'!K$40)
+IF(AND(($AB47+$E$2)&gt;GY$5,GY$5&gt;=$E$2),$W47,IF(AND(($AA47+$E$2)&gt;GY$5,GY$5&gt;=$E$2),$V47,0))/Loss_OilEnergy
 *IF($C47="Residential",'Portfolio Inputs'!K$41,'Portfolio Inputs'!K$42)</f>
        <v>0</v>
      </c>
      <c r="FQ47" s="140">
        <f ca="1">IF(AND(($AB47+$E$2)&gt;GZ$5,GZ$5&gt;=$E$2),$U47,IF(AND(($AA47+$E$2)&gt;GZ$5,GZ$5&gt;=$E$2),$T47,0))/Loss_Propane
 *IF($C47="Residential",'Portfolio Inputs'!L$39,'Portfolio Inputs'!L$40)
+IF(AND(($AB47+$E$2)&gt;GZ$5,GZ$5&gt;=$E$2),$W47,IF(AND(($AA47+$E$2)&gt;GZ$5,GZ$5&gt;=$E$2),$V47,0))/Loss_OilEnergy
 *IF($C47="Residential",'Portfolio Inputs'!L$41,'Portfolio Inputs'!L$42)</f>
        <v>0</v>
      </c>
      <c r="FR47" s="140">
        <f ca="1">IF(AND(($AB47+$E$2)&gt;HA$5,HA$5&gt;=$E$2),$U47,IF(AND(($AA47+$E$2)&gt;HA$5,HA$5&gt;=$E$2),$T47,0))/Loss_Propane
 *IF($C47="Residential",'Portfolio Inputs'!M$39,'Portfolio Inputs'!M$40)
+IF(AND(($AB47+$E$2)&gt;HA$5,HA$5&gt;=$E$2),$W47,IF(AND(($AA47+$E$2)&gt;HA$5,HA$5&gt;=$E$2),$V47,0))/Loss_OilEnergy
 *IF($C47="Residential",'Portfolio Inputs'!M$41,'Portfolio Inputs'!M$42)</f>
        <v>0</v>
      </c>
      <c r="FS47" s="140">
        <f ca="1">IF(AND(($AB47+$E$2)&gt;HB$5,HB$5&gt;=$E$2),$U47,IF(AND(($AA47+$E$2)&gt;HB$5,HB$5&gt;=$E$2),$T47,0))/Loss_Propane
 *IF($C47="Residential",'Portfolio Inputs'!N$39,'Portfolio Inputs'!N$40)
+IF(AND(($AB47+$E$2)&gt;HB$5,HB$5&gt;=$E$2),$W47,IF(AND(($AA47+$E$2)&gt;HB$5,HB$5&gt;=$E$2),$V47,0))/Loss_OilEnergy
 *IF($C47="Residential",'Portfolio Inputs'!N$41,'Portfolio Inputs'!N$42)</f>
        <v>0</v>
      </c>
      <c r="FT47" s="140">
        <f ca="1">IF(AND(($AB47+$E$2)&gt;HC$5,HC$5&gt;=$E$2),$U47,IF(AND(($AA47+$E$2)&gt;HC$5,HC$5&gt;=$E$2),$T47,0))/Loss_Propane
 *IF($C47="Residential",'Portfolio Inputs'!O$39,'Portfolio Inputs'!O$40)
+IF(AND(($AB47+$E$2)&gt;HC$5,HC$5&gt;=$E$2),$W47,IF(AND(($AA47+$E$2)&gt;HC$5,HC$5&gt;=$E$2),$V47,0))/Loss_OilEnergy
 *IF($C47="Residential",'Portfolio Inputs'!O$41,'Portfolio Inputs'!O$42)</f>
        <v>0</v>
      </c>
      <c r="FU47" s="140">
        <f ca="1">IF(AND(($AB47+$E$2)&gt;HD$5,HD$5&gt;=$E$2),$U47,IF(AND(($AA47+$E$2)&gt;HD$5,HD$5&gt;=$E$2),$T47,0))/Loss_Propane
 *IF($C47="Residential",'Portfolio Inputs'!P$39,'Portfolio Inputs'!P$40)
+IF(AND(($AB47+$E$2)&gt;HD$5,HD$5&gt;=$E$2),$W47,IF(AND(($AA47+$E$2)&gt;HD$5,HD$5&gt;=$E$2),$V47,0))/Loss_OilEnergy
 *IF($C47="Residential",'Portfolio Inputs'!P$41,'Portfolio Inputs'!P$42)</f>
        <v>0</v>
      </c>
      <c r="FV47" s="140">
        <f ca="1">IF(AND(($AB47+$E$2)&gt;HE$5,HE$5&gt;=$E$2),$U47,IF(AND(($AA47+$E$2)&gt;HE$5,HE$5&gt;=$E$2),$T47,0))/Loss_Propane
 *IF($C47="Residential",'Portfolio Inputs'!Q$39,'Portfolio Inputs'!Q$40)
+IF(AND(($AB47+$E$2)&gt;HE$5,HE$5&gt;=$E$2),$W47,IF(AND(($AA47+$E$2)&gt;HE$5,HE$5&gt;=$E$2),$V47,0))/Loss_OilEnergy
 *IF($C47="Residential",'Portfolio Inputs'!Q$41,'Portfolio Inputs'!Q$42)</f>
        <v>0</v>
      </c>
      <c r="FW47" s="140">
        <f ca="1">IF(AND(($AB47+$E$2)&gt;HF$5,HF$5&gt;=$E$2),$U47,IF(AND(($AA47+$E$2)&gt;HF$5,HF$5&gt;=$E$2),$T47,0))/Loss_Propane
 *IF($C47="Residential",'Portfolio Inputs'!R$39,'Portfolio Inputs'!R$40)
+IF(AND(($AB47+$E$2)&gt;HF$5,HF$5&gt;=$E$2),$W47,IF(AND(($AA47+$E$2)&gt;HF$5,HF$5&gt;=$E$2),$V47,0))/Loss_OilEnergy
 *IF($C47="Residential",'Portfolio Inputs'!R$41,'Portfolio Inputs'!R$42)</f>
        <v>0</v>
      </c>
      <c r="FX47" s="140">
        <f ca="1">IF(AND(($AB47+$E$2)&gt;HG$5,HG$5&gt;=$E$2),$U47,IF(AND(($AA47+$E$2)&gt;HG$5,HG$5&gt;=$E$2),$T47,0))/Loss_Propane
 *IF($C47="Residential",'Portfolio Inputs'!S$39,'Portfolio Inputs'!S$40)
+IF(AND(($AB47+$E$2)&gt;HG$5,HG$5&gt;=$E$2),$W47,IF(AND(($AA47+$E$2)&gt;HG$5,HG$5&gt;=$E$2),$V47,0))/Loss_OilEnergy
 *IF($C47="Residential",'Portfolio Inputs'!S$41,'Portfolio Inputs'!S$42)</f>
        <v>0</v>
      </c>
      <c r="FY47" s="140">
        <f ca="1">IF(AND(($AB47+$E$2)&gt;HH$5,HH$5&gt;=$E$2),$U47,IF(AND(($AA47+$E$2)&gt;HH$5,HH$5&gt;=$E$2),$T47,0))/Loss_Propane
 *IF($C47="Residential",'Portfolio Inputs'!T$39,'Portfolio Inputs'!T$40)
+IF(AND(($AB47+$E$2)&gt;HH$5,HH$5&gt;=$E$2),$W47,IF(AND(($AA47+$E$2)&gt;HH$5,HH$5&gt;=$E$2),$V47,0))/Loss_OilEnergy
 *IF($C47="Residential",'Portfolio Inputs'!T$41,'Portfolio Inputs'!T$42)</f>
        <v>0</v>
      </c>
      <c r="FZ47" s="140">
        <f ca="1">IF(AND(($AB47+$E$2)&gt;HI$5,HI$5&gt;=$E$2),$U47,IF(AND(($AA47+$E$2)&gt;HI$5,HI$5&gt;=$E$2),$T47,0))/Loss_Propane
 *IF($C47="Residential",'Portfolio Inputs'!U$39,'Portfolio Inputs'!U$40)
+IF(AND(($AB47+$E$2)&gt;HI$5,HI$5&gt;=$E$2),$W47,IF(AND(($AA47+$E$2)&gt;HI$5,HI$5&gt;=$E$2),$V47,0))/Loss_OilEnergy
 *IF($C47="Residential",'Portfolio Inputs'!U$41,'Portfolio Inputs'!U$42)</f>
        <v>0</v>
      </c>
      <c r="GA47" s="140">
        <f ca="1">IF(AND(($AB47+$E$2)&gt;HJ$5,HJ$5&gt;=$E$2),$U47,IF(AND(($AA47+$E$2)&gt;HJ$5,HJ$5&gt;=$E$2),$T47,0))/Loss_Propane
 *IF($C47="Residential",'Portfolio Inputs'!V$39,'Portfolio Inputs'!V$40)
+IF(AND(($AB47+$E$2)&gt;HJ$5,HJ$5&gt;=$E$2),$W47,IF(AND(($AA47+$E$2)&gt;HJ$5,HJ$5&gt;=$E$2),$V47,0))/Loss_OilEnergy
 *IF($C47="Residential",'Portfolio Inputs'!V$41,'Portfolio Inputs'!V$42)</f>
        <v>0</v>
      </c>
      <c r="GB47" s="140">
        <f ca="1">IF(AND(($AB47+$E$2)&gt;HK$5,HK$5&gt;=$E$2),$U47,IF(AND(($AA47+$E$2)&gt;HK$5,HK$5&gt;=$E$2),$T47,0))/Loss_Propane
 *IF($C47="Residential",'Portfolio Inputs'!W$39,'Portfolio Inputs'!W$40)
+IF(AND(($AB47+$E$2)&gt;HK$5,HK$5&gt;=$E$2),$W47,IF(AND(($AA47+$E$2)&gt;HK$5,HK$5&gt;=$E$2),$V47,0))/Loss_OilEnergy
 *IF($C47="Residential",'Portfolio Inputs'!W$41,'Portfolio Inputs'!W$42)</f>
        <v>0</v>
      </c>
      <c r="GC47" s="140">
        <f ca="1">IF(AND(($AB47+$E$2)&gt;HL$5,HL$5&gt;=$E$2),$U47,IF(AND(($AA47+$E$2)&gt;HL$5,HL$5&gt;=$E$2),$T47,0))/Loss_Propane
 *IF($C47="Residential",'Portfolio Inputs'!X$39,'Portfolio Inputs'!X$40)
+IF(AND(($AB47+$E$2)&gt;HL$5,HL$5&gt;=$E$2),$W47,IF(AND(($AA47+$E$2)&gt;HL$5,HL$5&gt;=$E$2),$V47,0))/Loss_OilEnergy
 *IF($C47="Residential",'Portfolio Inputs'!X$41,'Portfolio Inputs'!X$42)</f>
        <v>0</v>
      </c>
      <c r="GD47" s="140">
        <f ca="1">IF(AND(($AB47+$E$2)&gt;HM$5,HM$5&gt;=$E$2),$U47,IF(AND(($AA47+$E$2)&gt;HM$5,HM$5&gt;=$E$2),$T47,0))/Loss_Propane
 *IF($C47="Residential",'Portfolio Inputs'!Y$39,'Portfolio Inputs'!Y$40)
+IF(AND(($AB47+$E$2)&gt;HM$5,HM$5&gt;=$E$2),$W47,IF(AND(($AA47+$E$2)&gt;HM$5,HM$5&gt;=$E$2),$V47,0))/Loss_OilEnergy
 *IF($C47="Residential",'Portfolio Inputs'!Y$41,'Portfolio Inputs'!Y$42)</f>
        <v>0</v>
      </c>
      <c r="GE47" s="140">
        <f ca="1">IF(AND(($AB47+$E$2)&gt;HN$5,HN$5&gt;=$E$2),$U47,IF(AND(($AA47+$E$2)&gt;HN$5,HN$5&gt;=$E$2),$T47,0))/Loss_Propane
 *IF($C47="Residential",'Portfolio Inputs'!Z$39,'Portfolio Inputs'!Z$40)
+IF(AND(($AB47+$E$2)&gt;HN$5,HN$5&gt;=$E$2),$W47,IF(AND(($AA47+$E$2)&gt;HN$5,HN$5&gt;=$E$2),$V47,0))/Loss_OilEnergy
 *IF($C47="Residential",'Portfolio Inputs'!Z$41,'Portfolio Inputs'!Z$42)</f>
        <v>0</v>
      </c>
      <c r="GF47" s="140">
        <f ca="1">IF(AND(($AB47+$E$2)&gt;HO$5,HO$5&gt;=$E$2),$U47,IF(AND(($AA47+$E$2)&gt;HO$5,HO$5&gt;=$E$2),$T47,0))/Loss_Propane
 *IF($C47="Residential",'Portfolio Inputs'!AA$39,'Portfolio Inputs'!AA$40)
+IF(AND(($AB47+$E$2)&gt;HO$5,HO$5&gt;=$E$2),$W47,IF(AND(($AA47+$E$2)&gt;HO$5,HO$5&gt;=$E$2),$V47,0))/Loss_OilEnergy
 *IF($C47="Residential",'Portfolio Inputs'!AA$41,'Portfolio Inputs'!AA$42)</f>
        <v>0</v>
      </c>
      <c r="GG47" s="140">
        <f ca="1">IF(AND(($AB47+$E$2)&gt;HP$5,HP$5&gt;=$E$2),$U47,IF(AND(($AA47+$E$2)&gt;HP$5,HP$5&gt;=$E$2),$T47,0))/Loss_Propane
 *IF($C47="Residential",'Portfolio Inputs'!AB$39,'Portfolio Inputs'!AB$40)
+IF(AND(($AB47+$E$2)&gt;HP$5,HP$5&gt;=$E$2),$W47,IF(AND(($AA47+$E$2)&gt;HP$5,HP$5&gt;=$E$2),$V47,0))/Loss_OilEnergy
 *IF($C47="Residential",'Portfolio Inputs'!AB$41,'Portfolio Inputs'!AB$42)</f>
        <v>0</v>
      </c>
      <c r="GH47" s="140">
        <f ca="1">IF(AND(($AB47+$E$2)&gt;HQ$5,HQ$5&gt;=$E$2),$U47,IF(AND(($AA47+$E$2)&gt;HQ$5,HQ$5&gt;=$E$2),$T47,0))/Loss_Propane
 *IF($C47="Residential",'Portfolio Inputs'!AC$39,'Portfolio Inputs'!AC$40)
+IF(AND(($AB47+$E$2)&gt;HQ$5,HQ$5&gt;=$E$2),$W47,IF(AND(($AA47+$E$2)&gt;HQ$5,HQ$5&gt;=$E$2),$V47,0))/Loss_OilEnergy
 *IF($C47="Residential",'Portfolio Inputs'!AC$41,'Portfolio Inputs'!AC$42)</f>
        <v>0</v>
      </c>
      <c r="GI47" s="140">
        <f ca="1">IF(AND(($AB47+$E$2)&gt;HR$5,HR$5&gt;=$E$2),$U47,IF(AND(($AA47+$E$2)&gt;HR$5,HR$5&gt;=$E$2),$T47,0))/Loss_Propane
 *IF($C47="Residential",'Portfolio Inputs'!AD$39,'Portfolio Inputs'!AD$40)
+IF(AND(($AB47+$E$2)&gt;HR$5,HR$5&gt;=$E$2),$W47,IF(AND(($AA47+$E$2)&gt;HR$5,HR$5&gt;=$E$2),$V47,0))/Loss_OilEnergy
 *IF($C47="Residential",'Portfolio Inputs'!AD$41,'Portfolio Inputs'!AD$42)</f>
        <v>0</v>
      </c>
      <c r="GJ47" s="140">
        <f ca="1">IF(AND(($AB47+$E$2)&gt;HS$5,HS$5&gt;=$E$2),$U47,IF(AND(($AA47+$E$2)&gt;HS$5,HS$5&gt;=$E$2),$T47,0))/Loss_Propane
 *IF($C47="Residential",'Portfolio Inputs'!AE$39,'Portfolio Inputs'!AE$40)
+IF(AND(($AB47+$E$2)&gt;HS$5,HS$5&gt;=$E$2),$W47,IF(AND(($AA47+$E$2)&gt;HS$5,HS$5&gt;=$E$2),$V47,0))/Loss_OilEnergy
 *IF($C47="Residential",'Portfolio Inputs'!AE$41,'Portfolio Inputs'!AE$42)</f>
        <v>0</v>
      </c>
      <c r="GK47" s="140">
        <f ca="1">IF(AND(($AB47+$E$2)&gt;HT$5,HT$5&gt;=$E$2),$U47,IF(AND(($AA47+$E$2)&gt;HT$5,HT$5&gt;=$E$2),$T47,0))/Loss_Propane
 *IF($C47="Residential",'Portfolio Inputs'!AF$39,'Portfolio Inputs'!AF$40)
+IF(AND(($AB47+$E$2)&gt;HT$5,HT$5&gt;=$E$2),$W47,IF(AND(($AA47+$E$2)&gt;HT$5,HT$5&gt;=$E$2),$V47,0))/Loss_OilEnergy
 *IF($C47="Residential",'Portfolio Inputs'!AF$41,'Portfolio Inputs'!AF$42)</f>
        <v>0</v>
      </c>
      <c r="GL47" s="140">
        <f ca="1">IF(AND(($AB47+$E$2)&gt;HU$5,HU$5&gt;=$E$2),$U47,IF(AND(($AA47+$E$2)&gt;HU$5,HU$5&gt;=$E$2),$T47,0))/Loss_Propane
 *IF($C47="Residential",'Portfolio Inputs'!AG$39,'Portfolio Inputs'!AG$40)
+IF(AND(($AB47+$E$2)&gt;HU$5,HU$5&gt;=$E$2),$W47,IF(AND(($AA47+$E$2)&gt;HU$5,HU$5&gt;=$E$2),$V47,0))/Loss_OilEnergy
 *IF($C47="Residential",'Portfolio Inputs'!AG$41,'Portfolio Inputs'!AG$42)</f>
        <v>0</v>
      </c>
      <c r="GM47" s="140">
        <f ca="1">IF(AND(($AB47+$E$2)&gt;HV$5,HV$5&gt;=$E$2),$U47,IF(AND(($AA47+$E$2)&gt;HV$5,HV$5&gt;=$E$2),$T47,0))/Loss_Propane
 *IF($C47="Residential",'Portfolio Inputs'!AH$39,'Portfolio Inputs'!AH$40)
+IF(AND(($AB47+$E$2)&gt;HV$5,HV$5&gt;=$E$2),$W47,IF(AND(($AA47+$E$2)&gt;HV$5,HV$5&gt;=$E$2),$V47,0))/Loss_OilEnergy
 *IF($C47="Residential",'Portfolio Inputs'!AH$41,'Portfolio Inputs'!AH$42)</f>
        <v>0</v>
      </c>
      <c r="GN47" s="140">
        <f ca="1">IF(AND(($AB47+$E$2)&gt;HW$5,HW$5&gt;=$E$2),$U47,IF(AND(($AA47+$E$2)&gt;HW$5,HW$5&gt;=$E$2),$T47,0))/Loss_Propane
 *IF($C47="Residential",'Portfolio Inputs'!AI$39,'Portfolio Inputs'!AI$40)
+IF(AND(($AB47+$E$2)&gt;HW$5,HW$5&gt;=$E$2),$W47,IF(AND(($AA47+$E$2)&gt;HW$5,HW$5&gt;=$E$2),$V47,0))/Loss_OilEnergy
 *IF($C47="Residential",'Portfolio Inputs'!AI$41,'Portfolio Inputs'!AI$42)</f>
        <v>0</v>
      </c>
      <c r="GO47" s="140">
        <f ca="1">IF(AND(($AB47+$E$2)&gt;HX$5,HX$5&gt;=$E$2),$U47,IF(AND(($AA47+$E$2)&gt;HX$5,HX$5&gt;=$E$2),$T47,0))/Loss_Propane
 *IF($C47="Residential",'Portfolio Inputs'!AJ$39,'Portfolio Inputs'!AJ$40)
+IF(AND(($AB47+$E$2)&gt;HX$5,HX$5&gt;=$E$2),$W47,IF(AND(($AA47+$E$2)&gt;HX$5,HX$5&gt;=$E$2),$V47,0))/Loss_OilEnergy
 *IF($C47="Residential",'Portfolio Inputs'!AJ$41,'Portfolio Inputs'!AJ$42)</f>
        <v>0</v>
      </c>
      <c r="GP47" s="140">
        <f ca="1">IF(AND(($AB47+$E$2)&gt;HY$5,HY$5&gt;=$E$2),$U47,IF(AND(($AA47+$E$2)&gt;HY$5,HY$5&gt;=$E$2),$T47,0))/Loss_Propane
 *IF($C47="Residential",'Portfolio Inputs'!AK$39,'Portfolio Inputs'!AK$40)
+IF(AND(($AB47+$E$2)&gt;HY$5,HY$5&gt;=$E$2),$W47,IF(AND(($AA47+$E$2)&gt;HY$5,HY$5&gt;=$E$2),$V47,0))/Loss_OilEnergy
 *IF($C47="Residential",'Portfolio Inputs'!AK$41,'Portfolio Inputs'!AK$42)</f>
        <v>0</v>
      </c>
      <c r="GQ47" s="140">
        <f ca="1">IF(AND(($AB47+$E$2)&gt;HZ$5,HZ$5&gt;=$E$2),$U47,IF(AND(($AA47+$E$2)&gt;HZ$5,HZ$5&gt;=$E$2),$T47,0))/Loss_Propane
 *IF($C47="Residential",'Portfolio Inputs'!AL$39,'Portfolio Inputs'!AL$40)
+IF(AND(($AB47+$E$2)&gt;HZ$5,HZ$5&gt;=$E$2),$W47,IF(AND(($AA47+$E$2)&gt;HZ$5,HZ$5&gt;=$E$2),$V47,0))/Loss_OilEnergy
 *IF($C47="Residential",'Portfolio Inputs'!AL$41,'Portfolio Inputs'!AL$42)</f>
        <v>0</v>
      </c>
      <c r="GR47" s="140">
        <f ca="1">IF(AND(($AB47+$E$2)&gt;IA$5,IA$5&gt;=$E$2),$U47,IF(AND(($AA47+$E$2)&gt;IA$5,IA$5&gt;=$E$2),$T47,0))/Loss_Propane
 *IF($C47="Residential",'Portfolio Inputs'!AM$39,'Portfolio Inputs'!AM$40)
+IF(AND(($AB47+$E$2)&gt;IA$5,IA$5&gt;=$E$2),$W47,IF(AND(($AA47+$E$2)&gt;IA$5,IA$5&gt;=$E$2),$V47,0))/Loss_OilEnergy
 *IF($C47="Residential",'Portfolio Inputs'!AM$41,'Portfolio Inputs'!AM$42)</f>
        <v>0</v>
      </c>
      <c r="GS47" s="139"/>
      <c r="GT47" s="140">
        <f ca="1">IF(AND(($AB47+$E$2)&gt;GT$5,GT$5&gt;=$E$2),$L47,IF(AND(($AA47+$E$2)&gt;GT$5,GT$5&gt;=$E$2),$K47,0))/Loss_ElectricEnergy
 *IF($C47="Residential",'Portfolio Inputs'!F$33,'Portfolio Inputs'!F$34)
+IF(AND(($AB47+$E$2)&gt;GT$5,GT$5&gt;=$E$2),$Q47,IF(AND(($AA47+$E$2)&gt;GT$5,GT$5&gt;=$E$2),$P47,0))/Loss_GasEnergy
 *IF($C47="Residential",'Portfolio Inputs'!F$35,'Portfolio Inputs'!F$36)</f>
        <v>5274.2069781555201</v>
      </c>
      <c r="GU47" s="140">
        <f ca="1">IF(AND(($AB47+$E$2)&gt;GU$5,GU$5&gt;=$E$2),$L47,IF(AND(($AA47+$E$2)&gt;GU$5,GU$5&gt;=$E$2),$K47,0))/Loss_ElectricEnergy
 *IF($C47="Residential",'Portfolio Inputs'!G$33,'Portfolio Inputs'!G$34)
+IF(AND(($AB47+$E$2)&gt;GU$5,GU$5&gt;=$E$2),$Q47,IF(AND(($AA47+$E$2)&gt;GU$5,GU$5&gt;=$E$2),$P47,0))/Loss_GasEnergy
 *IF($C47="Residential",'Portfolio Inputs'!G$35,'Portfolio Inputs'!G$36)</f>
        <v>5353.3200828278523</v>
      </c>
      <c r="GV47" s="140">
        <f ca="1">IF(AND(($AB47+$E$2)&gt;GV$5,GV$5&gt;=$E$2),$L47,IF(AND(($AA47+$E$2)&gt;GV$5,GV$5&gt;=$E$2),$K47,0))/Loss_ElectricEnergy
 *IF($C47="Residential",'Portfolio Inputs'!H$33,'Portfolio Inputs'!H$34)
+IF(AND(($AB47+$E$2)&gt;GV$5,GV$5&gt;=$E$2),$Q47,IF(AND(($AA47+$E$2)&gt;GV$5,GV$5&gt;=$E$2),$P47,0))/Loss_GasEnergy
 *IF($C47="Residential",'Portfolio Inputs'!H$35,'Portfolio Inputs'!H$36)</f>
        <v>5433.6198840702691</v>
      </c>
      <c r="GW47" s="140">
        <f ca="1">IF(AND(($AB47+$E$2)&gt;GW$5,GW$5&gt;=$E$2),$L47,IF(AND(($AA47+$E$2)&gt;GW$5,GW$5&gt;=$E$2),$K47,0))/Loss_ElectricEnergy
 *IF($C47="Residential",'Portfolio Inputs'!I$33,'Portfolio Inputs'!I$34)
+IF(AND(($AB47+$E$2)&gt;GW$5,GW$5&gt;=$E$2),$Q47,IF(AND(($AA47+$E$2)&gt;GW$5,GW$5&gt;=$E$2),$P47,0))/Loss_GasEnergy
 *IF($C47="Residential",'Portfolio Inputs'!I$35,'Portfolio Inputs'!I$36)</f>
        <v>5515.1241823313221</v>
      </c>
      <c r="GX47" s="140">
        <f ca="1">IF(AND(($AB47+$E$2)&gt;GX$5,GX$5&gt;=$E$2),$L47,IF(AND(($AA47+$E$2)&gt;GX$5,GX$5&gt;=$E$2),$K47,0))/Loss_ElectricEnergy
 *IF($C47="Residential",'Portfolio Inputs'!J$33,'Portfolio Inputs'!J$34)
+IF(AND(($AB47+$E$2)&gt;GX$5,GX$5&gt;=$E$2),$Q47,IF(AND(($AA47+$E$2)&gt;GX$5,GX$5&gt;=$E$2),$P47,0))/Loss_GasEnergy
 *IF($C47="Residential",'Portfolio Inputs'!J$35,'Portfolio Inputs'!J$36)</f>
        <v>5597.8510450662916</v>
      </c>
      <c r="GY47" s="140">
        <f ca="1">IF(AND(($AB47+$E$2)&gt;GY$5,GY$5&gt;=$E$2),$L47,IF(AND(($AA47+$E$2)&gt;GY$5,GY$5&gt;=$E$2),$K47,0))/Loss_ElectricEnergy
 *IF($C47="Residential",'Portfolio Inputs'!K$33,'Portfolio Inputs'!K$34)
+IF(AND(($AB47+$E$2)&gt;GY$5,GY$5&gt;=$E$2),$Q47,IF(AND(($AA47+$E$2)&gt;GY$5,GY$5&gt;=$E$2),$P47,0))/Loss_GasEnergy
 *IF($C47="Residential",'Portfolio Inputs'!K$35,'Portfolio Inputs'!K$36)</f>
        <v>5681.8188107422857</v>
      </c>
      <c r="GZ47" s="140">
        <f ca="1">IF(AND(($AB47+$E$2)&gt;GZ$5,GZ$5&gt;=$E$2),$L47,IF(AND(($AA47+$E$2)&gt;GZ$5,GZ$5&gt;=$E$2),$K47,0))/Loss_ElectricEnergy
 *IF($C47="Residential",'Portfolio Inputs'!L$33,'Portfolio Inputs'!L$34)
+IF(AND(($AB47+$E$2)&gt;GZ$5,GZ$5&gt;=$E$2),$Q47,IF(AND(($AA47+$E$2)&gt;GZ$5,GZ$5&gt;=$E$2),$P47,0))/Loss_GasEnergy
 *IF($C47="Residential",'Portfolio Inputs'!L$35,'Portfolio Inputs'!L$36)</f>
        <v>5767.0460929034189</v>
      </c>
      <c r="HA47" s="140">
        <f ca="1">IF(AND(($AB47+$E$2)&gt;HA$5,HA$5&gt;=$E$2),$L47,IF(AND(($AA47+$E$2)&gt;HA$5,HA$5&gt;=$E$2),$K47,0))/Loss_ElectricEnergy
 *IF($C47="Residential",'Portfolio Inputs'!M$33,'Portfolio Inputs'!M$34)
+IF(AND(($AB47+$E$2)&gt;HA$5,HA$5&gt;=$E$2),$Q47,IF(AND(($AA47+$E$2)&gt;HA$5,HA$5&gt;=$E$2),$P47,0))/Loss_GasEnergy
 *IF($C47="Residential",'Portfolio Inputs'!M$35,'Portfolio Inputs'!M$36)</f>
        <v>5853.5517842969693</v>
      </c>
      <c r="HB47" s="140">
        <f ca="1">IF(AND(($AB47+$E$2)&gt;HB$5,HB$5&gt;=$E$2),$L47,IF(AND(($AA47+$E$2)&gt;HB$5,HB$5&gt;=$E$2),$K47,0))/Loss_ElectricEnergy
 *IF($C47="Residential",'Portfolio Inputs'!N$33,'Portfolio Inputs'!N$34)
+IF(AND(($AB47+$E$2)&gt;HB$5,HB$5&gt;=$E$2),$Q47,IF(AND(($AA47+$E$2)&gt;HB$5,HB$5&gt;=$E$2),$P47,0))/Loss_GasEnergy
 *IF($C47="Residential",'Portfolio Inputs'!N$35,'Portfolio Inputs'!N$36)</f>
        <v>5941.3550610614238</v>
      </c>
      <c r="HC47" s="140">
        <f ca="1">IF(AND(($AB47+$E$2)&gt;HC$5,HC$5&gt;=$E$2),$L47,IF(AND(($AA47+$E$2)&gt;HC$5,HC$5&gt;=$E$2),$K47,0))/Loss_ElectricEnergy
 *IF($C47="Residential",'Portfolio Inputs'!O$33,'Portfolio Inputs'!O$34)
+IF(AND(($AB47+$E$2)&gt;HC$5,HC$5&gt;=$E$2),$Q47,IF(AND(($AA47+$E$2)&gt;HC$5,HC$5&gt;=$E$2),$P47,0))/Loss_GasEnergy
 *IF($C47="Residential",'Portfolio Inputs'!O$35,'Portfolio Inputs'!O$36)</f>
        <v>6030.475386977344</v>
      </c>
      <c r="HD47" s="140">
        <f ca="1">IF(AND(($AB47+$E$2)&gt;HD$5,HD$5&gt;=$E$2),$L47,IF(AND(($AA47+$E$2)&gt;HD$5,HD$5&gt;=$E$2),$K47,0))/Loss_ElectricEnergy
 *IF($C47="Residential",'Portfolio Inputs'!P$33,'Portfolio Inputs'!P$34)
+IF(AND(($AB47+$E$2)&gt;HD$5,HD$5&gt;=$E$2),$Q47,IF(AND(($AA47+$E$2)&gt;HD$5,HD$5&gt;=$E$2),$P47,0))/Loss_GasEnergy
 *IF($C47="Residential",'Portfolio Inputs'!P$35,'Portfolio Inputs'!P$36)</f>
        <v>6120.9325177820047</v>
      </c>
      <c r="HE47" s="140">
        <f ca="1">IF(AND(($AB47+$E$2)&gt;HE$5,HE$5&gt;=$E$2),$L47,IF(AND(($AA47+$E$2)&gt;HE$5,HE$5&gt;=$E$2),$K47,0))/Loss_ElectricEnergy
 *IF($C47="Residential",'Portfolio Inputs'!Q$33,'Portfolio Inputs'!Q$34)
+IF(AND(($AB47+$E$2)&gt;HE$5,HE$5&gt;=$E$2),$Q47,IF(AND(($AA47+$E$2)&gt;HE$5,HE$5&gt;=$E$2),$P47,0))/Loss_GasEnergy
 *IF($C47="Residential",'Portfolio Inputs'!Q$35,'Portfolio Inputs'!Q$36)</f>
        <v>6212.7465055487337</v>
      </c>
      <c r="HF47" s="140">
        <f ca="1">IF(AND(($AB47+$E$2)&gt;HF$5,HF$5&gt;=$E$2),$L47,IF(AND(($AA47+$E$2)&gt;HF$5,HF$5&gt;=$E$2),$K47,0))/Loss_ElectricEnergy
 *IF($C47="Residential",'Portfolio Inputs'!R$33,'Portfolio Inputs'!R$34)
+IF(AND(($AB47+$E$2)&gt;HF$5,HF$5&gt;=$E$2),$Q47,IF(AND(($AA47+$E$2)&gt;HF$5,HF$5&gt;=$E$2),$P47,0))/Loss_GasEnergy
 *IF($C47="Residential",'Portfolio Inputs'!R$35,'Portfolio Inputs'!R$36)</f>
        <v>6305.9377031319636</v>
      </c>
      <c r="HG47" s="140">
        <f ca="1">IF(AND(($AB47+$E$2)&gt;HG$5,HG$5&gt;=$E$2),$L47,IF(AND(($AA47+$E$2)&gt;HG$5,HG$5&gt;=$E$2),$K47,0))/Loss_ElectricEnergy
 *IF($C47="Residential",'Portfolio Inputs'!S$33,'Portfolio Inputs'!S$34)
+IF(AND(($AB47+$E$2)&gt;HG$5,HG$5&gt;=$E$2),$Q47,IF(AND(($AA47+$E$2)&gt;HG$5,HG$5&gt;=$E$2),$P47,0))/Loss_GasEnergy
 *IF($C47="Residential",'Portfolio Inputs'!S$35,'Portfolio Inputs'!S$36)</f>
        <v>6400.526768678943</v>
      </c>
      <c r="HH47" s="140">
        <f ca="1">IF(AND(($AB47+$E$2)&gt;HH$5,HH$5&gt;=$E$2),$L47,IF(AND(($AA47+$E$2)&gt;HH$5,HH$5&gt;=$E$2),$K47,0))/Loss_ElectricEnergy
 *IF($C47="Residential",'Portfolio Inputs'!T$33,'Portfolio Inputs'!T$34)
+IF(AND(($AB47+$E$2)&gt;HH$5,HH$5&gt;=$E$2),$Q47,IF(AND(($AA47+$E$2)&gt;HH$5,HH$5&gt;=$E$2),$P47,0))/Loss_GasEnergy
 *IF($C47="Residential",'Portfolio Inputs'!T$35,'Portfolio Inputs'!T$36)</f>
        <v>6496.5346702091265</v>
      </c>
      <c r="HI47" s="140">
        <f ca="1">IF(AND(($AB47+$E$2)&gt;HI$5,HI$5&gt;=$E$2),$L47,IF(AND(($AA47+$E$2)&gt;HI$5,HI$5&gt;=$E$2),$K47,0))/Loss_ElectricEnergy
 *IF($C47="Residential",'Portfolio Inputs'!U$33,'Portfolio Inputs'!U$34)
+IF(AND(($AB47+$E$2)&gt;HI$5,HI$5&gt;=$E$2),$Q47,IF(AND(($AA47+$E$2)&gt;HI$5,HI$5&gt;=$E$2),$P47,0))/Loss_GasEnergy
 *IF($C47="Residential",'Portfolio Inputs'!U$35,'Portfolio Inputs'!U$36)</f>
        <v>0</v>
      </c>
      <c r="HJ47" s="140">
        <f ca="1">IF(AND(($AB47+$E$2)&gt;HJ$5,HJ$5&gt;=$E$2),$L47,IF(AND(($AA47+$E$2)&gt;HJ$5,HJ$5&gt;=$E$2),$K47,0))/Loss_ElectricEnergy
 *IF($C47="Residential",'Portfolio Inputs'!V$33,'Portfolio Inputs'!V$34)
+IF(AND(($AB47+$E$2)&gt;HJ$5,HJ$5&gt;=$E$2),$Q47,IF(AND(($AA47+$E$2)&gt;HJ$5,HJ$5&gt;=$E$2),$P47,0))/Loss_GasEnergy
 *IF($C47="Residential",'Portfolio Inputs'!V$35,'Portfolio Inputs'!V$36)</f>
        <v>0</v>
      </c>
      <c r="HK47" s="140">
        <f ca="1">IF(AND(($AB47+$E$2)&gt;HK$5,HK$5&gt;=$E$2),$L47,IF(AND(($AA47+$E$2)&gt;HK$5,HK$5&gt;=$E$2),$K47,0))/Loss_ElectricEnergy
 *IF($C47="Residential",'Portfolio Inputs'!W$33,'Portfolio Inputs'!W$34)
+IF(AND(($AB47+$E$2)&gt;HK$5,HK$5&gt;=$E$2),$Q47,IF(AND(($AA47+$E$2)&gt;HK$5,HK$5&gt;=$E$2),$P47,0))/Loss_GasEnergy
 *IF($C47="Residential",'Portfolio Inputs'!W$35,'Portfolio Inputs'!W$36)</f>
        <v>0</v>
      </c>
      <c r="HL47" s="140">
        <f ca="1">IF(AND(($AB47+$E$2)&gt;HL$5,HL$5&gt;=$E$2),$L47,IF(AND(($AA47+$E$2)&gt;HL$5,HL$5&gt;=$E$2),$K47,0))/Loss_ElectricEnergy
 *IF($C47="Residential",'Portfolio Inputs'!X$33,'Portfolio Inputs'!X$34)
+IF(AND(($AB47+$E$2)&gt;HL$5,HL$5&gt;=$E$2),$Q47,IF(AND(($AA47+$E$2)&gt;HL$5,HL$5&gt;=$E$2),$P47,0))/Loss_GasEnergy
 *IF($C47="Residential",'Portfolio Inputs'!X$35,'Portfolio Inputs'!X$36)</f>
        <v>0</v>
      </c>
      <c r="HM47" s="140">
        <f ca="1">IF(AND(($AB47+$E$2)&gt;HM$5,HM$5&gt;=$E$2),$L47,IF(AND(($AA47+$E$2)&gt;HM$5,HM$5&gt;=$E$2),$K47,0))/Loss_ElectricEnergy
 *IF($C47="Residential",'Portfolio Inputs'!Y$33,'Portfolio Inputs'!Y$34)
+IF(AND(($AB47+$E$2)&gt;HM$5,HM$5&gt;=$E$2),$Q47,IF(AND(($AA47+$E$2)&gt;HM$5,HM$5&gt;=$E$2),$P47,0))/Loss_GasEnergy
 *IF($C47="Residential",'Portfolio Inputs'!Y$35,'Portfolio Inputs'!Y$36)</f>
        <v>0</v>
      </c>
      <c r="HN47" s="140">
        <f ca="1">IF(AND(($AB47+$E$2)&gt;HN$5,HN$5&gt;=$E$2),$L47,IF(AND(($AA47+$E$2)&gt;HN$5,HN$5&gt;=$E$2),$K47,0))/Loss_ElectricEnergy
 *IF($C47="Residential",'Portfolio Inputs'!Z$33,'Portfolio Inputs'!Z$34)
+IF(AND(($AB47+$E$2)&gt;HN$5,HN$5&gt;=$E$2),$Q47,IF(AND(($AA47+$E$2)&gt;HN$5,HN$5&gt;=$E$2),$P47,0))/Loss_GasEnergy
 *IF($C47="Residential",'Portfolio Inputs'!Z$35,'Portfolio Inputs'!Z$36)</f>
        <v>0</v>
      </c>
      <c r="HO47" s="140">
        <f ca="1">IF(AND(($AB47+$E$2)&gt;HO$5,HO$5&gt;=$E$2),$L47,IF(AND(($AA47+$E$2)&gt;HO$5,HO$5&gt;=$E$2),$K47,0))/Loss_ElectricEnergy
 *IF($C47="Residential",'Portfolio Inputs'!AA$33,'Portfolio Inputs'!AA$34)
+IF(AND(($AB47+$E$2)&gt;HO$5,HO$5&gt;=$E$2),$Q47,IF(AND(($AA47+$E$2)&gt;HO$5,HO$5&gt;=$E$2),$P47,0))/Loss_GasEnergy
 *IF($C47="Residential",'Portfolio Inputs'!AA$35,'Portfolio Inputs'!AA$36)</f>
        <v>0</v>
      </c>
      <c r="HP47" s="140">
        <f ca="1">IF(AND(($AB47+$E$2)&gt;HP$5,HP$5&gt;=$E$2),$L47,IF(AND(($AA47+$E$2)&gt;HP$5,HP$5&gt;=$E$2),$K47,0))/Loss_ElectricEnergy
 *IF($C47="Residential",'Portfolio Inputs'!AB$33,'Portfolio Inputs'!AB$34)
+IF(AND(($AB47+$E$2)&gt;HP$5,HP$5&gt;=$E$2),$Q47,IF(AND(($AA47+$E$2)&gt;HP$5,HP$5&gt;=$E$2),$P47,0))/Loss_GasEnergy
 *IF($C47="Residential",'Portfolio Inputs'!AB$35,'Portfolio Inputs'!AB$36)</f>
        <v>0</v>
      </c>
      <c r="HQ47" s="140">
        <f ca="1">IF(AND(($AB47+$E$2)&gt;HQ$5,HQ$5&gt;=$E$2),$L47,IF(AND(($AA47+$E$2)&gt;HQ$5,HQ$5&gt;=$E$2),$K47,0))/Loss_ElectricEnergy
 *IF($C47="Residential",'Portfolio Inputs'!AC$33,'Portfolio Inputs'!AC$34)
+IF(AND(($AB47+$E$2)&gt;HQ$5,HQ$5&gt;=$E$2),$Q47,IF(AND(($AA47+$E$2)&gt;HQ$5,HQ$5&gt;=$E$2),$P47,0))/Loss_GasEnergy
 *IF($C47="Residential",'Portfolio Inputs'!AC$35,'Portfolio Inputs'!AC$36)</f>
        <v>0</v>
      </c>
      <c r="HR47" s="140">
        <f ca="1">IF(AND(($AB47+$E$2)&gt;HR$5,HR$5&gt;=$E$2),$L47,IF(AND(($AA47+$E$2)&gt;HR$5,HR$5&gt;=$E$2),$K47,0))/Loss_ElectricEnergy
 *IF($C47="Residential",'Portfolio Inputs'!AD$33,'Portfolio Inputs'!AD$34)
+IF(AND(($AB47+$E$2)&gt;HR$5,HR$5&gt;=$E$2),$Q47,IF(AND(($AA47+$E$2)&gt;HR$5,HR$5&gt;=$E$2),$P47,0))/Loss_GasEnergy
 *IF($C47="Residential",'Portfolio Inputs'!AD$35,'Portfolio Inputs'!AD$36)</f>
        <v>0</v>
      </c>
      <c r="HS47" s="140">
        <f ca="1">IF(AND(($AB47+$E$2)&gt;HS$5,HS$5&gt;=$E$2),$L47,IF(AND(($AA47+$E$2)&gt;HS$5,HS$5&gt;=$E$2),$K47,0))/Loss_ElectricEnergy
 *IF($C47="Residential",'Portfolio Inputs'!AE$33,'Portfolio Inputs'!AE$34)
+IF(AND(($AB47+$E$2)&gt;HS$5,HS$5&gt;=$E$2),$Q47,IF(AND(($AA47+$E$2)&gt;HS$5,HS$5&gt;=$E$2),$P47,0))/Loss_GasEnergy
 *IF($C47="Residential",'Portfolio Inputs'!AE$35,'Portfolio Inputs'!AE$36)</f>
        <v>0</v>
      </c>
      <c r="HT47" s="140">
        <f ca="1">IF(AND(($AB47+$E$2)&gt;HT$5,HT$5&gt;=$E$2),$L47,IF(AND(($AA47+$E$2)&gt;HT$5,HT$5&gt;=$E$2),$K47,0))/Loss_ElectricEnergy
 *IF($C47="Residential",'Portfolio Inputs'!AF$33,'Portfolio Inputs'!AF$34)
+IF(AND(($AB47+$E$2)&gt;HT$5,HT$5&gt;=$E$2),$Q47,IF(AND(($AA47+$E$2)&gt;HT$5,HT$5&gt;=$E$2),$P47,0))/Loss_GasEnergy
 *IF($C47="Residential",'Portfolio Inputs'!AF$35,'Portfolio Inputs'!AF$36)</f>
        <v>0</v>
      </c>
      <c r="HU47" s="140">
        <f ca="1">IF(AND(($AB47+$E$2)&gt;HU$5,HU$5&gt;=$E$2),$L47,IF(AND(($AA47+$E$2)&gt;HU$5,HU$5&gt;=$E$2),$K47,0))/Loss_ElectricEnergy
 *IF($C47="Residential",'Portfolio Inputs'!AG$33,'Portfolio Inputs'!AG$34)
+IF(AND(($AB47+$E$2)&gt;HU$5,HU$5&gt;=$E$2),$Q47,IF(AND(($AA47+$E$2)&gt;HU$5,HU$5&gt;=$E$2),$P47,0))/Loss_GasEnergy
 *IF($C47="Residential",'Portfolio Inputs'!AG$35,'Portfolio Inputs'!AG$36)</f>
        <v>0</v>
      </c>
      <c r="HV47" s="140">
        <f ca="1">IF(AND(($AB47+$E$2)&gt;HV$5,HV$5&gt;=$E$2),$L47,IF(AND(($AA47+$E$2)&gt;HV$5,HV$5&gt;=$E$2),$K47,0))/Loss_ElectricEnergy
 *IF($C47="Residential",'Portfolio Inputs'!AH$33,'Portfolio Inputs'!AH$34)
+IF(AND(($AB47+$E$2)&gt;HV$5,HV$5&gt;=$E$2),$Q47,IF(AND(($AA47+$E$2)&gt;HV$5,HV$5&gt;=$E$2),$P47,0))/Loss_GasEnergy
 *IF($C47="Residential",'Portfolio Inputs'!AH$35,'Portfolio Inputs'!AH$36)</f>
        <v>0</v>
      </c>
      <c r="HW47" s="140">
        <f ca="1">IF(AND(($AB47+$E$2)&gt;HW$5,HW$5&gt;=$E$2),$L47,IF(AND(($AA47+$E$2)&gt;HW$5,HW$5&gt;=$E$2),$K47,0))/Loss_ElectricEnergy
 *IF($C47="Residential",'Portfolio Inputs'!AI$33,'Portfolio Inputs'!AI$34)
+IF(AND(($AB47+$E$2)&gt;HW$5,HW$5&gt;=$E$2),$Q47,IF(AND(($AA47+$E$2)&gt;HW$5,HW$5&gt;=$E$2),$P47,0))/Loss_GasEnergy
 *IF($C47="Residential",'Portfolio Inputs'!AI$35,'Portfolio Inputs'!AI$36)</f>
        <v>0</v>
      </c>
      <c r="HX47" s="140">
        <f ca="1">IF(AND(($AB47+$E$2)&gt;HX$5,HX$5&gt;=$E$2),$L47,IF(AND(($AA47+$E$2)&gt;HX$5,HX$5&gt;=$E$2),$K47,0))/Loss_ElectricEnergy
 *IF($C47="Residential",'Portfolio Inputs'!AJ$33,'Portfolio Inputs'!AJ$34)
+IF(AND(($AB47+$E$2)&gt;HX$5,HX$5&gt;=$E$2),$Q47,IF(AND(($AA47+$E$2)&gt;HX$5,HX$5&gt;=$E$2),$P47,0))/Loss_GasEnergy
 *IF($C47="Residential",'Portfolio Inputs'!AJ$35,'Portfolio Inputs'!AJ$36)</f>
        <v>0</v>
      </c>
      <c r="HY47" s="140">
        <f ca="1">IF(AND(($AB47+$E$2)&gt;HY$5,HY$5&gt;=$E$2),$L47,IF(AND(($AA47+$E$2)&gt;HY$5,HY$5&gt;=$E$2),$K47,0))/Loss_ElectricEnergy
 *IF($C47="Residential",'Portfolio Inputs'!AK$33,'Portfolio Inputs'!AK$34)
+IF(AND(($AB47+$E$2)&gt;HY$5,HY$5&gt;=$E$2),$Q47,IF(AND(($AA47+$E$2)&gt;HY$5,HY$5&gt;=$E$2),$P47,0))/Loss_GasEnergy
 *IF($C47="Residential",'Portfolio Inputs'!AK$35,'Portfolio Inputs'!AK$36)</f>
        <v>0</v>
      </c>
      <c r="HZ47" s="140">
        <f ca="1">IF(AND(($AB47+$E$2)&gt;HZ$5,HZ$5&gt;=$E$2),$L47,IF(AND(($AA47+$E$2)&gt;HZ$5,HZ$5&gt;=$E$2),$K47,0))/Loss_ElectricEnergy
 *IF($C47="Residential",'Portfolio Inputs'!AL$33,'Portfolio Inputs'!AL$34)
+IF(AND(($AB47+$E$2)&gt;HZ$5,HZ$5&gt;=$E$2),$Q47,IF(AND(($AA47+$E$2)&gt;HZ$5,HZ$5&gt;=$E$2),$P47,0))/Loss_GasEnergy
 *IF($C47="Residential",'Portfolio Inputs'!AL$35,'Portfolio Inputs'!AL$36)</f>
        <v>0</v>
      </c>
      <c r="IA47" s="140">
        <f ca="1">IF(AND(($AB47+$E$2)&gt;IA$5,IA$5&gt;=$E$2),$L47,IF(AND(($AA47+$E$2)&gt;IA$5,IA$5&gt;=$E$2),$K47,0))/Loss_ElectricEnergy
 *IF($C47="Residential",'Portfolio Inputs'!AM$33,'Portfolio Inputs'!AM$34)
+IF(AND(($AB47+$E$2)&gt;IA$5,IA$5&gt;=$E$2),$Q47,IF(AND(($AA47+$E$2)&gt;IA$5,IA$5&gt;=$E$2),$P47,0))/Loss_GasEnergy
 *IF($C47="Residential",'Portfolio Inputs'!AM$35,'Portfolio Inputs'!AM$36)</f>
        <v>0</v>
      </c>
      <c r="IB47" s="139"/>
      <c r="IC47" s="140">
        <f t="shared" ref="IC47:IL48" ca="1" si="454">IF($E$2=IC$5,$Y47,IF($AB47+$E$2=IC$5,-$Z47,0))</f>
        <v>230</v>
      </c>
      <c r="ID47" s="140">
        <f t="shared" ca="1" si="454"/>
        <v>0</v>
      </c>
      <c r="IE47" s="140">
        <f t="shared" ca="1" si="454"/>
        <v>0</v>
      </c>
      <c r="IF47" s="140">
        <f t="shared" ca="1" si="454"/>
        <v>0</v>
      </c>
      <c r="IG47" s="140">
        <f t="shared" ca="1" si="454"/>
        <v>0</v>
      </c>
      <c r="IH47" s="140">
        <f t="shared" ca="1" si="454"/>
        <v>0</v>
      </c>
      <c r="II47" s="140">
        <f t="shared" ca="1" si="454"/>
        <v>0</v>
      </c>
      <c r="IJ47" s="140">
        <f t="shared" ca="1" si="454"/>
        <v>0</v>
      </c>
      <c r="IK47" s="140">
        <f t="shared" ca="1" si="454"/>
        <v>0</v>
      </c>
      <c r="IL47" s="140">
        <f t="shared" ca="1" si="454"/>
        <v>0</v>
      </c>
      <c r="IM47" s="140">
        <f t="shared" ca="1" si="453"/>
        <v>0</v>
      </c>
      <c r="IN47" s="140">
        <f t="shared" ca="1" si="453"/>
        <v>0</v>
      </c>
      <c r="IO47" s="140">
        <f t="shared" ca="1" si="453"/>
        <v>0</v>
      </c>
      <c r="IP47" s="140">
        <f t="shared" ca="1" si="453"/>
        <v>0</v>
      </c>
      <c r="IQ47" s="140">
        <f t="shared" ca="1" si="453"/>
        <v>0</v>
      </c>
      <c r="IR47" s="140">
        <f t="shared" ca="1" si="453"/>
        <v>0</v>
      </c>
      <c r="IS47" s="140">
        <f t="shared" ca="1" si="453"/>
        <v>0</v>
      </c>
      <c r="IT47" s="140">
        <f t="shared" ca="1" si="453"/>
        <v>0</v>
      </c>
      <c r="IU47" s="140">
        <f t="shared" ca="1" si="453"/>
        <v>0</v>
      </c>
      <c r="IV47" s="140">
        <f t="shared" ca="1" si="453"/>
        <v>0</v>
      </c>
      <c r="IW47" s="140">
        <f t="shared" ca="1" si="452"/>
        <v>0</v>
      </c>
      <c r="IX47" s="140">
        <f t="shared" ca="1" si="452"/>
        <v>0</v>
      </c>
      <c r="IY47" s="140">
        <f t="shared" ca="1" si="452"/>
        <v>0</v>
      </c>
      <c r="IZ47" s="140">
        <f t="shared" ca="1" si="452"/>
        <v>0</v>
      </c>
      <c r="JA47" s="140">
        <f t="shared" ca="1" si="452"/>
        <v>0</v>
      </c>
      <c r="JB47" s="140">
        <f t="shared" ca="1" si="452"/>
        <v>0</v>
      </c>
      <c r="JC47" s="140">
        <f t="shared" ca="1" si="452"/>
        <v>0</v>
      </c>
      <c r="JD47" s="140">
        <f t="shared" ca="1" si="452"/>
        <v>0</v>
      </c>
      <c r="JE47" s="140">
        <f t="shared" ca="1" si="452"/>
        <v>0</v>
      </c>
      <c r="JF47" s="140">
        <f t="shared" ca="1" si="452"/>
        <v>0</v>
      </c>
      <c r="JG47" s="140">
        <f t="shared" ca="1" si="452"/>
        <v>0</v>
      </c>
      <c r="JH47" s="140">
        <f t="shared" ca="1" si="452"/>
        <v>0</v>
      </c>
      <c r="JI47" s="140">
        <f t="shared" ca="1" si="452"/>
        <v>0</v>
      </c>
      <c r="JJ47" s="140">
        <f t="shared" ca="1" si="452"/>
        <v>0</v>
      </c>
      <c r="JK47" s="139"/>
      <c r="JL47" s="140">
        <f ca="1">IF(AND(($AB47+$E$2)&gt;JL$5,JL$5&gt;=$E$2),'Portfolio Inputs'!F$30*$S47,IF(AND(($AA47+$E$2)&gt;JL$5,JL$5&gt;=$E$2),'Portfolio Inputs'!F$30*$R47,0))</f>
        <v>0</v>
      </c>
      <c r="JM47" s="140">
        <f ca="1">IF(AND(($AB47+$E$2)&gt;JM$5,JM$5&gt;=$E$2),'Portfolio Inputs'!G$30*$S47,IF(AND(($AA47+$E$2)&gt;JM$5,JM$5&gt;=$E$2),'Portfolio Inputs'!G$30*$R47,0))</f>
        <v>0</v>
      </c>
      <c r="JN47" s="140">
        <f ca="1">IF(AND(($AB47+$E$2)&gt;JN$5,JN$5&gt;=$E$2),'Portfolio Inputs'!H$30*$S47,IF(AND(($AA47+$E$2)&gt;JN$5,JN$5&gt;=$E$2),'Portfolio Inputs'!H$30*$R47,0))</f>
        <v>0</v>
      </c>
      <c r="JO47" s="140">
        <f ca="1">IF(AND(($AB47+$E$2)&gt;JO$5,JO$5&gt;=$E$2),'Portfolio Inputs'!I$30*$S47,IF(AND(($AA47+$E$2)&gt;JO$5,JO$5&gt;=$E$2),'Portfolio Inputs'!I$30*$R47,0))</f>
        <v>0</v>
      </c>
      <c r="JP47" s="140">
        <f ca="1">IF(AND(($AB47+$E$2)&gt;JP$5,JP$5&gt;=$E$2),'Portfolio Inputs'!J$30*$S47,IF(AND(($AA47+$E$2)&gt;JP$5,JP$5&gt;=$E$2),'Portfolio Inputs'!J$30*$R47,0))</f>
        <v>0</v>
      </c>
      <c r="JQ47" s="140">
        <f ca="1">IF(AND(($AB47+$E$2)&gt;JQ$5,JQ$5&gt;=$E$2),'Portfolio Inputs'!K$30*$S47,IF(AND(($AA47+$E$2)&gt;JQ$5,JQ$5&gt;=$E$2),'Portfolio Inputs'!K$30*$R47,0))</f>
        <v>0</v>
      </c>
      <c r="JR47" s="140">
        <f ca="1">IF(AND(($AB47+$E$2)&gt;JR$5,JR$5&gt;=$E$2),'Portfolio Inputs'!L$30*$S47,IF(AND(($AA47+$E$2)&gt;JR$5,JR$5&gt;=$E$2),'Portfolio Inputs'!L$30*$R47,0))</f>
        <v>0</v>
      </c>
      <c r="JS47" s="140">
        <f ca="1">IF(AND(($AB47+$E$2)&gt;JS$5,JS$5&gt;=$E$2),'Portfolio Inputs'!M$30*$S47,IF(AND(($AA47+$E$2)&gt;JS$5,JS$5&gt;=$E$2),'Portfolio Inputs'!M$30*$R47,0))</f>
        <v>0</v>
      </c>
      <c r="JT47" s="140">
        <f ca="1">IF(AND(($AB47+$E$2)&gt;JT$5,JT$5&gt;=$E$2),'Portfolio Inputs'!N$30*$S47,IF(AND(($AA47+$E$2)&gt;JT$5,JT$5&gt;=$E$2),'Portfolio Inputs'!N$30*$R47,0))</f>
        <v>0</v>
      </c>
      <c r="JU47" s="140">
        <f ca="1">IF(AND(($AB47+$E$2)&gt;JU$5,JU$5&gt;=$E$2),'Portfolio Inputs'!O$30*$S47,IF(AND(($AA47+$E$2)&gt;JU$5,JU$5&gt;=$E$2),'Portfolio Inputs'!O$30*$R47,0))</f>
        <v>0</v>
      </c>
      <c r="JV47" s="140">
        <f ca="1">IF(AND(($AB47+$E$2)&gt;JV$5,JV$5&gt;=$E$2),'Portfolio Inputs'!P$30*$S47,IF(AND(($AA47+$E$2)&gt;JV$5,JV$5&gt;=$E$2),'Portfolio Inputs'!P$30*$R47,0))</f>
        <v>0</v>
      </c>
      <c r="JW47" s="140">
        <f ca="1">IF(AND(($AB47+$E$2)&gt;JW$5,JW$5&gt;=$E$2),'Portfolio Inputs'!Q$30*$S47,IF(AND(($AA47+$E$2)&gt;JW$5,JW$5&gt;=$E$2),'Portfolio Inputs'!Q$30*$R47,0))</f>
        <v>0</v>
      </c>
      <c r="JX47" s="140">
        <f ca="1">IF(AND(($AB47+$E$2)&gt;JX$5,JX$5&gt;=$E$2),'Portfolio Inputs'!R$30*$S47,IF(AND(($AA47+$E$2)&gt;JX$5,JX$5&gt;=$E$2),'Portfolio Inputs'!R$30*$R47,0))</f>
        <v>0</v>
      </c>
      <c r="JY47" s="140">
        <f ca="1">IF(AND(($AB47+$E$2)&gt;JY$5,JY$5&gt;=$E$2),'Portfolio Inputs'!S$30*$S47,IF(AND(($AA47+$E$2)&gt;JY$5,JY$5&gt;=$E$2),'Portfolio Inputs'!S$30*$R47,0))</f>
        <v>0</v>
      </c>
      <c r="JZ47" s="140">
        <f ca="1">IF(AND(($AB47+$E$2)&gt;JZ$5,JZ$5&gt;=$E$2),'Portfolio Inputs'!T$30*$S47,IF(AND(($AA47+$E$2)&gt;JZ$5,JZ$5&gt;=$E$2),'Portfolio Inputs'!T$30*$R47,0))</f>
        <v>0</v>
      </c>
      <c r="KA47" s="140">
        <f ca="1">IF(AND(($AB47+$E$2)&gt;KA$5,KA$5&gt;=$E$2),'Portfolio Inputs'!U$30*$S47,IF(AND(($AA47+$E$2)&gt;KA$5,KA$5&gt;=$E$2),'Portfolio Inputs'!U$30*$R47,0))</f>
        <v>0</v>
      </c>
      <c r="KB47" s="140">
        <f ca="1">IF(AND(($AB47+$E$2)&gt;KB$5,KB$5&gt;=$E$2),'Portfolio Inputs'!V$30*$S47,IF(AND(($AA47+$E$2)&gt;KB$5,KB$5&gt;=$E$2),'Portfolio Inputs'!V$30*$R47,0))</f>
        <v>0</v>
      </c>
      <c r="KC47" s="140">
        <f ca="1">IF(AND(($AB47+$E$2)&gt;KC$5,KC$5&gt;=$E$2),'Portfolio Inputs'!W$30*$S47,IF(AND(($AA47+$E$2)&gt;KC$5,KC$5&gt;=$E$2),'Portfolio Inputs'!W$30*$R47,0))</f>
        <v>0</v>
      </c>
      <c r="KD47" s="140">
        <f ca="1">IF(AND(($AB47+$E$2)&gt;KD$5,KD$5&gt;=$E$2),'Portfolio Inputs'!X$30*$S47,IF(AND(($AA47+$E$2)&gt;KD$5,KD$5&gt;=$E$2),'Portfolio Inputs'!X$30*$R47,0))</f>
        <v>0</v>
      </c>
      <c r="KE47" s="140">
        <f ca="1">IF(AND(($AB47+$E$2)&gt;KE$5,KE$5&gt;=$E$2),'Portfolio Inputs'!Y$30*$S47,IF(AND(($AA47+$E$2)&gt;KE$5,KE$5&gt;=$E$2),'Portfolio Inputs'!Y$30*$R47,0))</f>
        <v>0</v>
      </c>
      <c r="KF47" s="140">
        <f ca="1">IF(AND(($AB47+$E$2)&gt;KF$5,KF$5&gt;=$E$2),'Portfolio Inputs'!Z$30*$S47,IF(AND(($AA47+$E$2)&gt;KF$5,KF$5&gt;=$E$2),'Portfolio Inputs'!Z$30*$R47,0))</f>
        <v>0</v>
      </c>
      <c r="KG47" s="140">
        <f ca="1">IF(AND(($AB47+$E$2)&gt;KG$5,KG$5&gt;=$E$2),'Portfolio Inputs'!AA$30*$S47,IF(AND(($AA47+$E$2)&gt;KG$5,KG$5&gt;=$E$2),'Portfolio Inputs'!AA$30*$R47,0))</f>
        <v>0</v>
      </c>
      <c r="KH47" s="140">
        <f ca="1">IF(AND(($AB47+$E$2)&gt;KH$5,KH$5&gt;=$E$2),'Portfolio Inputs'!AB$30*$S47,IF(AND(($AA47+$E$2)&gt;KH$5,KH$5&gt;=$E$2),'Portfolio Inputs'!AB$30*$R47,0))</f>
        <v>0</v>
      </c>
      <c r="KI47" s="140">
        <f ca="1">IF(AND(($AB47+$E$2)&gt;KI$5,KI$5&gt;=$E$2),'Portfolio Inputs'!AC$30*$S47,IF(AND(($AA47+$E$2)&gt;KI$5,KI$5&gt;=$E$2),'Portfolio Inputs'!AC$30*$R47,0))</f>
        <v>0</v>
      </c>
      <c r="KJ47" s="140">
        <f ca="1">IF(AND(($AB47+$E$2)&gt;KJ$5,KJ$5&gt;=$E$2),'Portfolio Inputs'!AD$30*$S47,IF(AND(($AA47+$E$2)&gt;KJ$5,KJ$5&gt;=$E$2),'Portfolio Inputs'!AD$30*$R47,0))</f>
        <v>0</v>
      </c>
      <c r="KK47" s="140">
        <f ca="1">IF(AND(($AB47+$E$2)&gt;KK$5,KK$5&gt;=$E$2),'Portfolio Inputs'!AE$30*$S47,IF(AND(($AA47+$E$2)&gt;KK$5,KK$5&gt;=$E$2),'Portfolio Inputs'!AE$30*$R47,0))</f>
        <v>0</v>
      </c>
      <c r="KL47" s="140">
        <f ca="1">IF(AND(($AB47+$E$2)&gt;KL$5,KL$5&gt;=$E$2),'Portfolio Inputs'!AF$30*$S47,IF(AND(($AA47+$E$2)&gt;KL$5,KL$5&gt;=$E$2),'Portfolio Inputs'!AF$30*$R47,0))</f>
        <v>0</v>
      </c>
      <c r="KM47" s="140">
        <f ca="1">IF(AND(($AB47+$E$2)&gt;KM$5,KM$5&gt;=$E$2),'Portfolio Inputs'!AG$30*$S47,IF(AND(($AA47+$E$2)&gt;KM$5,KM$5&gt;=$E$2),'Portfolio Inputs'!AG$30*$R47,0))</f>
        <v>0</v>
      </c>
      <c r="KN47" s="140">
        <f ca="1">IF(AND(($AB47+$E$2)&gt;KN$5,KN$5&gt;=$E$2),'Portfolio Inputs'!AH$30*$S47,IF(AND(($AA47+$E$2)&gt;KN$5,KN$5&gt;=$E$2),'Portfolio Inputs'!AH$30*$R47,0))</f>
        <v>0</v>
      </c>
      <c r="KO47" s="140">
        <f ca="1">IF(AND(($AB47+$E$2)&gt;KO$5,KO$5&gt;=$E$2),'Portfolio Inputs'!AI$30*$S47,IF(AND(($AA47+$E$2)&gt;KO$5,KO$5&gt;=$E$2),'Portfolio Inputs'!AI$30*$R47,0))</f>
        <v>0</v>
      </c>
      <c r="KP47" s="140">
        <f ca="1">IF(AND(($AB47+$E$2)&gt;KP$5,KP$5&gt;=$E$2),'Portfolio Inputs'!AJ$30*$S47,IF(AND(($AA47+$E$2)&gt;KP$5,KP$5&gt;=$E$2),'Portfolio Inputs'!AJ$30*$R47,0))</f>
        <v>0</v>
      </c>
      <c r="KQ47" s="140">
        <f ca="1">IF(AND(($AB47+$E$2)&gt;KQ$5,KQ$5&gt;=$E$2),'Portfolio Inputs'!AK$30*$S47,IF(AND(($AA47+$E$2)&gt;KQ$5,KQ$5&gt;=$E$2),'Portfolio Inputs'!AK$30*$R47,0))</f>
        <v>0</v>
      </c>
      <c r="KR47" s="140">
        <f ca="1">IF(AND(($AB47+$E$2)&gt;KR$5,KR$5&gt;=$E$2),'Portfolio Inputs'!AL$30*$S47,IF(AND(($AA47+$E$2)&gt;KR$5,KR$5&gt;=$E$2),'Portfolio Inputs'!AL$30*$R47,0))</f>
        <v>0</v>
      </c>
      <c r="KS47" s="140">
        <f ca="1">IF(AND(($AB47+$E$2)&gt;KS$5,KS$5&gt;=$E$2),'Portfolio Inputs'!AM$30*$S47,IF(AND(($AA47+$E$2)&gt;KS$5,KS$5&gt;=$E$2),'Portfolio Inputs'!AM$30*$R47,0))</f>
        <v>0</v>
      </c>
      <c r="KT47" s="139"/>
      <c r="KU47" s="140">
        <f ca="1">IF(AND(($AB47+$E$2)&gt;KU$5,KU$5&gt;=$E$2),$S47,IF(AND(($AA47+$E$2)&gt;KU$5,KU$5&gt;=$E$2),$R47,0))*IF($C47="Residential",'Portfolio Inputs'!F$37,'Portfolio Inputs'!F$38)</f>
        <v>0</v>
      </c>
      <c r="KV47" s="140">
        <f ca="1">IF(AND(($AB47+$E$2)&gt;KV$5,KV$5&gt;=$E$2),$S47,IF(AND(($AA47+$E$2)&gt;KV$5,KV$5&gt;=$E$2),$R47,0))*IF($C47="Residential",'Portfolio Inputs'!G$37,'Portfolio Inputs'!G$38)</f>
        <v>0</v>
      </c>
      <c r="KW47" s="140">
        <f ca="1">IF(AND(($AB47+$E$2)&gt;KW$5,KW$5&gt;=$E$2),$S47,IF(AND(($AA47+$E$2)&gt;KW$5,KW$5&gt;=$E$2),$R47,0))*IF($C47="Residential",'Portfolio Inputs'!H$37,'Portfolio Inputs'!H$38)</f>
        <v>0</v>
      </c>
      <c r="KX47" s="140">
        <f ca="1">IF(AND(($AB47+$E$2)&gt;KX$5,KX$5&gt;=$E$2),$S47,IF(AND(($AA47+$E$2)&gt;KX$5,KX$5&gt;=$E$2),$R47,0))*IF($C47="Residential",'Portfolio Inputs'!I$37,'Portfolio Inputs'!I$38)</f>
        <v>0</v>
      </c>
      <c r="KY47" s="140">
        <f ca="1">IF(AND(($AB47+$E$2)&gt;KY$5,KY$5&gt;=$E$2),$S47,IF(AND(($AA47+$E$2)&gt;KY$5,KY$5&gt;=$E$2),$R47,0))*IF($C47="Residential",'Portfolio Inputs'!J$37,'Portfolio Inputs'!J$38)</f>
        <v>0</v>
      </c>
      <c r="KZ47" s="140">
        <f ca="1">IF(AND(($AB47+$E$2)&gt;KZ$5,KZ$5&gt;=$E$2),$S47,IF(AND(($AA47+$E$2)&gt;KZ$5,KZ$5&gt;=$E$2),$R47,0))*IF($C47="Residential",'Portfolio Inputs'!K$37,'Portfolio Inputs'!K$38)</f>
        <v>0</v>
      </c>
      <c r="LA47" s="140">
        <f ca="1">IF(AND(($AB47+$E$2)&gt;LA$5,LA$5&gt;=$E$2),$S47,IF(AND(($AA47+$E$2)&gt;LA$5,LA$5&gt;=$E$2),$R47,0))*IF($C47="Residential",'Portfolio Inputs'!L$37,'Portfolio Inputs'!L$38)</f>
        <v>0</v>
      </c>
      <c r="LB47" s="140">
        <f ca="1">IF(AND(($AB47+$E$2)&gt;LB$5,LB$5&gt;=$E$2),$S47,IF(AND(($AA47+$E$2)&gt;LB$5,LB$5&gt;=$E$2),$R47,0))*IF($C47="Residential",'Portfolio Inputs'!M$37,'Portfolio Inputs'!M$38)</f>
        <v>0</v>
      </c>
      <c r="LC47" s="140">
        <f ca="1">IF(AND(($AB47+$E$2)&gt;LC$5,LC$5&gt;=$E$2),$S47,IF(AND(($AA47+$E$2)&gt;LC$5,LC$5&gt;=$E$2),$R47,0))*IF($C47="Residential",'Portfolio Inputs'!N$37,'Portfolio Inputs'!N$38)</f>
        <v>0</v>
      </c>
      <c r="LD47" s="140">
        <f ca="1">IF(AND(($AB47+$E$2)&gt;LD$5,LD$5&gt;=$E$2),$S47,IF(AND(($AA47+$E$2)&gt;LD$5,LD$5&gt;=$E$2),$R47,0))*IF($C47="Residential",'Portfolio Inputs'!O$37,'Portfolio Inputs'!O$38)</f>
        <v>0</v>
      </c>
      <c r="LE47" s="140">
        <f ca="1">IF(AND(($AB47+$E$2)&gt;LE$5,LE$5&gt;=$E$2),$S47,IF(AND(($AA47+$E$2)&gt;LE$5,LE$5&gt;=$E$2),$R47,0))*IF($C47="Residential",'Portfolio Inputs'!P$37,'Portfolio Inputs'!P$38)</f>
        <v>0</v>
      </c>
      <c r="LF47" s="140">
        <f ca="1">IF(AND(($AB47+$E$2)&gt;LF$5,LF$5&gt;=$E$2),$S47,IF(AND(($AA47+$E$2)&gt;LF$5,LF$5&gt;=$E$2),$R47,0))*IF($C47="Residential",'Portfolio Inputs'!Q$37,'Portfolio Inputs'!Q$38)</f>
        <v>0</v>
      </c>
      <c r="LG47" s="140">
        <f ca="1">IF(AND(($AB47+$E$2)&gt;LG$5,LG$5&gt;=$E$2),$S47,IF(AND(($AA47+$E$2)&gt;LG$5,LG$5&gt;=$E$2),$R47,0))*IF($C47="Residential",'Portfolio Inputs'!R$37,'Portfolio Inputs'!R$38)</f>
        <v>0</v>
      </c>
      <c r="LH47" s="140">
        <f ca="1">IF(AND(($AB47+$E$2)&gt;LH$5,LH$5&gt;=$E$2),$S47,IF(AND(($AA47+$E$2)&gt;LH$5,LH$5&gt;=$E$2),$R47,0))*IF($C47="Residential",'Portfolio Inputs'!S$37,'Portfolio Inputs'!S$38)</f>
        <v>0</v>
      </c>
      <c r="LI47" s="140">
        <f ca="1">IF(AND(($AB47+$E$2)&gt;LI$5,LI$5&gt;=$E$2),$S47,IF(AND(($AA47+$E$2)&gt;LI$5,LI$5&gt;=$E$2),$R47,0))*IF($C47="Residential",'Portfolio Inputs'!T$37,'Portfolio Inputs'!T$38)</f>
        <v>0</v>
      </c>
      <c r="LJ47" s="140">
        <f ca="1">IF(AND(($AB47+$E$2)&gt;LJ$5,LJ$5&gt;=$E$2),$S47,IF(AND(($AA47+$E$2)&gt;LJ$5,LJ$5&gt;=$E$2),$R47,0))*IF($C47="Residential",'Portfolio Inputs'!U$37,'Portfolio Inputs'!U$38)</f>
        <v>0</v>
      </c>
      <c r="LK47" s="140">
        <f ca="1">IF(AND(($AB47+$E$2)&gt;LK$5,LK$5&gt;=$E$2),$S47,IF(AND(($AA47+$E$2)&gt;LK$5,LK$5&gt;=$E$2),$R47,0))*IF($C47="Residential",'Portfolio Inputs'!V$37,'Portfolio Inputs'!V$38)</f>
        <v>0</v>
      </c>
      <c r="LL47" s="140">
        <f ca="1">IF(AND(($AB47+$E$2)&gt;LL$5,LL$5&gt;=$E$2),$S47,IF(AND(($AA47+$E$2)&gt;LL$5,LL$5&gt;=$E$2),$R47,0))*IF($C47="Residential",'Portfolio Inputs'!W$37,'Portfolio Inputs'!W$38)</f>
        <v>0</v>
      </c>
      <c r="LM47" s="140">
        <f ca="1">IF(AND(($AB47+$E$2)&gt;LM$5,LM$5&gt;=$E$2),$S47,IF(AND(($AA47+$E$2)&gt;LM$5,LM$5&gt;=$E$2),$R47,0))*IF($C47="Residential",'Portfolio Inputs'!X$37,'Portfolio Inputs'!X$38)</f>
        <v>0</v>
      </c>
      <c r="LN47" s="140">
        <f ca="1">IF(AND(($AB47+$E$2)&gt;LN$5,LN$5&gt;=$E$2),$S47,IF(AND(($AA47+$E$2)&gt;LN$5,LN$5&gt;=$E$2),$R47,0))*IF($C47="Residential",'Portfolio Inputs'!Y$37,'Portfolio Inputs'!Y$38)</f>
        <v>0</v>
      </c>
      <c r="LO47" s="140">
        <f ca="1">IF(AND(($AB47+$E$2)&gt;LO$5,LO$5&gt;=$E$2),$S47,IF(AND(($AA47+$E$2)&gt;LO$5,LO$5&gt;=$E$2),$R47,0))*IF($C47="Residential",'Portfolio Inputs'!Z$37,'Portfolio Inputs'!Z$38)</f>
        <v>0</v>
      </c>
      <c r="LP47" s="140">
        <f ca="1">IF(AND(($AB47+$E$2)&gt;LP$5,LP$5&gt;=$E$2),$S47,IF(AND(($AA47+$E$2)&gt;LP$5,LP$5&gt;=$E$2),$R47,0))*IF($C47="Residential",'Portfolio Inputs'!AA$37,'Portfolio Inputs'!AA$38)</f>
        <v>0</v>
      </c>
      <c r="LQ47" s="140">
        <f ca="1">IF(AND(($AB47+$E$2)&gt;LQ$5,LQ$5&gt;=$E$2),$S47,IF(AND(($AA47+$E$2)&gt;LQ$5,LQ$5&gt;=$E$2),$R47,0))*IF($C47="Residential",'Portfolio Inputs'!AB$37,'Portfolio Inputs'!AB$38)</f>
        <v>0</v>
      </c>
      <c r="LR47" s="140">
        <f ca="1">IF(AND(($AB47+$E$2)&gt;LR$5,LR$5&gt;=$E$2),$S47,IF(AND(($AA47+$E$2)&gt;LR$5,LR$5&gt;=$E$2),$R47,0))*IF($C47="Residential",'Portfolio Inputs'!AC$37,'Portfolio Inputs'!AC$38)</f>
        <v>0</v>
      </c>
      <c r="LS47" s="140">
        <f ca="1">IF(AND(($AB47+$E$2)&gt;LS$5,LS$5&gt;=$E$2),$S47,IF(AND(($AA47+$E$2)&gt;LS$5,LS$5&gt;=$E$2),$R47,0))*IF($C47="Residential",'Portfolio Inputs'!AD$37,'Portfolio Inputs'!AD$38)</f>
        <v>0</v>
      </c>
      <c r="LT47" s="140">
        <f ca="1">IF(AND(($AB47+$E$2)&gt;LT$5,LT$5&gt;=$E$2),$S47,IF(AND(($AA47+$E$2)&gt;LT$5,LT$5&gt;=$E$2),$R47,0))*IF($C47="Residential",'Portfolio Inputs'!AE$37,'Portfolio Inputs'!AE$38)</f>
        <v>0</v>
      </c>
      <c r="LU47" s="140">
        <f ca="1">IF(AND(($AB47+$E$2)&gt;LU$5,LU$5&gt;=$E$2),$S47,IF(AND(($AA47+$E$2)&gt;LU$5,LU$5&gt;=$E$2),$R47,0))*IF($C47="Residential",'Portfolio Inputs'!AF$37,'Portfolio Inputs'!AF$38)</f>
        <v>0</v>
      </c>
      <c r="LV47" s="140">
        <f ca="1">IF(AND(($AB47+$E$2)&gt;LV$5,LV$5&gt;=$E$2),$S47,IF(AND(($AA47+$E$2)&gt;LV$5,LV$5&gt;=$E$2),$R47,0))*IF($C47="Residential",'Portfolio Inputs'!AG$37,'Portfolio Inputs'!AG$38)</f>
        <v>0</v>
      </c>
      <c r="LW47" s="140">
        <f ca="1">IF(AND(($AB47+$E$2)&gt;LW$5,LW$5&gt;=$E$2),$S47,IF(AND(($AA47+$E$2)&gt;LW$5,LW$5&gt;=$E$2),$R47,0))*IF($C47="Residential",'Portfolio Inputs'!AH$37,'Portfolio Inputs'!AH$38)</f>
        <v>0</v>
      </c>
      <c r="LX47" s="140">
        <f ca="1">IF(AND(($AB47+$E$2)&gt;LX$5,LX$5&gt;=$E$2),$S47,IF(AND(($AA47+$E$2)&gt;LX$5,LX$5&gt;=$E$2),$R47,0))*IF($C47="Residential",'Portfolio Inputs'!AI$37,'Portfolio Inputs'!AI$38)</f>
        <v>0</v>
      </c>
      <c r="LY47" s="140">
        <f ca="1">IF(AND(($AB47+$E$2)&gt;LY$5,LY$5&gt;=$E$2),$S47,IF(AND(($AA47+$E$2)&gt;LY$5,LY$5&gt;=$E$2),$R47,0))*IF($C47="Residential",'Portfolio Inputs'!AJ$37,'Portfolio Inputs'!AJ$38)</f>
        <v>0</v>
      </c>
      <c r="LZ47" s="140">
        <f ca="1">IF(AND(($AB47+$E$2)&gt;LZ$5,LZ$5&gt;=$E$2),$S47,IF(AND(($AA47+$E$2)&gt;LZ$5,LZ$5&gt;=$E$2),$R47,0))*IF($C47="Residential",'Portfolio Inputs'!AK$37,'Portfolio Inputs'!AK$38)</f>
        <v>0</v>
      </c>
      <c r="MA47" s="140">
        <f ca="1">IF(AND(($AB47+$E$2)&gt;MA$5,MA$5&gt;=$E$2),$S47,IF(AND(($AA47+$E$2)&gt;MA$5,MA$5&gt;=$E$2),$R47,0))*IF($C47="Residential",'Portfolio Inputs'!AL$37,'Portfolio Inputs'!AL$38)</f>
        <v>0</v>
      </c>
      <c r="MB47" s="140">
        <f ca="1">IF(AND(($AB47+$E$2)&gt;MB$5,MB$5&gt;=$E$2),$S47,IF(AND(($AA47+$E$2)&gt;MB$5,MB$5&gt;=$E$2),$R47,0))*IF($C47="Residential",'Portfolio Inputs'!AM$37,'Portfolio Inputs'!AM$38)</f>
        <v>0</v>
      </c>
      <c r="MC47" s="139"/>
      <c r="MD47" s="164">
        <f t="shared" ca="1" si="238"/>
        <v>53720.488448999997</v>
      </c>
      <c r="ME47" s="164">
        <f t="shared" ca="1" si="239"/>
        <v>53720.488448999997</v>
      </c>
      <c r="MF47" s="164">
        <f t="shared" ca="1" si="240"/>
        <v>53720.488448999997</v>
      </c>
      <c r="MG47" s="164">
        <f t="shared" ca="1" si="241"/>
        <v>53720.488448999997</v>
      </c>
      <c r="MH47" s="164">
        <f t="shared" ca="1" si="242"/>
        <v>53720.488448999997</v>
      </c>
      <c r="MI47" s="164">
        <f t="shared" ca="1" si="243"/>
        <v>53720.488448999997</v>
      </c>
      <c r="MJ47" s="164">
        <f t="shared" ca="1" si="244"/>
        <v>53720.488448999997</v>
      </c>
      <c r="MK47" s="164">
        <f t="shared" ca="1" si="245"/>
        <v>53720.488448999997</v>
      </c>
      <c r="ML47" s="164">
        <f t="shared" ca="1" si="246"/>
        <v>53720.488448999997</v>
      </c>
      <c r="MM47" s="164">
        <f t="shared" ca="1" si="247"/>
        <v>53720.488448999997</v>
      </c>
      <c r="MN47" s="164">
        <f t="shared" ca="1" si="248"/>
        <v>53720.488448999997</v>
      </c>
      <c r="MO47" s="164">
        <f t="shared" ca="1" si="249"/>
        <v>53720.488448999997</v>
      </c>
      <c r="MP47" s="164">
        <f t="shared" ca="1" si="250"/>
        <v>53720.488448999997</v>
      </c>
      <c r="MQ47" s="164">
        <f t="shared" ca="1" si="251"/>
        <v>53720.488448999997</v>
      </c>
      <c r="MR47" s="164">
        <f t="shared" ca="1" si="252"/>
        <v>53720.488448999997</v>
      </c>
      <c r="MS47" s="164">
        <f t="shared" ca="1" si="253"/>
        <v>0</v>
      </c>
      <c r="MT47" s="164">
        <f t="shared" ca="1" si="254"/>
        <v>0</v>
      </c>
      <c r="MU47" s="164">
        <f t="shared" ca="1" si="255"/>
        <v>0</v>
      </c>
      <c r="MV47" s="164">
        <f t="shared" ca="1" si="256"/>
        <v>0</v>
      </c>
      <c r="MW47" s="164">
        <f t="shared" ca="1" si="257"/>
        <v>0</v>
      </c>
      <c r="MX47" s="164">
        <f t="shared" ca="1" si="258"/>
        <v>0</v>
      </c>
      <c r="MY47" s="164">
        <f t="shared" ca="1" si="259"/>
        <v>0</v>
      </c>
      <c r="MZ47" s="164">
        <f t="shared" ca="1" si="260"/>
        <v>0</v>
      </c>
      <c r="NA47" s="164">
        <f t="shared" ca="1" si="261"/>
        <v>0</v>
      </c>
      <c r="NB47" s="164">
        <f t="shared" ca="1" si="262"/>
        <v>0</v>
      </c>
      <c r="NC47" s="164">
        <f t="shared" ca="1" si="263"/>
        <v>0</v>
      </c>
      <c r="ND47" s="164">
        <f t="shared" ca="1" si="264"/>
        <v>0</v>
      </c>
      <c r="NE47" s="164">
        <f t="shared" ca="1" si="265"/>
        <v>0</v>
      </c>
      <c r="NF47" s="164">
        <f t="shared" ca="1" si="266"/>
        <v>0</v>
      </c>
      <c r="NG47" s="164">
        <f t="shared" ca="1" si="267"/>
        <v>0</v>
      </c>
      <c r="NH47" s="164">
        <f t="shared" ca="1" si="268"/>
        <v>0</v>
      </c>
      <c r="NI47" s="164">
        <f t="shared" ca="1" si="269"/>
        <v>0</v>
      </c>
      <c r="NJ47" s="164">
        <f t="shared" ca="1" si="270"/>
        <v>0</v>
      </c>
      <c r="NK47" s="164">
        <f t="shared" ca="1" si="271"/>
        <v>0</v>
      </c>
      <c r="NL47" s="139"/>
      <c r="NM47" s="164">
        <f t="shared" ca="1" si="272"/>
        <v>5.2978199999999998</v>
      </c>
      <c r="NN47" s="164">
        <f t="shared" ca="1" si="273"/>
        <v>5.2978199999999998</v>
      </c>
      <c r="NO47" s="164">
        <f t="shared" ca="1" si="274"/>
        <v>5.2978199999999998</v>
      </c>
      <c r="NP47" s="164">
        <f t="shared" ca="1" si="275"/>
        <v>5.2978199999999998</v>
      </c>
      <c r="NQ47" s="164">
        <f t="shared" ca="1" si="276"/>
        <v>5.2978199999999998</v>
      </c>
      <c r="NR47" s="164">
        <f t="shared" ca="1" si="277"/>
        <v>5.2978199999999998</v>
      </c>
      <c r="NS47" s="164">
        <f t="shared" ca="1" si="278"/>
        <v>5.2978199999999998</v>
      </c>
      <c r="NT47" s="164">
        <f t="shared" ca="1" si="279"/>
        <v>5.2978199999999998</v>
      </c>
      <c r="NU47" s="164">
        <f t="shared" ca="1" si="280"/>
        <v>5.2978199999999998</v>
      </c>
      <c r="NV47" s="164">
        <f t="shared" ca="1" si="281"/>
        <v>5.2978199999999998</v>
      </c>
      <c r="NW47" s="164">
        <f t="shared" ca="1" si="282"/>
        <v>5.2978199999999998</v>
      </c>
      <c r="NX47" s="164">
        <f t="shared" ca="1" si="283"/>
        <v>5.2978199999999998</v>
      </c>
      <c r="NY47" s="164">
        <f t="shared" ca="1" si="284"/>
        <v>5.2978199999999998</v>
      </c>
      <c r="NZ47" s="164">
        <f t="shared" ca="1" si="285"/>
        <v>5.2978199999999998</v>
      </c>
      <c r="OA47" s="164">
        <f t="shared" ca="1" si="286"/>
        <v>5.2978199999999998</v>
      </c>
      <c r="OB47" s="164">
        <f t="shared" ca="1" si="287"/>
        <v>0</v>
      </c>
      <c r="OC47" s="164">
        <f t="shared" ca="1" si="288"/>
        <v>0</v>
      </c>
      <c r="OD47" s="164">
        <f t="shared" ca="1" si="289"/>
        <v>0</v>
      </c>
      <c r="OE47" s="164">
        <f t="shared" ca="1" si="290"/>
        <v>0</v>
      </c>
      <c r="OF47" s="164">
        <f t="shared" ca="1" si="291"/>
        <v>0</v>
      </c>
      <c r="OG47" s="164">
        <f t="shared" ca="1" si="292"/>
        <v>0</v>
      </c>
      <c r="OH47" s="164">
        <f t="shared" ca="1" si="293"/>
        <v>0</v>
      </c>
      <c r="OI47" s="164">
        <f t="shared" ca="1" si="294"/>
        <v>0</v>
      </c>
      <c r="OJ47" s="164">
        <f t="shared" ca="1" si="295"/>
        <v>0</v>
      </c>
      <c r="OK47" s="164">
        <f t="shared" ca="1" si="296"/>
        <v>0</v>
      </c>
      <c r="OL47" s="164">
        <f t="shared" ca="1" si="297"/>
        <v>0</v>
      </c>
      <c r="OM47" s="164">
        <f t="shared" ca="1" si="298"/>
        <v>0</v>
      </c>
      <c r="ON47" s="164">
        <f t="shared" ca="1" si="299"/>
        <v>0</v>
      </c>
      <c r="OO47" s="164">
        <f t="shared" ca="1" si="300"/>
        <v>0</v>
      </c>
      <c r="OP47" s="164">
        <f t="shared" ca="1" si="301"/>
        <v>0</v>
      </c>
      <c r="OQ47" s="164">
        <f t="shared" ca="1" si="302"/>
        <v>0</v>
      </c>
      <c r="OR47" s="164">
        <f t="shared" ca="1" si="303"/>
        <v>0</v>
      </c>
      <c r="OS47" s="164">
        <f t="shared" ca="1" si="304"/>
        <v>0</v>
      </c>
      <c r="OT47" s="164">
        <f t="shared" ca="1" si="305"/>
        <v>0</v>
      </c>
      <c r="OU47" s="139"/>
      <c r="OV47" s="164">
        <f t="shared" ca="1" si="306"/>
        <v>0</v>
      </c>
      <c r="OW47" s="164">
        <f t="shared" ca="1" si="307"/>
        <v>0</v>
      </c>
      <c r="OX47" s="164">
        <f t="shared" ca="1" si="308"/>
        <v>0</v>
      </c>
      <c r="OY47" s="164">
        <f t="shared" ca="1" si="309"/>
        <v>0</v>
      </c>
      <c r="OZ47" s="164">
        <f t="shared" ca="1" si="310"/>
        <v>0</v>
      </c>
      <c r="PA47" s="164">
        <f t="shared" ca="1" si="311"/>
        <v>0</v>
      </c>
      <c r="PB47" s="164">
        <f t="shared" ca="1" si="312"/>
        <v>0</v>
      </c>
      <c r="PC47" s="164">
        <f t="shared" ca="1" si="313"/>
        <v>0</v>
      </c>
      <c r="PD47" s="164">
        <f t="shared" ca="1" si="314"/>
        <v>0</v>
      </c>
      <c r="PE47" s="164">
        <f t="shared" ca="1" si="315"/>
        <v>0</v>
      </c>
      <c r="PF47" s="164">
        <f t="shared" ca="1" si="316"/>
        <v>0</v>
      </c>
      <c r="PG47" s="164">
        <f t="shared" ca="1" si="317"/>
        <v>0</v>
      </c>
      <c r="PH47" s="164">
        <f t="shared" ca="1" si="318"/>
        <v>0</v>
      </c>
      <c r="PI47" s="164">
        <f t="shared" ca="1" si="319"/>
        <v>0</v>
      </c>
      <c r="PJ47" s="164">
        <f t="shared" ca="1" si="320"/>
        <v>0</v>
      </c>
      <c r="PK47" s="164">
        <f t="shared" ca="1" si="321"/>
        <v>0</v>
      </c>
      <c r="PL47" s="164">
        <f t="shared" ca="1" si="322"/>
        <v>0</v>
      </c>
      <c r="PM47" s="164">
        <f t="shared" ca="1" si="323"/>
        <v>0</v>
      </c>
      <c r="PN47" s="164">
        <f t="shared" ca="1" si="324"/>
        <v>0</v>
      </c>
      <c r="PO47" s="164">
        <f t="shared" ca="1" si="325"/>
        <v>0</v>
      </c>
      <c r="PP47" s="164">
        <f t="shared" ca="1" si="326"/>
        <v>0</v>
      </c>
      <c r="PQ47" s="164">
        <f t="shared" ca="1" si="327"/>
        <v>0</v>
      </c>
      <c r="PR47" s="164">
        <f t="shared" ca="1" si="328"/>
        <v>0</v>
      </c>
      <c r="PS47" s="164">
        <f t="shared" ca="1" si="329"/>
        <v>0</v>
      </c>
      <c r="PT47" s="164">
        <f t="shared" ca="1" si="330"/>
        <v>0</v>
      </c>
      <c r="PU47" s="164">
        <f t="shared" ca="1" si="331"/>
        <v>0</v>
      </c>
      <c r="PV47" s="164">
        <f t="shared" ca="1" si="332"/>
        <v>0</v>
      </c>
      <c r="PW47" s="164">
        <f t="shared" ca="1" si="333"/>
        <v>0</v>
      </c>
      <c r="PX47" s="164">
        <f t="shared" ca="1" si="334"/>
        <v>0</v>
      </c>
      <c r="PY47" s="164">
        <f t="shared" ca="1" si="335"/>
        <v>0</v>
      </c>
      <c r="PZ47" s="164">
        <f t="shared" ca="1" si="336"/>
        <v>0</v>
      </c>
      <c r="QA47" s="164">
        <f t="shared" ca="1" si="337"/>
        <v>0</v>
      </c>
      <c r="QB47" s="164">
        <f t="shared" ca="1" si="338"/>
        <v>0</v>
      </c>
      <c r="QC47" s="164">
        <f t="shared" ca="1" si="339"/>
        <v>0</v>
      </c>
      <c r="QD47" s="131"/>
    </row>
    <row r="48" spans="1:446" s="120" customFormat="1" ht="14.4" customHeight="1">
      <c r="A48" s="157" t="b">
        <f t="shared" ca="1" si="230"/>
        <v>0</v>
      </c>
      <c r="B48" s="128" t="str">
        <f>'Measure Inputs'!B32</f>
        <v>Commercial_Commercial Custom Rebate_Various_C&amp;I Custom_Actual</v>
      </c>
      <c r="C48" s="129" t="str">
        <f ca="1">INDEX(OFFSET('Measure Inputs'!$D$7,,,TotalMeasures),MATCH($B48,OFFSET('Measure Inputs'!$B$7,,,TotalMeasures),0))</f>
        <v>Commercial</v>
      </c>
      <c r="D48" s="129" t="str">
        <f ca="1">INDEX(OFFSET('Measure Inputs'!$E$7,,,TotalMeasures),MATCH($B48,OFFSET('Measure Inputs'!$B$7,,,TotalMeasures),0))</f>
        <v>Commercial Custom Rebate</v>
      </c>
      <c r="E48" s="129" t="str">
        <f ca="1">INDEX(OFFSET('Measure Inputs'!$F$7,,,TotalMeasures),MATCH($B48,OFFSET('Measure Inputs'!$B$7,,,TotalMeasures),0))</f>
        <v>Various</v>
      </c>
      <c r="F48" s="130" t="str">
        <f ca="1">INDEX(OFFSET('Measure Inputs'!$G$7,,,TotalMeasures),MATCH($B48,OFFSET('Measure Inputs'!$B$7,,,TotalMeasures),0))</f>
        <v>C&amp;I Custom</v>
      </c>
      <c r="G48" s="130" t="str">
        <f ca="1">INDEX(OFFSET('Measure Inputs'!$H$7,,,TotalMeasures),MATCH($B48,OFFSET('Measure Inputs'!$B$7,,,TotalMeasures),0))</f>
        <v>Actual</v>
      </c>
      <c r="H48" s="131"/>
      <c r="I48" s="132">
        <f ca="1">INDEX(OFFSET('Measure Inputs'!$L$7,,,TotalMeasures),MATCH($B48,OFFSET('Measure Inputs'!$B$7,,,TotalMeasures),0))</f>
        <v>47</v>
      </c>
      <c r="J48" s="132">
        <f t="shared" ca="1" si="231"/>
        <v>1540272.74</v>
      </c>
      <c r="K48" s="162">
        <f ca="1">INDEX(OFFSET('Measure Inputs'!$AH$7,,,TotalMeasures),MATCH($B48,OFFSET('Measure Inputs'!$B$7,,,TotalMeasures),0))*$I48</f>
        <v>1540272.74</v>
      </c>
      <c r="L48" s="132">
        <f ca="1">INDEX(OFFSET('Measure Inputs'!$AI$7,,,TotalMeasures),MATCH($B48,OFFSET('Measure Inputs'!$B$7,,,TotalMeasures),0))*$I48</f>
        <v>0</v>
      </c>
      <c r="M48" s="132">
        <f t="shared" ca="1" si="232"/>
        <v>373.149</v>
      </c>
      <c r="N48" s="135">
        <f ca="1">INDEX(OFFSET('Measure Inputs'!$AJ$7,,,TotalMeasures),MATCH($B48,OFFSET('Measure Inputs'!$B$7,,,TotalMeasures),0))*$I48</f>
        <v>373.149</v>
      </c>
      <c r="O48" s="132">
        <f ca="1">INDEX(OFFSET('Measure Inputs'!$AK$7,,,TotalMeasures),MATCH($B48,OFFSET('Measure Inputs'!$B$7,,,TotalMeasures),0))*$I48</f>
        <v>0</v>
      </c>
      <c r="P48" s="135">
        <f ca="1">INDEX(OFFSET('Measure Inputs'!$AL$7,,,TotalMeasures),MATCH($B48,OFFSET('Measure Inputs'!$B$7,,,TotalMeasures),0))*$I48</f>
        <v>0</v>
      </c>
      <c r="Q48" s="132">
        <f ca="1">INDEX(OFFSET('Measure Inputs'!$AM$7,,,TotalMeasures),MATCH($B48,OFFSET('Measure Inputs'!$B$7,,,TotalMeasures),0))*$I48</f>
        <v>0</v>
      </c>
      <c r="R48" s="133">
        <v>0</v>
      </c>
      <c r="S48" s="133">
        <v>0</v>
      </c>
      <c r="T48" s="133">
        <v>0</v>
      </c>
      <c r="U48" s="133">
        <v>0</v>
      </c>
      <c r="V48" s="133">
        <v>0</v>
      </c>
      <c r="W48" s="133">
        <v>0</v>
      </c>
      <c r="X48" s="131"/>
      <c r="Y48" s="134">
        <f ca="1">INDEX(OFFSET('Measure Inputs'!$Q$7,,,TotalMeasures),MATCH($B48,OFFSET('Measure Inputs'!$B$7,,,TotalMeasures),0))*$I48</f>
        <v>345221.88</v>
      </c>
      <c r="Z48" s="134">
        <f ca="1">INDEX(OFFSET('Measure Inputs'!$R$7,,,TotalMeasures),MATCH($B48,OFFSET('Measure Inputs'!$B$7,,,TotalMeasures),0))*$I48</f>
        <v>0</v>
      </c>
      <c r="AA48" s="163">
        <f ca="1">INDEX(OFFSET('Measure Inputs'!$N$7,,,TotalMeasures),MATCH($B48,OFFSET('Measure Inputs'!$B$7,,,TotalMeasures),0))</f>
        <v>15</v>
      </c>
      <c r="AB48" s="163">
        <f ca="1">INDEX(OFFSET('Measure Inputs'!$O$7,,,TotalMeasures),MATCH($B48,OFFSET('Measure Inputs'!$B$7,,,TotalMeasures),0))</f>
        <v>0</v>
      </c>
      <c r="AC48" s="134">
        <f ca="1">INDEX(OFFSET('Measure Inputs'!$P$7,,,TotalMeasures),MATCH($B48,OFFSET('Measure Inputs'!$B$7,,,TotalMeasures),0))*$I48</f>
        <v>172610.94</v>
      </c>
      <c r="AD48" s="134">
        <v>0</v>
      </c>
      <c r="AE48" s="134"/>
      <c r="AF48" s="131"/>
      <c r="AG48" s="135">
        <f t="shared" ca="1" si="233"/>
        <v>2.012251410029934</v>
      </c>
      <c r="AH48" s="135">
        <f t="shared" ca="1" si="234"/>
        <v>4.024502820059868</v>
      </c>
      <c r="AI48" s="135">
        <f t="shared" ca="1" si="235"/>
        <v>2.4627339563453856</v>
      </c>
      <c r="AJ48" s="135">
        <f t="shared" ca="1" si="236"/>
        <v>4.9144693202131942</v>
      </c>
      <c r="AK48" s="135">
        <f t="shared" ca="1" si="237"/>
        <v>0.40945446576572392</v>
      </c>
      <c r="AL48" s="131"/>
      <c r="AM48" s="156"/>
      <c r="AN48" s="156"/>
      <c r="AO48" s="156"/>
      <c r="AP48" s="131"/>
      <c r="AQ48" s="138">
        <f t="shared" ca="1" si="111"/>
        <v>694673.21480318462</v>
      </c>
      <c r="AR48" s="138">
        <f t="shared" ca="1" si="112"/>
        <v>345221.88</v>
      </c>
      <c r="AS48" s="131"/>
      <c r="AT48" s="138">
        <f t="shared" ca="1" si="113"/>
        <v>694673.21480318462</v>
      </c>
      <c r="AU48" s="138">
        <f t="shared" ca="1" si="114"/>
        <v>0</v>
      </c>
      <c r="AV48" s="131"/>
      <c r="AW48" s="138">
        <f t="shared" ca="1" si="115"/>
        <v>694673.21480318462</v>
      </c>
      <c r="AX48" s="138">
        <f t="shared" ca="1" si="116"/>
        <v>0</v>
      </c>
      <c r="AY48" s="138">
        <f t="shared" ca="1" si="117"/>
        <v>155516.43154620726</v>
      </c>
      <c r="AZ48" s="138">
        <f t="shared" ca="1" si="118"/>
        <v>0</v>
      </c>
      <c r="BA48" s="138">
        <f t="shared" ca="1" si="119"/>
        <v>345221.88</v>
      </c>
      <c r="BB48" s="131"/>
      <c r="BC48" s="138">
        <f t="shared" ca="1" si="120"/>
        <v>1523971.397926321</v>
      </c>
      <c r="BD48" s="138">
        <f t="shared" ca="1" si="121"/>
        <v>0</v>
      </c>
      <c r="BE48" s="138">
        <f t="shared" ca="1" si="122"/>
        <v>345221.88</v>
      </c>
      <c r="BF48" s="131"/>
      <c r="BG48" s="138">
        <f t="shared" ca="1" si="123"/>
        <v>694673.21480318462</v>
      </c>
      <c r="BH48" s="138">
        <f t="shared" ca="1" si="124"/>
        <v>1523971.397926321</v>
      </c>
      <c r="BI48" s="131"/>
      <c r="BJ48" s="140">
        <f ca="1">IF(AND(($AB48+$E$2)&gt;BJ$5,BJ$5&gt;=$E$2),'Portfolio Inputs'!F$24*$L48,IF(AND(($AA48+$E$2)&gt;BJ$5,BJ$5&gt;=$E$2),'Portfolio Inputs'!F$24*$K48,0))*Loss_ElectricEnergy+IF(AND(($AB48+$E$2)&gt;BJ$5,BJ$5&gt;=$E$2),'Portfolio Inputs'!F$25*$O48,IF(AND(($AA48+$E$2)&gt;BJ$5,BJ$5&gt;=$E$2),'Portfolio Inputs'!F$25*$N48,0))*Loss_ElectricDemand+IF(AND(($AB48+$E$2)&gt;BJ$5,BJ$5&gt;=$E$2),'Portfolio Inputs'!F$26*$Q48,IF(AND(($AA48+$E$2)&gt;BJ$5,BJ$5&gt;=$E$2),'Portfolio Inputs'!F$26*$P48,0))*Loss_GasEnergy</f>
        <v>72171.422386296923</v>
      </c>
      <c r="BK48" s="140">
        <f ca="1">IF(AND(($AB48+$E$2)&gt;BK$5,BK$5&gt;=$E$2),'Portfolio Inputs'!G$24*$L48,IF(AND(($AA48+$E$2)&gt;BK$5,BK$5&gt;=$E$2),'Portfolio Inputs'!G$24*$K48,0))*Loss_ElectricEnergy+IF(AND(($AB48+$E$2)&gt;BK$5,BK$5&gt;=$E$2),'Portfolio Inputs'!G$25*$O48,IF(AND(($AA48+$E$2)&gt;BK$5,BK$5&gt;=$E$2),'Portfolio Inputs'!G$25*$N48,0))*Loss_ElectricDemand+IF(AND(($AB48+$E$2)&gt;BK$5,BK$5&gt;=$E$2),'Portfolio Inputs'!G$26*$Q48,IF(AND(($AA48+$E$2)&gt;BK$5,BK$5&gt;=$E$2),'Portfolio Inputs'!G$26*$P48,0))*Loss_GasEnergy</f>
        <v>73253.993722091371</v>
      </c>
      <c r="BL48" s="140">
        <f ca="1">IF(AND(($AB48+$E$2)&gt;BL$5,BL$5&gt;=$E$2),'Portfolio Inputs'!H$24*$L48,IF(AND(($AA48+$E$2)&gt;BL$5,BL$5&gt;=$E$2),'Portfolio Inputs'!H$24*$K48,0))*Loss_ElectricEnergy+IF(AND(($AB48+$E$2)&gt;BL$5,BL$5&gt;=$E$2),'Portfolio Inputs'!H$25*$O48,IF(AND(($AA48+$E$2)&gt;BL$5,BL$5&gt;=$E$2),'Portfolio Inputs'!H$25*$N48,0))*Loss_ElectricDemand+IF(AND(($AB48+$E$2)&gt;BL$5,BL$5&gt;=$E$2),'Portfolio Inputs'!H$26*$Q48,IF(AND(($AA48+$E$2)&gt;BL$5,BL$5&gt;=$E$2),'Portfolio Inputs'!H$26*$P48,0))*Loss_GasEnergy</f>
        <v>74352.803627922724</v>
      </c>
      <c r="BM48" s="140">
        <f ca="1">IF(AND(($AB48+$E$2)&gt;BM$5,BM$5&gt;=$E$2),'Portfolio Inputs'!I$24*$L48,IF(AND(($AA48+$E$2)&gt;BM$5,BM$5&gt;=$E$2),'Portfolio Inputs'!I$24*$K48,0))*Loss_ElectricEnergy+IF(AND(($AB48+$E$2)&gt;BM$5,BM$5&gt;=$E$2),'Portfolio Inputs'!I$25*$O48,IF(AND(($AA48+$E$2)&gt;BM$5,BM$5&gt;=$E$2),'Portfolio Inputs'!I$25*$N48,0))*Loss_ElectricDemand+IF(AND(($AB48+$E$2)&gt;BM$5,BM$5&gt;=$E$2),'Portfolio Inputs'!I$26*$Q48,IF(AND(($AA48+$E$2)&gt;BM$5,BM$5&gt;=$E$2),'Portfolio Inputs'!I$26*$P48,0))*Loss_GasEnergy</f>
        <v>75468.095682341547</v>
      </c>
      <c r="BN48" s="140">
        <f ca="1">IF(AND(($AB48+$E$2)&gt;BN$5,BN$5&gt;=$E$2),'Portfolio Inputs'!J$24*$L48,IF(AND(($AA48+$E$2)&gt;BN$5,BN$5&gt;=$E$2),'Portfolio Inputs'!J$24*$K48,0))*Loss_ElectricEnergy+IF(AND(($AB48+$E$2)&gt;BN$5,BN$5&gt;=$E$2),'Portfolio Inputs'!J$25*$O48,IF(AND(($AA48+$E$2)&gt;BN$5,BN$5&gt;=$E$2),'Portfolio Inputs'!J$25*$N48,0))*Loss_ElectricDemand+IF(AND(($AB48+$E$2)&gt;BN$5,BN$5&gt;=$E$2),'Portfolio Inputs'!J$26*$Q48,IF(AND(($AA48+$E$2)&gt;BN$5,BN$5&gt;=$E$2),'Portfolio Inputs'!J$26*$P48,0))*Loss_GasEnergy</f>
        <v>76600.117117576665</v>
      </c>
      <c r="BO48" s="140">
        <f ca="1">IF(AND(($AB48+$E$2)&gt;BO$5,BO$5&gt;=$E$2),'Portfolio Inputs'!K$24*$L48,IF(AND(($AA48+$E$2)&gt;BO$5,BO$5&gt;=$E$2),'Portfolio Inputs'!K$24*$K48,0))*Loss_ElectricEnergy+IF(AND(($AB48+$E$2)&gt;BO$5,BO$5&gt;=$E$2),'Portfolio Inputs'!K$25*$O48,IF(AND(($AA48+$E$2)&gt;BO$5,BO$5&gt;=$E$2),'Portfolio Inputs'!K$25*$N48,0))*Loss_ElectricDemand+IF(AND(($AB48+$E$2)&gt;BO$5,BO$5&gt;=$E$2),'Portfolio Inputs'!K$26*$Q48,IF(AND(($AA48+$E$2)&gt;BO$5,BO$5&gt;=$E$2),'Portfolio Inputs'!K$26*$P48,0))*Loss_GasEnergy</f>
        <v>77749.118874340304</v>
      </c>
      <c r="BP48" s="140">
        <f ca="1">IF(AND(($AB48+$E$2)&gt;BP$5,BP$5&gt;=$E$2),'Portfolio Inputs'!L$24*$L48,IF(AND(($AA48+$E$2)&gt;BP$5,BP$5&gt;=$E$2),'Portfolio Inputs'!L$24*$K48,0))*Loss_ElectricEnergy+IF(AND(($AB48+$E$2)&gt;BP$5,BP$5&gt;=$E$2),'Portfolio Inputs'!L$25*$O48,IF(AND(($AA48+$E$2)&gt;BP$5,BP$5&gt;=$E$2),'Portfolio Inputs'!L$25*$N48,0))*Loss_ElectricDemand+IF(AND(($AB48+$E$2)&gt;BP$5,BP$5&gt;=$E$2),'Portfolio Inputs'!L$26*$Q48,IF(AND(($AA48+$E$2)&gt;BP$5,BP$5&gt;=$E$2),'Portfolio Inputs'!L$26*$P48,0))*Loss_GasEnergy</f>
        <v>78915.35565745541</v>
      </c>
      <c r="BQ48" s="140">
        <f ca="1">IF(AND(($AB48+$E$2)&gt;BQ$5,BQ$5&gt;=$E$2),'Portfolio Inputs'!M$24*$L48,IF(AND(($AA48+$E$2)&gt;BQ$5,BQ$5&gt;=$E$2),'Portfolio Inputs'!M$24*$K48,0))*Loss_ElectricEnergy+IF(AND(($AB48+$E$2)&gt;BQ$5,BQ$5&gt;=$E$2),'Portfolio Inputs'!M$25*$O48,IF(AND(($AA48+$E$2)&gt;BQ$5,BQ$5&gt;=$E$2),'Portfolio Inputs'!M$25*$N48,0))*Loss_ElectricDemand+IF(AND(($AB48+$E$2)&gt;BQ$5,BQ$5&gt;=$E$2),'Portfolio Inputs'!M$26*$Q48,IF(AND(($AA48+$E$2)&gt;BQ$5,BQ$5&gt;=$E$2),'Portfolio Inputs'!M$26*$P48,0))*Loss_GasEnergy</f>
        <v>80099.085992317225</v>
      </c>
      <c r="BR48" s="140">
        <f ca="1">IF(AND(($AB48+$E$2)&gt;BR$5,BR$5&gt;=$E$2),'Portfolio Inputs'!N$24*$L48,IF(AND(($AA48+$E$2)&gt;BR$5,BR$5&gt;=$E$2),'Portfolio Inputs'!N$24*$K48,0))*Loss_ElectricEnergy+IF(AND(($AB48+$E$2)&gt;BR$5,BR$5&gt;=$E$2),'Portfolio Inputs'!N$25*$O48,IF(AND(($AA48+$E$2)&gt;BR$5,BR$5&gt;=$E$2),'Portfolio Inputs'!N$25*$N48,0))*Loss_ElectricDemand+IF(AND(($AB48+$E$2)&gt;BR$5,BR$5&gt;=$E$2),'Portfolio Inputs'!N$26*$Q48,IF(AND(($AA48+$E$2)&gt;BR$5,BR$5&gt;=$E$2),'Portfolio Inputs'!N$26*$P48,0))*Loss_GasEnergy</f>
        <v>81300.572282201974</v>
      </c>
      <c r="BS48" s="140">
        <f ca="1">IF(AND(($AB48+$E$2)&gt;BS$5,BS$5&gt;=$E$2),'Portfolio Inputs'!O$24*$L48,IF(AND(($AA48+$E$2)&gt;BS$5,BS$5&gt;=$E$2),'Portfolio Inputs'!O$24*$K48,0))*Loss_ElectricEnergy+IF(AND(($AB48+$E$2)&gt;BS$5,BS$5&gt;=$E$2),'Portfolio Inputs'!O$25*$O48,IF(AND(($AA48+$E$2)&gt;BS$5,BS$5&gt;=$E$2),'Portfolio Inputs'!O$25*$N48,0))*Loss_ElectricDemand+IF(AND(($AB48+$E$2)&gt;BS$5,BS$5&gt;=$E$2),'Portfolio Inputs'!O$26*$Q48,IF(AND(($AA48+$E$2)&gt;BS$5,BS$5&gt;=$E$2),'Portfolio Inputs'!O$26*$P48,0))*Loss_GasEnergy</f>
        <v>82520.080866435004</v>
      </c>
      <c r="BT48" s="140">
        <f ca="1">IF(AND(($AB48+$E$2)&gt;BT$5,BT$5&gt;=$E$2),'Portfolio Inputs'!P$24*$L48,IF(AND(($AA48+$E$2)&gt;BT$5,BT$5&gt;=$E$2),'Portfolio Inputs'!P$24*$K48,0))*Loss_ElectricEnergy+IF(AND(($AB48+$E$2)&gt;BT$5,BT$5&gt;=$E$2),'Portfolio Inputs'!P$25*$O48,IF(AND(($AA48+$E$2)&gt;BT$5,BT$5&gt;=$E$2),'Portfolio Inputs'!P$25*$N48,0))*Loss_ElectricDemand+IF(AND(($AB48+$E$2)&gt;BT$5,BT$5&gt;=$E$2),'Portfolio Inputs'!P$26*$Q48,IF(AND(($AA48+$E$2)&gt;BT$5,BT$5&gt;=$E$2),'Portfolio Inputs'!P$26*$P48,0))*Loss_GasEnergy</f>
        <v>83757.882079431525</v>
      </c>
      <c r="BU48" s="140">
        <f ca="1">IF(AND(($AB48+$E$2)&gt;BU$5,BU$5&gt;=$E$2),'Portfolio Inputs'!Q$24*$L48,IF(AND(($AA48+$E$2)&gt;BU$5,BU$5&gt;=$E$2),'Portfolio Inputs'!Q$24*$K48,0))*Loss_ElectricEnergy+IF(AND(($AB48+$E$2)&gt;BU$5,BU$5&gt;=$E$2),'Portfolio Inputs'!Q$25*$O48,IF(AND(($AA48+$E$2)&gt;BU$5,BU$5&gt;=$E$2),'Portfolio Inputs'!Q$25*$N48,0))*Loss_ElectricDemand+IF(AND(($AB48+$E$2)&gt;BU$5,BU$5&gt;=$E$2),'Portfolio Inputs'!Q$26*$Q48,IF(AND(($AA48+$E$2)&gt;BU$5,BU$5&gt;=$E$2),'Portfolio Inputs'!Q$26*$P48,0))*Loss_GasEnergy</f>
        <v>85014.250310622971</v>
      </c>
      <c r="BV48" s="140">
        <f ca="1">IF(AND(($AB48+$E$2)&gt;BV$5,BV$5&gt;=$E$2),'Portfolio Inputs'!R$24*$L48,IF(AND(($AA48+$E$2)&gt;BV$5,BV$5&gt;=$E$2),'Portfolio Inputs'!R$24*$K48,0))*Loss_ElectricEnergy+IF(AND(($AB48+$E$2)&gt;BV$5,BV$5&gt;=$E$2),'Portfolio Inputs'!R$25*$O48,IF(AND(($AA48+$E$2)&gt;BV$5,BV$5&gt;=$E$2),'Portfolio Inputs'!R$25*$N48,0))*Loss_ElectricDemand+IF(AND(($AB48+$E$2)&gt;BV$5,BV$5&gt;=$E$2),'Portfolio Inputs'!R$26*$Q48,IF(AND(($AA48+$E$2)&gt;BV$5,BV$5&gt;=$E$2),'Portfolio Inputs'!R$26*$P48,0))*Loss_GasEnergy</f>
        <v>86289.464065282315</v>
      </c>
      <c r="BW48" s="140">
        <f ca="1">IF(AND(($AB48+$E$2)&gt;BW$5,BW$5&gt;=$E$2),'Portfolio Inputs'!S$24*$L48,IF(AND(($AA48+$E$2)&gt;BW$5,BW$5&gt;=$E$2),'Portfolio Inputs'!S$24*$K48,0))*Loss_ElectricEnergy+IF(AND(($AB48+$E$2)&gt;BW$5,BW$5&gt;=$E$2),'Portfolio Inputs'!S$25*$O48,IF(AND(($AA48+$E$2)&gt;BW$5,BW$5&gt;=$E$2),'Portfolio Inputs'!S$25*$N48,0))*Loss_ElectricDemand+IF(AND(($AB48+$E$2)&gt;BW$5,BW$5&gt;=$E$2),'Portfolio Inputs'!S$26*$Q48,IF(AND(($AA48+$E$2)&gt;BW$5,BW$5&gt;=$E$2),'Portfolio Inputs'!S$26*$P48,0))*Loss_GasEnergy</f>
        <v>87583.806026261562</v>
      </c>
      <c r="BX48" s="140">
        <f ca="1">IF(AND(($AB48+$E$2)&gt;BX$5,BX$5&gt;=$E$2),'Portfolio Inputs'!T$24*$L48,IF(AND(($AA48+$E$2)&gt;BX$5,BX$5&gt;=$E$2),'Portfolio Inputs'!T$24*$K48,0))*Loss_ElectricEnergy+IF(AND(($AB48+$E$2)&gt;BX$5,BX$5&gt;=$E$2),'Portfolio Inputs'!T$25*$O48,IF(AND(($AA48+$E$2)&gt;BX$5,BX$5&gt;=$E$2),'Portfolio Inputs'!T$25*$N48,0))*Loss_ElectricDemand+IF(AND(($AB48+$E$2)&gt;BX$5,BX$5&gt;=$E$2),'Portfolio Inputs'!T$26*$Q48,IF(AND(($AA48+$E$2)&gt;BX$5,BX$5&gt;=$E$2),'Portfolio Inputs'!T$26*$P48,0))*Loss_GasEnergy</f>
        <v>88897.563116655467</v>
      </c>
      <c r="BY48" s="140">
        <f ca="1">IF(AND(($AB48+$E$2)&gt;BY$5,BY$5&gt;=$E$2),'Portfolio Inputs'!U$24*$L48,IF(AND(($AA48+$E$2)&gt;BY$5,BY$5&gt;=$E$2),'Portfolio Inputs'!U$24*$K48,0))*Loss_ElectricEnergy+IF(AND(($AB48+$E$2)&gt;BY$5,BY$5&gt;=$E$2),'Portfolio Inputs'!U$25*$O48,IF(AND(($AA48+$E$2)&gt;BY$5,BY$5&gt;=$E$2),'Portfolio Inputs'!U$25*$N48,0))*Loss_ElectricDemand+IF(AND(($AB48+$E$2)&gt;BY$5,BY$5&gt;=$E$2),'Portfolio Inputs'!U$26*$Q48,IF(AND(($AA48+$E$2)&gt;BY$5,BY$5&gt;=$E$2),'Portfolio Inputs'!U$26*$P48,0))*Loss_GasEnergy</f>
        <v>0</v>
      </c>
      <c r="BZ48" s="140">
        <f ca="1">IF(AND(($AB48+$E$2)&gt;BZ$5,BZ$5&gt;=$E$2),'Portfolio Inputs'!V$24*$L48,IF(AND(($AA48+$E$2)&gt;BZ$5,BZ$5&gt;=$E$2),'Portfolio Inputs'!V$24*$K48,0))*Loss_ElectricEnergy+IF(AND(($AB48+$E$2)&gt;BZ$5,BZ$5&gt;=$E$2),'Portfolio Inputs'!V$25*$O48,IF(AND(($AA48+$E$2)&gt;BZ$5,BZ$5&gt;=$E$2),'Portfolio Inputs'!V$25*$N48,0))*Loss_ElectricDemand+IF(AND(($AB48+$E$2)&gt;BZ$5,BZ$5&gt;=$E$2),'Portfolio Inputs'!V$26*$Q48,IF(AND(($AA48+$E$2)&gt;BZ$5,BZ$5&gt;=$E$2),'Portfolio Inputs'!V$26*$P48,0))*Loss_GasEnergy</f>
        <v>0</v>
      </c>
      <c r="CA48" s="140">
        <f ca="1">IF(AND(($AB48+$E$2)&gt;CA$5,CA$5&gt;=$E$2),'Portfolio Inputs'!W$24*$L48,IF(AND(($AA48+$E$2)&gt;CA$5,CA$5&gt;=$E$2),'Portfolio Inputs'!W$24*$K48,0))*Loss_ElectricEnergy+IF(AND(($AB48+$E$2)&gt;CA$5,CA$5&gt;=$E$2),'Portfolio Inputs'!W$25*$O48,IF(AND(($AA48+$E$2)&gt;CA$5,CA$5&gt;=$E$2),'Portfolio Inputs'!W$25*$N48,0))*Loss_ElectricDemand+IF(AND(($AB48+$E$2)&gt;CA$5,CA$5&gt;=$E$2),'Portfolio Inputs'!W$26*$Q48,IF(AND(($AA48+$E$2)&gt;CA$5,CA$5&gt;=$E$2),'Portfolio Inputs'!W$26*$P48,0))*Loss_GasEnergy</f>
        <v>0</v>
      </c>
      <c r="CB48" s="140">
        <f ca="1">IF(AND(($AB48+$E$2)&gt;CB$5,CB$5&gt;=$E$2),'Portfolio Inputs'!X$24*$L48,IF(AND(($AA48+$E$2)&gt;CB$5,CB$5&gt;=$E$2),'Portfolio Inputs'!X$24*$K48,0))*Loss_ElectricEnergy+IF(AND(($AB48+$E$2)&gt;CB$5,CB$5&gt;=$E$2),'Portfolio Inputs'!X$25*$O48,IF(AND(($AA48+$E$2)&gt;CB$5,CB$5&gt;=$E$2),'Portfolio Inputs'!X$25*$N48,0))*Loss_ElectricDemand+IF(AND(($AB48+$E$2)&gt;CB$5,CB$5&gt;=$E$2),'Portfolio Inputs'!X$26*$Q48,IF(AND(($AA48+$E$2)&gt;CB$5,CB$5&gt;=$E$2),'Portfolio Inputs'!X$26*$P48,0))*Loss_GasEnergy</f>
        <v>0</v>
      </c>
      <c r="CC48" s="140">
        <f ca="1">IF(AND(($AB48+$E$2)&gt;CC$5,CC$5&gt;=$E$2),'Portfolio Inputs'!Y$24*$L48,IF(AND(($AA48+$E$2)&gt;CC$5,CC$5&gt;=$E$2),'Portfolio Inputs'!Y$24*$K48,0))*Loss_ElectricEnergy+IF(AND(($AB48+$E$2)&gt;CC$5,CC$5&gt;=$E$2),'Portfolio Inputs'!Y$25*$O48,IF(AND(($AA48+$E$2)&gt;CC$5,CC$5&gt;=$E$2),'Portfolio Inputs'!Y$25*$N48,0))*Loss_ElectricDemand+IF(AND(($AB48+$E$2)&gt;CC$5,CC$5&gt;=$E$2),'Portfolio Inputs'!Y$26*$Q48,IF(AND(($AA48+$E$2)&gt;CC$5,CC$5&gt;=$E$2),'Portfolio Inputs'!Y$26*$P48,0))*Loss_GasEnergy</f>
        <v>0</v>
      </c>
      <c r="CD48" s="140">
        <f ca="1">IF(AND(($AB48+$E$2)&gt;CD$5,CD$5&gt;=$E$2),'Portfolio Inputs'!Z$24*$L48,IF(AND(($AA48+$E$2)&gt;CD$5,CD$5&gt;=$E$2),'Portfolio Inputs'!Z$24*$K48,0))*Loss_ElectricEnergy+IF(AND(($AB48+$E$2)&gt;CD$5,CD$5&gt;=$E$2),'Portfolio Inputs'!Z$25*$O48,IF(AND(($AA48+$E$2)&gt;CD$5,CD$5&gt;=$E$2),'Portfolio Inputs'!Z$25*$N48,0))*Loss_ElectricDemand+IF(AND(($AB48+$E$2)&gt;CD$5,CD$5&gt;=$E$2),'Portfolio Inputs'!Z$26*$Q48,IF(AND(($AA48+$E$2)&gt;CD$5,CD$5&gt;=$E$2),'Portfolio Inputs'!Z$26*$P48,0))*Loss_GasEnergy</f>
        <v>0</v>
      </c>
      <c r="CE48" s="140">
        <f ca="1">IF(AND(($AB48+$E$2)&gt;CE$5,CE$5&gt;=$E$2),'Portfolio Inputs'!AA$24*$L48,IF(AND(($AA48+$E$2)&gt;CE$5,CE$5&gt;=$E$2),'Portfolio Inputs'!AA$24*$K48,0))*Loss_ElectricEnergy+IF(AND(($AB48+$E$2)&gt;CE$5,CE$5&gt;=$E$2),'Portfolio Inputs'!AA$25*$O48,IF(AND(($AA48+$E$2)&gt;CE$5,CE$5&gt;=$E$2),'Portfolio Inputs'!AA$25*$N48,0))*Loss_ElectricDemand+IF(AND(($AB48+$E$2)&gt;CE$5,CE$5&gt;=$E$2),'Portfolio Inputs'!AA$26*$Q48,IF(AND(($AA48+$E$2)&gt;CE$5,CE$5&gt;=$E$2),'Portfolio Inputs'!AA$26*$P48,0))*Loss_GasEnergy</f>
        <v>0</v>
      </c>
      <c r="CF48" s="140">
        <f ca="1">IF(AND(($AB48+$E$2)&gt;CF$5,CF$5&gt;=$E$2),'Portfolio Inputs'!AB$24*$L48,IF(AND(($AA48+$E$2)&gt;CF$5,CF$5&gt;=$E$2),'Portfolio Inputs'!AB$24*$K48,0))*Loss_ElectricEnergy+IF(AND(($AB48+$E$2)&gt;CF$5,CF$5&gt;=$E$2),'Portfolio Inputs'!AB$25*$O48,IF(AND(($AA48+$E$2)&gt;CF$5,CF$5&gt;=$E$2),'Portfolio Inputs'!AB$25*$N48,0))*Loss_ElectricDemand+IF(AND(($AB48+$E$2)&gt;CF$5,CF$5&gt;=$E$2),'Portfolio Inputs'!AB$26*$Q48,IF(AND(($AA48+$E$2)&gt;CF$5,CF$5&gt;=$E$2),'Portfolio Inputs'!AB$26*$P48,0))*Loss_GasEnergy</f>
        <v>0</v>
      </c>
      <c r="CG48" s="140">
        <f ca="1">IF(AND(($AB48+$E$2)&gt;CG$5,CG$5&gt;=$E$2),'Portfolio Inputs'!AC$24*$L48,IF(AND(($AA48+$E$2)&gt;CG$5,CG$5&gt;=$E$2),'Portfolio Inputs'!AC$24*$K48,0))*Loss_ElectricEnergy+IF(AND(($AB48+$E$2)&gt;CG$5,CG$5&gt;=$E$2),'Portfolio Inputs'!AC$25*$O48,IF(AND(($AA48+$E$2)&gt;CG$5,CG$5&gt;=$E$2),'Portfolio Inputs'!AC$25*$N48,0))*Loss_ElectricDemand+IF(AND(($AB48+$E$2)&gt;CG$5,CG$5&gt;=$E$2),'Portfolio Inputs'!AC$26*$Q48,IF(AND(($AA48+$E$2)&gt;CG$5,CG$5&gt;=$E$2),'Portfolio Inputs'!AC$26*$P48,0))*Loss_GasEnergy</f>
        <v>0</v>
      </c>
      <c r="CH48" s="140">
        <f ca="1">IF(AND(($AB48+$E$2)&gt;CH$5,CH$5&gt;=$E$2),'Portfolio Inputs'!AD$24*$L48,IF(AND(($AA48+$E$2)&gt;CH$5,CH$5&gt;=$E$2),'Portfolio Inputs'!AD$24*$K48,0))*Loss_ElectricEnergy+IF(AND(($AB48+$E$2)&gt;CH$5,CH$5&gt;=$E$2),'Portfolio Inputs'!AD$25*$O48,IF(AND(($AA48+$E$2)&gt;CH$5,CH$5&gt;=$E$2),'Portfolio Inputs'!AD$25*$N48,0))*Loss_ElectricDemand+IF(AND(($AB48+$E$2)&gt;CH$5,CH$5&gt;=$E$2),'Portfolio Inputs'!AD$26*$Q48,IF(AND(($AA48+$E$2)&gt;CH$5,CH$5&gt;=$E$2),'Portfolio Inputs'!AD$26*$P48,0))*Loss_GasEnergy</f>
        <v>0</v>
      </c>
      <c r="CI48" s="140">
        <f ca="1">IF(AND(($AB48+$E$2)&gt;CI$5,CI$5&gt;=$E$2),'Portfolio Inputs'!AE$24*$L48,IF(AND(($AA48+$E$2)&gt;CI$5,CI$5&gt;=$E$2),'Portfolio Inputs'!AE$24*$K48,0))*Loss_ElectricEnergy+IF(AND(($AB48+$E$2)&gt;CI$5,CI$5&gt;=$E$2),'Portfolio Inputs'!AE$25*$O48,IF(AND(($AA48+$E$2)&gt;CI$5,CI$5&gt;=$E$2),'Portfolio Inputs'!AE$25*$N48,0))*Loss_ElectricDemand+IF(AND(($AB48+$E$2)&gt;CI$5,CI$5&gt;=$E$2),'Portfolio Inputs'!AE$26*$Q48,IF(AND(($AA48+$E$2)&gt;CI$5,CI$5&gt;=$E$2),'Portfolio Inputs'!AE$26*$P48,0))*Loss_GasEnergy</f>
        <v>0</v>
      </c>
      <c r="CJ48" s="140">
        <f ca="1">IF(AND(($AB48+$E$2)&gt;CJ$5,CJ$5&gt;=$E$2),'Portfolio Inputs'!AF$24*$L48,IF(AND(($AA48+$E$2)&gt;CJ$5,CJ$5&gt;=$E$2),'Portfolio Inputs'!AF$24*$K48,0))*Loss_ElectricEnergy+IF(AND(($AB48+$E$2)&gt;CJ$5,CJ$5&gt;=$E$2),'Portfolio Inputs'!AF$25*$O48,IF(AND(($AA48+$E$2)&gt;CJ$5,CJ$5&gt;=$E$2),'Portfolio Inputs'!AF$25*$N48,0))*Loss_ElectricDemand+IF(AND(($AB48+$E$2)&gt;CJ$5,CJ$5&gt;=$E$2),'Portfolio Inputs'!AF$26*$Q48,IF(AND(($AA48+$E$2)&gt;CJ$5,CJ$5&gt;=$E$2),'Portfolio Inputs'!AF$26*$P48,0))*Loss_GasEnergy</f>
        <v>0</v>
      </c>
      <c r="CK48" s="140">
        <f ca="1">IF(AND(($AB48+$E$2)&gt;CK$5,CK$5&gt;=$E$2),'Portfolio Inputs'!AG$24*$L48,IF(AND(($AA48+$E$2)&gt;CK$5,CK$5&gt;=$E$2),'Portfolio Inputs'!AG$24*$K48,0))*Loss_ElectricEnergy+IF(AND(($AB48+$E$2)&gt;CK$5,CK$5&gt;=$E$2),'Portfolio Inputs'!AG$25*$O48,IF(AND(($AA48+$E$2)&gt;CK$5,CK$5&gt;=$E$2),'Portfolio Inputs'!AG$25*$N48,0))*Loss_ElectricDemand+IF(AND(($AB48+$E$2)&gt;CK$5,CK$5&gt;=$E$2),'Portfolio Inputs'!AG$26*$Q48,IF(AND(($AA48+$E$2)&gt;CK$5,CK$5&gt;=$E$2),'Portfolio Inputs'!AG$26*$P48,0))*Loss_GasEnergy</f>
        <v>0</v>
      </c>
      <c r="CL48" s="140">
        <f ca="1">IF(AND(($AB48+$E$2)&gt;CL$5,CL$5&gt;=$E$2),'Portfolio Inputs'!AH$24*$L48,IF(AND(($AA48+$E$2)&gt;CL$5,CL$5&gt;=$E$2),'Portfolio Inputs'!AH$24*$K48,0))*Loss_ElectricEnergy+IF(AND(($AB48+$E$2)&gt;CL$5,CL$5&gt;=$E$2),'Portfolio Inputs'!AH$25*$O48,IF(AND(($AA48+$E$2)&gt;CL$5,CL$5&gt;=$E$2),'Portfolio Inputs'!AH$25*$N48,0))*Loss_ElectricDemand+IF(AND(($AB48+$E$2)&gt;CL$5,CL$5&gt;=$E$2),'Portfolio Inputs'!AH$26*$Q48,IF(AND(($AA48+$E$2)&gt;CL$5,CL$5&gt;=$E$2),'Portfolio Inputs'!AH$26*$P48,0))*Loss_GasEnergy</f>
        <v>0</v>
      </c>
      <c r="CM48" s="140">
        <f ca="1">IF(AND(($AB48+$E$2)&gt;CM$5,CM$5&gt;=$E$2),'Portfolio Inputs'!AI$24*$L48,IF(AND(($AA48+$E$2)&gt;CM$5,CM$5&gt;=$E$2),'Portfolio Inputs'!AI$24*$K48,0))*Loss_ElectricEnergy+IF(AND(($AB48+$E$2)&gt;CM$5,CM$5&gt;=$E$2),'Portfolio Inputs'!AI$25*$O48,IF(AND(($AA48+$E$2)&gt;CM$5,CM$5&gt;=$E$2),'Portfolio Inputs'!AI$25*$N48,0))*Loss_ElectricDemand+IF(AND(($AB48+$E$2)&gt;CM$5,CM$5&gt;=$E$2),'Portfolio Inputs'!AI$26*$Q48,IF(AND(($AA48+$E$2)&gt;CM$5,CM$5&gt;=$E$2),'Portfolio Inputs'!AI$26*$P48,0))*Loss_GasEnergy</f>
        <v>0</v>
      </c>
      <c r="CN48" s="140">
        <f ca="1">IF(AND(($AB48+$E$2)&gt;CN$5,CN$5&gt;=$E$2),'Portfolio Inputs'!AJ$24*$L48,IF(AND(($AA48+$E$2)&gt;CN$5,CN$5&gt;=$E$2),'Portfolio Inputs'!AJ$24*$K48,0))*Loss_ElectricEnergy+IF(AND(($AB48+$E$2)&gt;CN$5,CN$5&gt;=$E$2),'Portfolio Inputs'!AJ$25*$O48,IF(AND(($AA48+$E$2)&gt;CN$5,CN$5&gt;=$E$2),'Portfolio Inputs'!AJ$25*$N48,0))*Loss_ElectricDemand+IF(AND(($AB48+$E$2)&gt;CN$5,CN$5&gt;=$E$2),'Portfolio Inputs'!AJ$26*$Q48,IF(AND(($AA48+$E$2)&gt;CN$5,CN$5&gt;=$E$2),'Portfolio Inputs'!AJ$26*$P48,0))*Loss_GasEnergy</f>
        <v>0</v>
      </c>
      <c r="CO48" s="140">
        <f ca="1">IF(AND(($AB48+$E$2)&gt;CO$5,CO$5&gt;=$E$2),'Portfolio Inputs'!AK$24*$L48,IF(AND(($AA48+$E$2)&gt;CO$5,CO$5&gt;=$E$2),'Portfolio Inputs'!AK$24*$K48,0))*Loss_ElectricEnergy+IF(AND(($AB48+$E$2)&gt;CO$5,CO$5&gt;=$E$2),'Portfolio Inputs'!AK$25*$O48,IF(AND(($AA48+$E$2)&gt;CO$5,CO$5&gt;=$E$2),'Portfolio Inputs'!AK$25*$N48,0))*Loss_ElectricDemand+IF(AND(($AB48+$E$2)&gt;CO$5,CO$5&gt;=$E$2),'Portfolio Inputs'!AK$26*$Q48,IF(AND(($AA48+$E$2)&gt;CO$5,CO$5&gt;=$E$2),'Portfolio Inputs'!AK$26*$P48,0))*Loss_GasEnergy</f>
        <v>0</v>
      </c>
      <c r="CP48" s="140">
        <f ca="1">IF(AND(($AB48+$E$2)&gt;CP$5,CP$5&gt;=$E$2),'Portfolio Inputs'!AL$24*$L48,IF(AND(($AA48+$E$2)&gt;CP$5,CP$5&gt;=$E$2),'Portfolio Inputs'!AL$24*$K48,0))*Loss_ElectricEnergy+IF(AND(($AB48+$E$2)&gt;CP$5,CP$5&gt;=$E$2),'Portfolio Inputs'!AL$25*$O48,IF(AND(($AA48+$E$2)&gt;CP$5,CP$5&gt;=$E$2),'Portfolio Inputs'!AL$25*$N48,0))*Loss_ElectricDemand+IF(AND(($AB48+$E$2)&gt;CP$5,CP$5&gt;=$E$2),'Portfolio Inputs'!AL$26*$Q48,IF(AND(($AA48+$E$2)&gt;CP$5,CP$5&gt;=$E$2),'Portfolio Inputs'!AL$26*$P48,0))*Loss_GasEnergy</f>
        <v>0</v>
      </c>
      <c r="CQ48" s="140">
        <f ca="1">IF(AND(($AB48+$E$2)&gt;CQ$5,CQ$5&gt;=$E$2),'Portfolio Inputs'!AM$24*$L48,IF(AND(($AA48+$E$2)&gt;CQ$5,CQ$5&gt;=$E$2),'Portfolio Inputs'!AM$24*$K48,0))*Loss_ElectricEnergy+IF(AND(($AB48+$E$2)&gt;CQ$5,CQ$5&gt;=$E$2),'Portfolio Inputs'!AM$25*$O48,IF(AND(($AA48+$E$2)&gt;CQ$5,CQ$5&gt;=$E$2),'Portfolio Inputs'!AM$25*$N48,0))*Loss_ElectricDemand+IF(AND(($AB48+$E$2)&gt;CQ$5,CQ$5&gt;=$E$2),'Portfolio Inputs'!AM$26*$Q48,IF(AND(($AA48+$E$2)&gt;CQ$5,CQ$5&gt;=$E$2),'Portfolio Inputs'!AM$26*$P48,0))*Loss_GasEnergy</f>
        <v>0</v>
      </c>
      <c r="CR48" s="131"/>
      <c r="CS48" s="140">
        <f ca="1">IF(AND(($AB48+$E$2)&gt;CS$5,CS$5&gt;=$E$2),'Portfolio Inputs'!F$29*$L48,IF(AND(($AA48+$E$2)&gt;CS$5,CS$5&gt;=$E$2),'Portfolio Inputs'!F$29*$K48,0))</f>
        <v>17559.109236</v>
      </c>
      <c r="CT48" s="140">
        <f ca="1">IF(AND(($AB48+$E$2)&gt;CT$5,CT$5&gt;=$E$2),'Portfolio Inputs'!G$29*$L48,IF(AND(($AA48+$E$2)&gt;CT$5,CT$5&gt;=$E$2),'Portfolio Inputs'!G$29*$K48,0))</f>
        <v>17559.109236</v>
      </c>
      <c r="CU48" s="140">
        <f ca="1">IF(AND(($AB48+$E$2)&gt;CU$5,CU$5&gt;=$E$2),'Portfolio Inputs'!H$29*$L48,IF(AND(($AA48+$E$2)&gt;CU$5,CU$5&gt;=$E$2),'Portfolio Inputs'!H$29*$K48,0))</f>
        <v>17559.109236</v>
      </c>
      <c r="CV48" s="140">
        <f ca="1">IF(AND(($AB48+$E$2)&gt;CV$5,CV$5&gt;=$E$2),'Portfolio Inputs'!I$29*$L48,IF(AND(($AA48+$E$2)&gt;CV$5,CV$5&gt;=$E$2),'Portfolio Inputs'!I$29*$K48,0))</f>
        <v>17559.109236</v>
      </c>
      <c r="CW48" s="140">
        <f ca="1">IF(AND(($AB48+$E$2)&gt;CW$5,CW$5&gt;=$E$2),'Portfolio Inputs'!J$29*$L48,IF(AND(($AA48+$E$2)&gt;CW$5,CW$5&gt;=$E$2),'Portfolio Inputs'!J$29*$K48,0))</f>
        <v>17559.109236</v>
      </c>
      <c r="CX48" s="140">
        <f ca="1">IF(AND(($AB48+$E$2)&gt;CX$5,CX$5&gt;=$E$2),'Portfolio Inputs'!K$29*$L48,IF(AND(($AA48+$E$2)&gt;CX$5,CX$5&gt;=$E$2),'Portfolio Inputs'!K$29*$K48,0))</f>
        <v>17559.109236</v>
      </c>
      <c r="CY48" s="140">
        <f ca="1">IF(AND(($AB48+$E$2)&gt;CY$5,CY$5&gt;=$E$2),'Portfolio Inputs'!L$29*$L48,IF(AND(($AA48+$E$2)&gt;CY$5,CY$5&gt;=$E$2),'Portfolio Inputs'!L$29*$K48,0))</f>
        <v>17559.109236</v>
      </c>
      <c r="CZ48" s="140">
        <f ca="1">IF(AND(($AB48+$E$2)&gt;CZ$5,CZ$5&gt;=$E$2),'Portfolio Inputs'!M$29*$L48,IF(AND(($AA48+$E$2)&gt;CZ$5,CZ$5&gt;=$E$2),'Portfolio Inputs'!M$29*$K48,0))</f>
        <v>17559.109236</v>
      </c>
      <c r="DA48" s="140">
        <f ca="1">IF(AND(($AB48+$E$2)&gt;DA$5,DA$5&gt;=$E$2),'Portfolio Inputs'!N$29*$L48,IF(AND(($AA48+$E$2)&gt;DA$5,DA$5&gt;=$E$2),'Portfolio Inputs'!N$29*$K48,0))</f>
        <v>17559.109236</v>
      </c>
      <c r="DB48" s="140">
        <f ca="1">IF(AND(($AB48+$E$2)&gt;DB$5,DB$5&gt;=$E$2),'Portfolio Inputs'!O$29*$L48,IF(AND(($AA48+$E$2)&gt;DB$5,DB$5&gt;=$E$2),'Portfolio Inputs'!O$29*$K48,0))</f>
        <v>17559.109236</v>
      </c>
      <c r="DC48" s="140">
        <f ca="1">IF(AND(($AB48+$E$2)&gt;DC$5,DC$5&gt;=$E$2),'Portfolio Inputs'!P$29*$L48,IF(AND(($AA48+$E$2)&gt;DC$5,DC$5&gt;=$E$2),'Portfolio Inputs'!P$29*$K48,0))</f>
        <v>17559.109236</v>
      </c>
      <c r="DD48" s="140">
        <f ca="1">IF(AND(($AB48+$E$2)&gt;DD$5,DD$5&gt;=$E$2),'Portfolio Inputs'!Q$29*$L48,IF(AND(($AA48+$E$2)&gt;DD$5,DD$5&gt;=$E$2),'Portfolio Inputs'!Q$29*$K48,0))</f>
        <v>17559.109236</v>
      </c>
      <c r="DE48" s="140">
        <f ca="1">IF(AND(($AB48+$E$2)&gt;DE$5,DE$5&gt;=$E$2),'Portfolio Inputs'!R$29*$L48,IF(AND(($AA48+$E$2)&gt;DE$5,DE$5&gt;=$E$2),'Portfolio Inputs'!R$29*$K48,0))</f>
        <v>17559.109236</v>
      </c>
      <c r="DF48" s="140">
        <f ca="1">IF(AND(($AB48+$E$2)&gt;DF$5,DF$5&gt;=$E$2),'Portfolio Inputs'!S$29*$L48,IF(AND(($AA48+$E$2)&gt;DF$5,DF$5&gt;=$E$2),'Portfolio Inputs'!S$29*$K48,0))</f>
        <v>17559.109236</v>
      </c>
      <c r="DG48" s="140">
        <f ca="1">IF(AND(($AB48+$E$2)&gt;DG$5,DG$5&gt;=$E$2),'Portfolio Inputs'!T$29*$L48,IF(AND(($AA48+$E$2)&gt;DG$5,DG$5&gt;=$E$2),'Portfolio Inputs'!T$29*$K48,0))</f>
        <v>17559.109236</v>
      </c>
      <c r="DH48" s="140">
        <f ca="1">IF(AND(($AB48+$E$2)&gt;DH$5,DH$5&gt;=$E$2),'Portfolio Inputs'!U$29*$L48,IF(AND(($AA48+$E$2)&gt;DH$5,DH$5&gt;=$E$2),'Portfolio Inputs'!U$29*$K48,0))</f>
        <v>0</v>
      </c>
      <c r="DI48" s="140">
        <f ca="1">IF(AND(($AB48+$E$2)&gt;DI$5,DI$5&gt;=$E$2),'Portfolio Inputs'!V$29*$L48,IF(AND(($AA48+$E$2)&gt;DI$5,DI$5&gt;=$E$2),'Portfolio Inputs'!V$29*$K48,0))</f>
        <v>0</v>
      </c>
      <c r="DJ48" s="140">
        <f ca="1">IF(AND(($AB48+$E$2)&gt;DJ$5,DJ$5&gt;=$E$2),'Portfolio Inputs'!W$29*$L48,IF(AND(($AA48+$E$2)&gt;DJ$5,DJ$5&gt;=$E$2),'Portfolio Inputs'!W$29*$K48,0))</f>
        <v>0</v>
      </c>
      <c r="DK48" s="140">
        <f ca="1">IF(AND(($AB48+$E$2)&gt;DK$5,DK$5&gt;=$E$2),'Portfolio Inputs'!X$29*$L48,IF(AND(($AA48+$E$2)&gt;DK$5,DK$5&gt;=$E$2),'Portfolio Inputs'!X$29*$K48,0))</f>
        <v>0</v>
      </c>
      <c r="DL48" s="140">
        <f ca="1">IF(AND(($AB48+$E$2)&gt;DL$5,DL$5&gt;=$E$2),'Portfolio Inputs'!Y$29*$L48,IF(AND(($AA48+$E$2)&gt;DL$5,DL$5&gt;=$E$2),'Portfolio Inputs'!Y$29*$K48,0))</f>
        <v>0</v>
      </c>
      <c r="DM48" s="140">
        <f ca="1">IF(AND(($AB48+$E$2)&gt;DM$5,DM$5&gt;=$E$2),'Portfolio Inputs'!Z$29*$L48,IF(AND(($AA48+$E$2)&gt;DM$5,DM$5&gt;=$E$2),'Portfolio Inputs'!Z$29*$K48,0))</f>
        <v>0</v>
      </c>
      <c r="DN48" s="140">
        <f ca="1">IF(AND(($AB48+$E$2)&gt;DN$5,DN$5&gt;=$E$2),'Portfolio Inputs'!AA$29*$L48,IF(AND(($AA48+$E$2)&gt;DN$5,DN$5&gt;=$E$2),'Portfolio Inputs'!AA$29*$K48,0))</f>
        <v>0</v>
      </c>
      <c r="DO48" s="140">
        <f ca="1">IF(AND(($AB48+$E$2)&gt;DO$5,DO$5&gt;=$E$2),'Portfolio Inputs'!AB$29*$L48,IF(AND(($AA48+$E$2)&gt;DO$5,DO$5&gt;=$E$2),'Portfolio Inputs'!AB$29*$K48,0))</f>
        <v>0</v>
      </c>
      <c r="DP48" s="140">
        <f ca="1">IF(AND(($AB48+$E$2)&gt;DP$5,DP$5&gt;=$E$2),'Portfolio Inputs'!AC$29*$L48,IF(AND(($AA48+$E$2)&gt;DP$5,DP$5&gt;=$E$2),'Portfolio Inputs'!AC$29*$K48,0))</f>
        <v>0</v>
      </c>
      <c r="DQ48" s="140">
        <f ca="1">IF(AND(($AB48+$E$2)&gt;DQ$5,DQ$5&gt;=$E$2),'Portfolio Inputs'!AD$29*$L48,IF(AND(($AA48+$E$2)&gt;DQ$5,DQ$5&gt;=$E$2),'Portfolio Inputs'!AD$29*$K48,0))</f>
        <v>0</v>
      </c>
      <c r="DR48" s="140">
        <f ca="1">IF(AND(($AB48+$E$2)&gt;DR$5,DR$5&gt;=$E$2),'Portfolio Inputs'!AE$29*$L48,IF(AND(($AA48+$E$2)&gt;DR$5,DR$5&gt;=$E$2),'Portfolio Inputs'!AE$29*$K48,0))</f>
        <v>0</v>
      </c>
      <c r="DS48" s="140">
        <f ca="1">IF(AND(($AB48+$E$2)&gt;DS$5,DS$5&gt;=$E$2),'Portfolio Inputs'!AF$29*$L48,IF(AND(($AA48+$E$2)&gt;DS$5,DS$5&gt;=$E$2),'Portfolio Inputs'!AF$29*$K48,0))</f>
        <v>0</v>
      </c>
      <c r="DT48" s="140">
        <f ca="1">IF(AND(($AB48+$E$2)&gt;DT$5,DT$5&gt;=$E$2),'Portfolio Inputs'!AG$29*$L48,IF(AND(($AA48+$E$2)&gt;DT$5,DT$5&gt;=$E$2),'Portfolio Inputs'!AG$29*$K48,0))</f>
        <v>0</v>
      </c>
      <c r="DU48" s="140">
        <f ca="1">IF(AND(($AB48+$E$2)&gt;DU$5,DU$5&gt;=$E$2),'Portfolio Inputs'!AH$29*$L48,IF(AND(($AA48+$E$2)&gt;DU$5,DU$5&gt;=$E$2),'Portfolio Inputs'!AH$29*$K48,0))</f>
        <v>0</v>
      </c>
      <c r="DV48" s="140">
        <f ca="1">IF(AND(($AB48+$E$2)&gt;DV$5,DV$5&gt;=$E$2),'Portfolio Inputs'!AI$29*$L48,IF(AND(($AA48+$E$2)&gt;DV$5,DV$5&gt;=$E$2),'Portfolio Inputs'!AI$29*$K48,0))</f>
        <v>0</v>
      </c>
      <c r="DW48" s="140">
        <f ca="1">IF(AND(($AB48+$E$2)&gt;DW$5,DW$5&gt;=$E$2),'Portfolio Inputs'!AJ$29*$L48,IF(AND(($AA48+$E$2)&gt;DW$5,DW$5&gt;=$E$2),'Portfolio Inputs'!AJ$29*$K48,0))</f>
        <v>0</v>
      </c>
      <c r="DX48" s="140">
        <f ca="1">IF(AND(($AB48+$E$2)&gt;DX$5,DX$5&gt;=$E$2),'Portfolio Inputs'!AK$29*$L48,IF(AND(($AA48+$E$2)&gt;DX$5,DX$5&gt;=$E$2),'Portfolio Inputs'!AK$29*$K48,0))</f>
        <v>0</v>
      </c>
      <c r="DY48" s="140">
        <f ca="1">IF(AND(($AB48+$E$2)&gt;DY$5,DY$5&gt;=$E$2),'Portfolio Inputs'!AL$29*$L48,IF(AND(($AA48+$E$2)&gt;DY$5,DY$5&gt;=$E$2),'Portfolio Inputs'!AL$29*$K48,0))</f>
        <v>0</v>
      </c>
      <c r="DZ48" s="140">
        <f ca="1">IF(AND(($AB48+$E$2)&gt;DZ$5,DZ$5&gt;=$E$2),'Portfolio Inputs'!AM$29*$L48,IF(AND(($AA48+$E$2)&gt;DZ$5,DZ$5&gt;=$E$2),'Portfolio Inputs'!AM$29*$K48,0))</f>
        <v>0</v>
      </c>
      <c r="EA48" s="139"/>
      <c r="EB48" s="140">
        <f ca="1">IF(AND(($AB48+$E$2)&gt;EB$5,EB$5&gt;=$E$2),'Portfolio Inputs'!F$27*$U48,IF(AND(($AA48+$E$2)&gt;EB$5,EB$5&gt;=$E$2),'Portfolio Inputs'!F$27*$T48,0))
+IF(AND(($AB48+$E$2)&gt;EB$5,EB$5&gt;=$E$2),'Portfolio Inputs'!F$28*$W48,IF(AND(($AA48+$E$2)&gt;EB$5,EB$5&gt;=$E$2),'Portfolio Inputs'!F$28*$V48,0))</f>
        <v>0</v>
      </c>
      <c r="EC48" s="140">
        <f ca="1">IF(AND(($AB48+$E$2)&gt;EC$5,EC$5&gt;=$E$2),'Portfolio Inputs'!G$27*$U48,IF(AND(($AA48+$E$2)&gt;EC$5,EC$5&gt;=$E$2),'Portfolio Inputs'!G$27*$T48,0))
+IF(AND(($AB48+$E$2)&gt;EC$5,EC$5&gt;=$E$2),'Portfolio Inputs'!G$28*$W48,IF(AND(($AA48+$E$2)&gt;EC$5,EC$5&gt;=$E$2),'Portfolio Inputs'!G$28*$V48,0))</f>
        <v>0</v>
      </c>
      <c r="ED48" s="140">
        <f ca="1">IF(AND(($AB48+$E$2)&gt;ED$5,ED$5&gt;=$E$2),'Portfolio Inputs'!H$27*$U48,IF(AND(($AA48+$E$2)&gt;ED$5,ED$5&gt;=$E$2),'Portfolio Inputs'!H$27*$T48,0))
+IF(AND(($AB48+$E$2)&gt;ED$5,ED$5&gt;=$E$2),'Portfolio Inputs'!H$28*$W48,IF(AND(($AA48+$E$2)&gt;ED$5,ED$5&gt;=$E$2),'Portfolio Inputs'!H$28*$V48,0))</f>
        <v>0</v>
      </c>
      <c r="EE48" s="140">
        <f ca="1">IF(AND(($AB48+$E$2)&gt;EE$5,EE$5&gt;=$E$2),'Portfolio Inputs'!I$27*$U48,IF(AND(($AA48+$E$2)&gt;EE$5,EE$5&gt;=$E$2),'Portfolio Inputs'!I$27*$T48,0))
+IF(AND(($AB48+$E$2)&gt;EE$5,EE$5&gt;=$E$2),'Portfolio Inputs'!I$28*$W48,IF(AND(($AA48+$E$2)&gt;EE$5,EE$5&gt;=$E$2),'Portfolio Inputs'!I$28*$V48,0))</f>
        <v>0</v>
      </c>
      <c r="EF48" s="140">
        <f ca="1">IF(AND(($AB48+$E$2)&gt;EF$5,EF$5&gt;=$E$2),'Portfolio Inputs'!J$27*$U48,IF(AND(($AA48+$E$2)&gt;EF$5,EF$5&gt;=$E$2),'Portfolio Inputs'!J$27*$T48,0))
+IF(AND(($AB48+$E$2)&gt;EF$5,EF$5&gt;=$E$2),'Portfolio Inputs'!J$28*$W48,IF(AND(($AA48+$E$2)&gt;EF$5,EF$5&gt;=$E$2),'Portfolio Inputs'!J$28*$V48,0))</f>
        <v>0</v>
      </c>
      <c r="EG48" s="140">
        <f ca="1">IF(AND(($AB48+$E$2)&gt;EG$5,EG$5&gt;=$E$2),'Portfolio Inputs'!K$27*$U48,IF(AND(($AA48+$E$2)&gt;EG$5,EG$5&gt;=$E$2),'Portfolio Inputs'!K$27*$T48,0))
+IF(AND(($AB48+$E$2)&gt;EG$5,EG$5&gt;=$E$2),'Portfolio Inputs'!K$28*$W48,IF(AND(($AA48+$E$2)&gt;EG$5,EG$5&gt;=$E$2),'Portfolio Inputs'!K$28*$V48,0))</f>
        <v>0</v>
      </c>
      <c r="EH48" s="140">
        <f ca="1">IF(AND(($AB48+$E$2)&gt;EH$5,EH$5&gt;=$E$2),'Portfolio Inputs'!L$27*$U48,IF(AND(($AA48+$E$2)&gt;EH$5,EH$5&gt;=$E$2),'Portfolio Inputs'!L$27*$T48,0))
+IF(AND(($AB48+$E$2)&gt;EH$5,EH$5&gt;=$E$2),'Portfolio Inputs'!L$28*$W48,IF(AND(($AA48+$E$2)&gt;EH$5,EH$5&gt;=$E$2),'Portfolio Inputs'!L$28*$V48,0))</f>
        <v>0</v>
      </c>
      <c r="EI48" s="140">
        <f ca="1">IF(AND(($AB48+$E$2)&gt;EI$5,EI$5&gt;=$E$2),'Portfolio Inputs'!M$27*$U48,IF(AND(($AA48+$E$2)&gt;EI$5,EI$5&gt;=$E$2),'Portfolio Inputs'!M$27*$T48,0))
+IF(AND(($AB48+$E$2)&gt;EI$5,EI$5&gt;=$E$2),'Portfolio Inputs'!M$28*$W48,IF(AND(($AA48+$E$2)&gt;EI$5,EI$5&gt;=$E$2),'Portfolio Inputs'!M$28*$V48,0))</f>
        <v>0</v>
      </c>
      <c r="EJ48" s="140">
        <f ca="1">IF(AND(($AB48+$E$2)&gt;EJ$5,EJ$5&gt;=$E$2),'Portfolio Inputs'!N$27*$U48,IF(AND(($AA48+$E$2)&gt;EJ$5,EJ$5&gt;=$E$2),'Portfolio Inputs'!N$27*$T48,0))
+IF(AND(($AB48+$E$2)&gt;EJ$5,EJ$5&gt;=$E$2),'Portfolio Inputs'!N$28*$W48,IF(AND(($AA48+$E$2)&gt;EJ$5,EJ$5&gt;=$E$2),'Portfolio Inputs'!N$28*$V48,0))</f>
        <v>0</v>
      </c>
      <c r="EK48" s="140">
        <f ca="1">IF(AND(($AB48+$E$2)&gt;EK$5,EK$5&gt;=$E$2),'Portfolio Inputs'!O$27*$U48,IF(AND(($AA48+$E$2)&gt;EK$5,EK$5&gt;=$E$2),'Portfolio Inputs'!O$27*$T48,0))
+IF(AND(($AB48+$E$2)&gt;EK$5,EK$5&gt;=$E$2),'Portfolio Inputs'!O$28*$W48,IF(AND(($AA48+$E$2)&gt;EK$5,EK$5&gt;=$E$2),'Portfolio Inputs'!O$28*$V48,0))</f>
        <v>0</v>
      </c>
      <c r="EL48" s="140">
        <f ca="1">IF(AND(($AB48+$E$2)&gt;EL$5,EL$5&gt;=$E$2),'Portfolio Inputs'!P$27*$U48,IF(AND(($AA48+$E$2)&gt;EL$5,EL$5&gt;=$E$2),'Portfolio Inputs'!P$27*$T48,0))
+IF(AND(($AB48+$E$2)&gt;EL$5,EL$5&gt;=$E$2),'Portfolio Inputs'!P$28*$W48,IF(AND(($AA48+$E$2)&gt;EL$5,EL$5&gt;=$E$2),'Portfolio Inputs'!P$28*$V48,0))</f>
        <v>0</v>
      </c>
      <c r="EM48" s="140">
        <f ca="1">IF(AND(($AB48+$E$2)&gt;EM$5,EM$5&gt;=$E$2),'Portfolio Inputs'!Q$27*$U48,IF(AND(($AA48+$E$2)&gt;EM$5,EM$5&gt;=$E$2),'Portfolio Inputs'!Q$27*$T48,0))
+IF(AND(($AB48+$E$2)&gt;EM$5,EM$5&gt;=$E$2),'Portfolio Inputs'!Q$28*$W48,IF(AND(($AA48+$E$2)&gt;EM$5,EM$5&gt;=$E$2),'Portfolio Inputs'!Q$28*$V48,0))</f>
        <v>0</v>
      </c>
      <c r="EN48" s="140">
        <f ca="1">IF(AND(($AB48+$E$2)&gt;EN$5,EN$5&gt;=$E$2),'Portfolio Inputs'!R$27*$U48,IF(AND(($AA48+$E$2)&gt;EN$5,EN$5&gt;=$E$2),'Portfolio Inputs'!R$27*$T48,0))
+IF(AND(($AB48+$E$2)&gt;EN$5,EN$5&gt;=$E$2),'Portfolio Inputs'!R$28*$W48,IF(AND(($AA48+$E$2)&gt;EN$5,EN$5&gt;=$E$2),'Portfolio Inputs'!R$28*$V48,0))</f>
        <v>0</v>
      </c>
      <c r="EO48" s="140">
        <f ca="1">IF(AND(($AB48+$E$2)&gt;EO$5,EO$5&gt;=$E$2),'Portfolio Inputs'!S$27*$U48,IF(AND(($AA48+$E$2)&gt;EO$5,EO$5&gt;=$E$2),'Portfolio Inputs'!S$27*$T48,0))
+IF(AND(($AB48+$E$2)&gt;EO$5,EO$5&gt;=$E$2),'Portfolio Inputs'!S$28*$W48,IF(AND(($AA48+$E$2)&gt;EO$5,EO$5&gt;=$E$2),'Portfolio Inputs'!S$28*$V48,0))</f>
        <v>0</v>
      </c>
      <c r="EP48" s="140">
        <f ca="1">IF(AND(($AB48+$E$2)&gt;EP$5,EP$5&gt;=$E$2),'Portfolio Inputs'!T$27*$U48,IF(AND(($AA48+$E$2)&gt;EP$5,EP$5&gt;=$E$2),'Portfolio Inputs'!T$27*$T48,0))
+IF(AND(($AB48+$E$2)&gt;EP$5,EP$5&gt;=$E$2),'Portfolio Inputs'!T$28*$W48,IF(AND(($AA48+$E$2)&gt;EP$5,EP$5&gt;=$E$2),'Portfolio Inputs'!T$28*$V48,0))</f>
        <v>0</v>
      </c>
      <c r="EQ48" s="140">
        <f ca="1">IF(AND(($AB48+$E$2)&gt;EQ$5,EQ$5&gt;=$E$2),'Portfolio Inputs'!U$27*$U48,IF(AND(($AA48+$E$2)&gt;EQ$5,EQ$5&gt;=$E$2),'Portfolio Inputs'!U$27*$T48,0))
+IF(AND(($AB48+$E$2)&gt;EQ$5,EQ$5&gt;=$E$2),'Portfolio Inputs'!U$28*$W48,IF(AND(($AA48+$E$2)&gt;EQ$5,EQ$5&gt;=$E$2),'Portfolio Inputs'!U$28*$V48,0))</f>
        <v>0</v>
      </c>
      <c r="ER48" s="140">
        <f ca="1">IF(AND(($AB48+$E$2)&gt;ER$5,ER$5&gt;=$E$2),'Portfolio Inputs'!V$27*$U48,IF(AND(($AA48+$E$2)&gt;ER$5,ER$5&gt;=$E$2),'Portfolio Inputs'!V$27*$T48,0))
+IF(AND(($AB48+$E$2)&gt;ER$5,ER$5&gt;=$E$2),'Portfolio Inputs'!V$28*$W48,IF(AND(($AA48+$E$2)&gt;ER$5,ER$5&gt;=$E$2),'Portfolio Inputs'!V$28*$V48,0))</f>
        <v>0</v>
      </c>
      <c r="ES48" s="140">
        <f ca="1">IF(AND(($AB48+$E$2)&gt;ES$5,ES$5&gt;=$E$2),'Portfolio Inputs'!W$27*$U48,IF(AND(($AA48+$E$2)&gt;ES$5,ES$5&gt;=$E$2),'Portfolio Inputs'!W$27*$T48,0))
+IF(AND(($AB48+$E$2)&gt;ES$5,ES$5&gt;=$E$2),'Portfolio Inputs'!W$28*$W48,IF(AND(($AA48+$E$2)&gt;ES$5,ES$5&gt;=$E$2),'Portfolio Inputs'!W$28*$V48,0))</f>
        <v>0</v>
      </c>
      <c r="ET48" s="140">
        <f ca="1">IF(AND(($AB48+$E$2)&gt;ET$5,ET$5&gt;=$E$2),'Portfolio Inputs'!X$27*$U48,IF(AND(($AA48+$E$2)&gt;ET$5,ET$5&gt;=$E$2),'Portfolio Inputs'!X$27*$T48,0))
+IF(AND(($AB48+$E$2)&gt;ET$5,ET$5&gt;=$E$2),'Portfolio Inputs'!X$28*$W48,IF(AND(($AA48+$E$2)&gt;ET$5,ET$5&gt;=$E$2),'Portfolio Inputs'!X$28*$V48,0))</f>
        <v>0</v>
      </c>
      <c r="EU48" s="140">
        <f ca="1">IF(AND(($AB48+$E$2)&gt;EU$5,EU$5&gt;=$E$2),'Portfolio Inputs'!Y$27*$U48,IF(AND(($AA48+$E$2)&gt;EU$5,EU$5&gt;=$E$2),'Portfolio Inputs'!Y$27*$T48,0))
+IF(AND(($AB48+$E$2)&gt;EU$5,EU$5&gt;=$E$2),'Portfolio Inputs'!Y$28*$W48,IF(AND(($AA48+$E$2)&gt;EU$5,EU$5&gt;=$E$2),'Portfolio Inputs'!Y$28*$V48,0))</f>
        <v>0</v>
      </c>
      <c r="EV48" s="140">
        <f ca="1">IF(AND(($AB48+$E$2)&gt;EV$5,EV$5&gt;=$E$2),'Portfolio Inputs'!Z$27*$U48,IF(AND(($AA48+$E$2)&gt;EV$5,EV$5&gt;=$E$2),'Portfolio Inputs'!Z$27*$T48,0))
+IF(AND(($AB48+$E$2)&gt;EV$5,EV$5&gt;=$E$2),'Portfolio Inputs'!Z$28*$W48,IF(AND(($AA48+$E$2)&gt;EV$5,EV$5&gt;=$E$2),'Portfolio Inputs'!Z$28*$V48,0))</f>
        <v>0</v>
      </c>
      <c r="EW48" s="140">
        <f ca="1">IF(AND(($AB48+$E$2)&gt;EW$5,EW$5&gt;=$E$2),'Portfolio Inputs'!AA$27*$U48,IF(AND(($AA48+$E$2)&gt;EW$5,EW$5&gt;=$E$2),'Portfolio Inputs'!AA$27*$T48,0))
+IF(AND(($AB48+$E$2)&gt;EW$5,EW$5&gt;=$E$2),'Portfolio Inputs'!AA$28*$W48,IF(AND(($AA48+$E$2)&gt;EW$5,EW$5&gt;=$E$2),'Portfolio Inputs'!AA$28*$V48,0))</f>
        <v>0</v>
      </c>
      <c r="EX48" s="140">
        <f ca="1">IF(AND(($AB48+$E$2)&gt;EX$5,EX$5&gt;=$E$2),'Portfolio Inputs'!AB$27*$U48,IF(AND(($AA48+$E$2)&gt;EX$5,EX$5&gt;=$E$2),'Portfolio Inputs'!AB$27*$T48,0))
+IF(AND(($AB48+$E$2)&gt;EX$5,EX$5&gt;=$E$2),'Portfolio Inputs'!AB$28*$W48,IF(AND(($AA48+$E$2)&gt;EX$5,EX$5&gt;=$E$2),'Portfolio Inputs'!AB$28*$V48,0))</f>
        <v>0</v>
      </c>
      <c r="EY48" s="140">
        <f ca="1">IF(AND(($AB48+$E$2)&gt;EY$5,EY$5&gt;=$E$2),'Portfolio Inputs'!AC$27*$U48,IF(AND(($AA48+$E$2)&gt;EY$5,EY$5&gt;=$E$2),'Portfolio Inputs'!AC$27*$T48,0))
+IF(AND(($AB48+$E$2)&gt;EY$5,EY$5&gt;=$E$2),'Portfolio Inputs'!AC$28*$W48,IF(AND(($AA48+$E$2)&gt;EY$5,EY$5&gt;=$E$2),'Portfolio Inputs'!AC$28*$V48,0))</f>
        <v>0</v>
      </c>
      <c r="EZ48" s="140">
        <f ca="1">IF(AND(($AB48+$E$2)&gt;EZ$5,EZ$5&gt;=$E$2),'Portfolio Inputs'!AD$27*$U48,IF(AND(($AA48+$E$2)&gt;EZ$5,EZ$5&gt;=$E$2),'Portfolio Inputs'!AD$27*$T48,0))
+IF(AND(($AB48+$E$2)&gt;EZ$5,EZ$5&gt;=$E$2),'Portfolio Inputs'!AD$28*$W48,IF(AND(($AA48+$E$2)&gt;EZ$5,EZ$5&gt;=$E$2),'Portfolio Inputs'!AD$28*$V48,0))</f>
        <v>0</v>
      </c>
      <c r="FA48" s="140">
        <f ca="1">IF(AND(($AB48+$E$2)&gt;FA$5,FA$5&gt;=$E$2),'Portfolio Inputs'!AE$27*$U48,IF(AND(($AA48+$E$2)&gt;FA$5,FA$5&gt;=$E$2),'Portfolio Inputs'!AE$27*$T48,0))
+IF(AND(($AB48+$E$2)&gt;FA$5,FA$5&gt;=$E$2),'Portfolio Inputs'!AE$28*$W48,IF(AND(($AA48+$E$2)&gt;FA$5,FA$5&gt;=$E$2),'Portfolio Inputs'!AE$28*$V48,0))</f>
        <v>0</v>
      </c>
      <c r="FB48" s="140">
        <f ca="1">IF(AND(($AB48+$E$2)&gt;FB$5,FB$5&gt;=$E$2),'Portfolio Inputs'!AF$27*$U48,IF(AND(($AA48+$E$2)&gt;FB$5,FB$5&gt;=$E$2),'Portfolio Inputs'!AF$27*$T48,0))
+IF(AND(($AB48+$E$2)&gt;FB$5,FB$5&gt;=$E$2),'Portfolio Inputs'!AF$28*$W48,IF(AND(($AA48+$E$2)&gt;FB$5,FB$5&gt;=$E$2),'Portfolio Inputs'!AF$28*$V48,0))</f>
        <v>0</v>
      </c>
      <c r="FC48" s="140">
        <f ca="1">IF(AND(($AB48+$E$2)&gt;FC$5,FC$5&gt;=$E$2),'Portfolio Inputs'!AG$27*$U48,IF(AND(($AA48+$E$2)&gt;FC$5,FC$5&gt;=$E$2),'Portfolio Inputs'!AG$27*$T48,0))
+IF(AND(($AB48+$E$2)&gt;FC$5,FC$5&gt;=$E$2),'Portfolio Inputs'!AG$28*$W48,IF(AND(($AA48+$E$2)&gt;FC$5,FC$5&gt;=$E$2),'Portfolio Inputs'!AG$28*$V48,0))</f>
        <v>0</v>
      </c>
      <c r="FD48" s="140">
        <f ca="1">IF(AND(($AB48+$E$2)&gt;FD$5,FD$5&gt;=$E$2),'Portfolio Inputs'!AH$27*$U48,IF(AND(($AA48+$E$2)&gt;FD$5,FD$5&gt;=$E$2),'Portfolio Inputs'!AH$27*$T48,0))
+IF(AND(($AB48+$E$2)&gt;FD$5,FD$5&gt;=$E$2),'Portfolio Inputs'!AH$28*$W48,IF(AND(($AA48+$E$2)&gt;FD$5,FD$5&gt;=$E$2),'Portfolio Inputs'!AH$28*$V48,0))</f>
        <v>0</v>
      </c>
      <c r="FE48" s="140">
        <f ca="1">IF(AND(($AB48+$E$2)&gt;FE$5,FE$5&gt;=$E$2),'Portfolio Inputs'!AI$27*$U48,IF(AND(($AA48+$E$2)&gt;FE$5,FE$5&gt;=$E$2),'Portfolio Inputs'!AI$27*$T48,0))
+IF(AND(($AB48+$E$2)&gt;FE$5,FE$5&gt;=$E$2),'Portfolio Inputs'!AI$28*$W48,IF(AND(($AA48+$E$2)&gt;FE$5,FE$5&gt;=$E$2),'Portfolio Inputs'!AI$28*$V48,0))</f>
        <v>0</v>
      </c>
      <c r="FF48" s="140">
        <f ca="1">IF(AND(($AB48+$E$2)&gt;FF$5,FF$5&gt;=$E$2),'Portfolio Inputs'!AJ$27*$U48,IF(AND(($AA48+$E$2)&gt;FF$5,FF$5&gt;=$E$2),'Portfolio Inputs'!AJ$27*$T48,0))
+IF(AND(($AB48+$E$2)&gt;FF$5,FF$5&gt;=$E$2),'Portfolio Inputs'!AJ$28*$W48,IF(AND(($AA48+$E$2)&gt;FF$5,FF$5&gt;=$E$2),'Portfolio Inputs'!AJ$28*$V48,0))</f>
        <v>0</v>
      </c>
      <c r="FG48" s="140">
        <f ca="1">IF(AND(($AB48+$E$2)&gt;FG$5,FG$5&gt;=$E$2),'Portfolio Inputs'!AK$27*$U48,IF(AND(($AA48+$E$2)&gt;FG$5,FG$5&gt;=$E$2),'Portfolio Inputs'!AK$27*$T48,0))
+IF(AND(($AB48+$E$2)&gt;FG$5,FG$5&gt;=$E$2),'Portfolio Inputs'!AK$28*$W48,IF(AND(($AA48+$E$2)&gt;FG$5,FG$5&gt;=$E$2),'Portfolio Inputs'!AK$28*$V48,0))</f>
        <v>0</v>
      </c>
      <c r="FH48" s="140">
        <f ca="1">IF(AND(($AB48+$E$2)&gt;FH$5,FH$5&gt;=$E$2),'Portfolio Inputs'!AL$27*$U48,IF(AND(($AA48+$E$2)&gt;FH$5,FH$5&gt;=$E$2),'Portfolio Inputs'!AL$27*$T48,0))
+IF(AND(($AB48+$E$2)&gt;FH$5,FH$5&gt;=$E$2),'Portfolio Inputs'!AL$28*$W48,IF(AND(($AA48+$E$2)&gt;FH$5,FH$5&gt;=$E$2),'Portfolio Inputs'!AL$28*$V48,0))</f>
        <v>0</v>
      </c>
      <c r="FI48" s="140">
        <f ca="1">IF(AND(($AB48+$E$2)&gt;FI$5,FI$5&gt;=$E$2),'Portfolio Inputs'!AM$27*$U48,IF(AND(($AA48+$E$2)&gt;FI$5,FI$5&gt;=$E$2),'Portfolio Inputs'!AM$27*$T48,0))
+IF(AND(($AB48+$E$2)&gt;FI$5,FI$5&gt;=$E$2),'Portfolio Inputs'!AM$28*$W48,IF(AND(($AA48+$E$2)&gt;FI$5,FI$5&gt;=$E$2),'Portfolio Inputs'!AM$28*$V48,0))</f>
        <v>0</v>
      </c>
      <c r="FJ48" s="139"/>
      <c r="FK48" s="140">
        <f ca="1">IF(AND(($AB48+$E$2)&gt;GT$5,GT$5&gt;=$E$2),$U48,IF(AND(($AA48+$E$2)&gt;GT$5,GT$5&gt;=$E$2),$T48,0))/Loss_Propane
 *IF($C48="Residential",'Portfolio Inputs'!F$39,'Portfolio Inputs'!F$40)
+IF(AND(($AB48+$E$2)&gt;GT$5,GT$5&gt;=$E$2),$W48,IF(AND(($AA48+$E$2)&gt;GT$5,GT$5&gt;=$E$2),$V48,0))/Loss_OilEnergy
 *IF($C48="Residential",'Portfolio Inputs'!F$41,'Portfolio Inputs'!F$42)</f>
        <v>0</v>
      </c>
      <c r="FL48" s="140">
        <f ca="1">IF(AND(($AB48+$E$2)&gt;GU$5,GU$5&gt;=$E$2),$U48,IF(AND(($AA48+$E$2)&gt;GU$5,GU$5&gt;=$E$2),$T48,0))/Loss_Propane
 *IF($C48="Residential",'Portfolio Inputs'!G$39,'Portfolio Inputs'!G$40)
+IF(AND(($AB48+$E$2)&gt;GU$5,GU$5&gt;=$E$2),$W48,IF(AND(($AA48+$E$2)&gt;GU$5,GU$5&gt;=$E$2),$V48,0))/Loss_OilEnergy
 *IF($C48="Residential",'Portfolio Inputs'!G$41,'Portfolio Inputs'!G$42)</f>
        <v>0</v>
      </c>
      <c r="FM48" s="140">
        <f ca="1">IF(AND(($AB48+$E$2)&gt;GV$5,GV$5&gt;=$E$2),$U48,IF(AND(($AA48+$E$2)&gt;GV$5,GV$5&gt;=$E$2),$T48,0))/Loss_Propane
 *IF($C48="Residential",'Portfolio Inputs'!H$39,'Portfolio Inputs'!H$40)
+IF(AND(($AB48+$E$2)&gt;GV$5,GV$5&gt;=$E$2),$W48,IF(AND(($AA48+$E$2)&gt;GV$5,GV$5&gt;=$E$2),$V48,0))/Loss_OilEnergy
 *IF($C48="Residential",'Portfolio Inputs'!H$41,'Portfolio Inputs'!H$42)</f>
        <v>0</v>
      </c>
      <c r="FN48" s="140">
        <f ca="1">IF(AND(($AB48+$E$2)&gt;GW$5,GW$5&gt;=$E$2),$U48,IF(AND(($AA48+$E$2)&gt;GW$5,GW$5&gt;=$E$2),$T48,0))/Loss_Propane
 *IF($C48="Residential",'Portfolio Inputs'!I$39,'Portfolio Inputs'!I$40)
+IF(AND(($AB48+$E$2)&gt;GW$5,GW$5&gt;=$E$2),$W48,IF(AND(($AA48+$E$2)&gt;GW$5,GW$5&gt;=$E$2),$V48,0))/Loss_OilEnergy
 *IF($C48="Residential",'Portfolio Inputs'!I$41,'Portfolio Inputs'!I$42)</f>
        <v>0</v>
      </c>
      <c r="FO48" s="140">
        <f ca="1">IF(AND(($AB48+$E$2)&gt;GX$5,GX$5&gt;=$E$2),$U48,IF(AND(($AA48+$E$2)&gt;GX$5,GX$5&gt;=$E$2),$T48,0))/Loss_Propane
 *IF($C48="Residential",'Portfolio Inputs'!J$39,'Portfolio Inputs'!J$40)
+IF(AND(($AB48+$E$2)&gt;GX$5,GX$5&gt;=$E$2),$W48,IF(AND(($AA48+$E$2)&gt;GX$5,GX$5&gt;=$E$2),$V48,0))/Loss_OilEnergy
 *IF($C48="Residential",'Portfolio Inputs'!J$41,'Portfolio Inputs'!J$42)</f>
        <v>0</v>
      </c>
      <c r="FP48" s="140">
        <f ca="1">IF(AND(($AB48+$E$2)&gt;GY$5,GY$5&gt;=$E$2),$U48,IF(AND(($AA48+$E$2)&gt;GY$5,GY$5&gt;=$E$2),$T48,0))/Loss_Propane
 *IF($C48="Residential",'Portfolio Inputs'!K$39,'Portfolio Inputs'!K$40)
+IF(AND(($AB48+$E$2)&gt;GY$5,GY$5&gt;=$E$2),$W48,IF(AND(($AA48+$E$2)&gt;GY$5,GY$5&gt;=$E$2),$V48,0))/Loss_OilEnergy
 *IF($C48="Residential",'Portfolio Inputs'!K$41,'Portfolio Inputs'!K$42)</f>
        <v>0</v>
      </c>
      <c r="FQ48" s="140">
        <f ca="1">IF(AND(($AB48+$E$2)&gt;GZ$5,GZ$5&gt;=$E$2),$U48,IF(AND(($AA48+$E$2)&gt;GZ$5,GZ$5&gt;=$E$2),$T48,0))/Loss_Propane
 *IF($C48="Residential",'Portfolio Inputs'!L$39,'Portfolio Inputs'!L$40)
+IF(AND(($AB48+$E$2)&gt;GZ$5,GZ$5&gt;=$E$2),$W48,IF(AND(($AA48+$E$2)&gt;GZ$5,GZ$5&gt;=$E$2),$V48,0))/Loss_OilEnergy
 *IF($C48="Residential",'Portfolio Inputs'!L$41,'Portfolio Inputs'!L$42)</f>
        <v>0</v>
      </c>
      <c r="FR48" s="140">
        <f ca="1">IF(AND(($AB48+$E$2)&gt;HA$5,HA$5&gt;=$E$2),$U48,IF(AND(($AA48+$E$2)&gt;HA$5,HA$5&gt;=$E$2),$T48,0))/Loss_Propane
 *IF($C48="Residential",'Portfolio Inputs'!M$39,'Portfolio Inputs'!M$40)
+IF(AND(($AB48+$E$2)&gt;HA$5,HA$5&gt;=$E$2),$W48,IF(AND(($AA48+$E$2)&gt;HA$5,HA$5&gt;=$E$2),$V48,0))/Loss_OilEnergy
 *IF($C48="Residential",'Portfolio Inputs'!M$41,'Portfolio Inputs'!M$42)</f>
        <v>0</v>
      </c>
      <c r="FS48" s="140">
        <f ca="1">IF(AND(($AB48+$E$2)&gt;HB$5,HB$5&gt;=$E$2),$U48,IF(AND(($AA48+$E$2)&gt;HB$5,HB$5&gt;=$E$2),$T48,0))/Loss_Propane
 *IF($C48="Residential",'Portfolio Inputs'!N$39,'Portfolio Inputs'!N$40)
+IF(AND(($AB48+$E$2)&gt;HB$5,HB$5&gt;=$E$2),$W48,IF(AND(($AA48+$E$2)&gt;HB$5,HB$5&gt;=$E$2),$V48,0))/Loss_OilEnergy
 *IF($C48="Residential",'Portfolio Inputs'!N$41,'Portfolio Inputs'!N$42)</f>
        <v>0</v>
      </c>
      <c r="FT48" s="140">
        <f ca="1">IF(AND(($AB48+$E$2)&gt;HC$5,HC$5&gt;=$E$2),$U48,IF(AND(($AA48+$E$2)&gt;HC$5,HC$5&gt;=$E$2),$T48,0))/Loss_Propane
 *IF($C48="Residential",'Portfolio Inputs'!O$39,'Portfolio Inputs'!O$40)
+IF(AND(($AB48+$E$2)&gt;HC$5,HC$5&gt;=$E$2),$W48,IF(AND(($AA48+$E$2)&gt;HC$5,HC$5&gt;=$E$2),$V48,0))/Loss_OilEnergy
 *IF($C48="Residential",'Portfolio Inputs'!O$41,'Portfolio Inputs'!O$42)</f>
        <v>0</v>
      </c>
      <c r="FU48" s="140">
        <f ca="1">IF(AND(($AB48+$E$2)&gt;HD$5,HD$5&gt;=$E$2),$U48,IF(AND(($AA48+$E$2)&gt;HD$5,HD$5&gt;=$E$2),$T48,0))/Loss_Propane
 *IF($C48="Residential",'Portfolio Inputs'!P$39,'Portfolio Inputs'!P$40)
+IF(AND(($AB48+$E$2)&gt;HD$5,HD$5&gt;=$E$2),$W48,IF(AND(($AA48+$E$2)&gt;HD$5,HD$5&gt;=$E$2),$V48,0))/Loss_OilEnergy
 *IF($C48="Residential",'Portfolio Inputs'!P$41,'Portfolio Inputs'!P$42)</f>
        <v>0</v>
      </c>
      <c r="FV48" s="140">
        <f ca="1">IF(AND(($AB48+$E$2)&gt;HE$5,HE$5&gt;=$E$2),$U48,IF(AND(($AA48+$E$2)&gt;HE$5,HE$5&gt;=$E$2),$T48,0))/Loss_Propane
 *IF($C48="Residential",'Portfolio Inputs'!Q$39,'Portfolio Inputs'!Q$40)
+IF(AND(($AB48+$E$2)&gt;HE$5,HE$5&gt;=$E$2),$W48,IF(AND(($AA48+$E$2)&gt;HE$5,HE$5&gt;=$E$2),$V48,0))/Loss_OilEnergy
 *IF($C48="Residential",'Portfolio Inputs'!Q$41,'Portfolio Inputs'!Q$42)</f>
        <v>0</v>
      </c>
      <c r="FW48" s="140">
        <f ca="1">IF(AND(($AB48+$E$2)&gt;HF$5,HF$5&gt;=$E$2),$U48,IF(AND(($AA48+$E$2)&gt;HF$5,HF$5&gt;=$E$2),$T48,0))/Loss_Propane
 *IF($C48="Residential",'Portfolio Inputs'!R$39,'Portfolio Inputs'!R$40)
+IF(AND(($AB48+$E$2)&gt;HF$5,HF$5&gt;=$E$2),$W48,IF(AND(($AA48+$E$2)&gt;HF$5,HF$5&gt;=$E$2),$V48,0))/Loss_OilEnergy
 *IF($C48="Residential",'Portfolio Inputs'!R$41,'Portfolio Inputs'!R$42)</f>
        <v>0</v>
      </c>
      <c r="FX48" s="140">
        <f ca="1">IF(AND(($AB48+$E$2)&gt;HG$5,HG$5&gt;=$E$2),$U48,IF(AND(($AA48+$E$2)&gt;HG$5,HG$5&gt;=$E$2),$T48,0))/Loss_Propane
 *IF($C48="Residential",'Portfolio Inputs'!S$39,'Portfolio Inputs'!S$40)
+IF(AND(($AB48+$E$2)&gt;HG$5,HG$5&gt;=$E$2),$W48,IF(AND(($AA48+$E$2)&gt;HG$5,HG$5&gt;=$E$2),$V48,0))/Loss_OilEnergy
 *IF($C48="Residential",'Portfolio Inputs'!S$41,'Portfolio Inputs'!S$42)</f>
        <v>0</v>
      </c>
      <c r="FY48" s="140">
        <f ca="1">IF(AND(($AB48+$E$2)&gt;HH$5,HH$5&gt;=$E$2),$U48,IF(AND(($AA48+$E$2)&gt;HH$5,HH$5&gt;=$E$2),$T48,0))/Loss_Propane
 *IF($C48="Residential",'Portfolio Inputs'!T$39,'Portfolio Inputs'!T$40)
+IF(AND(($AB48+$E$2)&gt;HH$5,HH$5&gt;=$E$2),$W48,IF(AND(($AA48+$E$2)&gt;HH$5,HH$5&gt;=$E$2),$V48,0))/Loss_OilEnergy
 *IF($C48="Residential",'Portfolio Inputs'!T$41,'Portfolio Inputs'!T$42)</f>
        <v>0</v>
      </c>
      <c r="FZ48" s="140">
        <f ca="1">IF(AND(($AB48+$E$2)&gt;HI$5,HI$5&gt;=$E$2),$U48,IF(AND(($AA48+$E$2)&gt;HI$5,HI$5&gt;=$E$2),$T48,0))/Loss_Propane
 *IF($C48="Residential",'Portfolio Inputs'!U$39,'Portfolio Inputs'!U$40)
+IF(AND(($AB48+$E$2)&gt;HI$5,HI$5&gt;=$E$2),$W48,IF(AND(($AA48+$E$2)&gt;HI$5,HI$5&gt;=$E$2),$V48,0))/Loss_OilEnergy
 *IF($C48="Residential",'Portfolio Inputs'!U$41,'Portfolio Inputs'!U$42)</f>
        <v>0</v>
      </c>
      <c r="GA48" s="140">
        <f ca="1">IF(AND(($AB48+$E$2)&gt;HJ$5,HJ$5&gt;=$E$2),$U48,IF(AND(($AA48+$E$2)&gt;HJ$5,HJ$5&gt;=$E$2),$T48,0))/Loss_Propane
 *IF($C48="Residential",'Portfolio Inputs'!V$39,'Portfolio Inputs'!V$40)
+IF(AND(($AB48+$E$2)&gt;HJ$5,HJ$5&gt;=$E$2),$W48,IF(AND(($AA48+$E$2)&gt;HJ$5,HJ$5&gt;=$E$2),$V48,0))/Loss_OilEnergy
 *IF($C48="Residential",'Portfolio Inputs'!V$41,'Portfolio Inputs'!V$42)</f>
        <v>0</v>
      </c>
      <c r="GB48" s="140">
        <f ca="1">IF(AND(($AB48+$E$2)&gt;HK$5,HK$5&gt;=$E$2),$U48,IF(AND(($AA48+$E$2)&gt;HK$5,HK$5&gt;=$E$2),$T48,0))/Loss_Propane
 *IF($C48="Residential",'Portfolio Inputs'!W$39,'Portfolio Inputs'!W$40)
+IF(AND(($AB48+$E$2)&gt;HK$5,HK$5&gt;=$E$2),$W48,IF(AND(($AA48+$E$2)&gt;HK$5,HK$5&gt;=$E$2),$V48,0))/Loss_OilEnergy
 *IF($C48="Residential",'Portfolio Inputs'!W$41,'Portfolio Inputs'!W$42)</f>
        <v>0</v>
      </c>
      <c r="GC48" s="140">
        <f ca="1">IF(AND(($AB48+$E$2)&gt;HL$5,HL$5&gt;=$E$2),$U48,IF(AND(($AA48+$E$2)&gt;HL$5,HL$5&gt;=$E$2),$T48,0))/Loss_Propane
 *IF($C48="Residential",'Portfolio Inputs'!X$39,'Portfolio Inputs'!X$40)
+IF(AND(($AB48+$E$2)&gt;HL$5,HL$5&gt;=$E$2),$W48,IF(AND(($AA48+$E$2)&gt;HL$5,HL$5&gt;=$E$2),$V48,0))/Loss_OilEnergy
 *IF($C48="Residential",'Portfolio Inputs'!X$41,'Portfolio Inputs'!X$42)</f>
        <v>0</v>
      </c>
      <c r="GD48" s="140">
        <f ca="1">IF(AND(($AB48+$E$2)&gt;HM$5,HM$5&gt;=$E$2),$U48,IF(AND(($AA48+$E$2)&gt;HM$5,HM$5&gt;=$E$2),$T48,0))/Loss_Propane
 *IF($C48="Residential",'Portfolio Inputs'!Y$39,'Portfolio Inputs'!Y$40)
+IF(AND(($AB48+$E$2)&gt;HM$5,HM$5&gt;=$E$2),$W48,IF(AND(($AA48+$E$2)&gt;HM$5,HM$5&gt;=$E$2),$V48,0))/Loss_OilEnergy
 *IF($C48="Residential",'Portfolio Inputs'!Y$41,'Portfolio Inputs'!Y$42)</f>
        <v>0</v>
      </c>
      <c r="GE48" s="140">
        <f ca="1">IF(AND(($AB48+$E$2)&gt;HN$5,HN$5&gt;=$E$2),$U48,IF(AND(($AA48+$E$2)&gt;HN$5,HN$5&gt;=$E$2),$T48,0))/Loss_Propane
 *IF($C48="Residential",'Portfolio Inputs'!Z$39,'Portfolio Inputs'!Z$40)
+IF(AND(($AB48+$E$2)&gt;HN$5,HN$5&gt;=$E$2),$W48,IF(AND(($AA48+$E$2)&gt;HN$5,HN$5&gt;=$E$2),$V48,0))/Loss_OilEnergy
 *IF($C48="Residential",'Portfolio Inputs'!Z$41,'Portfolio Inputs'!Z$42)</f>
        <v>0</v>
      </c>
      <c r="GF48" s="140">
        <f ca="1">IF(AND(($AB48+$E$2)&gt;HO$5,HO$5&gt;=$E$2),$U48,IF(AND(($AA48+$E$2)&gt;HO$5,HO$5&gt;=$E$2),$T48,0))/Loss_Propane
 *IF($C48="Residential",'Portfolio Inputs'!AA$39,'Portfolio Inputs'!AA$40)
+IF(AND(($AB48+$E$2)&gt;HO$5,HO$5&gt;=$E$2),$W48,IF(AND(($AA48+$E$2)&gt;HO$5,HO$5&gt;=$E$2),$V48,0))/Loss_OilEnergy
 *IF($C48="Residential",'Portfolio Inputs'!AA$41,'Portfolio Inputs'!AA$42)</f>
        <v>0</v>
      </c>
      <c r="GG48" s="140">
        <f ca="1">IF(AND(($AB48+$E$2)&gt;HP$5,HP$5&gt;=$E$2),$U48,IF(AND(($AA48+$E$2)&gt;HP$5,HP$5&gt;=$E$2),$T48,0))/Loss_Propane
 *IF($C48="Residential",'Portfolio Inputs'!AB$39,'Portfolio Inputs'!AB$40)
+IF(AND(($AB48+$E$2)&gt;HP$5,HP$5&gt;=$E$2),$W48,IF(AND(($AA48+$E$2)&gt;HP$5,HP$5&gt;=$E$2),$V48,0))/Loss_OilEnergy
 *IF($C48="Residential",'Portfolio Inputs'!AB$41,'Portfolio Inputs'!AB$42)</f>
        <v>0</v>
      </c>
      <c r="GH48" s="140">
        <f ca="1">IF(AND(($AB48+$E$2)&gt;HQ$5,HQ$5&gt;=$E$2),$U48,IF(AND(($AA48+$E$2)&gt;HQ$5,HQ$5&gt;=$E$2),$T48,0))/Loss_Propane
 *IF($C48="Residential",'Portfolio Inputs'!AC$39,'Portfolio Inputs'!AC$40)
+IF(AND(($AB48+$E$2)&gt;HQ$5,HQ$5&gt;=$E$2),$W48,IF(AND(($AA48+$E$2)&gt;HQ$5,HQ$5&gt;=$E$2),$V48,0))/Loss_OilEnergy
 *IF($C48="Residential",'Portfolio Inputs'!AC$41,'Portfolio Inputs'!AC$42)</f>
        <v>0</v>
      </c>
      <c r="GI48" s="140">
        <f ca="1">IF(AND(($AB48+$E$2)&gt;HR$5,HR$5&gt;=$E$2),$U48,IF(AND(($AA48+$E$2)&gt;HR$5,HR$5&gt;=$E$2),$T48,0))/Loss_Propane
 *IF($C48="Residential",'Portfolio Inputs'!AD$39,'Portfolio Inputs'!AD$40)
+IF(AND(($AB48+$E$2)&gt;HR$5,HR$5&gt;=$E$2),$W48,IF(AND(($AA48+$E$2)&gt;HR$5,HR$5&gt;=$E$2),$V48,0))/Loss_OilEnergy
 *IF($C48="Residential",'Portfolio Inputs'!AD$41,'Portfolio Inputs'!AD$42)</f>
        <v>0</v>
      </c>
      <c r="GJ48" s="140">
        <f ca="1">IF(AND(($AB48+$E$2)&gt;HS$5,HS$5&gt;=$E$2),$U48,IF(AND(($AA48+$E$2)&gt;HS$5,HS$5&gt;=$E$2),$T48,0))/Loss_Propane
 *IF($C48="Residential",'Portfolio Inputs'!AE$39,'Portfolio Inputs'!AE$40)
+IF(AND(($AB48+$E$2)&gt;HS$5,HS$5&gt;=$E$2),$W48,IF(AND(($AA48+$E$2)&gt;HS$5,HS$5&gt;=$E$2),$V48,0))/Loss_OilEnergy
 *IF($C48="Residential",'Portfolio Inputs'!AE$41,'Portfolio Inputs'!AE$42)</f>
        <v>0</v>
      </c>
      <c r="GK48" s="140">
        <f ca="1">IF(AND(($AB48+$E$2)&gt;HT$5,HT$5&gt;=$E$2),$U48,IF(AND(($AA48+$E$2)&gt;HT$5,HT$5&gt;=$E$2),$T48,0))/Loss_Propane
 *IF($C48="Residential",'Portfolio Inputs'!AF$39,'Portfolio Inputs'!AF$40)
+IF(AND(($AB48+$E$2)&gt;HT$5,HT$5&gt;=$E$2),$W48,IF(AND(($AA48+$E$2)&gt;HT$5,HT$5&gt;=$E$2),$V48,0))/Loss_OilEnergy
 *IF($C48="Residential",'Portfolio Inputs'!AF$41,'Portfolio Inputs'!AF$42)</f>
        <v>0</v>
      </c>
      <c r="GL48" s="140">
        <f ca="1">IF(AND(($AB48+$E$2)&gt;HU$5,HU$5&gt;=$E$2),$U48,IF(AND(($AA48+$E$2)&gt;HU$5,HU$5&gt;=$E$2),$T48,0))/Loss_Propane
 *IF($C48="Residential",'Portfolio Inputs'!AG$39,'Portfolio Inputs'!AG$40)
+IF(AND(($AB48+$E$2)&gt;HU$5,HU$5&gt;=$E$2),$W48,IF(AND(($AA48+$E$2)&gt;HU$5,HU$5&gt;=$E$2),$V48,0))/Loss_OilEnergy
 *IF($C48="Residential",'Portfolio Inputs'!AG$41,'Portfolio Inputs'!AG$42)</f>
        <v>0</v>
      </c>
      <c r="GM48" s="140">
        <f ca="1">IF(AND(($AB48+$E$2)&gt;HV$5,HV$5&gt;=$E$2),$U48,IF(AND(($AA48+$E$2)&gt;HV$5,HV$5&gt;=$E$2),$T48,0))/Loss_Propane
 *IF($C48="Residential",'Portfolio Inputs'!AH$39,'Portfolio Inputs'!AH$40)
+IF(AND(($AB48+$E$2)&gt;HV$5,HV$5&gt;=$E$2),$W48,IF(AND(($AA48+$E$2)&gt;HV$5,HV$5&gt;=$E$2),$V48,0))/Loss_OilEnergy
 *IF($C48="Residential",'Portfolio Inputs'!AH$41,'Portfolio Inputs'!AH$42)</f>
        <v>0</v>
      </c>
      <c r="GN48" s="140">
        <f ca="1">IF(AND(($AB48+$E$2)&gt;HW$5,HW$5&gt;=$E$2),$U48,IF(AND(($AA48+$E$2)&gt;HW$5,HW$5&gt;=$E$2),$T48,0))/Loss_Propane
 *IF($C48="Residential",'Portfolio Inputs'!AI$39,'Portfolio Inputs'!AI$40)
+IF(AND(($AB48+$E$2)&gt;HW$5,HW$5&gt;=$E$2),$W48,IF(AND(($AA48+$E$2)&gt;HW$5,HW$5&gt;=$E$2),$V48,0))/Loss_OilEnergy
 *IF($C48="Residential",'Portfolio Inputs'!AI$41,'Portfolio Inputs'!AI$42)</f>
        <v>0</v>
      </c>
      <c r="GO48" s="140">
        <f ca="1">IF(AND(($AB48+$E$2)&gt;HX$5,HX$5&gt;=$E$2),$U48,IF(AND(($AA48+$E$2)&gt;HX$5,HX$5&gt;=$E$2),$T48,0))/Loss_Propane
 *IF($C48="Residential",'Portfolio Inputs'!AJ$39,'Portfolio Inputs'!AJ$40)
+IF(AND(($AB48+$E$2)&gt;HX$5,HX$5&gt;=$E$2),$W48,IF(AND(($AA48+$E$2)&gt;HX$5,HX$5&gt;=$E$2),$V48,0))/Loss_OilEnergy
 *IF($C48="Residential",'Portfolio Inputs'!AJ$41,'Portfolio Inputs'!AJ$42)</f>
        <v>0</v>
      </c>
      <c r="GP48" s="140">
        <f ca="1">IF(AND(($AB48+$E$2)&gt;HY$5,HY$5&gt;=$E$2),$U48,IF(AND(($AA48+$E$2)&gt;HY$5,HY$5&gt;=$E$2),$T48,0))/Loss_Propane
 *IF($C48="Residential",'Portfolio Inputs'!AK$39,'Portfolio Inputs'!AK$40)
+IF(AND(($AB48+$E$2)&gt;HY$5,HY$5&gt;=$E$2),$W48,IF(AND(($AA48+$E$2)&gt;HY$5,HY$5&gt;=$E$2),$V48,0))/Loss_OilEnergy
 *IF($C48="Residential",'Portfolio Inputs'!AK$41,'Portfolio Inputs'!AK$42)</f>
        <v>0</v>
      </c>
      <c r="GQ48" s="140">
        <f ca="1">IF(AND(($AB48+$E$2)&gt;HZ$5,HZ$5&gt;=$E$2),$U48,IF(AND(($AA48+$E$2)&gt;HZ$5,HZ$5&gt;=$E$2),$T48,0))/Loss_Propane
 *IF($C48="Residential",'Portfolio Inputs'!AL$39,'Portfolio Inputs'!AL$40)
+IF(AND(($AB48+$E$2)&gt;HZ$5,HZ$5&gt;=$E$2),$W48,IF(AND(($AA48+$E$2)&gt;HZ$5,HZ$5&gt;=$E$2),$V48,0))/Loss_OilEnergy
 *IF($C48="Residential",'Portfolio Inputs'!AL$41,'Portfolio Inputs'!AL$42)</f>
        <v>0</v>
      </c>
      <c r="GR48" s="140">
        <f ca="1">IF(AND(($AB48+$E$2)&gt;IA$5,IA$5&gt;=$E$2),$U48,IF(AND(($AA48+$E$2)&gt;IA$5,IA$5&gt;=$E$2),$T48,0))/Loss_Propane
 *IF($C48="Residential",'Portfolio Inputs'!AM$39,'Portfolio Inputs'!AM$40)
+IF(AND(($AB48+$E$2)&gt;IA$5,IA$5&gt;=$E$2),$W48,IF(AND(($AA48+$E$2)&gt;IA$5,IA$5&gt;=$E$2),$V48,0))/Loss_OilEnergy
 *IF($C48="Residential",'Portfolio Inputs'!AM$41,'Portfolio Inputs'!AM$42)</f>
        <v>0</v>
      </c>
      <c r="GS48" s="139"/>
      <c r="GT48" s="140">
        <f ca="1">IF(AND(($AB48+$E$2)&gt;GT$5,GT$5&gt;=$E$2),$L48,IF(AND(($AA48+$E$2)&gt;GT$5,GT$5&gt;=$E$2),$K48,0))/Loss_ElectricEnergy
 *IF($C48="Residential",'Portfolio Inputs'!F$33,'Portfolio Inputs'!F$34)
+IF(AND(($AB48+$E$2)&gt;GT$5,GT$5&gt;=$E$2),$Q48,IF(AND(($AA48+$E$2)&gt;GT$5,GT$5&gt;=$E$2),$P48,0))/Loss_GasEnergy
 *IF($C48="Residential",'Portfolio Inputs'!F$35,'Portfolio Inputs'!F$36)</f>
        <v>158329.38584732611</v>
      </c>
      <c r="GU48" s="140">
        <f ca="1">IF(AND(($AB48+$E$2)&gt;GU$5,GU$5&gt;=$E$2),$L48,IF(AND(($AA48+$E$2)&gt;GU$5,GU$5&gt;=$E$2),$K48,0))/Loss_ElectricEnergy
 *IF($C48="Residential",'Portfolio Inputs'!G$33,'Portfolio Inputs'!G$34)
+IF(AND(($AB48+$E$2)&gt;GU$5,GU$5&gt;=$E$2),$Q48,IF(AND(($AA48+$E$2)&gt;GU$5,GU$5&gt;=$E$2),$P48,0))/Loss_GasEnergy
 *IF($C48="Residential",'Portfolio Inputs'!G$35,'Portfolio Inputs'!G$36)</f>
        <v>160704.32663503598</v>
      </c>
      <c r="GV48" s="140">
        <f ca="1">IF(AND(($AB48+$E$2)&gt;GV$5,GV$5&gt;=$E$2),$L48,IF(AND(($AA48+$E$2)&gt;GV$5,GV$5&gt;=$E$2),$K48,0))/Loss_ElectricEnergy
 *IF($C48="Residential",'Portfolio Inputs'!H$33,'Portfolio Inputs'!H$34)
+IF(AND(($AB48+$E$2)&gt;GV$5,GV$5&gt;=$E$2),$Q48,IF(AND(($AA48+$E$2)&gt;GV$5,GV$5&gt;=$E$2),$P48,0))/Loss_GasEnergy
 *IF($C48="Residential",'Portfolio Inputs'!H$35,'Portfolio Inputs'!H$36)</f>
        <v>163114.8915345615</v>
      </c>
      <c r="GW48" s="140">
        <f ca="1">IF(AND(($AB48+$E$2)&gt;GW$5,GW$5&gt;=$E$2),$L48,IF(AND(($AA48+$E$2)&gt;GW$5,GW$5&gt;=$E$2),$K48,0))/Loss_ElectricEnergy
 *IF($C48="Residential",'Portfolio Inputs'!I$33,'Portfolio Inputs'!I$34)
+IF(AND(($AB48+$E$2)&gt;GW$5,GW$5&gt;=$E$2),$Q48,IF(AND(($AA48+$E$2)&gt;GW$5,GW$5&gt;=$E$2),$P48,0))/Loss_GasEnergy
 *IF($C48="Residential",'Portfolio Inputs'!I$35,'Portfolio Inputs'!I$36)</f>
        <v>165561.61490757987</v>
      </c>
      <c r="GX48" s="140">
        <f ca="1">IF(AND(($AB48+$E$2)&gt;GX$5,GX$5&gt;=$E$2),$L48,IF(AND(($AA48+$E$2)&gt;GX$5,GX$5&gt;=$E$2),$K48,0))/Loss_ElectricEnergy
 *IF($C48="Residential",'Portfolio Inputs'!J$33,'Portfolio Inputs'!J$34)
+IF(AND(($AB48+$E$2)&gt;GX$5,GX$5&gt;=$E$2),$Q48,IF(AND(($AA48+$E$2)&gt;GX$5,GX$5&gt;=$E$2),$P48,0))/Loss_GasEnergy
 *IF($C48="Residential",'Portfolio Inputs'!J$35,'Portfolio Inputs'!J$36)</f>
        <v>168045.0391311936</v>
      </c>
      <c r="GY48" s="140">
        <f ca="1">IF(AND(($AB48+$E$2)&gt;GY$5,GY$5&gt;=$E$2),$L48,IF(AND(($AA48+$E$2)&gt;GY$5,GY$5&gt;=$E$2),$K48,0))/Loss_ElectricEnergy
 *IF($C48="Residential",'Portfolio Inputs'!K$33,'Portfolio Inputs'!K$34)
+IF(AND(($AB48+$E$2)&gt;GY$5,GY$5&gt;=$E$2),$Q48,IF(AND(($AA48+$E$2)&gt;GY$5,GY$5&gt;=$E$2),$P48,0))/Loss_GasEnergy
 *IF($C48="Residential",'Portfolio Inputs'!K$35,'Portfolio Inputs'!K$36)</f>
        <v>170565.71471816147</v>
      </c>
      <c r="GZ48" s="140">
        <f ca="1">IF(AND(($AB48+$E$2)&gt;GZ$5,GZ$5&gt;=$E$2),$L48,IF(AND(($AA48+$E$2)&gt;GZ$5,GZ$5&gt;=$E$2),$K48,0))/Loss_ElectricEnergy
 *IF($C48="Residential",'Portfolio Inputs'!L$33,'Portfolio Inputs'!L$34)
+IF(AND(($AB48+$E$2)&gt;GZ$5,GZ$5&gt;=$E$2),$Q48,IF(AND(($AA48+$E$2)&gt;GZ$5,GZ$5&gt;=$E$2),$P48,0))/Loss_GasEnergy
 *IF($C48="Residential",'Portfolio Inputs'!L$35,'Portfolio Inputs'!L$36)</f>
        <v>173124.20043893385</v>
      </c>
      <c r="HA48" s="140">
        <f ca="1">IF(AND(($AB48+$E$2)&gt;HA$5,HA$5&gt;=$E$2),$L48,IF(AND(($AA48+$E$2)&gt;HA$5,HA$5&gt;=$E$2),$K48,0))/Loss_ElectricEnergy
 *IF($C48="Residential",'Portfolio Inputs'!M$33,'Portfolio Inputs'!M$34)
+IF(AND(($AB48+$E$2)&gt;HA$5,HA$5&gt;=$E$2),$Q48,IF(AND(($AA48+$E$2)&gt;HA$5,HA$5&gt;=$E$2),$P48,0))/Loss_GasEnergy
 *IF($C48="Residential",'Portfolio Inputs'!M$35,'Portfolio Inputs'!M$36)</f>
        <v>175721.06344551785</v>
      </c>
      <c r="HB48" s="140">
        <f ca="1">IF(AND(($AB48+$E$2)&gt;HB$5,HB$5&gt;=$E$2),$L48,IF(AND(($AA48+$E$2)&gt;HB$5,HB$5&gt;=$E$2),$K48,0))/Loss_ElectricEnergy
 *IF($C48="Residential",'Portfolio Inputs'!N$33,'Portfolio Inputs'!N$34)
+IF(AND(($AB48+$E$2)&gt;HB$5,HB$5&gt;=$E$2),$Q48,IF(AND(($AA48+$E$2)&gt;HB$5,HB$5&gt;=$E$2),$P48,0))/Loss_GasEnergy
 *IF($C48="Residential",'Portfolio Inputs'!N$35,'Portfolio Inputs'!N$36)</f>
        <v>178356.87939720062</v>
      </c>
      <c r="HC48" s="140">
        <f ca="1">IF(AND(($AB48+$E$2)&gt;HC$5,HC$5&gt;=$E$2),$L48,IF(AND(($AA48+$E$2)&gt;HC$5,HC$5&gt;=$E$2),$K48,0))/Loss_ElectricEnergy
 *IF($C48="Residential",'Portfolio Inputs'!O$33,'Portfolio Inputs'!O$34)
+IF(AND(($AB48+$E$2)&gt;HC$5,HC$5&gt;=$E$2),$Q48,IF(AND(($AA48+$E$2)&gt;HC$5,HC$5&gt;=$E$2),$P48,0))/Loss_GasEnergy
 *IF($C48="Residential",'Portfolio Inputs'!O$35,'Portfolio Inputs'!O$36)</f>
        <v>181032.2325881586</v>
      </c>
      <c r="HD48" s="140">
        <f ca="1">IF(AND(($AB48+$E$2)&gt;HD$5,HD$5&gt;=$E$2),$L48,IF(AND(($AA48+$E$2)&gt;HD$5,HD$5&gt;=$E$2),$K48,0))/Loss_ElectricEnergy
 *IF($C48="Residential",'Portfolio Inputs'!P$33,'Portfolio Inputs'!P$34)
+IF(AND(($AB48+$E$2)&gt;HD$5,HD$5&gt;=$E$2),$Q48,IF(AND(($AA48+$E$2)&gt;HD$5,HD$5&gt;=$E$2),$P48,0))/Loss_GasEnergy
 *IF($C48="Residential",'Portfolio Inputs'!P$35,'Portfolio Inputs'!P$36)</f>
        <v>183747.71607698099</v>
      </c>
      <c r="HE48" s="140">
        <f ca="1">IF(AND(($AB48+$E$2)&gt;HE$5,HE$5&gt;=$E$2),$L48,IF(AND(($AA48+$E$2)&gt;HE$5,HE$5&gt;=$E$2),$K48,0))/Loss_ElectricEnergy
 *IF($C48="Residential",'Portfolio Inputs'!Q$33,'Portfolio Inputs'!Q$34)
+IF(AND(($AB48+$E$2)&gt;HE$5,HE$5&gt;=$E$2),$Q48,IF(AND(($AA48+$E$2)&gt;HE$5,HE$5&gt;=$E$2),$P48,0))/Loss_GasEnergy
 *IF($C48="Residential",'Portfolio Inputs'!Q$35,'Portfolio Inputs'!Q$36)</f>
        <v>186503.93181813566</v>
      </c>
      <c r="HF48" s="140">
        <f ca="1">IF(AND(($AB48+$E$2)&gt;HF$5,HF$5&gt;=$E$2),$L48,IF(AND(($AA48+$E$2)&gt;HF$5,HF$5&gt;=$E$2),$K48,0))/Loss_ElectricEnergy
 *IF($C48="Residential",'Portfolio Inputs'!R$33,'Portfolio Inputs'!R$34)
+IF(AND(($AB48+$E$2)&gt;HF$5,HF$5&gt;=$E$2),$Q48,IF(AND(($AA48+$E$2)&gt;HF$5,HF$5&gt;=$E$2),$P48,0))/Loss_GasEnergy
 *IF($C48="Residential",'Portfolio Inputs'!R$35,'Portfolio Inputs'!R$36)</f>
        <v>189301.49079540768</v>
      </c>
      <c r="HG48" s="140">
        <f ca="1">IF(AND(($AB48+$E$2)&gt;HG$5,HG$5&gt;=$E$2),$L48,IF(AND(($AA48+$E$2)&gt;HG$5,HG$5&gt;=$E$2),$K48,0))/Loss_ElectricEnergy
 *IF($C48="Residential",'Portfolio Inputs'!S$33,'Portfolio Inputs'!S$34)
+IF(AND(($AB48+$E$2)&gt;HG$5,HG$5&gt;=$E$2),$Q48,IF(AND(($AA48+$E$2)&gt;HG$5,HG$5&gt;=$E$2),$P48,0))/Loss_GasEnergy
 *IF($C48="Residential",'Portfolio Inputs'!S$35,'Portfolio Inputs'!S$36)</f>
        <v>192141.01315733878</v>
      </c>
      <c r="HH48" s="140">
        <f ca="1">IF(AND(($AB48+$E$2)&gt;HH$5,HH$5&gt;=$E$2),$L48,IF(AND(($AA48+$E$2)&gt;HH$5,HH$5&gt;=$E$2),$K48,0))/Loss_ElectricEnergy
 *IF($C48="Residential",'Portfolio Inputs'!T$33,'Portfolio Inputs'!T$34)
+IF(AND(($AB48+$E$2)&gt;HH$5,HH$5&gt;=$E$2),$Q48,IF(AND(($AA48+$E$2)&gt;HH$5,HH$5&gt;=$E$2),$P48,0))/Loss_GasEnergy
 *IF($C48="Residential",'Portfolio Inputs'!T$35,'Portfolio Inputs'!T$36)</f>
        <v>195023.12835469886</v>
      </c>
      <c r="HI48" s="140">
        <f ca="1">IF(AND(($AB48+$E$2)&gt;HI$5,HI$5&gt;=$E$2),$L48,IF(AND(($AA48+$E$2)&gt;HI$5,HI$5&gt;=$E$2),$K48,0))/Loss_ElectricEnergy
 *IF($C48="Residential",'Portfolio Inputs'!U$33,'Portfolio Inputs'!U$34)
+IF(AND(($AB48+$E$2)&gt;HI$5,HI$5&gt;=$E$2),$Q48,IF(AND(($AA48+$E$2)&gt;HI$5,HI$5&gt;=$E$2),$P48,0))/Loss_GasEnergy
 *IF($C48="Residential",'Portfolio Inputs'!U$35,'Portfolio Inputs'!U$36)</f>
        <v>0</v>
      </c>
      <c r="HJ48" s="140">
        <f ca="1">IF(AND(($AB48+$E$2)&gt;HJ$5,HJ$5&gt;=$E$2),$L48,IF(AND(($AA48+$E$2)&gt;HJ$5,HJ$5&gt;=$E$2),$K48,0))/Loss_ElectricEnergy
 *IF($C48="Residential",'Portfolio Inputs'!V$33,'Portfolio Inputs'!V$34)
+IF(AND(($AB48+$E$2)&gt;HJ$5,HJ$5&gt;=$E$2),$Q48,IF(AND(($AA48+$E$2)&gt;HJ$5,HJ$5&gt;=$E$2),$P48,0))/Loss_GasEnergy
 *IF($C48="Residential",'Portfolio Inputs'!V$35,'Portfolio Inputs'!V$36)</f>
        <v>0</v>
      </c>
      <c r="HK48" s="140">
        <f ca="1">IF(AND(($AB48+$E$2)&gt;HK$5,HK$5&gt;=$E$2),$L48,IF(AND(($AA48+$E$2)&gt;HK$5,HK$5&gt;=$E$2),$K48,0))/Loss_ElectricEnergy
 *IF($C48="Residential",'Portfolio Inputs'!W$33,'Portfolio Inputs'!W$34)
+IF(AND(($AB48+$E$2)&gt;HK$5,HK$5&gt;=$E$2),$Q48,IF(AND(($AA48+$E$2)&gt;HK$5,HK$5&gt;=$E$2),$P48,0))/Loss_GasEnergy
 *IF($C48="Residential",'Portfolio Inputs'!W$35,'Portfolio Inputs'!W$36)</f>
        <v>0</v>
      </c>
      <c r="HL48" s="140">
        <f ca="1">IF(AND(($AB48+$E$2)&gt;HL$5,HL$5&gt;=$E$2),$L48,IF(AND(($AA48+$E$2)&gt;HL$5,HL$5&gt;=$E$2),$K48,0))/Loss_ElectricEnergy
 *IF($C48="Residential",'Portfolio Inputs'!X$33,'Portfolio Inputs'!X$34)
+IF(AND(($AB48+$E$2)&gt;HL$5,HL$5&gt;=$E$2),$Q48,IF(AND(($AA48+$E$2)&gt;HL$5,HL$5&gt;=$E$2),$P48,0))/Loss_GasEnergy
 *IF($C48="Residential",'Portfolio Inputs'!X$35,'Portfolio Inputs'!X$36)</f>
        <v>0</v>
      </c>
      <c r="HM48" s="140">
        <f ca="1">IF(AND(($AB48+$E$2)&gt;HM$5,HM$5&gt;=$E$2),$L48,IF(AND(($AA48+$E$2)&gt;HM$5,HM$5&gt;=$E$2),$K48,0))/Loss_ElectricEnergy
 *IF($C48="Residential",'Portfolio Inputs'!Y$33,'Portfolio Inputs'!Y$34)
+IF(AND(($AB48+$E$2)&gt;HM$5,HM$5&gt;=$E$2),$Q48,IF(AND(($AA48+$E$2)&gt;HM$5,HM$5&gt;=$E$2),$P48,0))/Loss_GasEnergy
 *IF($C48="Residential",'Portfolio Inputs'!Y$35,'Portfolio Inputs'!Y$36)</f>
        <v>0</v>
      </c>
      <c r="HN48" s="140">
        <f ca="1">IF(AND(($AB48+$E$2)&gt;HN$5,HN$5&gt;=$E$2),$L48,IF(AND(($AA48+$E$2)&gt;HN$5,HN$5&gt;=$E$2),$K48,0))/Loss_ElectricEnergy
 *IF($C48="Residential",'Portfolio Inputs'!Z$33,'Portfolio Inputs'!Z$34)
+IF(AND(($AB48+$E$2)&gt;HN$5,HN$5&gt;=$E$2),$Q48,IF(AND(($AA48+$E$2)&gt;HN$5,HN$5&gt;=$E$2),$P48,0))/Loss_GasEnergy
 *IF($C48="Residential",'Portfolio Inputs'!Z$35,'Portfolio Inputs'!Z$36)</f>
        <v>0</v>
      </c>
      <c r="HO48" s="140">
        <f ca="1">IF(AND(($AB48+$E$2)&gt;HO$5,HO$5&gt;=$E$2),$L48,IF(AND(($AA48+$E$2)&gt;HO$5,HO$5&gt;=$E$2),$K48,0))/Loss_ElectricEnergy
 *IF($C48="Residential",'Portfolio Inputs'!AA$33,'Portfolio Inputs'!AA$34)
+IF(AND(($AB48+$E$2)&gt;HO$5,HO$5&gt;=$E$2),$Q48,IF(AND(($AA48+$E$2)&gt;HO$5,HO$5&gt;=$E$2),$P48,0))/Loss_GasEnergy
 *IF($C48="Residential",'Portfolio Inputs'!AA$35,'Portfolio Inputs'!AA$36)</f>
        <v>0</v>
      </c>
      <c r="HP48" s="140">
        <f ca="1">IF(AND(($AB48+$E$2)&gt;HP$5,HP$5&gt;=$E$2),$L48,IF(AND(($AA48+$E$2)&gt;HP$5,HP$5&gt;=$E$2),$K48,0))/Loss_ElectricEnergy
 *IF($C48="Residential",'Portfolio Inputs'!AB$33,'Portfolio Inputs'!AB$34)
+IF(AND(($AB48+$E$2)&gt;HP$5,HP$5&gt;=$E$2),$Q48,IF(AND(($AA48+$E$2)&gt;HP$5,HP$5&gt;=$E$2),$P48,0))/Loss_GasEnergy
 *IF($C48="Residential",'Portfolio Inputs'!AB$35,'Portfolio Inputs'!AB$36)</f>
        <v>0</v>
      </c>
      <c r="HQ48" s="140">
        <f ca="1">IF(AND(($AB48+$E$2)&gt;HQ$5,HQ$5&gt;=$E$2),$L48,IF(AND(($AA48+$E$2)&gt;HQ$5,HQ$5&gt;=$E$2),$K48,0))/Loss_ElectricEnergy
 *IF($C48="Residential",'Portfolio Inputs'!AC$33,'Portfolio Inputs'!AC$34)
+IF(AND(($AB48+$E$2)&gt;HQ$5,HQ$5&gt;=$E$2),$Q48,IF(AND(($AA48+$E$2)&gt;HQ$5,HQ$5&gt;=$E$2),$P48,0))/Loss_GasEnergy
 *IF($C48="Residential",'Portfolio Inputs'!AC$35,'Portfolio Inputs'!AC$36)</f>
        <v>0</v>
      </c>
      <c r="HR48" s="140">
        <f ca="1">IF(AND(($AB48+$E$2)&gt;HR$5,HR$5&gt;=$E$2),$L48,IF(AND(($AA48+$E$2)&gt;HR$5,HR$5&gt;=$E$2),$K48,0))/Loss_ElectricEnergy
 *IF($C48="Residential",'Portfolio Inputs'!AD$33,'Portfolio Inputs'!AD$34)
+IF(AND(($AB48+$E$2)&gt;HR$5,HR$5&gt;=$E$2),$Q48,IF(AND(($AA48+$E$2)&gt;HR$5,HR$5&gt;=$E$2),$P48,0))/Loss_GasEnergy
 *IF($C48="Residential",'Portfolio Inputs'!AD$35,'Portfolio Inputs'!AD$36)</f>
        <v>0</v>
      </c>
      <c r="HS48" s="140">
        <f ca="1">IF(AND(($AB48+$E$2)&gt;HS$5,HS$5&gt;=$E$2),$L48,IF(AND(($AA48+$E$2)&gt;HS$5,HS$5&gt;=$E$2),$K48,0))/Loss_ElectricEnergy
 *IF($C48="Residential",'Portfolio Inputs'!AE$33,'Portfolio Inputs'!AE$34)
+IF(AND(($AB48+$E$2)&gt;HS$5,HS$5&gt;=$E$2),$Q48,IF(AND(($AA48+$E$2)&gt;HS$5,HS$5&gt;=$E$2),$P48,0))/Loss_GasEnergy
 *IF($C48="Residential",'Portfolio Inputs'!AE$35,'Portfolio Inputs'!AE$36)</f>
        <v>0</v>
      </c>
      <c r="HT48" s="140">
        <f ca="1">IF(AND(($AB48+$E$2)&gt;HT$5,HT$5&gt;=$E$2),$L48,IF(AND(($AA48+$E$2)&gt;HT$5,HT$5&gt;=$E$2),$K48,0))/Loss_ElectricEnergy
 *IF($C48="Residential",'Portfolio Inputs'!AF$33,'Portfolio Inputs'!AF$34)
+IF(AND(($AB48+$E$2)&gt;HT$5,HT$5&gt;=$E$2),$Q48,IF(AND(($AA48+$E$2)&gt;HT$5,HT$5&gt;=$E$2),$P48,0))/Loss_GasEnergy
 *IF($C48="Residential",'Portfolio Inputs'!AF$35,'Portfolio Inputs'!AF$36)</f>
        <v>0</v>
      </c>
      <c r="HU48" s="140">
        <f ca="1">IF(AND(($AB48+$E$2)&gt;HU$5,HU$5&gt;=$E$2),$L48,IF(AND(($AA48+$E$2)&gt;HU$5,HU$5&gt;=$E$2),$K48,0))/Loss_ElectricEnergy
 *IF($C48="Residential",'Portfolio Inputs'!AG$33,'Portfolio Inputs'!AG$34)
+IF(AND(($AB48+$E$2)&gt;HU$5,HU$5&gt;=$E$2),$Q48,IF(AND(($AA48+$E$2)&gt;HU$5,HU$5&gt;=$E$2),$P48,0))/Loss_GasEnergy
 *IF($C48="Residential",'Portfolio Inputs'!AG$35,'Portfolio Inputs'!AG$36)</f>
        <v>0</v>
      </c>
      <c r="HV48" s="140">
        <f ca="1">IF(AND(($AB48+$E$2)&gt;HV$5,HV$5&gt;=$E$2),$L48,IF(AND(($AA48+$E$2)&gt;HV$5,HV$5&gt;=$E$2),$K48,0))/Loss_ElectricEnergy
 *IF($C48="Residential",'Portfolio Inputs'!AH$33,'Portfolio Inputs'!AH$34)
+IF(AND(($AB48+$E$2)&gt;HV$5,HV$5&gt;=$E$2),$Q48,IF(AND(($AA48+$E$2)&gt;HV$5,HV$5&gt;=$E$2),$P48,0))/Loss_GasEnergy
 *IF($C48="Residential",'Portfolio Inputs'!AH$35,'Portfolio Inputs'!AH$36)</f>
        <v>0</v>
      </c>
      <c r="HW48" s="140">
        <f ca="1">IF(AND(($AB48+$E$2)&gt;HW$5,HW$5&gt;=$E$2),$L48,IF(AND(($AA48+$E$2)&gt;HW$5,HW$5&gt;=$E$2),$K48,0))/Loss_ElectricEnergy
 *IF($C48="Residential",'Portfolio Inputs'!AI$33,'Portfolio Inputs'!AI$34)
+IF(AND(($AB48+$E$2)&gt;HW$5,HW$5&gt;=$E$2),$Q48,IF(AND(($AA48+$E$2)&gt;HW$5,HW$5&gt;=$E$2),$P48,0))/Loss_GasEnergy
 *IF($C48="Residential",'Portfolio Inputs'!AI$35,'Portfolio Inputs'!AI$36)</f>
        <v>0</v>
      </c>
      <c r="HX48" s="140">
        <f ca="1">IF(AND(($AB48+$E$2)&gt;HX$5,HX$5&gt;=$E$2),$L48,IF(AND(($AA48+$E$2)&gt;HX$5,HX$5&gt;=$E$2),$K48,0))/Loss_ElectricEnergy
 *IF($C48="Residential",'Portfolio Inputs'!AJ$33,'Portfolio Inputs'!AJ$34)
+IF(AND(($AB48+$E$2)&gt;HX$5,HX$5&gt;=$E$2),$Q48,IF(AND(($AA48+$E$2)&gt;HX$5,HX$5&gt;=$E$2),$P48,0))/Loss_GasEnergy
 *IF($C48="Residential",'Portfolio Inputs'!AJ$35,'Portfolio Inputs'!AJ$36)</f>
        <v>0</v>
      </c>
      <c r="HY48" s="140">
        <f ca="1">IF(AND(($AB48+$E$2)&gt;HY$5,HY$5&gt;=$E$2),$L48,IF(AND(($AA48+$E$2)&gt;HY$5,HY$5&gt;=$E$2),$K48,0))/Loss_ElectricEnergy
 *IF($C48="Residential",'Portfolio Inputs'!AK$33,'Portfolio Inputs'!AK$34)
+IF(AND(($AB48+$E$2)&gt;HY$5,HY$5&gt;=$E$2),$Q48,IF(AND(($AA48+$E$2)&gt;HY$5,HY$5&gt;=$E$2),$P48,0))/Loss_GasEnergy
 *IF($C48="Residential",'Portfolio Inputs'!AK$35,'Portfolio Inputs'!AK$36)</f>
        <v>0</v>
      </c>
      <c r="HZ48" s="140">
        <f ca="1">IF(AND(($AB48+$E$2)&gt;HZ$5,HZ$5&gt;=$E$2),$L48,IF(AND(($AA48+$E$2)&gt;HZ$5,HZ$5&gt;=$E$2),$K48,0))/Loss_ElectricEnergy
 *IF($C48="Residential",'Portfolio Inputs'!AL$33,'Portfolio Inputs'!AL$34)
+IF(AND(($AB48+$E$2)&gt;HZ$5,HZ$5&gt;=$E$2),$Q48,IF(AND(($AA48+$E$2)&gt;HZ$5,HZ$5&gt;=$E$2),$P48,0))/Loss_GasEnergy
 *IF($C48="Residential",'Portfolio Inputs'!AL$35,'Portfolio Inputs'!AL$36)</f>
        <v>0</v>
      </c>
      <c r="IA48" s="140">
        <f ca="1">IF(AND(($AB48+$E$2)&gt;IA$5,IA$5&gt;=$E$2),$L48,IF(AND(($AA48+$E$2)&gt;IA$5,IA$5&gt;=$E$2),$K48,0))/Loss_ElectricEnergy
 *IF($C48="Residential",'Portfolio Inputs'!AM$33,'Portfolio Inputs'!AM$34)
+IF(AND(($AB48+$E$2)&gt;IA$5,IA$5&gt;=$E$2),$Q48,IF(AND(($AA48+$E$2)&gt;IA$5,IA$5&gt;=$E$2),$P48,0))/Loss_GasEnergy
 *IF($C48="Residential",'Portfolio Inputs'!AM$35,'Portfolio Inputs'!AM$36)</f>
        <v>0</v>
      </c>
      <c r="IB48" s="139"/>
      <c r="IC48" s="140">
        <f t="shared" ca="1" si="454"/>
        <v>345221.88</v>
      </c>
      <c r="ID48" s="140">
        <f t="shared" ca="1" si="454"/>
        <v>0</v>
      </c>
      <c r="IE48" s="140">
        <f t="shared" ca="1" si="454"/>
        <v>0</v>
      </c>
      <c r="IF48" s="140">
        <f t="shared" ca="1" si="454"/>
        <v>0</v>
      </c>
      <c r="IG48" s="140">
        <f t="shared" ca="1" si="454"/>
        <v>0</v>
      </c>
      <c r="IH48" s="140">
        <f t="shared" ca="1" si="454"/>
        <v>0</v>
      </c>
      <c r="II48" s="140">
        <f t="shared" ca="1" si="454"/>
        <v>0</v>
      </c>
      <c r="IJ48" s="140">
        <f t="shared" ca="1" si="454"/>
        <v>0</v>
      </c>
      <c r="IK48" s="140">
        <f t="shared" ca="1" si="454"/>
        <v>0</v>
      </c>
      <c r="IL48" s="140">
        <f t="shared" ca="1" si="454"/>
        <v>0</v>
      </c>
      <c r="IM48" s="140">
        <f t="shared" ca="1" si="453"/>
        <v>0</v>
      </c>
      <c r="IN48" s="140">
        <f t="shared" ca="1" si="453"/>
        <v>0</v>
      </c>
      <c r="IO48" s="140">
        <f t="shared" ca="1" si="453"/>
        <v>0</v>
      </c>
      <c r="IP48" s="140">
        <f t="shared" ca="1" si="453"/>
        <v>0</v>
      </c>
      <c r="IQ48" s="140">
        <f t="shared" ca="1" si="453"/>
        <v>0</v>
      </c>
      <c r="IR48" s="140">
        <f t="shared" ca="1" si="453"/>
        <v>0</v>
      </c>
      <c r="IS48" s="140">
        <f t="shared" ca="1" si="453"/>
        <v>0</v>
      </c>
      <c r="IT48" s="140">
        <f t="shared" ca="1" si="453"/>
        <v>0</v>
      </c>
      <c r="IU48" s="140">
        <f t="shared" ca="1" si="453"/>
        <v>0</v>
      </c>
      <c r="IV48" s="140">
        <f t="shared" ca="1" si="453"/>
        <v>0</v>
      </c>
      <c r="IW48" s="140">
        <f t="shared" ca="1" si="453"/>
        <v>0</v>
      </c>
      <c r="IX48" s="140">
        <f t="shared" ca="1" si="453"/>
        <v>0</v>
      </c>
      <c r="IY48" s="140">
        <f t="shared" ca="1" si="453"/>
        <v>0</v>
      </c>
      <c r="IZ48" s="140">
        <f t="shared" ca="1" si="453"/>
        <v>0</v>
      </c>
      <c r="JA48" s="140">
        <f t="shared" ca="1" si="453"/>
        <v>0</v>
      </c>
      <c r="JB48" s="140">
        <f t="shared" ca="1" si="453"/>
        <v>0</v>
      </c>
      <c r="JC48" s="140">
        <f t="shared" ref="JC48:JJ48" ca="1" si="455">IF($E$2=JC$5,$Y48,IF($AB48+$E$2=JC$5,-$Z48,0))</f>
        <v>0</v>
      </c>
      <c r="JD48" s="140">
        <f t="shared" ca="1" si="455"/>
        <v>0</v>
      </c>
      <c r="JE48" s="140">
        <f t="shared" ca="1" si="455"/>
        <v>0</v>
      </c>
      <c r="JF48" s="140">
        <f t="shared" ca="1" si="455"/>
        <v>0</v>
      </c>
      <c r="JG48" s="140">
        <f t="shared" ca="1" si="455"/>
        <v>0</v>
      </c>
      <c r="JH48" s="140">
        <f t="shared" ca="1" si="455"/>
        <v>0</v>
      </c>
      <c r="JI48" s="140">
        <f t="shared" ca="1" si="455"/>
        <v>0</v>
      </c>
      <c r="JJ48" s="140">
        <f t="shared" ca="1" si="455"/>
        <v>0</v>
      </c>
      <c r="JK48" s="139"/>
      <c r="JL48" s="140">
        <f ca="1">IF(AND(($AB48+$E$2)&gt;JL$5,JL$5&gt;=$E$2),'Portfolio Inputs'!F$30*$S48,IF(AND(($AA48+$E$2)&gt;JL$5,JL$5&gt;=$E$2),'Portfolio Inputs'!F$30*$R48,0))</f>
        <v>0</v>
      </c>
      <c r="JM48" s="140">
        <f ca="1">IF(AND(($AB48+$E$2)&gt;JM$5,JM$5&gt;=$E$2),'Portfolio Inputs'!G$30*$S48,IF(AND(($AA48+$E$2)&gt;JM$5,JM$5&gt;=$E$2),'Portfolio Inputs'!G$30*$R48,0))</f>
        <v>0</v>
      </c>
      <c r="JN48" s="140">
        <f ca="1">IF(AND(($AB48+$E$2)&gt;JN$5,JN$5&gt;=$E$2),'Portfolio Inputs'!H$30*$S48,IF(AND(($AA48+$E$2)&gt;JN$5,JN$5&gt;=$E$2),'Portfolio Inputs'!H$30*$R48,0))</f>
        <v>0</v>
      </c>
      <c r="JO48" s="140">
        <f ca="1">IF(AND(($AB48+$E$2)&gt;JO$5,JO$5&gt;=$E$2),'Portfolio Inputs'!I$30*$S48,IF(AND(($AA48+$E$2)&gt;JO$5,JO$5&gt;=$E$2),'Portfolio Inputs'!I$30*$R48,0))</f>
        <v>0</v>
      </c>
      <c r="JP48" s="140">
        <f ca="1">IF(AND(($AB48+$E$2)&gt;JP$5,JP$5&gt;=$E$2),'Portfolio Inputs'!J$30*$S48,IF(AND(($AA48+$E$2)&gt;JP$5,JP$5&gt;=$E$2),'Portfolio Inputs'!J$30*$R48,0))</f>
        <v>0</v>
      </c>
      <c r="JQ48" s="140">
        <f ca="1">IF(AND(($AB48+$E$2)&gt;JQ$5,JQ$5&gt;=$E$2),'Portfolio Inputs'!K$30*$S48,IF(AND(($AA48+$E$2)&gt;JQ$5,JQ$5&gt;=$E$2),'Portfolio Inputs'!K$30*$R48,0))</f>
        <v>0</v>
      </c>
      <c r="JR48" s="140">
        <f ca="1">IF(AND(($AB48+$E$2)&gt;JR$5,JR$5&gt;=$E$2),'Portfolio Inputs'!L$30*$S48,IF(AND(($AA48+$E$2)&gt;JR$5,JR$5&gt;=$E$2),'Portfolio Inputs'!L$30*$R48,0))</f>
        <v>0</v>
      </c>
      <c r="JS48" s="140">
        <f ca="1">IF(AND(($AB48+$E$2)&gt;JS$5,JS$5&gt;=$E$2),'Portfolio Inputs'!M$30*$S48,IF(AND(($AA48+$E$2)&gt;JS$5,JS$5&gt;=$E$2),'Portfolio Inputs'!M$30*$R48,0))</f>
        <v>0</v>
      </c>
      <c r="JT48" s="140">
        <f ca="1">IF(AND(($AB48+$E$2)&gt;JT$5,JT$5&gt;=$E$2),'Portfolio Inputs'!N$30*$S48,IF(AND(($AA48+$E$2)&gt;JT$5,JT$5&gt;=$E$2),'Portfolio Inputs'!N$30*$R48,0))</f>
        <v>0</v>
      </c>
      <c r="JU48" s="140">
        <f ca="1">IF(AND(($AB48+$E$2)&gt;JU$5,JU$5&gt;=$E$2),'Portfolio Inputs'!O$30*$S48,IF(AND(($AA48+$E$2)&gt;JU$5,JU$5&gt;=$E$2),'Portfolio Inputs'!O$30*$R48,0))</f>
        <v>0</v>
      </c>
      <c r="JV48" s="140">
        <f ca="1">IF(AND(($AB48+$E$2)&gt;JV$5,JV$5&gt;=$E$2),'Portfolio Inputs'!P$30*$S48,IF(AND(($AA48+$E$2)&gt;JV$5,JV$5&gt;=$E$2),'Portfolio Inputs'!P$30*$R48,0))</f>
        <v>0</v>
      </c>
      <c r="JW48" s="140">
        <f ca="1">IF(AND(($AB48+$E$2)&gt;JW$5,JW$5&gt;=$E$2),'Portfolio Inputs'!Q$30*$S48,IF(AND(($AA48+$E$2)&gt;JW$5,JW$5&gt;=$E$2),'Portfolio Inputs'!Q$30*$R48,0))</f>
        <v>0</v>
      </c>
      <c r="JX48" s="140">
        <f ca="1">IF(AND(($AB48+$E$2)&gt;JX$5,JX$5&gt;=$E$2),'Portfolio Inputs'!R$30*$S48,IF(AND(($AA48+$E$2)&gt;JX$5,JX$5&gt;=$E$2),'Portfolio Inputs'!R$30*$R48,0))</f>
        <v>0</v>
      </c>
      <c r="JY48" s="140">
        <f ca="1">IF(AND(($AB48+$E$2)&gt;JY$5,JY$5&gt;=$E$2),'Portfolio Inputs'!S$30*$S48,IF(AND(($AA48+$E$2)&gt;JY$5,JY$5&gt;=$E$2),'Portfolio Inputs'!S$30*$R48,0))</f>
        <v>0</v>
      </c>
      <c r="JZ48" s="140">
        <f ca="1">IF(AND(($AB48+$E$2)&gt;JZ$5,JZ$5&gt;=$E$2),'Portfolio Inputs'!T$30*$S48,IF(AND(($AA48+$E$2)&gt;JZ$5,JZ$5&gt;=$E$2),'Portfolio Inputs'!T$30*$R48,0))</f>
        <v>0</v>
      </c>
      <c r="KA48" s="140">
        <f ca="1">IF(AND(($AB48+$E$2)&gt;KA$5,KA$5&gt;=$E$2),'Portfolio Inputs'!U$30*$S48,IF(AND(($AA48+$E$2)&gt;KA$5,KA$5&gt;=$E$2),'Portfolio Inputs'!U$30*$R48,0))</f>
        <v>0</v>
      </c>
      <c r="KB48" s="140">
        <f ca="1">IF(AND(($AB48+$E$2)&gt;KB$5,KB$5&gt;=$E$2),'Portfolio Inputs'!V$30*$S48,IF(AND(($AA48+$E$2)&gt;KB$5,KB$5&gt;=$E$2),'Portfolio Inputs'!V$30*$R48,0))</f>
        <v>0</v>
      </c>
      <c r="KC48" s="140">
        <f ca="1">IF(AND(($AB48+$E$2)&gt;KC$5,KC$5&gt;=$E$2),'Portfolio Inputs'!W$30*$S48,IF(AND(($AA48+$E$2)&gt;KC$5,KC$5&gt;=$E$2),'Portfolio Inputs'!W$30*$R48,0))</f>
        <v>0</v>
      </c>
      <c r="KD48" s="140">
        <f ca="1">IF(AND(($AB48+$E$2)&gt;KD$5,KD$5&gt;=$E$2),'Portfolio Inputs'!X$30*$S48,IF(AND(($AA48+$E$2)&gt;KD$5,KD$5&gt;=$E$2),'Portfolio Inputs'!X$30*$R48,0))</f>
        <v>0</v>
      </c>
      <c r="KE48" s="140">
        <f ca="1">IF(AND(($AB48+$E$2)&gt;KE$5,KE$5&gt;=$E$2),'Portfolio Inputs'!Y$30*$S48,IF(AND(($AA48+$E$2)&gt;KE$5,KE$5&gt;=$E$2),'Portfolio Inputs'!Y$30*$R48,0))</f>
        <v>0</v>
      </c>
      <c r="KF48" s="140">
        <f ca="1">IF(AND(($AB48+$E$2)&gt;KF$5,KF$5&gt;=$E$2),'Portfolio Inputs'!Z$30*$S48,IF(AND(($AA48+$E$2)&gt;KF$5,KF$5&gt;=$E$2),'Portfolio Inputs'!Z$30*$R48,0))</f>
        <v>0</v>
      </c>
      <c r="KG48" s="140">
        <f ca="1">IF(AND(($AB48+$E$2)&gt;KG$5,KG$5&gt;=$E$2),'Portfolio Inputs'!AA$30*$S48,IF(AND(($AA48+$E$2)&gt;KG$5,KG$5&gt;=$E$2),'Portfolio Inputs'!AA$30*$R48,0))</f>
        <v>0</v>
      </c>
      <c r="KH48" s="140">
        <f ca="1">IF(AND(($AB48+$E$2)&gt;KH$5,KH$5&gt;=$E$2),'Portfolio Inputs'!AB$30*$S48,IF(AND(($AA48+$E$2)&gt;KH$5,KH$5&gt;=$E$2),'Portfolio Inputs'!AB$30*$R48,0))</f>
        <v>0</v>
      </c>
      <c r="KI48" s="140">
        <f ca="1">IF(AND(($AB48+$E$2)&gt;KI$5,KI$5&gt;=$E$2),'Portfolio Inputs'!AC$30*$S48,IF(AND(($AA48+$E$2)&gt;KI$5,KI$5&gt;=$E$2),'Portfolio Inputs'!AC$30*$R48,0))</f>
        <v>0</v>
      </c>
      <c r="KJ48" s="140">
        <f ca="1">IF(AND(($AB48+$E$2)&gt;KJ$5,KJ$5&gt;=$E$2),'Portfolio Inputs'!AD$30*$S48,IF(AND(($AA48+$E$2)&gt;KJ$5,KJ$5&gt;=$E$2),'Portfolio Inputs'!AD$30*$R48,0))</f>
        <v>0</v>
      </c>
      <c r="KK48" s="140">
        <f ca="1">IF(AND(($AB48+$E$2)&gt;KK$5,KK$5&gt;=$E$2),'Portfolio Inputs'!AE$30*$S48,IF(AND(($AA48+$E$2)&gt;KK$5,KK$5&gt;=$E$2),'Portfolio Inputs'!AE$30*$R48,0))</f>
        <v>0</v>
      </c>
      <c r="KL48" s="140">
        <f ca="1">IF(AND(($AB48+$E$2)&gt;KL$5,KL$5&gt;=$E$2),'Portfolio Inputs'!AF$30*$S48,IF(AND(($AA48+$E$2)&gt;KL$5,KL$5&gt;=$E$2),'Portfolio Inputs'!AF$30*$R48,0))</f>
        <v>0</v>
      </c>
      <c r="KM48" s="140">
        <f ca="1">IF(AND(($AB48+$E$2)&gt;KM$5,KM$5&gt;=$E$2),'Portfolio Inputs'!AG$30*$S48,IF(AND(($AA48+$E$2)&gt;KM$5,KM$5&gt;=$E$2),'Portfolio Inputs'!AG$30*$R48,0))</f>
        <v>0</v>
      </c>
      <c r="KN48" s="140">
        <f ca="1">IF(AND(($AB48+$E$2)&gt;KN$5,KN$5&gt;=$E$2),'Portfolio Inputs'!AH$30*$S48,IF(AND(($AA48+$E$2)&gt;KN$5,KN$5&gt;=$E$2),'Portfolio Inputs'!AH$30*$R48,0))</f>
        <v>0</v>
      </c>
      <c r="KO48" s="140">
        <f ca="1">IF(AND(($AB48+$E$2)&gt;KO$5,KO$5&gt;=$E$2),'Portfolio Inputs'!AI$30*$S48,IF(AND(($AA48+$E$2)&gt;KO$5,KO$5&gt;=$E$2),'Portfolio Inputs'!AI$30*$R48,0))</f>
        <v>0</v>
      </c>
      <c r="KP48" s="140">
        <f ca="1">IF(AND(($AB48+$E$2)&gt;KP$5,KP$5&gt;=$E$2),'Portfolio Inputs'!AJ$30*$S48,IF(AND(($AA48+$E$2)&gt;KP$5,KP$5&gt;=$E$2),'Portfolio Inputs'!AJ$30*$R48,0))</f>
        <v>0</v>
      </c>
      <c r="KQ48" s="140">
        <f ca="1">IF(AND(($AB48+$E$2)&gt;KQ$5,KQ$5&gt;=$E$2),'Portfolio Inputs'!AK$30*$S48,IF(AND(($AA48+$E$2)&gt;KQ$5,KQ$5&gt;=$E$2),'Portfolio Inputs'!AK$30*$R48,0))</f>
        <v>0</v>
      </c>
      <c r="KR48" s="140">
        <f ca="1">IF(AND(($AB48+$E$2)&gt;KR$5,KR$5&gt;=$E$2),'Portfolio Inputs'!AL$30*$S48,IF(AND(($AA48+$E$2)&gt;KR$5,KR$5&gt;=$E$2),'Portfolio Inputs'!AL$30*$R48,0))</f>
        <v>0</v>
      </c>
      <c r="KS48" s="140">
        <f ca="1">IF(AND(($AB48+$E$2)&gt;KS$5,KS$5&gt;=$E$2),'Portfolio Inputs'!AM$30*$S48,IF(AND(($AA48+$E$2)&gt;KS$5,KS$5&gt;=$E$2),'Portfolio Inputs'!AM$30*$R48,0))</f>
        <v>0</v>
      </c>
      <c r="KT48" s="139"/>
      <c r="KU48" s="140">
        <f ca="1">IF(AND(($AB48+$E$2)&gt;KU$5,KU$5&gt;=$E$2),$S48,IF(AND(($AA48+$E$2)&gt;KU$5,KU$5&gt;=$E$2),$R48,0))*IF($C48="Residential",'Portfolio Inputs'!F$37,'Portfolio Inputs'!F$38)</f>
        <v>0</v>
      </c>
      <c r="KV48" s="140">
        <f ca="1">IF(AND(($AB48+$E$2)&gt;KV$5,KV$5&gt;=$E$2),$S48,IF(AND(($AA48+$E$2)&gt;KV$5,KV$5&gt;=$E$2),$R48,0))*IF($C48="Residential",'Portfolio Inputs'!G$37,'Portfolio Inputs'!G$38)</f>
        <v>0</v>
      </c>
      <c r="KW48" s="140">
        <f ca="1">IF(AND(($AB48+$E$2)&gt;KW$5,KW$5&gt;=$E$2),$S48,IF(AND(($AA48+$E$2)&gt;KW$5,KW$5&gt;=$E$2),$R48,0))*IF($C48="Residential",'Portfolio Inputs'!H$37,'Portfolio Inputs'!H$38)</f>
        <v>0</v>
      </c>
      <c r="KX48" s="140">
        <f ca="1">IF(AND(($AB48+$E$2)&gt;KX$5,KX$5&gt;=$E$2),$S48,IF(AND(($AA48+$E$2)&gt;KX$5,KX$5&gt;=$E$2),$R48,0))*IF($C48="Residential",'Portfolio Inputs'!I$37,'Portfolio Inputs'!I$38)</f>
        <v>0</v>
      </c>
      <c r="KY48" s="140">
        <f ca="1">IF(AND(($AB48+$E$2)&gt;KY$5,KY$5&gt;=$E$2),$S48,IF(AND(($AA48+$E$2)&gt;KY$5,KY$5&gt;=$E$2),$R48,0))*IF($C48="Residential",'Portfolio Inputs'!J$37,'Portfolio Inputs'!J$38)</f>
        <v>0</v>
      </c>
      <c r="KZ48" s="140">
        <f ca="1">IF(AND(($AB48+$E$2)&gt;KZ$5,KZ$5&gt;=$E$2),$S48,IF(AND(($AA48+$E$2)&gt;KZ$5,KZ$5&gt;=$E$2),$R48,0))*IF($C48="Residential",'Portfolio Inputs'!K$37,'Portfolio Inputs'!K$38)</f>
        <v>0</v>
      </c>
      <c r="LA48" s="140">
        <f ca="1">IF(AND(($AB48+$E$2)&gt;LA$5,LA$5&gt;=$E$2),$S48,IF(AND(($AA48+$E$2)&gt;LA$5,LA$5&gt;=$E$2),$R48,0))*IF($C48="Residential",'Portfolio Inputs'!L$37,'Portfolio Inputs'!L$38)</f>
        <v>0</v>
      </c>
      <c r="LB48" s="140">
        <f ca="1">IF(AND(($AB48+$E$2)&gt;LB$5,LB$5&gt;=$E$2),$S48,IF(AND(($AA48+$E$2)&gt;LB$5,LB$5&gt;=$E$2),$R48,0))*IF($C48="Residential",'Portfolio Inputs'!M$37,'Portfolio Inputs'!M$38)</f>
        <v>0</v>
      </c>
      <c r="LC48" s="140">
        <f ca="1">IF(AND(($AB48+$E$2)&gt;LC$5,LC$5&gt;=$E$2),$S48,IF(AND(($AA48+$E$2)&gt;LC$5,LC$5&gt;=$E$2),$R48,0))*IF($C48="Residential",'Portfolio Inputs'!N$37,'Portfolio Inputs'!N$38)</f>
        <v>0</v>
      </c>
      <c r="LD48" s="140">
        <f ca="1">IF(AND(($AB48+$E$2)&gt;LD$5,LD$5&gt;=$E$2),$S48,IF(AND(($AA48+$E$2)&gt;LD$5,LD$5&gt;=$E$2),$R48,0))*IF($C48="Residential",'Portfolio Inputs'!O$37,'Portfolio Inputs'!O$38)</f>
        <v>0</v>
      </c>
      <c r="LE48" s="140">
        <f ca="1">IF(AND(($AB48+$E$2)&gt;LE$5,LE$5&gt;=$E$2),$S48,IF(AND(($AA48+$E$2)&gt;LE$5,LE$5&gt;=$E$2),$R48,0))*IF($C48="Residential",'Portfolio Inputs'!P$37,'Portfolio Inputs'!P$38)</f>
        <v>0</v>
      </c>
      <c r="LF48" s="140">
        <f ca="1">IF(AND(($AB48+$E$2)&gt;LF$5,LF$5&gt;=$E$2),$S48,IF(AND(($AA48+$E$2)&gt;LF$5,LF$5&gt;=$E$2),$R48,0))*IF($C48="Residential",'Portfolio Inputs'!Q$37,'Portfolio Inputs'!Q$38)</f>
        <v>0</v>
      </c>
      <c r="LG48" s="140">
        <f ca="1">IF(AND(($AB48+$E$2)&gt;LG$5,LG$5&gt;=$E$2),$S48,IF(AND(($AA48+$E$2)&gt;LG$5,LG$5&gt;=$E$2),$R48,0))*IF($C48="Residential",'Portfolio Inputs'!R$37,'Portfolio Inputs'!R$38)</f>
        <v>0</v>
      </c>
      <c r="LH48" s="140">
        <f ca="1">IF(AND(($AB48+$E$2)&gt;LH$5,LH$5&gt;=$E$2),$S48,IF(AND(($AA48+$E$2)&gt;LH$5,LH$5&gt;=$E$2),$R48,0))*IF($C48="Residential",'Portfolio Inputs'!S$37,'Portfolio Inputs'!S$38)</f>
        <v>0</v>
      </c>
      <c r="LI48" s="140">
        <f ca="1">IF(AND(($AB48+$E$2)&gt;LI$5,LI$5&gt;=$E$2),$S48,IF(AND(($AA48+$E$2)&gt;LI$5,LI$5&gt;=$E$2),$R48,0))*IF($C48="Residential",'Portfolio Inputs'!T$37,'Portfolio Inputs'!T$38)</f>
        <v>0</v>
      </c>
      <c r="LJ48" s="140">
        <f ca="1">IF(AND(($AB48+$E$2)&gt;LJ$5,LJ$5&gt;=$E$2),$S48,IF(AND(($AA48+$E$2)&gt;LJ$5,LJ$5&gt;=$E$2),$R48,0))*IF($C48="Residential",'Portfolio Inputs'!U$37,'Portfolio Inputs'!U$38)</f>
        <v>0</v>
      </c>
      <c r="LK48" s="140">
        <f ca="1">IF(AND(($AB48+$E$2)&gt;LK$5,LK$5&gt;=$E$2),$S48,IF(AND(($AA48+$E$2)&gt;LK$5,LK$5&gt;=$E$2),$R48,0))*IF($C48="Residential",'Portfolio Inputs'!V$37,'Portfolio Inputs'!V$38)</f>
        <v>0</v>
      </c>
      <c r="LL48" s="140">
        <f ca="1">IF(AND(($AB48+$E$2)&gt;LL$5,LL$5&gt;=$E$2),$S48,IF(AND(($AA48+$E$2)&gt;LL$5,LL$5&gt;=$E$2),$R48,0))*IF($C48="Residential",'Portfolio Inputs'!W$37,'Portfolio Inputs'!W$38)</f>
        <v>0</v>
      </c>
      <c r="LM48" s="140">
        <f ca="1">IF(AND(($AB48+$E$2)&gt;LM$5,LM$5&gt;=$E$2),$S48,IF(AND(($AA48+$E$2)&gt;LM$5,LM$5&gt;=$E$2),$R48,0))*IF($C48="Residential",'Portfolio Inputs'!X$37,'Portfolio Inputs'!X$38)</f>
        <v>0</v>
      </c>
      <c r="LN48" s="140">
        <f ca="1">IF(AND(($AB48+$E$2)&gt;LN$5,LN$5&gt;=$E$2),$S48,IF(AND(($AA48+$E$2)&gt;LN$5,LN$5&gt;=$E$2),$R48,0))*IF($C48="Residential",'Portfolio Inputs'!Y$37,'Portfolio Inputs'!Y$38)</f>
        <v>0</v>
      </c>
      <c r="LO48" s="140">
        <f ca="1">IF(AND(($AB48+$E$2)&gt;LO$5,LO$5&gt;=$E$2),$S48,IF(AND(($AA48+$E$2)&gt;LO$5,LO$5&gt;=$E$2),$R48,0))*IF($C48="Residential",'Portfolio Inputs'!Z$37,'Portfolio Inputs'!Z$38)</f>
        <v>0</v>
      </c>
      <c r="LP48" s="140">
        <f ca="1">IF(AND(($AB48+$E$2)&gt;LP$5,LP$5&gt;=$E$2),$S48,IF(AND(($AA48+$E$2)&gt;LP$5,LP$5&gt;=$E$2),$R48,0))*IF($C48="Residential",'Portfolio Inputs'!AA$37,'Portfolio Inputs'!AA$38)</f>
        <v>0</v>
      </c>
      <c r="LQ48" s="140">
        <f ca="1">IF(AND(($AB48+$E$2)&gt;LQ$5,LQ$5&gt;=$E$2),$S48,IF(AND(($AA48+$E$2)&gt;LQ$5,LQ$5&gt;=$E$2),$R48,0))*IF($C48="Residential",'Portfolio Inputs'!AB$37,'Portfolio Inputs'!AB$38)</f>
        <v>0</v>
      </c>
      <c r="LR48" s="140">
        <f ca="1">IF(AND(($AB48+$E$2)&gt;LR$5,LR$5&gt;=$E$2),$S48,IF(AND(($AA48+$E$2)&gt;LR$5,LR$5&gt;=$E$2),$R48,0))*IF($C48="Residential",'Portfolio Inputs'!AC$37,'Portfolio Inputs'!AC$38)</f>
        <v>0</v>
      </c>
      <c r="LS48" s="140">
        <f ca="1">IF(AND(($AB48+$E$2)&gt;LS$5,LS$5&gt;=$E$2),$S48,IF(AND(($AA48+$E$2)&gt;LS$5,LS$5&gt;=$E$2),$R48,0))*IF($C48="Residential",'Portfolio Inputs'!AD$37,'Portfolio Inputs'!AD$38)</f>
        <v>0</v>
      </c>
      <c r="LT48" s="140">
        <f ca="1">IF(AND(($AB48+$E$2)&gt;LT$5,LT$5&gt;=$E$2),$S48,IF(AND(($AA48+$E$2)&gt;LT$5,LT$5&gt;=$E$2),$R48,0))*IF($C48="Residential",'Portfolio Inputs'!AE$37,'Portfolio Inputs'!AE$38)</f>
        <v>0</v>
      </c>
      <c r="LU48" s="140">
        <f ca="1">IF(AND(($AB48+$E$2)&gt;LU$5,LU$5&gt;=$E$2),$S48,IF(AND(($AA48+$E$2)&gt;LU$5,LU$5&gt;=$E$2),$R48,0))*IF($C48="Residential",'Portfolio Inputs'!AF$37,'Portfolio Inputs'!AF$38)</f>
        <v>0</v>
      </c>
      <c r="LV48" s="140">
        <f ca="1">IF(AND(($AB48+$E$2)&gt;LV$5,LV$5&gt;=$E$2),$S48,IF(AND(($AA48+$E$2)&gt;LV$5,LV$5&gt;=$E$2),$R48,0))*IF($C48="Residential",'Portfolio Inputs'!AG$37,'Portfolio Inputs'!AG$38)</f>
        <v>0</v>
      </c>
      <c r="LW48" s="140">
        <f ca="1">IF(AND(($AB48+$E$2)&gt;LW$5,LW$5&gt;=$E$2),$S48,IF(AND(($AA48+$E$2)&gt;LW$5,LW$5&gt;=$E$2),$R48,0))*IF($C48="Residential",'Portfolio Inputs'!AH$37,'Portfolio Inputs'!AH$38)</f>
        <v>0</v>
      </c>
      <c r="LX48" s="140">
        <f ca="1">IF(AND(($AB48+$E$2)&gt;LX$5,LX$5&gt;=$E$2),$S48,IF(AND(($AA48+$E$2)&gt;LX$5,LX$5&gt;=$E$2),$R48,0))*IF($C48="Residential",'Portfolio Inputs'!AI$37,'Portfolio Inputs'!AI$38)</f>
        <v>0</v>
      </c>
      <c r="LY48" s="140">
        <f ca="1">IF(AND(($AB48+$E$2)&gt;LY$5,LY$5&gt;=$E$2),$S48,IF(AND(($AA48+$E$2)&gt;LY$5,LY$5&gt;=$E$2),$R48,0))*IF($C48="Residential",'Portfolio Inputs'!AJ$37,'Portfolio Inputs'!AJ$38)</f>
        <v>0</v>
      </c>
      <c r="LZ48" s="140">
        <f ca="1">IF(AND(($AB48+$E$2)&gt;LZ$5,LZ$5&gt;=$E$2),$S48,IF(AND(($AA48+$E$2)&gt;LZ$5,LZ$5&gt;=$E$2),$R48,0))*IF($C48="Residential",'Portfolio Inputs'!AK$37,'Portfolio Inputs'!AK$38)</f>
        <v>0</v>
      </c>
      <c r="MA48" s="140">
        <f ca="1">IF(AND(($AB48+$E$2)&gt;MA$5,MA$5&gt;=$E$2),$S48,IF(AND(($AA48+$E$2)&gt;MA$5,MA$5&gt;=$E$2),$R48,0))*IF($C48="Residential",'Portfolio Inputs'!AL$37,'Portfolio Inputs'!AL$38)</f>
        <v>0</v>
      </c>
      <c r="MB48" s="140">
        <f ca="1">IF(AND(($AB48+$E$2)&gt;MB$5,MB$5&gt;=$E$2),$S48,IF(AND(($AA48+$E$2)&gt;MB$5,MB$5&gt;=$E$2),$R48,0))*IF($C48="Residential",'Portfolio Inputs'!AM$37,'Portfolio Inputs'!AM$38)</f>
        <v>0</v>
      </c>
      <c r="MC48" s="139"/>
      <c r="MD48" s="164">
        <f t="shared" ca="1" si="238"/>
        <v>1612665.5587799998</v>
      </c>
      <c r="ME48" s="164">
        <f t="shared" ca="1" si="239"/>
        <v>1612665.5587799998</v>
      </c>
      <c r="MF48" s="164">
        <f t="shared" ca="1" si="240"/>
        <v>1612665.5587799998</v>
      </c>
      <c r="MG48" s="164">
        <f t="shared" ca="1" si="241"/>
        <v>1612665.5587799998</v>
      </c>
      <c r="MH48" s="164">
        <f t="shared" ca="1" si="242"/>
        <v>1612665.5587799998</v>
      </c>
      <c r="MI48" s="164">
        <f t="shared" ca="1" si="243"/>
        <v>1612665.5587799998</v>
      </c>
      <c r="MJ48" s="164">
        <f t="shared" ca="1" si="244"/>
        <v>1612665.5587799998</v>
      </c>
      <c r="MK48" s="164">
        <f t="shared" ca="1" si="245"/>
        <v>1612665.5587799998</v>
      </c>
      <c r="ML48" s="164">
        <f t="shared" ca="1" si="246"/>
        <v>1612665.5587799998</v>
      </c>
      <c r="MM48" s="164">
        <f t="shared" ca="1" si="247"/>
        <v>1612665.5587799998</v>
      </c>
      <c r="MN48" s="164">
        <f t="shared" ca="1" si="248"/>
        <v>1612665.5587799998</v>
      </c>
      <c r="MO48" s="164">
        <f t="shared" ca="1" si="249"/>
        <v>1612665.5587799998</v>
      </c>
      <c r="MP48" s="164">
        <f t="shared" ca="1" si="250"/>
        <v>1612665.5587799998</v>
      </c>
      <c r="MQ48" s="164">
        <f t="shared" ca="1" si="251"/>
        <v>1612665.5587799998</v>
      </c>
      <c r="MR48" s="164">
        <f t="shared" ca="1" si="252"/>
        <v>1612665.5587799998</v>
      </c>
      <c r="MS48" s="164">
        <f t="shared" ca="1" si="253"/>
        <v>0</v>
      </c>
      <c r="MT48" s="164">
        <f t="shared" ca="1" si="254"/>
        <v>0</v>
      </c>
      <c r="MU48" s="164">
        <f t="shared" ca="1" si="255"/>
        <v>0</v>
      </c>
      <c r="MV48" s="164">
        <f t="shared" ca="1" si="256"/>
        <v>0</v>
      </c>
      <c r="MW48" s="164">
        <f t="shared" ca="1" si="257"/>
        <v>0</v>
      </c>
      <c r="MX48" s="164">
        <f t="shared" ca="1" si="258"/>
        <v>0</v>
      </c>
      <c r="MY48" s="164">
        <f t="shared" ca="1" si="259"/>
        <v>0</v>
      </c>
      <c r="MZ48" s="164">
        <f t="shared" ca="1" si="260"/>
        <v>0</v>
      </c>
      <c r="NA48" s="164">
        <f t="shared" ca="1" si="261"/>
        <v>0</v>
      </c>
      <c r="NB48" s="164">
        <f t="shared" ca="1" si="262"/>
        <v>0</v>
      </c>
      <c r="NC48" s="164">
        <f t="shared" ca="1" si="263"/>
        <v>0</v>
      </c>
      <c r="ND48" s="164">
        <f t="shared" ca="1" si="264"/>
        <v>0</v>
      </c>
      <c r="NE48" s="164">
        <f t="shared" ca="1" si="265"/>
        <v>0</v>
      </c>
      <c r="NF48" s="164">
        <f t="shared" ca="1" si="266"/>
        <v>0</v>
      </c>
      <c r="NG48" s="164">
        <f t="shared" ca="1" si="267"/>
        <v>0</v>
      </c>
      <c r="NH48" s="164">
        <f t="shared" ca="1" si="268"/>
        <v>0</v>
      </c>
      <c r="NI48" s="164">
        <f t="shared" ca="1" si="269"/>
        <v>0</v>
      </c>
      <c r="NJ48" s="164">
        <f t="shared" ca="1" si="270"/>
        <v>0</v>
      </c>
      <c r="NK48" s="164">
        <f t="shared" ca="1" si="271"/>
        <v>0</v>
      </c>
      <c r="NL48" s="139"/>
      <c r="NM48" s="164">
        <f t="shared" ca="1" si="272"/>
        <v>390.68700299999995</v>
      </c>
      <c r="NN48" s="164">
        <f t="shared" ca="1" si="273"/>
        <v>390.68700299999995</v>
      </c>
      <c r="NO48" s="164">
        <f t="shared" ca="1" si="274"/>
        <v>390.68700299999995</v>
      </c>
      <c r="NP48" s="164">
        <f t="shared" ca="1" si="275"/>
        <v>390.68700299999995</v>
      </c>
      <c r="NQ48" s="164">
        <f t="shared" ca="1" si="276"/>
        <v>390.68700299999995</v>
      </c>
      <c r="NR48" s="164">
        <f t="shared" ca="1" si="277"/>
        <v>390.68700299999995</v>
      </c>
      <c r="NS48" s="164">
        <f t="shared" ca="1" si="278"/>
        <v>390.68700299999995</v>
      </c>
      <c r="NT48" s="164">
        <f t="shared" ca="1" si="279"/>
        <v>390.68700299999995</v>
      </c>
      <c r="NU48" s="164">
        <f t="shared" ca="1" si="280"/>
        <v>390.68700299999995</v>
      </c>
      <c r="NV48" s="164">
        <f t="shared" ca="1" si="281"/>
        <v>390.68700299999995</v>
      </c>
      <c r="NW48" s="164">
        <f t="shared" ca="1" si="282"/>
        <v>390.68700299999995</v>
      </c>
      <c r="NX48" s="164">
        <f t="shared" ca="1" si="283"/>
        <v>390.68700299999995</v>
      </c>
      <c r="NY48" s="164">
        <f t="shared" ca="1" si="284"/>
        <v>390.68700299999995</v>
      </c>
      <c r="NZ48" s="164">
        <f t="shared" ca="1" si="285"/>
        <v>390.68700299999995</v>
      </c>
      <c r="OA48" s="164">
        <f t="shared" ca="1" si="286"/>
        <v>390.68700299999995</v>
      </c>
      <c r="OB48" s="164">
        <f t="shared" ca="1" si="287"/>
        <v>0</v>
      </c>
      <c r="OC48" s="164">
        <f t="shared" ca="1" si="288"/>
        <v>0</v>
      </c>
      <c r="OD48" s="164">
        <f t="shared" ca="1" si="289"/>
        <v>0</v>
      </c>
      <c r="OE48" s="164">
        <f t="shared" ca="1" si="290"/>
        <v>0</v>
      </c>
      <c r="OF48" s="164">
        <f t="shared" ca="1" si="291"/>
        <v>0</v>
      </c>
      <c r="OG48" s="164">
        <f t="shared" ca="1" si="292"/>
        <v>0</v>
      </c>
      <c r="OH48" s="164">
        <f t="shared" ca="1" si="293"/>
        <v>0</v>
      </c>
      <c r="OI48" s="164">
        <f t="shared" ca="1" si="294"/>
        <v>0</v>
      </c>
      <c r="OJ48" s="164">
        <f t="shared" ca="1" si="295"/>
        <v>0</v>
      </c>
      <c r="OK48" s="164">
        <f t="shared" ca="1" si="296"/>
        <v>0</v>
      </c>
      <c r="OL48" s="164">
        <f t="shared" ca="1" si="297"/>
        <v>0</v>
      </c>
      <c r="OM48" s="164">
        <f t="shared" ca="1" si="298"/>
        <v>0</v>
      </c>
      <c r="ON48" s="164">
        <f t="shared" ca="1" si="299"/>
        <v>0</v>
      </c>
      <c r="OO48" s="164">
        <f t="shared" ca="1" si="300"/>
        <v>0</v>
      </c>
      <c r="OP48" s="164">
        <f t="shared" ca="1" si="301"/>
        <v>0</v>
      </c>
      <c r="OQ48" s="164">
        <f t="shared" ca="1" si="302"/>
        <v>0</v>
      </c>
      <c r="OR48" s="164">
        <f t="shared" ca="1" si="303"/>
        <v>0</v>
      </c>
      <c r="OS48" s="164">
        <f t="shared" ca="1" si="304"/>
        <v>0</v>
      </c>
      <c r="OT48" s="164">
        <f t="shared" ca="1" si="305"/>
        <v>0</v>
      </c>
      <c r="OU48" s="139"/>
      <c r="OV48" s="164">
        <f t="shared" ca="1" si="306"/>
        <v>0</v>
      </c>
      <c r="OW48" s="164">
        <f t="shared" ca="1" si="307"/>
        <v>0</v>
      </c>
      <c r="OX48" s="164">
        <f t="shared" ca="1" si="308"/>
        <v>0</v>
      </c>
      <c r="OY48" s="164">
        <f t="shared" ca="1" si="309"/>
        <v>0</v>
      </c>
      <c r="OZ48" s="164">
        <f t="shared" ca="1" si="310"/>
        <v>0</v>
      </c>
      <c r="PA48" s="164">
        <f t="shared" ca="1" si="311"/>
        <v>0</v>
      </c>
      <c r="PB48" s="164">
        <f t="shared" ca="1" si="312"/>
        <v>0</v>
      </c>
      <c r="PC48" s="164">
        <f t="shared" ca="1" si="313"/>
        <v>0</v>
      </c>
      <c r="PD48" s="164">
        <f t="shared" ca="1" si="314"/>
        <v>0</v>
      </c>
      <c r="PE48" s="164">
        <f t="shared" ca="1" si="315"/>
        <v>0</v>
      </c>
      <c r="PF48" s="164">
        <f t="shared" ca="1" si="316"/>
        <v>0</v>
      </c>
      <c r="PG48" s="164">
        <f t="shared" ca="1" si="317"/>
        <v>0</v>
      </c>
      <c r="PH48" s="164">
        <f t="shared" ca="1" si="318"/>
        <v>0</v>
      </c>
      <c r="PI48" s="164">
        <f t="shared" ca="1" si="319"/>
        <v>0</v>
      </c>
      <c r="PJ48" s="164">
        <f t="shared" ca="1" si="320"/>
        <v>0</v>
      </c>
      <c r="PK48" s="164">
        <f t="shared" ca="1" si="321"/>
        <v>0</v>
      </c>
      <c r="PL48" s="164">
        <f t="shared" ca="1" si="322"/>
        <v>0</v>
      </c>
      <c r="PM48" s="164">
        <f t="shared" ca="1" si="323"/>
        <v>0</v>
      </c>
      <c r="PN48" s="164">
        <f t="shared" ca="1" si="324"/>
        <v>0</v>
      </c>
      <c r="PO48" s="164">
        <f t="shared" ca="1" si="325"/>
        <v>0</v>
      </c>
      <c r="PP48" s="164">
        <f t="shared" ca="1" si="326"/>
        <v>0</v>
      </c>
      <c r="PQ48" s="164">
        <f t="shared" ca="1" si="327"/>
        <v>0</v>
      </c>
      <c r="PR48" s="164">
        <f t="shared" ca="1" si="328"/>
        <v>0</v>
      </c>
      <c r="PS48" s="164">
        <f t="shared" ca="1" si="329"/>
        <v>0</v>
      </c>
      <c r="PT48" s="164">
        <f t="shared" ca="1" si="330"/>
        <v>0</v>
      </c>
      <c r="PU48" s="164">
        <f t="shared" ca="1" si="331"/>
        <v>0</v>
      </c>
      <c r="PV48" s="164">
        <f t="shared" ca="1" si="332"/>
        <v>0</v>
      </c>
      <c r="PW48" s="164">
        <f t="shared" ca="1" si="333"/>
        <v>0</v>
      </c>
      <c r="PX48" s="164">
        <f t="shared" ca="1" si="334"/>
        <v>0</v>
      </c>
      <c r="PY48" s="164">
        <f t="shared" ca="1" si="335"/>
        <v>0</v>
      </c>
      <c r="PZ48" s="164">
        <f t="shared" ca="1" si="336"/>
        <v>0</v>
      </c>
      <c r="QA48" s="164">
        <f t="shared" ca="1" si="337"/>
        <v>0</v>
      </c>
      <c r="QB48" s="164">
        <f t="shared" ca="1" si="338"/>
        <v>0</v>
      </c>
      <c r="QC48" s="164">
        <f t="shared" ca="1" si="339"/>
        <v>0</v>
      </c>
      <c r="QD48" s="131"/>
    </row>
    <row r="49" spans="2:446">
      <c r="B49" s="128"/>
      <c r="C49" s="129"/>
      <c r="D49" s="129"/>
      <c r="E49" s="129"/>
      <c r="F49" s="130"/>
      <c r="G49" s="130"/>
      <c r="H49" s="131"/>
      <c r="I49" s="132"/>
      <c r="J49" s="132"/>
      <c r="K49" s="162"/>
      <c r="L49" s="132"/>
      <c r="M49" s="132"/>
      <c r="N49" s="135"/>
      <c r="O49" s="132"/>
      <c r="P49" s="135"/>
      <c r="Q49" s="132"/>
      <c r="R49" s="133"/>
      <c r="S49" s="133"/>
      <c r="T49" s="133"/>
      <c r="U49" s="133"/>
      <c r="V49" s="133"/>
      <c r="W49" s="133"/>
      <c r="X49" s="131"/>
      <c r="Y49" s="134"/>
      <c r="Z49" s="134"/>
      <c r="AA49" s="163"/>
      <c r="AB49" s="163"/>
      <c r="AC49" s="134"/>
      <c r="AD49" s="134"/>
      <c r="AE49" s="134"/>
      <c r="AF49" s="131"/>
      <c r="AG49" s="135"/>
      <c r="AH49" s="135"/>
      <c r="AI49" s="135"/>
      <c r="AJ49" s="135"/>
      <c r="AK49" s="135"/>
      <c r="AL49" s="131"/>
      <c r="AM49" s="156"/>
      <c r="AN49" s="156"/>
      <c r="AO49" s="156"/>
      <c r="AP49" s="131"/>
      <c r="AQ49" s="138"/>
      <c r="AR49" s="138"/>
      <c r="AS49" s="131"/>
      <c r="AT49" s="138"/>
      <c r="AU49" s="138"/>
      <c r="AV49" s="131"/>
      <c r="AW49" s="138"/>
      <c r="AX49" s="138"/>
      <c r="AY49" s="138"/>
      <c r="AZ49" s="138"/>
      <c r="BA49" s="138"/>
      <c r="BB49" s="131"/>
      <c r="BC49" s="138"/>
      <c r="BD49" s="138"/>
      <c r="BE49" s="138"/>
      <c r="BF49" s="131"/>
      <c r="BG49" s="138"/>
      <c r="BH49" s="138"/>
      <c r="BI49" s="131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/>
      <c r="CL49" s="140"/>
      <c r="CM49" s="140"/>
      <c r="CN49" s="140"/>
      <c r="CO49" s="140"/>
      <c r="CP49" s="140"/>
      <c r="CQ49" s="140"/>
      <c r="CR49" s="131"/>
      <c r="CS49" s="140"/>
      <c r="CT49" s="140"/>
      <c r="CU49" s="140"/>
      <c r="CV49" s="140"/>
      <c r="CW49" s="140"/>
      <c r="CX49" s="140"/>
      <c r="CY49" s="140"/>
      <c r="CZ49" s="140"/>
      <c r="DA49" s="140"/>
      <c r="DB49" s="140"/>
      <c r="DC49" s="140"/>
      <c r="DD49" s="140"/>
      <c r="DE49" s="140"/>
      <c r="DF49" s="140"/>
      <c r="DG49" s="140"/>
      <c r="DH49" s="140"/>
      <c r="DI49" s="140"/>
      <c r="DJ49" s="140"/>
      <c r="DK49" s="140"/>
      <c r="DL49" s="140"/>
      <c r="DM49" s="140"/>
      <c r="DN49" s="140"/>
      <c r="DO49" s="140"/>
      <c r="DP49" s="140"/>
      <c r="DQ49" s="140"/>
      <c r="DR49" s="140"/>
      <c r="DS49" s="140"/>
      <c r="DT49" s="140"/>
      <c r="DU49" s="140"/>
      <c r="DV49" s="140"/>
      <c r="DW49" s="140"/>
      <c r="DX49" s="140"/>
      <c r="DY49" s="140"/>
      <c r="DZ49" s="140"/>
      <c r="EA49" s="139"/>
      <c r="EB49" s="140"/>
      <c r="EC49" s="140"/>
      <c r="ED49" s="140"/>
      <c r="EE49" s="140"/>
      <c r="EF49" s="140"/>
      <c r="EG49" s="140"/>
      <c r="EH49" s="140"/>
      <c r="EI49" s="140"/>
      <c r="EJ49" s="140"/>
      <c r="EK49" s="140"/>
      <c r="EL49" s="140"/>
      <c r="EM49" s="140"/>
      <c r="EN49" s="140"/>
      <c r="EO49" s="140"/>
      <c r="EP49" s="140"/>
      <c r="EQ49" s="140"/>
      <c r="ER49" s="140"/>
      <c r="ES49" s="140"/>
      <c r="ET49" s="140"/>
      <c r="EU49" s="140"/>
      <c r="EV49" s="140"/>
      <c r="EW49" s="140"/>
      <c r="EX49" s="140"/>
      <c r="EY49" s="140"/>
      <c r="EZ49" s="140"/>
      <c r="FA49" s="140"/>
      <c r="FB49" s="140"/>
      <c r="FC49" s="140"/>
      <c r="FD49" s="140"/>
      <c r="FE49" s="140"/>
      <c r="FF49" s="140"/>
      <c r="FG49" s="140"/>
      <c r="FH49" s="140"/>
      <c r="FI49" s="140"/>
      <c r="FJ49" s="139"/>
      <c r="FK49" s="140"/>
      <c r="FL49" s="140"/>
      <c r="FM49" s="140"/>
      <c r="FN49" s="140"/>
      <c r="FO49" s="140"/>
      <c r="FP49" s="140"/>
      <c r="FQ49" s="140"/>
      <c r="FR49" s="140"/>
      <c r="FS49" s="140"/>
      <c r="FT49" s="140"/>
      <c r="FU49" s="140"/>
      <c r="FV49" s="140"/>
      <c r="FW49" s="140"/>
      <c r="FX49" s="140"/>
      <c r="FY49" s="140"/>
      <c r="FZ49" s="140"/>
      <c r="GA49" s="140"/>
      <c r="GB49" s="140"/>
      <c r="GC49" s="140"/>
      <c r="GD49" s="140"/>
      <c r="GE49" s="140"/>
      <c r="GF49" s="140"/>
      <c r="GG49" s="140"/>
      <c r="GH49" s="140"/>
      <c r="GI49" s="140"/>
      <c r="GJ49" s="140"/>
      <c r="GK49" s="140"/>
      <c r="GL49" s="140"/>
      <c r="GM49" s="140"/>
      <c r="GN49" s="140"/>
      <c r="GO49" s="140"/>
      <c r="GP49" s="140"/>
      <c r="GQ49" s="140"/>
      <c r="GR49" s="140"/>
      <c r="GS49" s="139"/>
      <c r="GT49" s="140"/>
      <c r="GU49" s="140"/>
      <c r="GV49" s="140"/>
      <c r="GW49" s="140"/>
      <c r="GX49" s="140"/>
      <c r="GY49" s="140"/>
      <c r="GZ49" s="140"/>
      <c r="HA49" s="140"/>
      <c r="HB49" s="140"/>
      <c r="HC49" s="140"/>
      <c r="HD49" s="140"/>
      <c r="HE49" s="140"/>
      <c r="HF49" s="140"/>
      <c r="HG49" s="140"/>
      <c r="HH49" s="140"/>
      <c r="HI49" s="140"/>
      <c r="HJ49" s="140"/>
      <c r="HK49" s="140"/>
      <c r="HL49" s="140"/>
      <c r="HM49" s="140"/>
      <c r="HN49" s="140"/>
      <c r="HO49" s="140"/>
      <c r="HP49" s="140"/>
      <c r="HQ49" s="140"/>
      <c r="HR49" s="140"/>
      <c r="HS49" s="140"/>
      <c r="HT49" s="140"/>
      <c r="HU49" s="140"/>
      <c r="HV49" s="140"/>
      <c r="HW49" s="140"/>
      <c r="HX49" s="140"/>
      <c r="HY49" s="140"/>
      <c r="HZ49" s="140"/>
      <c r="IA49" s="140"/>
      <c r="IB49" s="139"/>
      <c r="IC49" s="140"/>
      <c r="ID49" s="140"/>
      <c r="IE49" s="140"/>
      <c r="IF49" s="140"/>
      <c r="IG49" s="140"/>
      <c r="IH49" s="140"/>
      <c r="II49" s="140"/>
      <c r="IJ49" s="140"/>
      <c r="IK49" s="140"/>
      <c r="IL49" s="140"/>
      <c r="IM49" s="140"/>
      <c r="IN49" s="140"/>
      <c r="IO49" s="140"/>
      <c r="IP49" s="140"/>
      <c r="IQ49" s="140"/>
      <c r="IR49" s="140"/>
      <c r="IS49" s="140"/>
      <c r="IT49" s="140"/>
      <c r="IU49" s="140"/>
      <c r="IV49" s="140"/>
      <c r="IW49" s="140"/>
      <c r="IX49" s="140"/>
      <c r="IY49" s="140"/>
      <c r="IZ49" s="140"/>
      <c r="JA49" s="140"/>
      <c r="JB49" s="140"/>
      <c r="JC49" s="140"/>
      <c r="JD49" s="140"/>
      <c r="JE49" s="140"/>
      <c r="JF49" s="140"/>
      <c r="JG49" s="140"/>
      <c r="JH49" s="140"/>
      <c r="JI49" s="140"/>
      <c r="JJ49" s="140"/>
      <c r="JK49" s="139"/>
      <c r="JL49" s="140"/>
      <c r="JM49" s="140"/>
      <c r="JN49" s="140"/>
      <c r="JO49" s="140"/>
      <c r="JP49" s="140"/>
      <c r="JQ49" s="140"/>
      <c r="JR49" s="140"/>
      <c r="JS49" s="140"/>
      <c r="JT49" s="140"/>
      <c r="JU49" s="140"/>
      <c r="JV49" s="140"/>
      <c r="JW49" s="140"/>
      <c r="JX49" s="140"/>
      <c r="JY49" s="140"/>
      <c r="JZ49" s="140"/>
      <c r="KA49" s="140"/>
      <c r="KB49" s="140"/>
      <c r="KC49" s="140"/>
      <c r="KD49" s="140"/>
      <c r="KE49" s="140"/>
      <c r="KF49" s="140"/>
      <c r="KG49" s="140"/>
      <c r="KH49" s="140"/>
      <c r="KI49" s="140"/>
      <c r="KJ49" s="140"/>
      <c r="KK49" s="140"/>
      <c r="KL49" s="140"/>
      <c r="KM49" s="140"/>
      <c r="KN49" s="140"/>
      <c r="KO49" s="140"/>
      <c r="KP49" s="140"/>
      <c r="KQ49" s="140"/>
      <c r="KR49" s="140"/>
      <c r="KS49" s="140"/>
      <c r="KT49" s="139"/>
      <c r="KU49" s="140"/>
      <c r="KV49" s="140"/>
      <c r="KW49" s="140"/>
      <c r="KX49" s="140"/>
      <c r="KY49" s="140"/>
      <c r="KZ49" s="140"/>
      <c r="LA49" s="140"/>
      <c r="LB49" s="140"/>
      <c r="LC49" s="140"/>
      <c r="LD49" s="140"/>
      <c r="LE49" s="140"/>
      <c r="LF49" s="140"/>
      <c r="LG49" s="140"/>
      <c r="LH49" s="140"/>
      <c r="LI49" s="140"/>
      <c r="LJ49" s="140"/>
      <c r="LK49" s="140"/>
      <c r="LL49" s="140"/>
      <c r="LM49" s="140"/>
      <c r="LN49" s="140"/>
      <c r="LO49" s="140"/>
      <c r="LP49" s="140"/>
      <c r="LQ49" s="140"/>
      <c r="LR49" s="140"/>
      <c r="LS49" s="140"/>
      <c r="LT49" s="140"/>
      <c r="LU49" s="140"/>
      <c r="LV49" s="140"/>
      <c r="LW49" s="140"/>
      <c r="LX49" s="140"/>
      <c r="LY49" s="140"/>
      <c r="LZ49" s="140"/>
      <c r="MA49" s="140"/>
      <c r="MB49" s="140"/>
      <c r="MC49" s="139"/>
      <c r="MD49" s="164"/>
      <c r="ME49" s="164"/>
      <c r="MF49" s="164"/>
      <c r="MG49" s="164"/>
      <c r="MH49" s="164"/>
      <c r="MI49" s="164"/>
      <c r="MJ49" s="164"/>
      <c r="MK49" s="164"/>
      <c r="ML49" s="164"/>
      <c r="MM49" s="164"/>
      <c r="MN49" s="164"/>
      <c r="MO49" s="164"/>
      <c r="MP49" s="164"/>
      <c r="MQ49" s="164"/>
      <c r="MR49" s="164"/>
      <c r="MS49" s="164"/>
      <c r="MT49" s="164"/>
      <c r="MU49" s="164"/>
      <c r="MV49" s="164"/>
      <c r="MW49" s="164"/>
      <c r="MX49" s="164"/>
      <c r="MY49" s="164"/>
      <c r="MZ49" s="164"/>
      <c r="NA49" s="164"/>
      <c r="NB49" s="164"/>
      <c r="NC49" s="164"/>
      <c r="ND49" s="164"/>
      <c r="NE49" s="164"/>
      <c r="NF49" s="164"/>
      <c r="NG49" s="164"/>
      <c r="NH49" s="164"/>
      <c r="NI49" s="164"/>
      <c r="NJ49" s="164"/>
      <c r="NK49" s="164"/>
      <c r="NL49" s="139"/>
      <c r="NM49" s="164"/>
      <c r="NN49" s="164"/>
      <c r="NO49" s="164"/>
      <c r="NP49" s="164"/>
      <c r="NQ49" s="164"/>
      <c r="NR49" s="164"/>
      <c r="NS49" s="164"/>
      <c r="NT49" s="164"/>
      <c r="NU49" s="164"/>
      <c r="NV49" s="164"/>
      <c r="NW49" s="164"/>
      <c r="NX49" s="164"/>
      <c r="NY49" s="164"/>
      <c r="NZ49" s="164"/>
      <c r="OA49" s="164"/>
      <c r="OB49" s="164"/>
      <c r="OC49" s="164"/>
      <c r="OD49" s="164"/>
      <c r="OE49" s="164"/>
      <c r="OF49" s="164"/>
      <c r="OG49" s="164"/>
      <c r="OH49" s="164"/>
      <c r="OI49" s="164"/>
      <c r="OJ49" s="164"/>
      <c r="OK49" s="164"/>
      <c r="OL49" s="164"/>
      <c r="OM49" s="164"/>
      <c r="ON49" s="164"/>
      <c r="OO49" s="164"/>
      <c r="OP49" s="164"/>
      <c r="OQ49" s="164"/>
      <c r="OR49" s="164"/>
      <c r="OS49" s="164"/>
      <c r="OT49" s="164"/>
      <c r="OU49" s="139"/>
      <c r="OV49" s="164"/>
      <c r="OW49" s="164"/>
      <c r="OX49" s="164"/>
      <c r="OY49" s="164"/>
      <c r="OZ49" s="164"/>
      <c r="PA49" s="164"/>
      <c r="PB49" s="164"/>
      <c r="PC49" s="164"/>
      <c r="PD49" s="164"/>
      <c r="PE49" s="164"/>
      <c r="PF49" s="164"/>
      <c r="PG49" s="164"/>
      <c r="PH49" s="164"/>
      <c r="PI49" s="164"/>
      <c r="PJ49" s="164"/>
      <c r="PK49" s="164"/>
      <c r="PL49" s="164"/>
      <c r="PM49" s="164"/>
      <c r="PN49" s="164"/>
      <c r="PO49" s="164"/>
      <c r="PP49" s="164"/>
      <c r="PQ49" s="164"/>
      <c r="PR49" s="164"/>
      <c r="PS49" s="164"/>
      <c r="PT49" s="164"/>
      <c r="PU49" s="164"/>
      <c r="PV49" s="164"/>
      <c r="PW49" s="164"/>
      <c r="PX49" s="164"/>
      <c r="PY49" s="164"/>
      <c r="PZ49" s="164"/>
      <c r="QA49" s="164"/>
      <c r="QB49" s="164"/>
      <c r="QC49" s="164"/>
      <c r="QD49" s="131"/>
    </row>
    <row r="50" spans="2:446">
      <c r="B50" s="128"/>
      <c r="C50" s="129"/>
      <c r="D50" s="129"/>
      <c r="E50" s="129"/>
      <c r="F50" s="130"/>
      <c r="G50" s="130"/>
      <c r="H50" s="131"/>
      <c r="I50" s="132"/>
      <c r="J50" s="132"/>
      <c r="K50" s="162"/>
      <c r="L50" s="132"/>
      <c r="M50" s="132"/>
      <c r="N50" s="135"/>
      <c r="O50" s="132"/>
      <c r="P50" s="135"/>
      <c r="Q50" s="132"/>
      <c r="R50" s="133"/>
      <c r="S50" s="133"/>
      <c r="T50" s="133"/>
      <c r="U50" s="133"/>
      <c r="V50" s="133"/>
      <c r="W50" s="133"/>
      <c r="X50" s="131"/>
      <c r="Y50" s="134"/>
      <c r="Z50" s="134"/>
      <c r="AA50" s="163"/>
      <c r="AB50" s="163"/>
      <c r="AC50" s="134"/>
      <c r="AD50" s="134"/>
      <c r="AE50" s="134"/>
      <c r="AF50" s="131"/>
      <c r="AG50" s="135"/>
      <c r="AH50" s="135"/>
      <c r="AI50" s="135"/>
      <c r="AJ50" s="135"/>
      <c r="AK50" s="135"/>
      <c r="AL50" s="131"/>
      <c r="AM50" s="156"/>
      <c r="AN50" s="156"/>
      <c r="AO50" s="156"/>
      <c r="AP50" s="131"/>
      <c r="AQ50" s="138"/>
      <c r="AR50" s="138"/>
      <c r="AS50" s="131"/>
      <c r="AT50" s="138"/>
      <c r="AU50" s="138"/>
      <c r="AV50" s="131"/>
      <c r="AW50" s="138"/>
      <c r="AX50" s="138"/>
      <c r="AY50" s="138"/>
      <c r="AZ50" s="138"/>
      <c r="BA50" s="138"/>
      <c r="BB50" s="131"/>
      <c r="BC50" s="138"/>
      <c r="BD50" s="138"/>
      <c r="BE50" s="138"/>
      <c r="BF50" s="131"/>
      <c r="BG50" s="138"/>
      <c r="BH50" s="138"/>
      <c r="BI50" s="131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  <c r="CP50" s="140"/>
      <c r="CQ50" s="140"/>
      <c r="CR50" s="131"/>
      <c r="CS50" s="140"/>
      <c r="CT50" s="140"/>
      <c r="CU50" s="140"/>
      <c r="CV50" s="140"/>
      <c r="CW50" s="140"/>
      <c r="CX50" s="140"/>
      <c r="CY50" s="140"/>
      <c r="CZ50" s="140"/>
      <c r="DA50" s="140"/>
      <c r="DB50" s="140"/>
      <c r="DC50" s="140"/>
      <c r="DD50" s="140"/>
      <c r="DE50" s="140"/>
      <c r="DF50" s="140"/>
      <c r="DG50" s="140"/>
      <c r="DH50" s="140"/>
      <c r="DI50" s="140"/>
      <c r="DJ50" s="140"/>
      <c r="DK50" s="140"/>
      <c r="DL50" s="140"/>
      <c r="DM50" s="140"/>
      <c r="DN50" s="140"/>
      <c r="DO50" s="140"/>
      <c r="DP50" s="140"/>
      <c r="DQ50" s="140"/>
      <c r="DR50" s="140"/>
      <c r="DS50" s="140"/>
      <c r="DT50" s="140"/>
      <c r="DU50" s="140"/>
      <c r="DV50" s="140"/>
      <c r="DW50" s="140"/>
      <c r="DX50" s="140"/>
      <c r="DY50" s="140"/>
      <c r="DZ50" s="140"/>
      <c r="EA50" s="139"/>
      <c r="EB50" s="140"/>
      <c r="EC50" s="140"/>
      <c r="ED50" s="140"/>
      <c r="EE50" s="140"/>
      <c r="EF50" s="140"/>
      <c r="EG50" s="140"/>
      <c r="EH50" s="140"/>
      <c r="EI50" s="140"/>
      <c r="EJ50" s="140"/>
      <c r="EK50" s="140"/>
      <c r="EL50" s="140"/>
      <c r="EM50" s="140"/>
      <c r="EN50" s="140"/>
      <c r="EO50" s="140"/>
      <c r="EP50" s="140"/>
      <c r="EQ50" s="140"/>
      <c r="ER50" s="140"/>
      <c r="ES50" s="140"/>
      <c r="ET50" s="140"/>
      <c r="EU50" s="140"/>
      <c r="EV50" s="140"/>
      <c r="EW50" s="140"/>
      <c r="EX50" s="140"/>
      <c r="EY50" s="140"/>
      <c r="EZ50" s="140"/>
      <c r="FA50" s="140"/>
      <c r="FB50" s="140"/>
      <c r="FC50" s="140"/>
      <c r="FD50" s="140"/>
      <c r="FE50" s="140"/>
      <c r="FF50" s="140"/>
      <c r="FG50" s="140"/>
      <c r="FH50" s="140"/>
      <c r="FI50" s="140"/>
      <c r="FJ50" s="139"/>
      <c r="FK50" s="140"/>
      <c r="FL50" s="140"/>
      <c r="FM50" s="140"/>
      <c r="FN50" s="140"/>
      <c r="FO50" s="140"/>
      <c r="FP50" s="140"/>
      <c r="FQ50" s="140"/>
      <c r="FR50" s="140"/>
      <c r="FS50" s="140"/>
      <c r="FT50" s="140"/>
      <c r="FU50" s="140"/>
      <c r="FV50" s="140"/>
      <c r="FW50" s="140"/>
      <c r="FX50" s="140"/>
      <c r="FY50" s="140"/>
      <c r="FZ50" s="140"/>
      <c r="GA50" s="140"/>
      <c r="GB50" s="140"/>
      <c r="GC50" s="140"/>
      <c r="GD50" s="140"/>
      <c r="GE50" s="140"/>
      <c r="GF50" s="140"/>
      <c r="GG50" s="140"/>
      <c r="GH50" s="140"/>
      <c r="GI50" s="140"/>
      <c r="GJ50" s="140"/>
      <c r="GK50" s="140"/>
      <c r="GL50" s="140"/>
      <c r="GM50" s="140"/>
      <c r="GN50" s="140"/>
      <c r="GO50" s="140"/>
      <c r="GP50" s="140"/>
      <c r="GQ50" s="140"/>
      <c r="GR50" s="140"/>
      <c r="GS50" s="139"/>
      <c r="GT50" s="140"/>
      <c r="GU50" s="140"/>
      <c r="GV50" s="140"/>
      <c r="GW50" s="140"/>
      <c r="GX50" s="140"/>
      <c r="GY50" s="140"/>
      <c r="GZ50" s="140"/>
      <c r="HA50" s="140"/>
      <c r="HB50" s="140"/>
      <c r="HC50" s="140"/>
      <c r="HD50" s="140"/>
      <c r="HE50" s="140"/>
      <c r="HF50" s="140"/>
      <c r="HG50" s="140"/>
      <c r="HH50" s="140"/>
      <c r="HI50" s="140"/>
      <c r="HJ50" s="140"/>
      <c r="HK50" s="140"/>
      <c r="HL50" s="140"/>
      <c r="HM50" s="140"/>
      <c r="HN50" s="140"/>
      <c r="HO50" s="140"/>
      <c r="HP50" s="140"/>
      <c r="HQ50" s="140"/>
      <c r="HR50" s="140"/>
      <c r="HS50" s="140"/>
      <c r="HT50" s="140"/>
      <c r="HU50" s="140"/>
      <c r="HV50" s="140"/>
      <c r="HW50" s="140"/>
      <c r="HX50" s="140"/>
      <c r="HY50" s="140"/>
      <c r="HZ50" s="140"/>
      <c r="IA50" s="140"/>
      <c r="IB50" s="139"/>
      <c r="IC50" s="140"/>
      <c r="ID50" s="140"/>
      <c r="IE50" s="140"/>
      <c r="IF50" s="140"/>
      <c r="IG50" s="140"/>
      <c r="IH50" s="140"/>
      <c r="II50" s="140"/>
      <c r="IJ50" s="140"/>
      <c r="IK50" s="140"/>
      <c r="IL50" s="140"/>
      <c r="IM50" s="140"/>
      <c r="IN50" s="140"/>
      <c r="IO50" s="140"/>
      <c r="IP50" s="140"/>
      <c r="IQ50" s="140"/>
      <c r="IR50" s="140"/>
      <c r="IS50" s="140"/>
      <c r="IT50" s="140"/>
      <c r="IU50" s="140"/>
      <c r="IV50" s="140"/>
      <c r="IW50" s="140"/>
      <c r="IX50" s="140"/>
      <c r="IY50" s="140"/>
      <c r="IZ50" s="140"/>
      <c r="JA50" s="140"/>
      <c r="JB50" s="140"/>
      <c r="JC50" s="140"/>
      <c r="JD50" s="140"/>
      <c r="JE50" s="140"/>
      <c r="JF50" s="140"/>
      <c r="JG50" s="140"/>
      <c r="JH50" s="140"/>
      <c r="JI50" s="140"/>
      <c r="JJ50" s="140"/>
      <c r="JK50" s="139"/>
      <c r="JL50" s="140"/>
      <c r="JM50" s="140"/>
      <c r="JN50" s="140"/>
      <c r="JO50" s="140"/>
      <c r="JP50" s="140"/>
      <c r="JQ50" s="140"/>
      <c r="JR50" s="140"/>
      <c r="JS50" s="140"/>
      <c r="JT50" s="140"/>
      <c r="JU50" s="140"/>
      <c r="JV50" s="140"/>
      <c r="JW50" s="140"/>
      <c r="JX50" s="140"/>
      <c r="JY50" s="140"/>
      <c r="JZ50" s="140"/>
      <c r="KA50" s="140"/>
      <c r="KB50" s="140"/>
      <c r="KC50" s="140"/>
      <c r="KD50" s="140"/>
      <c r="KE50" s="140"/>
      <c r="KF50" s="140"/>
      <c r="KG50" s="140"/>
      <c r="KH50" s="140"/>
      <c r="KI50" s="140"/>
      <c r="KJ50" s="140"/>
      <c r="KK50" s="140"/>
      <c r="KL50" s="140"/>
      <c r="KM50" s="140"/>
      <c r="KN50" s="140"/>
      <c r="KO50" s="140"/>
      <c r="KP50" s="140"/>
      <c r="KQ50" s="140"/>
      <c r="KR50" s="140"/>
      <c r="KS50" s="140"/>
      <c r="KT50" s="139"/>
      <c r="KU50" s="140"/>
      <c r="KV50" s="140"/>
      <c r="KW50" s="140"/>
      <c r="KX50" s="140"/>
      <c r="KY50" s="140"/>
      <c r="KZ50" s="140"/>
      <c r="LA50" s="140"/>
      <c r="LB50" s="140"/>
      <c r="LC50" s="140"/>
      <c r="LD50" s="140"/>
      <c r="LE50" s="140"/>
      <c r="LF50" s="140"/>
      <c r="LG50" s="140"/>
      <c r="LH50" s="140"/>
      <c r="LI50" s="140"/>
      <c r="LJ50" s="140"/>
      <c r="LK50" s="140"/>
      <c r="LL50" s="140"/>
      <c r="LM50" s="140"/>
      <c r="LN50" s="140"/>
      <c r="LO50" s="140"/>
      <c r="LP50" s="140"/>
      <c r="LQ50" s="140"/>
      <c r="LR50" s="140"/>
      <c r="LS50" s="140"/>
      <c r="LT50" s="140"/>
      <c r="LU50" s="140"/>
      <c r="LV50" s="140"/>
      <c r="LW50" s="140"/>
      <c r="LX50" s="140"/>
      <c r="LY50" s="140"/>
      <c r="LZ50" s="140"/>
      <c r="MA50" s="140"/>
      <c r="MB50" s="140"/>
      <c r="MC50" s="139"/>
      <c r="MD50" s="164"/>
      <c r="ME50" s="164"/>
      <c r="MF50" s="164"/>
      <c r="MG50" s="164"/>
      <c r="MH50" s="164"/>
      <c r="MI50" s="164"/>
      <c r="MJ50" s="164"/>
      <c r="MK50" s="164"/>
      <c r="ML50" s="164"/>
      <c r="MM50" s="164"/>
      <c r="MN50" s="164"/>
      <c r="MO50" s="164"/>
      <c r="MP50" s="164"/>
      <c r="MQ50" s="164"/>
      <c r="MR50" s="164"/>
      <c r="MS50" s="164"/>
      <c r="MT50" s="164"/>
      <c r="MU50" s="164"/>
      <c r="MV50" s="164"/>
      <c r="MW50" s="164"/>
      <c r="MX50" s="164"/>
      <c r="MY50" s="164"/>
      <c r="MZ50" s="164"/>
      <c r="NA50" s="164"/>
      <c r="NB50" s="164"/>
      <c r="NC50" s="164"/>
      <c r="ND50" s="164"/>
      <c r="NE50" s="164"/>
      <c r="NF50" s="164"/>
      <c r="NG50" s="164"/>
      <c r="NH50" s="164"/>
      <c r="NI50" s="164"/>
      <c r="NJ50" s="164"/>
      <c r="NK50" s="164"/>
      <c r="NL50" s="139"/>
      <c r="NM50" s="164"/>
      <c r="NN50" s="164"/>
      <c r="NO50" s="164"/>
      <c r="NP50" s="164"/>
      <c r="NQ50" s="164"/>
      <c r="NR50" s="164"/>
      <c r="NS50" s="164"/>
      <c r="NT50" s="164"/>
      <c r="NU50" s="164"/>
      <c r="NV50" s="164"/>
      <c r="NW50" s="164"/>
      <c r="NX50" s="164"/>
      <c r="NY50" s="164"/>
      <c r="NZ50" s="164"/>
      <c r="OA50" s="164"/>
      <c r="OB50" s="164"/>
      <c r="OC50" s="164"/>
      <c r="OD50" s="164"/>
      <c r="OE50" s="164"/>
      <c r="OF50" s="164"/>
      <c r="OG50" s="164"/>
      <c r="OH50" s="164"/>
      <c r="OI50" s="164"/>
      <c r="OJ50" s="164"/>
      <c r="OK50" s="164"/>
      <c r="OL50" s="164"/>
      <c r="OM50" s="164"/>
      <c r="ON50" s="164"/>
      <c r="OO50" s="164"/>
      <c r="OP50" s="164"/>
      <c r="OQ50" s="164"/>
      <c r="OR50" s="164"/>
      <c r="OS50" s="164"/>
      <c r="OT50" s="164"/>
      <c r="OU50" s="139"/>
      <c r="OV50" s="164"/>
      <c r="OW50" s="164"/>
      <c r="OX50" s="164"/>
      <c r="OY50" s="164"/>
      <c r="OZ50" s="164"/>
      <c r="PA50" s="164"/>
      <c r="PB50" s="164"/>
      <c r="PC50" s="164"/>
      <c r="PD50" s="164"/>
      <c r="PE50" s="164"/>
      <c r="PF50" s="164"/>
      <c r="PG50" s="164"/>
      <c r="PH50" s="164"/>
      <c r="PI50" s="164"/>
      <c r="PJ50" s="164"/>
      <c r="PK50" s="164"/>
      <c r="PL50" s="164"/>
      <c r="PM50" s="164"/>
      <c r="PN50" s="164"/>
      <c r="PO50" s="164"/>
      <c r="PP50" s="164"/>
      <c r="PQ50" s="164"/>
      <c r="PR50" s="164"/>
      <c r="PS50" s="164"/>
      <c r="PT50" s="164"/>
      <c r="PU50" s="164"/>
      <c r="PV50" s="164"/>
      <c r="PW50" s="164"/>
      <c r="PX50" s="164"/>
      <c r="PY50" s="164"/>
      <c r="PZ50" s="164"/>
      <c r="QA50" s="164"/>
      <c r="QB50" s="164"/>
      <c r="QC50" s="164"/>
      <c r="QD50" s="131"/>
    </row>
    <row r="51" spans="2:446">
      <c r="B51" s="128"/>
      <c r="C51" s="129"/>
      <c r="D51" s="129"/>
      <c r="E51" s="129"/>
      <c r="F51" s="130"/>
      <c r="G51" s="130"/>
      <c r="H51" s="131"/>
      <c r="I51" s="132"/>
      <c r="J51" s="132"/>
      <c r="K51" s="162"/>
      <c r="L51" s="132"/>
      <c r="M51" s="132"/>
      <c r="N51" s="135"/>
      <c r="O51" s="132"/>
      <c r="P51" s="135"/>
      <c r="Q51" s="132"/>
      <c r="R51" s="133"/>
      <c r="S51" s="133"/>
      <c r="T51" s="133"/>
      <c r="U51" s="133"/>
      <c r="V51" s="133"/>
      <c r="W51" s="133"/>
      <c r="X51" s="131"/>
      <c r="Y51" s="134"/>
      <c r="Z51" s="134"/>
      <c r="AA51" s="163"/>
      <c r="AB51" s="163"/>
      <c r="AC51" s="134"/>
      <c r="AD51" s="134"/>
      <c r="AE51" s="134"/>
      <c r="AF51" s="131"/>
      <c r="AG51" s="135"/>
      <c r="AH51" s="135"/>
      <c r="AI51" s="135"/>
      <c r="AJ51" s="135"/>
      <c r="AK51" s="135"/>
      <c r="AL51" s="131"/>
      <c r="AM51" s="156"/>
      <c r="AN51" s="156"/>
      <c r="AO51" s="156"/>
      <c r="AP51" s="131"/>
      <c r="AQ51" s="138"/>
      <c r="AR51" s="138"/>
      <c r="AS51" s="131"/>
      <c r="AT51" s="138"/>
      <c r="AU51" s="138"/>
      <c r="AV51" s="131"/>
      <c r="AW51" s="138"/>
      <c r="AX51" s="138"/>
      <c r="AY51" s="138"/>
      <c r="AZ51" s="138"/>
      <c r="BA51" s="138"/>
      <c r="BB51" s="131"/>
      <c r="BC51" s="138"/>
      <c r="BD51" s="138"/>
      <c r="BE51" s="138"/>
      <c r="BF51" s="131"/>
      <c r="BG51" s="138"/>
      <c r="BH51" s="138"/>
      <c r="BI51" s="131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31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/>
      <c r="DR51" s="140"/>
      <c r="DS51" s="140"/>
      <c r="DT51" s="140"/>
      <c r="DU51" s="140"/>
      <c r="DV51" s="140"/>
      <c r="DW51" s="140"/>
      <c r="DX51" s="140"/>
      <c r="DY51" s="140"/>
      <c r="DZ51" s="140"/>
      <c r="EA51" s="139"/>
      <c r="EB51" s="140"/>
      <c r="EC51" s="140"/>
      <c r="ED51" s="140"/>
      <c r="EE51" s="140"/>
      <c r="EF51" s="140"/>
      <c r="EG51" s="140"/>
      <c r="EH51" s="140"/>
      <c r="EI51" s="140"/>
      <c r="EJ51" s="140"/>
      <c r="EK51" s="140"/>
      <c r="EL51" s="140"/>
      <c r="EM51" s="140"/>
      <c r="EN51" s="140"/>
      <c r="EO51" s="140"/>
      <c r="EP51" s="140"/>
      <c r="EQ51" s="140"/>
      <c r="ER51" s="140"/>
      <c r="ES51" s="140"/>
      <c r="ET51" s="140"/>
      <c r="EU51" s="140"/>
      <c r="EV51" s="140"/>
      <c r="EW51" s="140"/>
      <c r="EX51" s="140"/>
      <c r="EY51" s="140"/>
      <c r="EZ51" s="140"/>
      <c r="FA51" s="140"/>
      <c r="FB51" s="140"/>
      <c r="FC51" s="140"/>
      <c r="FD51" s="140"/>
      <c r="FE51" s="140"/>
      <c r="FF51" s="140"/>
      <c r="FG51" s="140"/>
      <c r="FH51" s="140"/>
      <c r="FI51" s="140"/>
      <c r="FJ51" s="139"/>
      <c r="FK51" s="140"/>
      <c r="FL51" s="140"/>
      <c r="FM51" s="140"/>
      <c r="FN51" s="140"/>
      <c r="FO51" s="140"/>
      <c r="FP51" s="140"/>
      <c r="FQ51" s="140"/>
      <c r="FR51" s="140"/>
      <c r="FS51" s="140"/>
      <c r="FT51" s="140"/>
      <c r="FU51" s="140"/>
      <c r="FV51" s="140"/>
      <c r="FW51" s="140"/>
      <c r="FX51" s="140"/>
      <c r="FY51" s="140"/>
      <c r="FZ51" s="140"/>
      <c r="GA51" s="140"/>
      <c r="GB51" s="140"/>
      <c r="GC51" s="140"/>
      <c r="GD51" s="140"/>
      <c r="GE51" s="140"/>
      <c r="GF51" s="140"/>
      <c r="GG51" s="140"/>
      <c r="GH51" s="140"/>
      <c r="GI51" s="140"/>
      <c r="GJ51" s="140"/>
      <c r="GK51" s="140"/>
      <c r="GL51" s="140"/>
      <c r="GM51" s="140"/>
      <c r="GN51" s="140"/>
      <c r="GO51" s="140"/>
      <c r="GP51" s="140"/>
      <c r="GQ51" s="140"/>
      <c r="GR51" s="140"/>
      <c r="GS51" s="139"/>
      <c r="GT51" s="140"/>
      <c r="GU51" s="140"/>
      <c r="GV51" s="140"/>
      <c r="GW51" s="140"/>
      <c r="GX51" s="140"/>
      <c r="GY51" s="140"/>
      <c r="GZ51" s="140"/>
      <c r="HA51" s="140"/>
      <c r="HB51" s="140"/>
      <c r="HC51" s="140"/>
      <c r="HD51" s="140"/>
      <c r="HE51" s="140"/>
      <c r="HF51" s="140"/>
      <c r="HG51" s="140"/>
      <c r="HH51" s="140"/>
      <c r="HI51" s="140"/>
      <c r="HJ51" s="140"/>
      <c r="HK51" s="140"/>
      <c r="HL51" s="140"/>
      <c r="HM51" s="140"/>
      <c r="HN51" s="140"/>
      <c r="HO51" s="140"/>
      <c r="HP51" s="140"/>
      <c r="HQ51" s="140"/>
      <c r="HR51" s="140"/>
      <c r="HS51" s="140"/>
      <c r="HT51" s="140"/>
      <c r="HU51" s="140"/>
      <c r="HV51" s="140"/>
      <c r="HW51" s="140"/>
      <c r="HX51" s="140"/>
      <c r="HY51" s="140"/>
      <c r="HZ51" s="140"/>
      <c r="IA51" s="140"/>
      <c r="IB51" s="139"/>
      <c r="IC51" s="140"/>
      <c r="ID51" s="140"/>
      <c r="IE51" s="140"/>
      <c r="IF51" s="140"/>
      <c r="IG51" s="140"/>
      <c r="IH51" s="140"/>
      <c r="II51" s="140"/>
      <c r="IJ51" s="140"/>
      <c r="IK51" s="140"/>
      <c r="IL51" s="140"/>
      <c r="IM51" s="140"/>
      <c r="IN51" s="140"/>
      <c r="IO51" s="140"/>
      <c r="IP51" s="140"/>
      <c r="IQ51" s="140"/>
      <c r="IR51" s="140"/>
      <c r="IS51" s="140"/>
      <c r="IT51" s="140"/>
      <c r="IU51" s="140"/>
      <c r="IV51" s="140"/>
      <c r="IW51" s="140"/>
      <c r="IX51" s="140"/>
      <c r="IY51" s="140"/>
      <c r="IZ51" s="140"/>
      <c r="JA51" s="140"/>
      <c r="JB51" s="140"/>
      <c r="JC51" s="140"/>
      <c r="JD51" s="140"/>
      <c r="JE51" s="140"/>
      <c r="JF51" s="140"/>
      <c r="JG51" s="140"/>
      <c r="JH51" s="140"/>
      <c r="JI51" s="140"/>
      <c r="JJ51" s="140"/>
      <c r="JK51" s="139"/>
      <c r="JL51" s="140"/>
      <c r="JM51" s="140"/>
      <c r="JN51" s="140"/>
      <c r="JO51" s="140"/>
      <c r="JP51" s="140"/>
      <c r="JQ51" s="140"/>
      <c r="JR51" s="140"/>
      <c r="JS51" s="140"/>
      <c r="JT51" s="140"/>
      <c r="JU51" s="140"/>
      <c r="JV51" s="140"/>
      <c r="JW51" s="140"/>
      <c r="JX51" s="140"/>
      <c r="JY51" s="140"/>
      <c r="JZ51" s="140"/>
      <c r="KA51" s="140"/>
      <c r="KB51" s="140"/>
      <c r="KC51" s="140"/>
      <c r="KD51" s="140"/>
      <c r="KE51" s="140"/>
      <c r="KF51" s="140"/>
      <c r="KG51" s="140"/>
      <c r="KH51" s="140"/>
      <c r="KI51" s="140"/>
      <c r="KJ51" s="140"/>
      <c r="KK51" s="140"/>
      <c r="KL51" s="140"/>
      <c r="KM51" s="140"/>
      <c r="KN51" s="140"/>
      <c r="KO51" s="140"/>
      <c r="KP51" s="140"/>
      <c r="KQ51" s="140"/>
      <c r="KR51" s="140"/>
      <c r="KS51" s="140"/>
      <c r="KT51" s="139"/>
      <c r="KU51" s="140"/>
      <c r="KV51" s="140"/>
      <c r="KW51" s="140"/>
      <c r="KX51" s="140"/>
      <c r="KY51" s="140"/>
      <c r="KZ51" s="140"/>
      <c r="LA51" s="140"/>
      <c r="LB51" s="140"/>
      <c r="LC51" s="140"/>
      <c r="LD51" s="140"/>
      <c r="LE51" s="140"/>
      <c r="LF51" s="140"/>
      <c r="LG51" s="140"/>
      <c r="LH51" s="140"/>
      <c r="LI51" s="140"/>
      <c r="LJ51" s="140"/>
      <c r="LK51" s="140"/>
      <c r="LL51" s="140"/>
      <c r="LM51" s="140"/>
      <c r="LN51" s="140"/>
      <c r="LO51" s="140"/>
      <c r="LP51" s="140"/>
      <c r="LQ51" s="140"/>
      <c r="LR51" s="140"/>
      <c r="LS51" s="140"/>
      <c r="LT51" s="140"/>
      <c r="LU51" s="140"/>
      <c r="LV51" s="140"/>
      <c r="LW51" s="140"/>
      <c r="LX51" s="140"/>
      <c r="LY51" s="140"/>
      <c r="LZ51" s="140"/>
      <c r="MA51" s="140"/>
      <c r="MB51" s="140"/>
      <c r="MC51" s="139"/>
      <c r="MD51" s="164"/>
      <c r="ME51" s="164"/>
      <c r="MF51" s="164"/>
      <c r="MG51" s="164"/>
      <c r="MH51" s="164"/>
      <c r="MI51" s="164"/>
      <c r="MJ51" s="164"/>
      <c r="MK51" s="164"/>
      <c r="ML51" s="164"/>
      <c r="MM51" s="164"/>
      <c r="MN51" s="164"/>
      <c r="MO51" s="164"/>
      <c r="MP51" s="164"/>
      <c r="MQ51" s="164"/>
      <c r="MR51" s="164"/>
      <c r="MS51" s="164"/>
      <c r="MT51" s="164"/>
      <c r="MU51" s="164"/>
      <c r="MV51" s="164"/>
      <c r="MW51" s="164"/>
      <c r="MX51" s="164"/>
      <c r="MY51" s="164"/>
      <c r="MZ51" s="164"/>
      <c r="NA51" s="164"/>
      <c r="NB51" s="164"/>
      <c r="NC51" s="164"/>
      <c r="ND51" s="164"/>
      <c r="NE51" s="164"/>
      <c r="NF51" s="164"/>
      <c r="NG51" s="164"/>
      <c r="NH51" s="164"/>
      <c r="NI51" s="164"/>
      <c r="NJ51" s="164"/>
      <c r="NK51" s="164"/>
      <c r="NL51" s="139"/>
      <c r="NM51" s="164"/>
      <c r="NN51" s="164"/>
      <c r="NO51" s="164"/>
      <c r="NP51" s="164"/>
      <c r="NQ51" s="164"/>
      <c r="NR51" s="164"/>
      <c r="NS51" s="164"/>
      <c r="NT51" s="164"/>
      <c r="NU51" s="164"/>
      <c r="NV51" s="164"/>
      <c r="NW51" s="164"/>
      <c r="NX51" s="164"/>
      <c r="NY51" s="164"/>
      <c r="NZ51" s="164"/>
      <c r="OA51" s="164"/>
      <c r="OB51" s="164"/>
      <c r="OC51" s="164"/>
      <c r="OD51" s="164"/>
      <c r="OE51" s="164"/>
      <c r="OF51" s="164"/>
      <c r="OG51" s="164"/>
      <c r="OH51" s="164"/>
      <c r="OI51" s="164"/>
      <c r="OJ51" s="164"/>
      <c r="OK51" s="164"/>
      <c r="OL51" s="164"/>
      <c r="OM51" s="164"/>
      <c r="ON51" s="164"/>
      <c r="OO51" s="164"/>
      <c r="OP51" s="164"/>
      <c r="OQ51" s="164"/>
      <c r="OR51" s="164"/>
      <c r="OS51" s="164"/>
      <c r="OT51" s="164"/>
      <c r="OU51" s="139"/>
      <c r="OV51" s="164"/>
      <c r="OW51" s="164"/>
      <c r="OX51" s="164"/>
      <c r="OY51" s="164"/>
      <c r="OZ51" s="164"/>
      <c r="PA51" s="164"/>
      <c r="PB51" s="164"/>
      <c r="PC51" s="164"/>
      <c r="PD51" s="164"/>
      <c r="PE51" s="164"/>
      <c r="PF51" s="164"/>
      <c r="PG51" s="164"/>
      <c r="PH51" s="164"/>
      <c r="PI51" s="164"/>
      <c r="PJ51" s="164"/>
      <c r="PK51" s="164"/>
      <c r="PL51" s="164"/>
      <c r="PM51" s="164"/>
      <c r="PN51" s="164"/>
      <c r="PO51" s="164"/>
      <c r="PP51" s="164"/>
      <c r="PQ51" s="164"/>
      <c r="PR51" s="164"/>
      <c r="PS51" s="164"/>
      <c r="PT51" s="164"/>
      <c r="PU51" s="164"/>
      <c r="PV51" s="164"/>
      <c r="PW51" s="164"/>
      <c r="PX51" s="164"/>
      <c r="PY51" s="164"/>
      <c r="PZ51" s="164"/>
      <c r="QA51" s="164"/>
      <c r="QB51" s="164"/>
      <c r="QC51" s="164"/>
      <c r="QD51" s="131"/>
    </row>
    <row r="52" spans="2:446">
      <c r="B52" s="128"/>
      <c r="C52" s="129"/>
      <c r="D52" s="129"/>
      <c r="E52" s="129"/>
      <c r="F52" s="130"/>
      <c r="G52" s="130"/>
      <c r="H52" s="131"/>
      <c r="I52" s="132"/>
      <c r="J52" s="132"/>
      <c r="K52" s="162"/>
      <c r="L52" s="132"/>
      <c r="M52" s="132"/>
      <c r="N52" s="135"/>
      <c r="O52" s="132"/>
      <c r="P52" s="135"/>
      <c r="Q52" s="132"/>
      <c r="R52" s="133"/>
      <c r="S52" s="133"/>
      <c r="T52" s="133"/>
      <c r="U52" s="133"/>
      <c r="V52" s="133"/>
      <c r="W52" s="133"/>
      <c r="X52" s="131"/>
      <c r="Y52" s="134"/>
      <c r="Z52" s="134"/>
      <c r="AA52" s="163"/>
      <c r="AB52" s="163"/>
      <c r="AC52" s="134"/>
      <c r="AD52" s="134"/>
      <c r="AE52" s="134"/>
      <c r="AF52" s="131"/>
      <c r="AG52" s="135"/>
      <c r="AH52" s="135"/>
      <c r="AI52" s="135"/>
      <c r="AJ52" s="135"/>
      <c r="AK52" s="135"/>
      <c r="AL52" s="131"/>
      <c r="AM52" s="156"/>
      <c r="AN52" s="156"/>
      <c r="AO52" s="156"/>
      <c r="AP52" s="131"/>
      <c r="AQ52" s="138"/>
      <c r="AR52" s="138"/>
      <c r="AS52" s="131"/>
      <c r="AT52" s="138"/>
      <c r="AU52" s="138"/>
      <c r="AV52" s="131"/>
      <c r="AW52" s="138"/>
      <c r="AX52" s="138"/>
      <c r="AY52" s="138"/>
      <c r="AZ52" s="138"/>
      <c r="BA52" s="138"/>
      <c r="BB52" s="131"/>
      <c r="BC52" s="138"/>
      <c r="BD52" s="138"/>
      <c r="BE52" s="138"/>
      <c r="BF52" s="131"/>
      <c r="BG52" s="138"/>
      <c r="BH52" s="138"/>
      <c r="BI52" s="131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31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39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  <c r="EO52" s="140"/>
      <c r="EP52" s="140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39"/>
      <c r="FK52" s="140"/>
      <c r="FL52" s="140"/>
      <c r="FM52" s="140"/>
      <c r="FN52" s="140"/>
      <c r="FO52" s="140"/>
      <c r="FP52" s="140"/>
      <c r="FQ52" s="140"/>
      <c r="FR52" s="140"/>
      <c r="FS52" s="140"/>
      <c r="FT52" s="140"/>
      <c r="FU52" s="140"/>
      <c r="FV52" s="140"/>
      <c r="FW52" s="140"/>
      <c r="FX52" s="140"/>
      <c r="FY52" s="140"/>
      <c r="FZ52" s="140"/>
      <c r="GA52" s="140"/>
      <c r="GB52" s="140"/>
      <c r="GC52" s="140"/>
      <c r="GD52" s="140"/>
      <c r="GE52" s="140"/>
      <c r="GF52" s="140"/>
      <c r="GG52" s="140"/>
      <c r="GH52" s="140"/>
      <c r="GI52" s="140"/>
      <c r="GJ52" s="140"/>
      <c r="GK52" s="140"/>
      <c r="GL52" s="140"/>
      <c r="GM52" s="140"/>
      <c r="GN52" s="140"/>
      <c r="GO52" s="140"/>
      <c r="GP52" s="140"/>
      <c r="GQ52" s="140"/>
      <c r="GR52" s="140"/>
      <c r="GS52" s="139"/>
      <c r="GT52" s="140"/>
      <c r="GU52" s="140"/>
      <c r="GV52" s="140"/>
      <c r="GW52" s="140"/>
      <c r="GX52" s="140"/>
      <c r="GY52" s="140"/>
      <c r="GZ52" s="140"/>
      <c r="HA52" s="140"/>
      <c r="HB52" s="140"/>
      <c r="HC52" s="140"/>
      <c r="HD52" s="140"/>
      <c r="HE52" s="140"/>
      <c r="HF52" s="140"/>
      <c r="HG52" s="140"/>
      <c r="HH52" s="140"/>
      <c r="HI52" s="140"/>
      <c r="HJ52" s="140"/>
      <c r="HK52" s="140"/>
      <c r="HL52" s="140"/>
      <c r="HM52" s="140"/>
      <c r="HN52" s="140"/>
      <c r="HO52" s="140"/>
      <c r="HP52" s="140"/>
      <c r="HQ52" s="140"/>
      <c r="HR52" s="140"/>
      <c r="HS52" s="140"/>
      <c r="HT52" s="140"/>
      <c r="HU52" s="140"/>
      <c r="HV52" s="140"/>
      <c r="HW52" s="140"/>
      <c r="HX52" s="140"/>
      <c r="HY52" s="140"/>
      <c r="HZ52" s="140"/>
      <c r="IA52" s="140"/>
      <c r="IB52" s="139"/>
      <c r="IC52" s="140"/>
      <c r="ID52" s="140"/>
      <c r="IE52" s="140"/>
      <c r="IF52" s="140"/>
      <c r="IG52" s="140"/>
      <c r="IH52" s="140"/>
      <c r="II52" s="140"/>
      <c r="IJ52" s="140"/>
      <c r="IK52" s="140"/>
      <c r="IL52" s="140"/>
      <c r="IM52" s="140"/>
      <c r="IN52" s="140"/>
      <c r="IO52" s="140"/>
      <c r="IP52" s="140"/>
      <c r="IQ52" s="140"/>
      <c r="IR52" s="140"/>
      <c r="IS52" s="140"/>
      <c r="IT52" s="140"/>
      <c r="IU52" s="140"/>
      <c r="IV52" s="140"/>
      <c r="IW52" s="140"/>
      <c r="IX52" s="140"/>
      <c r="IY52" s="140"/>
      <c r="IZ52" s="140"/>
      <c r="JA52" s="140"/>
      <c r="JB52" s="140"/>
      <c r="JC52" s="140"/>
      <c r="JD52" s="140"/>
      <c r="JE52" s="140"/>
      <c r="JF52" s="140"/>
      <c r="JG52" s="140"/>
      <c r="JH52" s="140"/>
      <c r="JI52" s="140"/>
      <c r="JJ52" s="140"/>
      <c r="JK52" s="139"/>
      <c r="JL52" s="140"/>
      <c r="JM52" s="140"/>
      <c r="JN52" s="140"/>
      <c r="JO52" s="140"/>
      <c r="JP52" s="140"/>
      <c r="JQ52" s="140"/>
      <c r="JR52" s="140"/>
      <c r="JS52" s="140"/>
      <c r="JT52" s="140"/>
      <c r="JU52" s="140"/>
      <c r="JV52" s="140"/>
      <c r="JW52" s="140"/>
      <c r="JX52" s="140"/>
      <c r="JY52" s="140"/>
      <c r="JZ52" s="140"/>
      <c r="KA52" s="140"/>
      <c r="KB52" s="140"/>
      <c r="KC52" s="140"/>
      <c r="KD52" s="140"/>
      <c r="KE52" s="140"/>
      <c r="KF52" s="140"/>
      <c r="KG52" s="140"/>
      <c r="KH52" s="140"/>
      <c r="KI52" s="140"/>
      <c r="KJ52" s="140"/>
      <c r="KK52" s="140"/>
      <c r="KL52" s="140"/>
      <c r="KM52" s="140"/>
      <c r="KN52" s="140"/>
      <c r="KO52" s="140"/>
      <c r="KP52" s="140"/>
      <c r="KQ52" s="140"/>
      <c r="KR52" s="140"/>
      <c r="KS52" s="140"/>
      <c r="KT52" s="139"/>
      <c r="KU52" s="140"/>
      <c r="KV52" s="140"/>
      <c r="KW52" s="140"/>
      <c r="KX52" s="140"/>
      <c r="KY52" s="140"/>
      <c r="KZ52" s="140"/>
      <c r="LA52" s="140"/>
      <c r="LB52" s="140"/>
      <c r="LC52" s="140"/>
      <c r="LD52" s="140"/>
      <c r="LE52" s="140"/>
      <c r="LF52" s="140"/>
      <c r="LG52" s="140"/>
      <c r="LH52" s="140"/>
      <c r="LI52" s="140"/>
      <c r="LJ52" s="140"/>
      <c r="LK52" s="140"/>
      <c r="LL52" s="140"/>
      <c r="LM52" s="140"/>
      <c r="LN52" s="140"/>
      <c r="LO52" s="140"/>
      <c r="LP52" s="140"/>
      <c r="LQ52" s="140"/>
      <c r="LR52" s="140"/>
      <c r="LS52" s="140"/>
      <c r="LT52" s="140"/>
      <c r="LU52" s="140"/>
      <c r="LV52" s="140"/>
      <c r="LW52" s="140"/>
      <c r="LX52" s="140"/>
      <c r="LY52" s="140"/>
      <c r="LZ52" s="140"/>
      <c r="MA52" s="140"/>
      <c r="MB52" s="140"/>
      <c r="MC52" s="139"/>
      <c r="MD52" s="164"/>
      <c r="ME52" s="164"/>
      <c r="MF52" s="164"/>
      <c r="MG52" s="164"/>
      <c r="MH52" s="164"/>
      <c r="MI52" s="164"/>
      <c r="MJ52" s="164"/>
      <c r="MK52" s="164"/>
      <c r="ML52" s="164"/>
      <c r="MM52" s="164"/>
      <c r="MN52" s="164"/>
      <c r="MO52" s="164"/>
      <c r="MP52" s="164"/>
      <c r="MQ52" s="164"/>
      <c r="MR52" s="164"/>
      <c r="MS52" s="164"/>
      <c r="MT52" s="164"/>
      <c r="MU52" s="164"/>
      <c r="MV52" s="164"/>
      <c r="MW52" s="164"/>
      <c r="MX52" s="164"/>
      <c r="MY52" s="164"/>
      <c r="MZ52" s="164"/>
      <c r="NA52" s="164"/>
      <c r="NB52" s="164"/>
      <c r="NC52" s="164"/>
      <c r="ND52" s="164"/>
      <c r="NE52" s="164"/>
      <c r="NF52" s="164"/>
      <c r="NG52" s="164"/>
      <c r="NH52" s="164"/>
      <c r="NI52" s="164"/>
      <c r="NJ52" s="164"/>
      <c r="NK52" s="164"/>
      <c r="NL52" s="139"/>
      <c r="NM52" s="164"/>
      <c r="NN52" s="164"/>
      <c r="NO52" s="164"/>
      <c r="NP52" s="164"/>
      <c r="NQ52" s="164"/>
      <c r="NR52" s="164"/>
      <c r="NS52" s="164"/>
      <c r="NT52" s="164"/>
      <c r="NU52" s="164"/>
      <c r="NV52" s="164"/>
      <c r="NW52" s="164"/>
      <c r="NX52" s="164"/>
      <c r="NY52" s="164"/>
      <c r="NZ52" s="164"/>
      <c r="OA52" s="164"/>
      <c r="OB52" s="164"/>
      <c r="OC52" s="164"/>
      <c r="OD52" s="164"/>
      <c r="OE52" s="164"/>
      <c r="OF52" s="164"/>
      <c r="OG52" s="164"/>
      <c r="OH52" s="164"/>
      <c r="OI52" s="164"/>
      <c r="OJ52" s="164"/>
      <c r="OK52" s="164"/>
      <c r="OL52" s="164"/>
      <c r="OM52" s="164"/>
      <c r="ON52" s="164"/>
      <c r="OO52" s="164"/>
      <c r="OP52" s="164"/>
      <c r="OQ52" s="164"/>
      <c r="OR52" s="164"/>
      <c r="OS52" s="164"/>
      <c r="OT52" s="164"/>
      <c r="OU52" s="139"/>
      <c r="OV52" s="164"/>
      <c r="OW52" s="164"/>
      <c r="OX52" s="164"/>
      <c r="OY52" s="164"/>
      <c r="OZ52" s="164"/>
      <c r="PA52" s="164"/>
      <c r="PB52" s="164"/>
      <c r="PC52" s="164"/>
      <c r="PD52" s="164"/>
      <c r="PE52" s="164"/>
      <c r="PF52" s="164"/>
      <c r="PG52" s="164"/>
      <c r="PH52" s="164"/>
      <c r="PI52" s="164"/>
      <c r="PJ52" s="164"/>
      <c r="PK52" s="164"/>
      <c r="PL52" s="164"/>
      <c r="PM52" s="164"/>
      <c r="PN52" s="164"/>
      <c r="PO52" s="164"/>
      <c r="PP52" s="164"/>
      <c r="PQ52" s="164"/>
      <c r="PR52" s="164"/>
      <c r="PS52" s="164"/>
      <c r="PT52" s="164"/>
      <c r="PU52" s="164"/>
      <c r="PV52" s="164"/>
      <c r="PW52" s="164"/>
      <c r="PX52" s="164"/>
      <c r="PY52" s="164"/>
      <c r="PZ52" s="164"/>
      <c r="QA52" s="164"/>
      <c r="QB52" s="164"/>
      <c r="QC52" s="164"/>
      <c r="QD52" s="131"/>
    </row>
    <row r="53" spans="2:446">
      <c r="B53" s="128"/>
      <c r="C53" s="129"/>
      <c r="D53" s="129"/>
      <c r="E53" s="129"/>
      <c r="F53" s="130"/>
      <c r="G53" s="130"/>
      <c r="H53" s="131"/>
      <c r="I53" s="132"/>
      <c r="J53" s="132"/>
      <c r="K53" s="162"/>
      <c r="L53" s="132"/>
      <c r="M53" s="132"/>
      <c r="N53" s="135"/>
      <c r="O53" s="132"/>
      <c r="P53" s="135"/>
      <c r="Q53" s="132"/>
      <c r="R53" s="133"/>
      <c r="S53" s="133"/>
      <c r="T53" s="133"/>
      <c r="U53" s="133"/>
      <c r="V53" s="133"/>
      <c r="W53" s="133"/>
      <c r="X53" s="131"/>
      <c r="Y53" s="134"/>
      <c r="Z53" s="134"/>
      <c r="AA53" s="163"/>
      <c r="AB53" s="163"/>
      <c r="AC53" s="134"/>
      <c r="AD53" s="134"/>
      <c r="AE53" s="134"/>
      <c r="AF53" s="131"/>
      <c r="AG53" s="135"/>
      <c r="AH53" s="135"/>
      <c r="AI53" s="135"/>
      <c r="AJ53" s="135"/>
      <c r="AK53" s="135"/>
      <c r="AL53" s="131"/>
      <c r="AM53" s="156"/>
      <c r="AN53" s="156"/>
      <c r="AO53" s="156"/>
      <c r="AP53" s="131"/>
      <c r="AQ53" s="138"/>
      <c r="AR53" s="138"/>
      <c r="AS53" s="131"/>
      <c r="AT53" s="138"/>
      <c r="AU53" s="138"/>
      <c r="AV53" s="131"/>
      <c r="AW53" s="138"/>
      <c r="AX53" s="138"/>
      <c r="AY53" s="138"/>
      <c r="AZ53" s="138"/>
      <c r="BA53" s="138"/>
      <c r="BB53" s="131"/>
      <c r="BC53" s="138"/>
      <c r="BD53" s="138"/>
      <c r="BE53" s="138"/>
      <c r="BF53" s="131"/>
      <c r="BG53" s="138"/>
      <c r="BH53" s="138"/>
      <c r="BI53" s="131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31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39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/>
      <c r="EW53" s="140"/>
      <c r="EX53" s="140"/>
      <c r="EY53" s="140"/>
      <c r="EZ53" s="140"/>
      <c r="FA53" s="140"/>
      <c r="FB53" s="140"/>
      <c r="FC53" s="140"/>
      <c r="FD53" s="140"/>
      <c r="FE53" s="140"/>
      <c r="FF53" s="140"/>
      <c r="FG53" s="140"/>
      <c r="FH53" s="140"/>
      <c r="FI53" s="140"/>
      <c r="FJ53" s="139"/>
      <c r="FK53" s="140"/>
      <c r="FL53" s="140"/>
      <c r="FM53" s="140"/>
      <c r="FN53" s="140"/>
      <c r="FO53" s="140"/>
      <c r="FP53" s="140"/>
      <c r="FQ53" s="140"/>
      <c r="FR53" s="140"/>
      <c r="FS53" s="140"/>
      <c r="FT53" s="140"/>
      <c r="FU53" s="140"/>
      <c r="FV53" s="140"/>
      <c r="FW53" s="140"/>
      <c r="FX53" s="140"/>
      <c r="FY53" s="140"/>
      <c r="FZ53" s="140"/>
      <c r="GA53" s="140"/>
      <c r="GB53" s="140"/>
      <c r="GC53" s="140"/>
      <c r="GD53" s="140"/>
      <c r="GE53" s="140"/>
      <c r="GF53" s="140"/>
      <c r="GG53" s="140"/>
      <c r="GH53" s="140"/>
      <c r="GI53" s="140"/>
      <c r="GJ53" s="140"/>
      <c r="GK53" s="140"/>
      <c r="GL53" s="140"/>
      <c r="GM53" s="140"/>
      <c r="GN53" s="140"/>
      <c r="GO53" s="140"/>
      <c r="GP53" s="140"/>
      <c r="GQ53" s="140"/>
      <c r="GR53" s="140"/>
      <c r="GS53" s="139"/>
      <c r="GT53" s="140"/>
      <c r="GU53" s="140"/>
      <c r="GV53" s="140"/>
      <c r="GW53" s="140"/>
      <c r="GX53" s="140"/>
      <c r="GY53" s="140"/>
      <c r="GZ53" s="140"/>
      <c r="HA53" s="140"/>
      <c r="HB53" s="140"/>
      <c r="HC53" s="140"/>
      <c r="HD53" s="140"/>
      <c r="HE53" s="140"/>
      <c r="HF53" s="140"/>
      <c r="HG53" s="140"/>
      <c r="HH53" s="140"/>
      <c r="HI53" s="140"/>
      <c r="HJ53" s="140"/>
      <c r="HK53" s="140"/>
      <c r="HL53" s="140"/>
      <c r="HM53" s="140"/>
      <c r="HN53" s="140"/>
      <c r="HO53" s="140"/>
      <c r="HP53" s="140"/>
      <c r="HQ53" s="140"/>
      <c r="HR53" s="140"/>
      <c r="HS53" s="140"/>
      <c r="HT53" s="140"/>
      <c r="HU53" s="140"/>
      <c r="HV53" s="140"/>
      <c r="HW53" s="140"/>
      <c r="HX53" s="140"/>
      <c r="HY53" s="140"/>
      <c r="HZ53" s="140"/>
      <c r="IA53" s="140"/>
      <c r="IB53" s="139"/>
      <c r="IC53" s="140"/>
      <c r="ID53" s="140"/>
      <c r="IE53" s="140"/>
      <c r="IF53" s="140"/>
      <c r="IG53" s="140"/>
      <c r="IH53" s="140"/>
      <c r="II53" s="140"/>
      <c r="IJ53" s="140"/>
      <c r="IK53" s="140"/>
      <c r="IL53" s="140"/>
      <c r="IM53" s="140"/>
      <c r="IN53" s="140"/>
      <c r="IO53" s="140"/>
      <c r="IP53" s="140"/>
      <c r="IQ53" s="140"/>
      <c r="IR53" s="140"/>
      <c r="IS53" s="140"/>
      <c r="IT53" s="140"/>
      <c r="IU53" s="140"/>
      <c r="IV53" s="140"/>
      <c r="IW53" s="140"/>
      <c r="IX53" s="140"/>
      <c r="IY53" s="140"/>
      <c r="IZ53" s="140"/>
      <c r="JA53" s="140"/>
      <c r="JB53" s="140"/>
      <c r="JC53" s="140"/>
      <c r="JD53" s="140"/>
      <c r="JE53" s="140"/>
      <c r="JF53" s="140"/>
      <c r="JG53" s="140"/>
      <c r="JH53" s="140"/>
      <c r="JI53" s="140"/>
      <c r="JJ53" s="140"/>
      <c r="JK53" s="139"/>
      <c r="JL53" s="140"/>
      <c r="JM53" s="140"/>
      <c r="JN53" s="140"/>
      <c r="JO53" s="140"/>
      <c r="JP53" s="140"/>
      <c r="JQ53" s="140"/>
      <c r="JR53" s="140"/>
      <c r="JS53" s="140"/>
      <c r="JT53" s="140"/>
      <c r="JU53" s="140"/>
      <c r="JV53" s="140"/>
      <c r="JW53" s="140"/>
      <c r="JX53" s="140"/>
      <c r="JY53" s="140"/>
      <c r="JZ53" s="140"/>
      <c r="KA53" s="140"/>
      <c r="KB53" s="140"/>
      <c r="KC53" s="140"/>
      <c r="KD53" s="140"/>
      <c r="KE53" s="140"/>
      <c r="KF53" s="140"/>
      <c r="KG53" s="140"/>
      <c r="KH53" s="140"/>
      <c r="KI53" s="140"/>
      <c r="KJ53" s="140"/>
      <c r="KK53" s="140"/>
      <c r="KL53" s="140"/>
      <c r="KM53" s="140"/>
      <c r="KN53" s="140"/>
      <c r="KO53" s="140"/>
      <c r="KP53" s="140"/>
      <c r="KQ53" s="140"/>
      <c r="KR53" s="140"/>
      <c r="KS53" s="140"/>
      <c r="KT53" s="139"/>
      <c r="KU53" s="140"/>
      <c r="KV53" s="140"/>
      <c r="KW53" s="140"/>
      <c r="KX53" s="140"/>
      <c r="KY53" s="140"/>
      <c r="KZ53" s="140"/>
      <c r="LA53" s="140"/>
      <c r="LB53" s="140"/>
      <c r="LC53" s="140"/>
      <c r="LD53" s="140"/>
      <c r="LE53" s="140"/>
      <c r="LF53" s="140"/>
      <c r="LG53" s="140"/>
      <c r="LH53" s="140"/>
      <c r="LI53" s="140"/>
      <c r="LJ53" s="140"/>
      <c r="LK53" s="140"/>
      <c r="LL53" s="140"/>
      <c r="LM53" s="140"/>
      <c r="LN53" s="140"/>
      <c r="LO53" s="140"/>
      <c r="LP53" s="140"/>
      <c r="LQ53" s="140"/>
      <c r="LR53" s="140"/>
      <c r="LS53" s="140"/>
      <c r="LT53" s="140"/>
      <c r="LU53" s="140"/>
      <c r="LV53" s="140"/>
      <c r="LW53" s="140"/>
      <c r="LX53" s="140"/>
      <c r="LY53" s="140"/>
      <c r="LZ53" s="140"/>
      <c r="MA53" s="140"/>
      <c r="MB53" s="140"/>
      <c r="MC53" s="139"/>
      <c r="MD53" s="164"/>
      <c r="ME53" s="164"/>
      <c r="MF53" s="164"/>
      <c r="MG53" s="164"/>
      <c r="MH53" s="164"/>
      <c r="MI53" s="164"/>
      <c r="MJ53" s="164"/>
      <c r="MK53" s="164"/>
      <c r="ML53" s="164"/>
      <c r="MM53" s="164"/>
      <c r="MN53" s="164"/>
      <c r="MO53" s="164"/>
      <c r="MP53" s="164"/>
      <c r="MQ53" s="164"/>
      <c r="MR53" s="164"/>
      <c r="MS53" s="164"/>
      <c r="MT53" s="164"/>
      <c r="MU53" s="164"/>
      <c r="MV53" s="164"/>
      <c r="MW53" s="164"/>
      <c r="MX53" s="164"/>
      <c r="MY53" s="164"/>
      <c r="MZ53" s="164"/>
      <c r="NA53" s="164"/>
      <c r="NB53" s="164"/>
      <c r="NC53" s="164"/>
      <c r="ND53" s="164"/>
      <c r="NE53" s="164"/>
      <c r="NF53" s="164"/>
      <c r="NG53" s="164"/>
      <c r="NH53" s="164"/>
      <c r="NI53" s="164"/>
      <c r="NJ53" s="164"/>
      <c r="NK53" s="164"/>
      <c r="NL53" s="139"/>
      <c r="NM53" s="164"/>
      <c r="NN53" s="164"/>
      <c r="NO53" s="164"/>
      <c r="NP53" s="164"/>
      <c r="NQ53" s="164"/>
      <c r="NR53" s="164"/>
      <c r="NS53" s="164"/>
      <c r="NT53" s="164"/>
      <c r="NU53" s="164"/>
      <c r="NV53" s="164"/>
      <c r="NW53" s="164"/>
      <c r="NX53" s="164"/>
      <c r="NY53" s="164"/>
      <c r="NZ53" s="164"/>
      <c r="OA53" s="164"/>
      <c r="OB53" s="164"/>
      <c r="OC53" s="164"/>
      <c r="OD53" s="164"/>
      <c r="OE53" s="164"/>
      <c r="OF53" s="164"/>
      <c r="OG53" s="164"/>
      <c r="OH53" s="164"/>
      <c r="OI53" s="164"/>
      <c r="OJ53" s="164"/>
      <c r="OK53" s="164"/>
      <c r="OL53" s="164"/>
      <c r="OM53" s="164"/>
      <c r="ON53" s="164"/>
      <c r="OO53" s="164"/>
      <c r="OP53" s="164"/>
      <c r="OQ53" s="164"/>
      <c r="OR53" s="164"/>
      <c r="OS53" s="164"/>
      <c r="OT53" s="164"/>
      <c r="OU53" s="139"/>
      <c r="OV53" s="164"/>
      <c r="OW53" s="164"/>
      <c r="OX53" s="164"/>
      <c r="OY53" s="164"/>
      <c r="OZ53" s="164"/>
      <c r="PA53" s="164"/>
      <c r="PB53" s="164"/>
      <c r="PC53" s="164"/>
      <c r="PD53" s="164"/>
      <c r="PE53" s="164"/>
      <c r="PF53" s="164"/>
      <c r="PG53" s="164"/>
      <c r="PH53" s="164"/>
      <c r="PI53" s="164"/>
      <c r="PJ53" s="164"/>
      <c r="PK53" s="164"/>
      <c r="PL53" s="164"/>
      <c r="PM53" s="164"/>
      <c r="PN53" s="164"/>
      <c r="PO53" s="164"/>
      <c r="PP53" s="164"/>
      <c r="PQ53" s="164"/>
      <c r="PR53" s="164"/>
      <c r="PS53" s="164"/>
      <c r="PT53" s="164"/>
      <c r="PU53" s="164"/>
      <c r="PV53" s="164"/>
      <c r="PW53" s="164"/>
      <c r="PX53" s="164"/>
      <c r="PY53" s="164"/>
      <c r="PZ53" s="164"/>
      <c r="QA53" s="164"/>
      <c r="QB53" s="164"/>
      <c r="QC53" s="164"/>
      <c r="QD53" s="131"/>
    </row>
    <row r="54" spans="2:446">
      <c r="B54" s="128"/>
      <c r="C54" s="129"/>
      <c r="D54" s="129"/>
      <c r="E54" s="129"/>
      <c r="F54" s="130"/>
      <c r="G54" s="130"/>
      <c r="H54" s="131"/>
      <c r="I54" s="132"/>
      <c r="J54" s="132"/>
      <c r="K54" s="162"/>
      <c r="L54" s="132"/>
      <c r="M54" s="132"/>
      <c r="N54" s="135"/>
      <c r="O54" s="132"/>
      <c r="P54" s="135"/>
      <c r="Q54" s="132"/>
      <c r="R54" s="133"/>
      <c r="S54" s="133"/>
      <c r="T54" s="133"/>
      <c r="U54" s="133"/>
      <c r="V54" s="133"/>
      <c r="W54" s="133"/>
      <c r="X54" s="131"/>
      <c r="Y54" s="134"/>
      <c r="Z54" s="134"/>
      <c r="AA54" s="163"/>
      <c r="AB54" s="163"/>
      <c r="AC54" s="134"/>
      <c r="AD54" s="134"/>
      <c r="AE54" s="134"/>
      <c r="AF54" s="131"/>
      <c r="AG54" s="135"/>
      <c r="AH54" s="135"/>
      <c r="AI54" s="135"/>
      <c r="AJ54" s="135"/>
      <c r="AK54" s="135"/>
      <c r="AL54" s="131"/>
      <c r="AM54" s="156"/>
      <c r="AN54" s="156"/>
      <c r="AO54" s="156"/>
      <c r="AP54" s="131"/>
      <c r="AQ54" s="138"/>
      <c r="AR54" s="138"/>
      <c r="AS54" s="131"/>
      <c r="AT54" s="138"/>
      <c r="AU54" s="138"/>
      <c r="AV54" s="131"/>
      <c r="AW54" s="138"/>
      <c r="AX54" s="138"/>
      <c r="AY54" s="138"/>
      <c r="AZ54" s="138"/>
      <c r="BA54" s="138"/>
      <c r="BB54" s="131"/>
      <c r="BC54" s="138"/>
      <c r="BD54" s="138"/>
      <c r="BE54" s="138"/>
      <c r="BF54" s="131"/>
      <c r="BG54" s="138"/>
      <c r="BH54" s="138"/>
      <c r="BI54" s="131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31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0"/>
      <c r="DR54" s="140"/>
      <c r="DS54" s="140"/>
      <c r="DT54" s="140"/>
      <c r="DU54" s="140"/>
      <c r="DV54" s="140"/>
      <c r="DW54" s="140"/>
      <c r="DX54" s="140"/>
      <c r="DY54" s="140"/>
      <c r="DZ54" s="140"/>
      <c r="EA54" s="139"/>
      <c r="EB54" s="140"/>
      <c r="EC54" s="140"/>
      <c r="ED54" s="140"/>
      <c r="EE54" s="140"/>
      <c r="EF54" s="140"/>
      <c r="EG54" s="140"/>
      <c r="EH54" s="140"/>
      <c r="EI54" s="140"/>
      <c r="EJ54" s="140"/>
      <c r="EK54" s="140"/>
      <c r="EL54" s="140"/>
      <c r="EM54" s="140"/>
      <c r="EN54" s="140"/>
      <c r="EO54" s="140"/>
      <c r="EP54" s="140"/>
      <c r="EQ54" s="140"/>
      <c r="ER54" s="140"/>
      <c r="ES54" s="140"/>
      <c r="ET54" s="140"/>
      <c r="EU54" s="140"/>
      <c r="EV54" s="140"/>
      <c r="EW54" s="140"/>
      <c r="EX54" s="140"/>
      <c r="EY54" s="140"/>
      <c r="EZ54" s="140"/>
      <c r="FA54" s="140"/>
      <c r="FB54" s="140"/>
      <c r="FC54" s="140"/>
      <c r="FD54" s="140"/>
      <c r="FE54" s="140"/>
      <c r="FF54" s="140"/>
      <c r="FG54" s="140"/>
      <c r="FH54" s="140"/>
      <c r="FI54" s="140"/>
      <c r="FJ54" s="139"/>
      <c r="FK54" s="140"/>
      <c r="FL54" s="140"/>
      <c r="FM54" s="140"/>
      <c r="FN54" s="140"/>
      <c r="FO54" s="140"/>
      <c r="FP54" s="140"/>
      <c r="FQ54" s="140"/>
      <c r="FR54" s="140"/>
      <c r="FS54" s="140"/>
      <c r="FT54" s="140"/>
      <c r="FU54" s="140"/>
      <c r="FV54" s="140"/>
      <c r="FW54" s="140"/>
      <c r="FX54" s="140"/>
      <c r="FY54" s="140"/>
      <c r="FZ54" s="140"/>
      <c r="GA54" s="140"/>
      <c r="GB54" s="140"/>
      <c r="GC54" s="140"/>
      <c r="GD54" s="140"/>
      <c r="GE54" s="140"/>
      <c r="GF54" s="140"/>
      <c r="GG54" s="140"/>
      <c r="GH54" s="140"/>
      <c r="GI54" s="140"/>
      <c r="GJ54" s="140"/>
      <c r="GK54" s="140"/>
      <c r="GL54" s="140"/>
      <c r="GM54" s="140"/>
      <c r="GN54" s="140"/>
      <c r="GO54" s="140"/>
      <c r="GP54" s="140"/>
      <c r="GQ54" s="140"/>
      <c r="GR54" s="140"/>
      <c r="GS54" s="139"/>
      <c r="GT54" s="140"/>
      <c r="GU54" s="140"/>
      <c r="GV54" s="140"/>
      <c r="GW54" s="140"/>
      <c r="GX54" s="140"/>
      <c r="GY54" s="140"/>
      <c r="GZ54" s="140"/>
      <c r="HA54" s="140"/>
      <c r="HB54" s="140"/>
      <c r="HC54" s="140"/>
      <c r="HD54" s="140"/>
      <c r="HE54" s="140"/>
      <c r="HF54" s="140"/>
      <c r="HG54" s="140"/>
      <c r="HH54" s="140"/>
      <c r="HI54" s="140"/>
      <c r="HJ54" s="140"/>
      <c r="HK54" s="140"/>
      <c r="HL54" s="140"/>
      <c r="HM54" s="140"/>
      <c r="HN54" s="140"/>
      <c r="HO54" s="140"/>
      <c r="HP54" s="140"/>
      <c r="HQ54" s="140"/>
      <c r="HR54" s="140"/>
      <c r="HS54" s="140"/>
      <c r="HT54" s="140"/>
      <c r="HU54" s="140"/>
      <c r="HV54" s="140"/>
      <c r="HW54" s="140"/>
      <c r="HX54" s="140"/>
      <c r="HY54" s="140"/>
      <c r="HZ54" s="140"/>
      <c r="IA54" s="140"/>
      <c r="IB54" s="139"/>
      <c r="IC54" s="140"/>
      <c r="ID54" s="140"/>
      <c r="IE54" s="140"/>
      <c r="IF54" s="140"/>
      <c r="IG54" s="140"/>
      <c r="IH54" s="140"/>
      <c r="II54" s="140"/>
      <c r="IJ54" s="140"/>
      <c r="IK54" s="140"/>
      <c r="IL54" s="140"/>
      <c r="IM54" s="140"/>
      <c r="IN54" s="140"/>
      <c r="IO54" s="140"/>
      <c r="IP54" s="140"/>
      <c r="IQ54" s="140"/>
      <c r="IR54" s="140"/>
      <c r="IS54" s="140"/>
      <c r="IT54" s="140"/>
      <c r="IU54" s="140"/>
      <c r="IV54" s="140"/>
      <c r="IW54" s="140"/>
      <c r="IX54" s="140"/>
      <c r="IY54" s="140"/>
      <c r="IZ54" s="140"/>
      <c r="JA54" s="140"/>
      <c r="JB54" s="140"/>
      <c r="JC54" s="140"/>
      <c r="JD54" s="140"/>
      <c r="JE54" s="140"/>
      <c r="JF54" s="140"/>
      <c r="JG54" s="140"/>
      <c r="JH54" s="140"/>
      <c r="JI54" s="140"/>
      <c r="JJ54" s="140"/>
      <c r="JK54" s="139"/>
      <c r="JL54" s="140"/>
      <c r="JM54" s="140"/>
      <c r="JN54" s="140"/>
      <c r="JO54" s="140"/>
      <c r="JP54" s="140"/>
      <c r="JQ54" s="140"/>
      <c r="JR54" s="140"/>
      <c r="JS54" s="140"/>
      <c r="JT54" s="140"/>
      <c r="JU54" s="140"/>
      <c r="JV54" s="140"/>
      <c r="JW54" s="140"/>
      <c r="JX54" s="140"/>
      <c r="JY54" s="140"/>
      <c r="JZ54" s="140"/>
      <c r="KA54" s="140"/>
      <c r="KB54" s="140"/>
      <c r="KC54" s="140"/>
      <c r="KD54" s="140"/>
      <c r="KE54" s="140"/>
      <c r="KF54" s="140"/>
      <c r="KG54" s="140"/>
      <c r="KH54" s="140"/>
      <c r="KI54" s="140"/>
      <c r="KJ54" s="140"/>
      <c r="KK54" s="140"/>
      <c r="KL54" s="140"/>
      <c r="KM54" s="140"/>
      <c r="KN54" s="140"/>
      <c r="KO54" s="140"/>
      <c r="KP54" s="140"/>
      <c r="KQ54" s="140"/>
      <c r="KR54" s="140"/>
      <c r="KS54" s="140"/>
      <c r="KT54" s="139"/>
      <c r="KU54" s="140"/>
      <c r="KV54" s="140"/>
      <c r="KW54" s="140"/>
      <c r="KX54" s="140"/>
      <c r="KY54" s="140"/>
      <c r="KZ54" s="140"/>
      <c r="LA54" s="140"/>
      <c r="LB54" s="140"/>
      <c r="LC54" s="140"/>
      <c r="LD54" s="140"/>
      <c r="LE54" s="140"/>
      <c r="LF54" s="140"/>
      <c r="LG54" s="140"/>
      <c r="LH54" s="140"/>
      <c r="LI54" s="140"/>
      <c r="LJ54" s="140"/>
      <c r="LK54" s="140"/>
      <c r="LL54" s="140"/>
      <c r="LM54" s="140"/>
      <c r="LN54" s="140"/>
      <c r="LO54" s="140"/>
      <c r="LP54" s="140"/>
      <c r="LQ54" s="140"/>
      <c r="LR54" s="140"/>
      <c r="LS54" s="140"/>
      <c r="LT54" s="140"/>
      <c r="LU54" s="140"/>
      <c r="LV54" s="140"/>
      <c r="LW54" s="140"/>
      <c r="LX54" s="140"/>
      <c r="LY54" s="140"/>
      <c r="LZ54" s="140"/>
      <c r="MA54" s="140"/>
      <c r="MB54" s="140"/>
      <c r="MC54" s="139"/>
      <c r="MD54" s="164"/>
      <c r="ME54" s="164"/>
      <c r="MF54" s="164"/>
      <c r="MG54" s="164"/>
      <c r="MH54" s="164"/>
      <c r="MI54" s="164"/>
      <c r="MJ54" s="164"/>
      <c r="MK54" s="164"/>
      <c r="ML54" s="164"/>
      <c r="MM54" s="164"/>
      <c r="MN54" s="164"/>
      <c r="MO54" s="164"/>
      <c r="MP54" s="164"/>
      <c r="MQ54" s="164"/>
      <c r="MR54" s="164"/>
      <c r="MS54" s="164"/>
      <c r="MT54" s="164"/>
      <c r="MU54" s="164"/>
      <c r="MV54" s="164"/>
      <c r="MW54" s="164"/>
      <c r="MX54" s="164"/>
      <c r="MY54" s="164"/>
      <c r="MZ54" s="164"/>
      <c r="NA54" s="164"/>
      <c r="NB54" s="164"/>
      <c r="NC54" s="164"/>
      <c r="ND54" s="164"/>
      <c r="NE54" s="164"/>
      <c r="NF54" s="164"/>
      <c r="NG54" s="164"/>
      <c r="NH54" s="164"/>
      <c r="NI54" s="164"/>
      <c r="NJ54" s="164"/>
      <c r="NK54" s="164"/>
      <c r="NL54" s="139"/>
      <c r="NM54" s="164"/>
      <c r="NN54" s="164"/>
      <c r="NO54" s="164"/>
      <c r="NP54" s="164"/>
      <c r="NQ54" s="164"/>
      <c r="NR54" s="164"/>
      <c r="NS54" s="164"/>
      <c r="NT54" s="164"/>
      <c r="NU54" s="164"/>
      <c r="NV54" s="164"/>
      <c r="NW54" s="164"/>
      <c r="NX54" s="164"/>
      <c r="NY54" s="164"/>
      <c r="NZ54" s="164"/>
      <c r="OA54" s="164"/>
      <c r="OB54" s="164"/>
      <c r="OC54" s="164"/>
      <c r="OD54" s="164"/>
      <c r="OE54" s="164"/>
      <c r="OF54" s="164"/>
      <c r="OG54" s="164"/>
      <c r="OH54" s="164"/>
      <c r="OI54" s="164"/>
      <c r="OJ54" s="164"/>
      <c r="OK54" s="164"/>
      <c r="OL54" s="164"/>
      <c r="OM54" s="164"/>
      <c r="ON54" s="164"/>
      <c r="OO54" s="164"/>
      <c r="OP54" s="164"/>
      <c r="OQ54" s="164"/>
      <c r="OR54" s="164"/>
      <c r="OS54" s="164"/>
      <c r="OT54" s="164"/>
      <c r="OU54" s="139"/>
      <c r="OV54" s="164"/>
      <c r="OW54" s="164"/>
      <c r="OX54" s="164"/>
      <c r="OY54" s="164"/>
      <c r="OZ54" s="164"/>
      <c r="PA54" s="164"/>
      <c r="PB54" s="164"/>
      <c r="PC54" s="164"/>
      <c r="PD54" s="164"/>
      <c r="PE54" s="164"/>
      <c r="PF54" s="164"/>
      <c r="PG54" s="164"/>
      <c r="PH54" s="164"/>
      <c r="PI54" s="164"/>
      <c r="PJ54" s="164"/>
      <c r="PK54" s="164"/>
      <c r="PL54" s="164"/>
      <c r="PM54" s="164"/>
      <c r="PN54" s="164"/>
      <c r="PO54" s="164"/>
      <c r="PP54" s="164"/>
      <c r="PQ54" s="164"/>
      <c r="PR54" s="164"/>
      <c r="PS54" s="164"/>
      <c r="PT54" s="164"/>
      <c r="PU54" s="164"/>
      <c r="PV54" s="164"/>
      <c r="PW54" s="164"/>
      <c r="PX54" s="164"/>
      <c r="PY54" s="164"/>
      <c r="PZ54" s="164"/>
      <c r="QA54" s="164"/>
      <c r="QB54" s="164"/>
      <c r="QC54" s="164"/>
      <c r="QD54" s="131"/>
    </row>
    <row r="55" spans="2:446">
      <c r="B55" s="128"/>
      <c r="C55" s="129"/>
      <c r="D55" s="129"/>
      <c r="E55" s="129"/>
      <c r="F55" s="130"/>
      <c r="G55" s="130"/>
      <c r="H55" s="131"/>
      <c r="I55" s="132"/>
      <c r="J55" s="132"/>
      <c r="K55" s="162"/>
      <c r="L55" s="132"/>
      <c r="M55" s="132"/>
      <c r="N55" s="135"/>
      <c r="O55" s="132"/>
      <c r="P55" s="135"/>
      <c r="Q55" s="132"/>
      <c r="R55" s="133"/>
      <c r="S55" s="133"/>
      <c r="T55" s="133"/>
      <c r="U55" s="133"/>
      <c r="V55" s="133"/>
      <c r="W55" s="133"/>
      <c r="X55" s="131"/>
      <c r="Y55" s="134"/>
      <c r="Z55" s="134"/>
      <c r="AA55" s="163"/>
      <c r="AB55" s="163"/>
      <c r="AC55" s="134"/>
      <c r="AD55" s="134"/>
      <c r="AE55" s="134"/>
      <c r="AF55" s="131"/>
      <c r="AG55" s="135"/>
      <c r="AH55" s="135"/>
      <c r="AI55" s="135"/>
      <c r="AJ55" s="135"/>
      <c r="AK55" s="135"/>
      <c r="AL55" s="131"/>
      <c r="AM55" s="156"/>
      <c r="AN55" s="156"/>
      <c r="AO55" s="156"/>
      <c r="AP55" s="131"/>
      <c r="AQ55" s="138"/>
      <c r="AR55" s="138"/>
      <c r="AS55" s="131"/>
      <c r="AT55" s="138"/>
      <c r="AU55" s="138"/>
      <c r="AV55" s="131"/>
      <c r="AW55" s="138"/>
      <c r="AX55" s="138"/>
      <c r="AY55" s="138"/>
      <c r="AZ55" s="138"/>
      <c r="BA55" s="138"/>
      <c r="BB55" s="131"/>
      <c r="BC55" s="138"/>
      <c r="BD55" s="138"/>
      <c r="BE55" s="138"/>
      <c r="BF55" s="131"/>
      <c r="BG55" s="138"/>
      <c r="BH55" s="138"/>
      <c r="BI55" s="131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31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0"/>
      <c r="DF55" s="140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0"/>
      <c r="DR55" s="140"/>
      <c r="DS55" s="140"/>
      <c r="DT55" s="140"/>
      <c r="DU55" s="140"/>
      <c r="DV55" s="140"/>
      <c r="DW55" s="140"/>
      <c r="DX55" s="140"/>
      <c r="DY55" s="140"/>
      <c r="DZ55" s="140"/>
      <c r="EA55" s="139"/>
      <c r="EB55" s="140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0"/>
      <c r="EN55" s="140"/>
      <c r="EO55" s="140"/>
      <c r="EP55" s="140"/>
      <c r="EQ55" s="140"/>
      <c r="ER55" s="140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40"/>
      <c r="FD55" s="140"/>
      <c r="FE55" s="140"/>
      <c r="FF55" s="140"/>
      <c r="FG55" s="140"/>
      <c r="FH55" s="140"/>
      <c r="FI55" s="140"/>
      <c r="FJ55" s="139"/>
      <c r="FK55" s="140"/>
      <c r="FL55" s="140"/>
      <c r="FM55" s="140"/>
      <c r="FN55" s="140"/>
      <c r="FO55" s="140"/>
      <c r="FP55" s="140"/>
      <c r="FQ55" s="140"/>
      <c r="FR55" s="140"/>
      <c r="FS55" s="140"/>
      <c r="FT55" s="140"/>
      <c r="FU55" s="140"/>
      <c r="FV55" s="140"/>
      <c r="FW55" s="140"/>
      <c r="FX55" s="140"/>
      <c r="FY55" s="140"/>
      <c r="FZ55" s="140"/>
      <c r="GA55" s="140"/>
      <c r="GB55" s="140"/>
      <c r="GC55" s="140"/>
      <c r="GD55" s="140"/>
      <c r="GE55" s="140"/>
      <c r="GF55" s="140"/>
      <c r="GG55" s="140"/>
      <c r="GH55" s="140"/>
      <c r="GI55" s="140"/>
      <c r="GJ55" s="140"/>
      <c r="GK55" s="140"/>
      <c r="GL55" s="140"/>
      <c r="GM55" s="140"/>
      <c r="GN55" s="140"/>
      <c r="GO55" s="140"/>
      <c r="GP55" s="140"/>
      <c r="GQ55" s="140"/>
      <c r="GR55" s="140"/>
      <c r="GS55" s="139"/>
      <c r="GT55" s="140"/>
      <c r="GU55" s="140"/>
      <c r="GV55" s="140"/>
      <c r="GW55" s="140"/>
      <c r="GX55" s="140"/>
      <c r="GY55" s="140"/>
      <c r="GZ55" s="140"/>
      <c r="HA55" s="140"/>
      <c r="HB55" s="140"/>
      <c r="HC55" s="140"/>
      <c r="HD55" s="140"/>
      <c r="HE55" s="140"/>
      <c r="HF55" s="140"/>
      <c r="HG55" s="140"/>
      <c r="HH55" s="140"/>
      <c r="HI55" s="140"/>
      <c r="HJ55" s="140"/>
      <c r="HK55" s="140"/>
      <c r="HL55" s="140"/>
      <c r="HM55" s="140"/>
      <c r="HN55" s="140"/>
      <c r="HO55" s="140"/>
      <c r="HP55" s="140"/>
      <c r="HQ55" s="140"/>
      <c r="HR55" s="140"/>
      <c r="HS55" s="140"/>
      <c r="HT55" s="140"/>
      <c r="HU55" s="140"/>
      <c r="HV55" s="140"/>
      <c r="HW55" s="140"/>
      <c r="HX55" s="140"/>
      <c r="HY55" s="140"/>
      <c r="HZ55" s="140"/>
      <c r="IA55" s="140"/>
      <c r="IB55" s="139"/>
      <c r="IC55" s="140"/>
      <c r="ID55" s="140"/>
      <c r="IE55" s="140"/>
      <c r="IF55" s="140"/>
      <c r="IG55" s="140"/>
      <c r="IH55" s="140"/>
      <c r="II55" s="140"/>
      <c r="IJ55" s="140"/>
      <c r="IK55" s="140"/>
      <c r="IL55" s="140"/>
      <c r="IM55" s="140"/>
      <c r="IN55" s="140"/>
      <c r="IO55" s="140"/>
      <c r="IP55" s="140"/>
      <c r="IQ55" s="140"/>
      <c r="IR55" s="140"/>
      <c r="IS55" s="140"/>
      <c r="IT55" s="140"/>
      <c r="IU55" s="140"/>
      <c r="IV55" s="140"/>
      <c r="IW55" s="140"/>
      <c r="IX55" s="140"/>
      <c r="IY55" s="140"/>
      <c r="IZ55" s="140"/>
      <c r="JA55" s="140"/>
      <c r="JB55" s="140"/>
      <c r="JC55" s="140"/>
      <c r="JD55" s="140"/>
      <c r="JE55" s="140"/>
      <c r="JF55" s="140"/>
      <c r="JG55" s="140"/>
      <c r="JH55" s="140"/>
      <c r="JI55" s="140"/>
      <c r="JJ55" s="140"/>
      <c r="JK55" s="139"/>
      <c r="JL55" s="140"/>
      <c r="JM55" s="140"/>
      <c r="JN55" s="140"/>
      <c r="JO55" s="140"/>
      <c r="JP55" s="140"/>
      <c r="JQ55" s="140"/>
      <c r="JR55" s="140"/>
      <c r="JS55" s="140"/>
      <c r="JT55" s="140"/>
      <c r="JU55" s="140"/>
      <c r="JV55" s="140"/>
      <c r="JW55" s="140"/>
      <c r="JX55" s="140"/>
      <c r="JY55" s="140"/>
      <c r="JZ55" s="140"/>
      <c r="KA55" s="140"/>
      <c r="KB55" s="140"/>
      <c r="KC55" s="140"/>
      <c r="KD55" s="140"/>
      <c r="KE55" s="140"/>
      <c r="KF55" s="140"/>
      <c r="KG55" s="140"/>
      <c r="KH55" s="140"/>
      <c r="KI55" s="140"/>
      <c r="KJ55" s="140"/>
      <c r="KK55" s="140"/>
      <c r="KL55" s="140"/>
      <c r="KM55" s="140"/>
      <c r="KN55" s="140"/>
      <c r="KO55" s="140"/>
      <c r="KP55" s="140"/>
      <c r="KQ55" s="140"/>
      <c r="KR55" s="140"/>
      <c r="KS55" s="140"/>
      <c r="KT55" s="139"/>
      <c r="KU55" s="140"/>
      <c r="KV55" s="140"/>
      <c r="KW55" s="140"/>
      <c r="KX55" s="140"/>
      <c r="KY55" s="140"/>
      <c r="KZ55" s="140"/>
      <c r="LA55" s="140"/>
      <c r="LB55" s="140"/>
      <c r="LC55" s="140"/>
      <c r="LD55" s="140"/>
      <c r="LE55" s="140"/>
      <c r="LF55" s="140"/>
      <c r="LG55" s="140"/>
      <c r="LH55" s="140"/>
      <c r="LI55" s="140"/>
      <c r="LJ55" s="140"/>
      <c r="LK55" s="140"/>
      <c r="LL55" s="140"/>
      <c r="LM55" s="140"/>
      <c r="LN55" s="140"/>
      <c r="LO55" s="140"/>
      <c r="LP55" s="140"/>
      <c r="LQ55" s="140"/>
      <c r="LR55" s="140"/>
      <c r="LS55" s="140"/>
      <c r="LT55" s="140"/>
      <c r="LU55" s="140"/>
      <c r="LV55" s="140"/>
      <c r="LW55" s="140"/>
      <c r="LX55" s="140"/>
      <c r="LY55" s="140"/>
      <c r="LZ55" s="140"/>
      <c r="MA55" s="140"/>
      <c r="MB55" s="140"/>
      <c r="MC55" s="139"/>
      <c r="MD55" s="164"/>
      <c r="ME55" s="164"/>
      <c r="MF55" s="164"/>
      <c r="MG55" s="164"/>
      <c r="MH55" s="164"/>
      <c r="MI55" s="164"/>
      <c r="MJ55" s="164"/>
      <c r="MK55" s="164"/>
      <c r="ML55" s="164"/>
      <c r="MM55" s="164"/>
      <c r="MN55" s="164"/>
      <c r="MO55" s="164"/>
      <c r="MP55" s="164"/>
      <c r="MQ55" s="164"/>
      <c r="MR55" s="164"/>
      <c r="MS55" s="164"/>
      <c r="MT55" s="164"/>
      <c r="MU55" s="164"/>
      <c r="MV55" s="164"/>
      <c r="MW55" s="164"/>
      <c r="MX55" s="164"/>
      <c r="MY55" s="164"/>
      <c r="MZ55" s="164"/>
      <c r="NA55" s="164"/>
      <c r="NB55" s="164"/>
      <c r="NC55" s="164"/>
      <c r="ND55" s="164"/>
      <c r="NE55" s="164"/>
      <c r="NF55" s="164"/>
      <c r="NG55" s="164"/>
      <c r="NH55" s="164"/>
      <c r="NI55" s="164"/>
      <c r="NJ55" s="164"/>
      <c r="NK55" s="164"/>
      <c r="NL55" s="139"/>
      <c r="NM55" s="164"/>
      <c r="NN55" s="164"/>
      <c r="NO55" s="164"/>
      <c r="NP55" s="164"/>
      <c r="NQ55" s="164"/>
      <c r="NR55" s="164"/>
      <c r="NS55" s="164"/>
      <c r="NT55" s="164"/>
      <c r="NU55" s="164"/>
      <c r="NV55" s="164"/>
      <c r="NW55" s="164"/>
      <c r="NX55" s="164"/>
      <c r="NY55" s="164"/>
      <c r="NZ55" s="164"/>
      <c r="OA55" s="164"/>
      <c r="OB55" s="164"/>
      <c r="OC55" s="164"/>
      <c r="OD55" s="164"/>
      <c r="OE55" s="164"/>
      <c r="OF55" s="164"/>
      <c r="OG55" s="164"/>
      <c r="OH55" s="164"/>
      <c r="OI55" s="164"/>
      <c r="OJ55" s="164"/>
      <c r="OK55" s="164"/>
      <c r="OL55" s="164"/>
      <c r="OM55" s="164"/>
      <c r="ON55" s="164"/>
      <c r="OO55" s="164"/>
      <c r="OP55" s="164"/>
      <c r="OQ55" s="164"/>
      <c r="OR55" s="164"/>
      <c r="OS55" s="164"/>
      <c r="OT55" s="164"/>
      <c r="OU55" s="139"/>
      <c r="OV55" s="164"/>
      <c r="OW55" s="164"/>
      <c r="OX55" s="164"/>
      <c r="OY55" s="164"/>
      <c r="OZ55" s="164"/>
      <c r="PA55" s="164"/>
      <c r="PB55" s="164"/>
      <c r="PC55" s="164"/>
      <c r="PD55" s="164"/>
      <c r="PE55" s="164"/>
      <c r="PF55" s="164"/>
      <c r="PG55" s="164"/>
      <c r="PH55" s="164"/>
      <c r="PI55" s="164"/>
      <c r="PJ55" s="164"/>
      <c r="PK55" s="164"/>
      <c r="PL55" s="164"/>
      <c r="PM55" s="164"/>
      <c r="PN55" s="164"/>
      <c r="PO55" s="164"/>
      <c r="PP55" s="164"/>
      <c r="PQ55" s="164"/>
      <c r="PR55" s="164"/>
      <c r="PS55" s="164"/>
      <c r="PT55" s="164"/>
      <c r="PU55" s="164"/>
      <c r="PV55" s="164"/>
      <c r="PW55" s="164"/>
      <c r="PX55" s="164"/>
      <c r="PY55" s="164"/>
      <c r="PZ55" s="164"/>
      <c r="QA55" s="164"/>
      <c r="QB55" s="164"/>
      <c r="QC55" s="164"/>
      <c r="QD55" s="131"/>
    </row>
    <row r="56" spans="2:446">
      <c r="B56" s="128"/>
      <c r="C56" s="129"/>
      <c r="D56" s="129"/>
      <c r="E56" s="129"/>
      <c r="F56" s="130"/>
      <c r="G56" s="130"/>
      <c r="H56" s="131"/>
      <c r="I56" s="132"/>
      <c r="J56" s="132"/>
      <c r="K56" s="162"/>
      <c r="L56" s="132"/>
      <c r="M56" s="132"/>
      <c r="N56" s="135"/>
      <c r="O56" s="132"/>
      <c r="P56" s="135"/>
      <c r="Q56" s="132"/>
      <c r="R56" s="133"/>
      <c r="S56" s="133"/>
      <c r="T56" s="133"/>
      <c r="U56" s="133"/>
      <c r="V56" s="133"/>
      <c r="W56" s="133"/>
      <c r="X56" s="131"/>
      <c r="Y56" s="134"/>
      <c r="Z56" s="134"/>
      <c r="AA56" s="163"/>
      <c r="AB56" s="163"/>
      <c r="AC56" s="134"/>
      <c r="AD56" s="134"/>
      <c r="AE56" s="134"/>
      <c r="AF56" s="131"/>
      <c r="AG56" s="135"/>
      <c r="AH56" s="135"/>
      <c r="AI56" s="135"/>
      <c r="AJ56" s="135"/>
      <c r="AK56" s="135"/>
      <c r="AL56" s="131"/>
      <c r="AM56" s="156"/>
      <c r="AN56" s="156"/>
      <c r="AO56" s="156"/>
      <c r="AP56" s="131"/>
      <c r="AQ56" s="138"/>
      <c r="AR56" s="138"/>
      <c r="AS56" s="131"/>
      <c r="AT56" s="138"/>
      <c r="AU56" s="138"/>
      <c r="AV56" s="131"/>
      <c r="AW56" s="138"/>
      <c r="AX56" s="138"/>
      <c r="AY56" s="138"/>
      <c r="AZ56" s="138"/>
      <c r="BA56" s="138"/>
      <c r="BB56" s="131"/>
      <c r="BC56" s="138"/>
      <c r="BD56" s="138"/>
      <c r="BE56" s="138"/>
      <c r="BF56" s="131"/>
      <c r="BG56" s="138"/>
      <c r="BH56" s="138"/>
      <c r="BI56" s="131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  <c r="CP56" s="140"/>
      <c r="CQ56" s="140"/>
      <c r="CR56" s="131"/>
      <c r="CS56" s="140"/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0"/>
      <c r="DE56" s="140"/>
      <c r="DF56" s="140"/>
      <c r="DG56" s="140"/>
      <c r="DH56" s="140"/>
      <c r="DI56" s="140"/>
      <c r="DJ56" s="140"/>
      <c r="DK56" s="140"/>
      <c r="DL56" s="140"/>
      <c r="DM56" s="140"/>
      <c r="DN56" s="140"/>
      <c r="DO56" s="140"/>
      <c r="DP56" s="140"/>
      <c r="DQ56" s="140"/>
      <c r="DR56" s="140"/>
      <c r="DS56" s="140"/>
      <c r="DT56" s="140"/>
      <c r="DU56" s="140"/>
      <c r="DV56" s="140"/>
      <c r="DW56" s="140"/>
      <c r="DX56" s="140"/>
      <c r="DY56" s="140"/>
      <c r="DZ56" s="140"/>
      <c r="EA56" s="139"/>
      <c r="EB56" s="140"/>
      <c r="EC56" s="140"/>
      <c r="ED56" s="140"/>
      <c r="EE56" s="140"/>
      <c r="EF56" s="140"/>
      <c r="EG56" s="140"/>
      <c r="EH56" s="140"/>
      <c r="EI56" s="140"/>
      <c r="EJ56" s="140"/>
      <c r="EK56" s="140"/>
      <c r="EL56" s="140"/>
      <c r="EM56" s="140"/>
      <c r="EN56" s="140"/>
      <c r="EO56" s="140"/>
      <c r="EP56" s="140"/>
      <c r="EQ56" s="140"/>
      <c r="ER56" s="140"/>
      <c r="ES56" s="140"/>
      <c r="ET56" s="140"/>
      <c r="EU56" s="140"/>
      <c r="EV56" s="140"/>
      <c r="EW56" s="140"/>
      <c r="EX56" s="140"/>
      <c r="EY56" s="140"/>
      <c r="EZ56" s="140"/>
      <c r="FA56" s="140"/>
      <c r="FB56" s="140"/>
      <c r="FC56" s="140"/>
      <c r="FD56" s="140"/>
      <c r="FE56" s="140"/>
      <c r="FF56" s="140"/>
      <c r="FG56" s="140"/>
      <c r="FH56" s="140"/>
      <c r="FI56" s="140"/>
      <c r="FJ56" s="139"/>
      <c r="FK56" s="140"/>
      <c r="FL56" s="140"/>
      <c r="FM56" s="140"/>
      <c r="FN56" s="140"/>
      <c r="FO56" s="140"/>
      <c r="FP56" s="140"/>
      <c r="FQ56" s="140"/>
      <c r="FR56" s="140"/>
      <c r="FS56" s="140"/>
      <c r="FT56" s="140"/>
      <c r="FU56" s="140"/>
      <c r="FV56" s="140"/>
      <c r="FW56" s="140"/>
      <c r="FX56" s="140"/>
      <c r="FY56" s="140"/>
      <c r="FZ56" s="140"/>
      <c r="GA56" s="140"/>
      <c r="GB56" s="140"/>
      <c r="GC56" s="140"/>
      <c r="GD56" s="140"/>
      <c r="GE56" s="140"/>
      <c r="GF56" s="140"/>
      <c r="GG56" s="140"/>
      <c r="GH56" s="140"/>
      <c r="GI56" s="140"/>
      <c r="GJ56" s="140"/>
      <c r="GK56" s="140"/>
      <c r="GL56" s="140"/>
      <c r="GM56" s="140"/>
      <c r="GN56" s="140"/>
      <c r="GO56" s="140"/>
      <c r="GP56" s="140"/>
      <c r="GQ56" s="140"/>
      <c r="GR56" s="140"/>
      <c r="GS56" s="139"/>
      <c r="GT56" s="140"/>
      <c r="GU56" s="140"/>
      <c r="GV56" s="140"/>
      <c r="GW56" s="140"/>
      <c r="GX56" s="140"/>
      <c r="GY56" s="140"/>
      <c r="GZ56" s="140"/>
      <c r="HA56" s="140"/>
      <c r="HB56" s="140"/>
      <c r="HC56" s="140"/>
      <c r="HD56" s="140"/>
      <c r="HE56" s="140"/>
      <c r="HF56" s="140"/>
      <c r="HG56" s="140"/>
      <c r="HH56" s="140"/>
      <c r="HI56" s="140"/>
      <c r="HJ56" s="140"/>
      <c r="HK56" s="140"/>
      <c r="HL56" s="140"/>
      <c r="HM56" s="140"/>
      <c r="HN56" s="140"/>
      <c r="HO56" s="140"/>
      <c r="HP56" s="140"/>
      <c r="HQ56" s="140"/>
      <c r="HR56" s="140"/>
      <c r="HS56" s="140"/>
      <c r="HT56" s="140"/>
      <c r="HU56" s="140"/>
      <c r="HV56" s="140"/>
      <c r="HW56" s="140"/>
      <c r="HX56" s="140"/>
      <c r="HY56" s="140"/>
      <c r="HZ56" s="140"/>
      <c r="IA56" s="140"/>
      <c r="IB56" s="139"/>
      <c r="IC56" s="140"/>
      <c r="ID56" s="140"/>
      <c r="IE56" s="140"/>
      <c r="IF56" s="140"/>
      <c r="IG56" s="140"/>
      <c r="IH56" s="140"/>
      <c r="II56" s="140"/>
      <c r="IJ56" s="140"/>
      <c r="IK56" s="140"/>
      <c r="IL56" s="140"/>
      <c r="IM56" s="140"/>
      <c r="IN56" s="140"/>
      <c r="IO56" s="140"/>
      <c r="IP56" s="140"/>
      <c r="IQ56" s="140"/>
      <c r="IR56" s="140"/>
      <c r="IS56" s="140"/>
      <c r="IT56" s="140"/>
      <c r="IU56" s="140"/>
      <c r="IV56" s="140"/>
      <c r="IW56" s="140"/>
      <c r="IX56" s="140"/>
      <c r="IY56" s="140"/>
      <c r="IZ56" s="140"/>
      <c r="JA56" s="140"/>
      <c r="JB56" s="140"/>
      <c r="JC56" s="140"/>
      <c r="JD56" s="140"/>
      <c r="JE56" s="140"/>
      <c r="JF56" s="140"/>
      <c r="JG56" s="140"/>
      <c r="JH56" s="140"/>
      <c r="JI56" s="140"/>
      <c r="JJ56" s="140"/>
      <c r="JK56" s="139"/>
      <c r="JL56" s="140"/>
      <c r="JM56" s="140"/>
      <c r="JN56" s="140"/>
      <c r="JO56" s="140"/>
      <c r="JP56" s="140"/>
      <c r="JQ56" s="140"/>
      <c r="JR56" s="140"/>
      <c r="JS56" s="140"/>
      <c r="JT56" s="140"/>
      <c r="JU56" s="140"/>
      <c r="JV56" s="140"/>
      <c r="JW56" s="140"/>
      <c r="JX56" s="140"/>
      <c r="JY56" s="140"/>
      <c r="JZ56" s="140"/>
      <c r="KA56" s="140"/>
      <c r="KB56" s="140"/>
      <c r="KC56" s="140"/>
      <c r="KD56" s="140"/>
      <c r="KE56" s="140"/>
      <c r="KF56" s="140"/>
      <c r="KG56" s="140"/>
      <c r="KH56" s="140"/>
      <c r="KI56" s="140"/>
      <c r="KJ56" s="140"/>
      <c r="KK56" s="140"/>
      <c r="KL56" s="140"/>
      <c r="KM56" s="140"/>
      <c r="KN56" s="140"/>
      <c r="KO56" s="140"/>
      <c r="KP56" s="140"/>
      <c r="KQ56" s="140"/>
      <c r="KR56" s="140"/>
      <c r="KS56" s="140"/>
      <c r="KT56" s="139"/>
      <c r="KU56" s="140"/>
      <c r="KV56" s="140"/>
      <c r="KW56" s="140"/>
      <c r="KX56" s="140"/>
      <c r="KY56" s="140"/>
      <c r="KZ56" s="140"/>
      <c r="LA56" s="140"/>
      <c r="LB56" s="140"/>
      <c r="LC56" s="140"/>
      <c r="LD56" s="140"/>
      <c r="LE56" s="140"/>
      <c r="LF56" s="140"/>
      <c r="LG56" s="140"/>
      <c r="LH56" s="140"/>
      <c r="LI56" s="140"/>
      <c r="LJ56" s="140"/>
      <c r="LK56" s="140"/>
      <c r="LL56" s="140"/>
      <c r="LM56" s="140"/>
      <c r="LN56" s="140"/>
      <c r="LO56" s="140"/>
      <c r="LP56" s="140"/>
      <c r="LQ56" s="140"/>
      <c r="LR56" s="140"/>
      <c r="LS56" s="140"/>
      <c r="LT56" s="140"/>
      <c r="LU56" s="140"/>
      <c r="LV56" s="140"/>
      <c r="LW56" s="140"/>
      <c r="LX56" s="140"/>
      <c r="LY56" s="140"/>
      <c r="LZ56" s="140"/>
      <c r="MA56" s="140"/>
      <c r="MB56" s="140"/>
      <c r="MC56" s="139"/>
      <c r="MD56" s="164"/>
      <c r="ME56" s="164"/>
      <c r="MF56" s="164"/>
      <c r="MG56" s="164"/>
      <c r="MH56" s="164"/>
      <c r="MI56" s="164"/>
      <c r="MJ56" s="164"/>
      <c r="MK56" s="164"/>
      <c r="ML56" s="164"/>
      <c r="MM56" s="164"/>
      <c r="MN56" s="164"/>
      <c r="MO56" s="164"/>
      <c r="MP56" s="164"/>
      <c r="MQ56" s="164"/>
      <c r="MR56" s="164"/>
      <c r="MS56" s="164"/>
      <c r="MT56" s="164"/>
      <c r="MU56" s="164"/>
      <c r="MV56" s="164"/>
      <c r="MW56" s="164"/>
      <c r="MX56" s="164"/>
      <c r="MY56" s="164"/>
      <c r="MZ56" s="164"/>
      <c r="NA56" s="164"/>
      <c r="NB56" s="164"/>
      <c r="NC56" s="164"/>
      <c r="ND56" s="164"/>
      <c r="NE56" s="164"/>
      <c r="NF56" s="164"/>
      <c r="NG56" s="164"/>
      <c r="NH56" s="164"/>
      <c r="NI56" s="164"/>
      <c r="NJ56" s="164"/>
      <c r="NK56" s="164"/>
      <c r="NL56" s="139"/>
      <c r="NM56" s="164"/>
      <c r="NN56" s="164"/>
      <c r="NO56" s="164"/>
      <c r="NP56" s="164"/>
      <c r="NQ56" s="164"/>
      <c r="NR56" s="164"/>
      <c r="NS56" s="164"/>
      <c r="NT56" s="164"/>
      <c r="NU56" s="164"/>
      <c r="NV56" s="164"/>
      <c r="NW56" s="164"/>
      <c r="NX56" s="164"/>
      <c r="NY56" s="164"/>
      <c r="NZ56" s="164"/>
      <c r="OA56" s="164"/>
      <c r="OB56" s="164"/>
      <c r="OC56" s="164"/>
      <c r="OD56" s="164"/>
      <c r="OE56" s="164"/>
      <c r="OF56" s="164"/>
      <c r="OG56" s="164"/>
      <c r="OH56" s="164"/>
      <c r="OI56" s="164"/>
      <c r="OJ56" s="164"/>
      <c r="OK56" s="164"/>
      <c r="OL56" s="164"/>
      <c r="OM56" s="164"/>
      <c r="ON56" s="164"/>
      <c r="OO56" s="164"/>
      <c r="OP56" s="164"/>
      <c r="OQ56" s="164"/>
      <c r="OR56" s="164"/>
      <c r="OS56" s="164"/>
      <c r="OT56" s="164"/>
      <c r="OU56" s="139"/>
      <c r="OV56" s="164"/>
      <c r="OW56" s="164"/>
      <c r="OX56" s="164"/>
      <c r="OY56" s="164"/>
      <c r="OZ56" s="164"/>
      <c r="PA56" s="164"/>
      <c r="PB56" s="164"/>
      <c r="PC56" s="164"/>
      <c r="PD56" s="164"/>
      <c r="PE56" s="164"/>
      <c r="PF56" s="164"/>
      <c r="PG56" s="164"/>
      <c r="PH56" s="164"/>
      <c r="PI56" s="164"/>
      <c r="PJ56" s="164"/>
      <c r="PK56" s="164"/>
      <c r="PL56" s="164"/>
      <c r="PM56" s="164"/>
      <c r="PN56" s="164"/>
      <c r="PO56" s="164"/>
      <c r="PP56" s="164"/>
      <c r="PQ56" s="164"/>
      <c r="PR56" s="164"/>
      <c r="PS56" s="164"/>
      <c r="PT56" s="164"/>
      <c r="PU56" s="164"/>
      <c r="PV56" s="164"/>
      <c r="PW56" s="164"/>
      <c r="PX56" s="164"/>
      <c r="PY56" s="164"/>
      <c r="PZ56" s="164"/>
      <c r="QA56" s="164"/>
      <c r="QB56" s="164"/>
      <c r="QC56" s="164"/>
      <c r="QD56" s="131"/>
    </row>
    <row r="57" spans="2:446">
      <c r="B57" s="128"/>
      <c r="C57" s="129"/>
      <c r="D57" s="129"/>
      <c r="E57" s="129"/>
      <c r="F57" s="130"/>
      <c r="G57" s="130"/>
      <c r="H57" s="131"/>
      <c r="I57" s="132"/>
      <c r="J57" s="132"/>
      <c r="K57" s="162"/>
      <c r="L57" s="132"/>
      <c r="M57" s="132"/>
      <c r="N57" s="135"/>
      <c r="O57" s="132"/>
      <c r="P57" s="135"/>
      <c r="Q57" s="132"/>
      <c r="R57" s="133"/>
      <c r="S57" s="133"/>
      <c r="T57" s="133"/>
      <c r="U57" s="133"/>
      <c r="V57" s="133"/>
      <c r="W57" s="133"/>
      <c r="X57" s="131"/>
      <c r="Y57" s="134"/>
      <c r="Z57" s="134"/>
      <c r="AA57" s="163"/>
      <c r="AB57" s="163"/>
      <c r="AC57" s="134"/>
      <c r="AD57" s="134"/>
      <c r="AE57" s="134"/>
      <c r="AF57" s="131"/>
      <c r="AG57" s="135"/>
      <c r="AH57" s="135"/>
      <c r="AI57" s="135"/>
      <c r="AJ57" s="135"/>
      <c r="AK57" s="135"/>
      <c r="AL57" s="131"/>
      <c r="AM57" s="156"/>
      <c r="AN57" s="156"/>
      <c r="AO57" s="156"/>
      <c r="AP57" s="131"/>
      <c r="AQ57" s="138"/>
      <c r="AR57" s="138"/>
      <c r="AS57" s="131"/>
      <c r="AT57" s="138"/>
      <c r="AU57" s="138"/>
      <c r="AV57" s="131"/>
      <c r="AW57" s="138"/>
      <c r="AX57" s="138"/>
      <c r="AY57" s="138"/>
      <c r="AZ57" s="138"/>
      <c r="BA57" s="138"/>
      <c r="BB57" s="131"/>
      <c r="BC57" s="138"/>
      <c r="BD57" s="138"/>
      <c r="BE57" s="138"/>
      <c r="BF57" s="131"/>
      <c r="BG57" s="138"/>
      <c r="BH57" s="138"/>
      <c r="BI57" s="131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31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0"/>
      <c r="DE57" s="140"/>
      <c r="DF57" s="140"/>
      <c r="DG57" s="140"/>
      <c r="DH57" s="140"/>
      <c r="DI57" s="140"/>
      <c r="DJ57" s="140"/>
      <c r="DK57" s="140"/>
      <c r="DL57" s="140"/>
      <c r="DM57" s="140"/>
      <c r="DN57" s="140"/>
      <c r="DO57" s="140"/>
      <c r="DP57" s="140"/>
      <c r="DQ57" s="140"/>
      <c r="DR57" s="140"/>
      <c r="DS57" s="140"/>
      <c r="DT57" s="140"/>
      <c r="DU57" s="140"/>
      <c r="DV57" s="140"/>
      <c r="DW57" s="140"/>
      <c r="DX57" s="140"/>
      <c r="DY57" s="140"/>
      <c r="DZ57" s="140"/>
      <c r="EA57" s="139"/>
      <c r="EB57" s="140"/>
      <c r="EC57" s="140"/>
      <c r="ED57" s="140"/>
      <c r="EE57" s="140"/>
      <c r="EF57" s="140"/>
      <c r="EG57" s="140"/>
      <c r="EH57" s="140"/>
      <c r="EI57" s="140"/>
      <c r="EJ57" s="140"/>
      <c r="EK57" s="140"/>
      <c r="EL57" s="140"/>
      <c r="EM57" s="140"/>
      <c r="EN57" s="140"/>
      <c r="EO57" s="140"/>
      <c r="EP57" s="140"/>
      <c r="EQ57" s="140"/>
      <c r="ER57" s="140"/>
      <c r="ES57" s="140"/>
      <c r="ET57" s="140"/>
      <c r="EU57" s="140"/>
      <c r="EV57" s="140"/>
      <c r="EW57" s="140"/>
      <c r="EX57" s="140"/>
      <c r="EY57" s="140"/>
      <c r="EZ57" s="140"/>
      <c r="FA57" s="140"/>
      <c r="FB57" s="140"/>
      <c r="FC57" s="140"/>
      <c r="FD57" s="140"/>
      <c r="FE57" s="140"/>
      <c r="FF57" s="140"/>
      <c r="FG57" s="140"/>
      <c r="FH57" s="140"/>
      <c r="FI57" s="140"/>
      <c r="FJ57" s="139"/>
      <c r="FK57" s="140"/>
      <c r="FL57" s="140"/>
      <c r="FM57" s="140"/>
      <c r="FN57" s="140"/>
      <c r="FO57" s="140"/>
      <c r="FP57" s="140"/>
      <c r="FQ57" s="140"/>
      <c r="FR57" s="140"/>
      <c r="FS57" s="140"/>
      <c r="FT57" s="140"/>
      <c r="FU57" s="140"/>
      <c r="FV57" s="140"/>
      <c r="FW57" s="140"/>
      <c r="FX57" s="140"/>
      <c r="FY57" s="140"/>
      <c r="FZ57" s="140"/>
      <c r="GA57" s="140"/>
      <c r="GB57" s="140"/>
      <c r="GC57" s="140"/>
      <c r="GD57" s="140"/>
      <c r="GE57" s="140"/>
      <c r="GF57" s="140"/>
      <c r="GG57" s="140"/>
      <c r="GH57" s="140"/>
      <c r="GI57" s="140"/>
      <c r="GJ57" s="140"/>
      <c r="GK57" s="140"/>
      <c r="GL57" s="140"/>
      <c r="GM57" s="140"/>
      <c r="GN57" s="140"/>
      <c r="GO57" s="140"/>
      <c r="GP57" s="140"/>
      <c r="GQ57" s="140"/>
      <c r="GR57" s="140"/>
      <c r="GS57" s="139"/>
      <c r="GT57" s="140"/>
      <c r="GU57" s="140"/>
      <c r="GV57" s="140"/>
      <c r="GW57" s="140"/>
      <c r="GX57" s="140"/>
      <c r="GY57" s="140"/>
      <c r="GZ57" s="140"/>
      <c r="HA57" s="140"/>
      <c r="HB57" s="140"/>
      <c r="HC57" s="140"/>
      <c r="HD57" s="140"/>
      <c r="HE57" s="140"/>
      <c r="HF57" s="140"/>
      <c r="HG57" s="140"/>
      <c r="HH57" s="140"/>
      <c r="HI57" s="140"/>
      <c r="HJ57" s="140"/>
      <c r="HK57" s="140"/>
      <c r="HL57" s="140"/>
      <c r="HM57" s="140"/>
      <c r="HN57" s="140"/>
      <c r="HO57" s="140"/>
      <c r="HP57" s="140"/>
      <c r="HQ57" s="140"/>
      <c r="HR57" s="140"/>
      <c r="HS57" s="140"/>
      <c r="HT57" s="140"/>
      <c r="HU57" s="140"/>
      <c r="HV57" s="140"/>
      <c r="HW57" s="140"/>
      <c r="HX57" s="140"/>
      <c r="HY57" s="140"/>
      <c r="HZ57" s="140"/>
      <c r="IA57" s="140"/>
      <c r="IB57" s="139"/>
      <c r="IC57" s="140"/>
      <c r="ID57" s="140"/>
      <c r="IE57" s="140"/>
      <c r="IF57" s="140"/>
      <c r="IG57" s="140"/>
      <c r="IH57" s="140"/>
      <c r="II57" s="140"/>
      <c r="IJ57" s="140"/>
      <c r="IK57" s="140"/>
      <c r="IL57" s="140"/>
      <c r="IM57" s="140"/>
      <c r="IN57" s="140"/>
      <c r="IO57" s="140"/>
      <c r="IP57" s="140"/>
      <c r="IQ57" s="140"/>
      <c r="IR57" s="140"/>
      <c r="IS57" s="140"/>
      <c r="IT57" s="140"/>
      <c r="IU57" s="140"/>
      <c r="IV57" s="140"/>
      <c r="IW57" s="140"/>
      <c r="IX57" s="140"/>
      <c r="IY57" s="140"/>
      <c r="IZ57" s="140"/>
      <c r="JA57" s="140"/>
      <c r="JB57" s="140"/>
      <c r="JC57" s="140"/>
      <c r="JD57" s="140"/>
      <c r="JE57" s="140"/>
      <c r="JF57" s="140"/>
      <c r="JG57" s="140"/>
      <c r="JH57" s="140"/>
      <c r="JI57" s="140"/>
      <c r="JJ57" s="140"/>
      <c r="JK57" s="139"/>
      <c r="JL57" s="140"/>
      <c r="JM57" s="140"/>
      <c r="JN57" s="140"/>
      <c r="JO57" s="140"/>
      <c r="JP57" s="140"/>
      <c r="JQ57" s="140"/>
      <c r="JR57" s="140"/>
      <c r="JS57" s="140"/>
      <c r="JT57" s="140"/>
      <c r="JU57" s="140"/>
      <c r="JV57" s="140"/>
      <c r="JW57" s="140"/>
      <c r="JX57" s="140"/>
      <c r="JY57" s="140"/>
      <c r="JZ57" s="140"/>
      <c r="KA57" s="140"/>
      <c r="KB57" s="140"/>
      <c r="KC57" s="140"/>
      <c r="KD57" s="140"/>
      <c r="KE57" s="140"/>
      <c r="KF57" s="140"/>
      <c r="KG57" s="140"/>
      <c r="KH57" s="140"/>
      <c r="KI57" s="140"/>
      <c r="KJ57" s="140"/>
      <c r="KK57" s="140"/>
      <c r="KL57" s="140"/>
      <c r="KM57" s="140"/>
      <c r="KN57" s="140"/>
      <c r="KO57" s="140"/>
      <c r="KP57" s="140"/>
      <c r="KQ57" s="140"/>
      <c r="KR57" s="140"/>
      <c r="KS57" s="140"/>
      <c r="KT57" s="139"/>
      <c r="KU57" s="140"/>
      <c r="KV57" s="140"/>
      <c r="KW57" s="140"/>
      <c r="KX57" s="140"/>
      <c r="KY57" s="140"/>
      <c r="KZ57" s="140"/>
      <c r="LA57" s="140"/>
      <c r="LB57" s="140"/>
      <c r="LC57" s="140"/>
      <c r="LD57" s="140"/>
      <c r="LE57" s="140"/>
      <c r="LF57" s="140"/>
      <c r="LG57" s="140"/>
      <c r="LH57" s="140"/>
      <c r="LI57" s="140"/>
      <c r="LJ57" s="140"/>
      <c r="LK57" s="140"/>
      <c r="LL57" s="140"/>
      <c r="LM57" s="140"/>
      <c r="LN57" s="140"/>
      <c r="LO57" s="140"/>
      <c r="LP57" s="140"/>
      <c r="LQ57" s="140"/>
      <c r="LR57" s="140"/>
      <c r="LS57" s="140"/>
      <c r="LT57" s="140"/>
      <c r="LU57" s="140"/>
      <c r="LV57" s="140"/>
      <c r="LW57" s="140"/>
      <c r="LX57" s="140"/>
      <c r="LY57" s="140"/>
      <c r="LZ57" s="140"/>
      <c r="MA57" s="140"/>
      <c r="MB57" s="140"/>
      <c r="MC57" s="139"/>
      <c r="MD57" s="164"/>
      <c r="ME57" s="164"/>
      <c r="MF57" s="164"/>
      <c r="MG57" s="164"/>
      <c r="MH57" s="164"/>
      <c r="MI57" s="164"/>
      <c r="MJ57" s="164"/>
      <c r="MK57" s="164"/>
      <c r="ML57" s="164"/>
      <c r="MM57" s="164"/>
      <c r="MN57" s="164"/>
      <c r="MO57" s="164"/>
      <c r="MP57" s="164"/>
      <c r="MQ57" s="164"/>
      <c r="MR57" s="164"/>
      <c r="MS57" s="164"/>
      <c r="MT57" s="164"/>
      <c r="MU57" s="164"/>
      <c r="MV57" s="164"/>
      <c r="MW57" s="164"/>
      <c r="MX57" s="164"/>
      <c r="MY57" s="164"/>
      <c r="MZ57" s="164"/>
      <c r="NA57" s="164"/>
      <c r="NB57" s="164"/>
      <c r="NC57" s="164"/>
      <c r="ND57" s="164"/>
      <c r="NE57" s="164"/>
      <c r="NF57" s="164"/>
      <c r="NG57" s="164"/>
      <c r="NH57" s="164"/>
      <c r="NI57" s="164"/>
      <c r="NJ57" s="164"/>
      <c r="NK57" s="164"/>
      <c r="NL57" s="139"/>
      <c r="NM57" s="164"/>
      <c r="NN57" s="164"/>
      <c r="NO57" s="164"/>
      <c r="NP57" s="164"/>
      <c r="NQ57" s="164"/>
      <c r="NR57" s="164"/>
      <c r="NS57" s="164"/>
      <c r="NT57" s="164"/>
      <c r="NU57" s="164"/>
      <c r="NV57" s="164"/>
      <c r="NW57" s="164"/>
      <c r="NX57" s="164"/>
      <c r="NY57" s="164"/>
      <c r="NZ57" s="164"/>
      <c r="OA57" s="164"/>
      <c r="OB57" s="164"/>
      <c r="OC57" s="164"/>
      <c r="OD57" s="164"/>
      <c r="OE57" s="164"/>
      <c r="OF57" s="164"/>
      <c r="OG57" s="164"/>
      <c r="OH57" s="164"/>
      <c r="OI57" s="164"/>
      <c r="OJ57" s="164"/>
      <c r="OK57" s="164"/>
      <c r="OL57" s="164"/>
      <c r="OM57" s="164"/>
      <c r="ON57" s="164"/>
      <c r="OO57" s="164"/>
      <c r="OP57" s="164"/>
      <c r="OQ57" s="164"/>
      <c r="OR57" s="164"/>
      <c r="OS57" s="164"/>
      <c r="OT57" s="164"/>
      <c r="OU57" s="139"/>
      <c r="OV57" s="164"/>
      <c r="OW57" s="164"/>
      <c r="OX57" s="164"/>
      <c r="OY57" s="164"/>
      <c r="OZ57" s="164"/>
      <c r="PA57" s="164"/>
      <c r="PB57" s="164"/>
      <c r="PC57" s="164"/>
      <c r="PD57" s="164"/>
      <c r="PE57" s="164"/>
      <c r="PF57" s="164"/>
      <c r="PG57" s="164"/>
      <c r="PH57" s="164"/>
      <c r="PI57" s="164"/>
      <c r="PJ57" s="164"/>
      <c r="PK57" s="164"/>
      <c r="PL57" s="164"/>
      <c r="PM57" s="164"/>
      <c r="PN57" s="164"/>
      <c r="PO57" s="164"/>
      <c r="PP57" s="164"/>
      <c r="PQ57" s="164"/>
      <c r="PR57" s="164"/>
      <c r="PS57" s="164"/>
      <c r="PT57" s="164"/>
      <c r="PU57" s="164"/>
      <c r="PV57" s="164"/>
      <c r="PW57" s="164"/>
      <c r="PX57" s="164"/>
      <c r="PY57" s="164"/>
      <c r="PZ57" s="164"/>
      <c r="QA57" s="164"/>
      <c r="QB57" s="164"/>
      <c r="QC57" s="164"/>
      <c r="QD57" s="131"/>
    </row>
    <row r="58" spans="2:446">
      <c r="B58" s="128"/>
      <c r="C58" s="129"/>
      <c r="D58" s="129"/>
      <c r="E58" s="129"/>
      <c r="F58" s="130"/>
      <c r="G58" s="130"/>
      <c r="H58" s="131"/>
      <c r="I58" s="132"/>
      <c r="J58" s="132"/>
      <c r="K58" s="162"/>
      <c r="L58" s="132"/>
      <c r="M58" s="132"/>
      <c r="N58" s="135"/>
      <c r="O58" s="132"/>
      <c r="P58" s="135"/>
      <c r="Q58" s="132"/>
      <c r="R58" s="133"/>
      <c r="S58" s="133"/>
      <c r="T58" s="133"/>
      <c r="U58" s="133"/>
      <c r="V58" s="133"/>
      <c r="W58" s="133"/>
      <c r="X58" s="131"/>
      <c r="Y58" s="134"/>
      <c r="Z58" s="134"/>
      <c r="AA58" s="163"/>
      <c r="AB58" s="163"/>
      <c r="AC58" s="134"/>
      <c r="AD58" s="134"/>
      <c r="AE58" s="134"/>
      <c r="AF58" s="131"/>
      <c r="AG58" s="135"/>
      <c r="AH58" s="135"/>
      <c r="AI58" s="135"/>
      <c r="AJ58" s="135"/>
      <c r="AK58" s="135"/>
      <c r="AL58" s="131"/>
      <c r="AM58" s="156"/>
      <c r="AN58" s="156"/>
      <c r="AO58" s="156"/>
      <c r="AP58" s="131"/>
      <c r="AQ58" s="138"/>
      <c r="AR58" s="138"/>
      <c r="AS58" s="131"/>
      <c r="AT58" s="138"/>
      <c r="AU58" s="138"/>
      <c r="AV58" s="131"/>
      <c r="AW58" s="138"/>
      <c r="AX58" s="138"/>
      <c r="AY58" s="138"/>
      <c r="AZ58" s="138"/>
      <c r="BA58" s="138"/>
      <c r="BB58" s="131"/>
      <c r="BC58" s="138"/>
      <c r="BD58" s="138"/>
      <c r="BE58" s="138"/>
      <c r="BF58" s="131"/>
      <c r="BG58" s="138"/>
      <c r="BH58" s="138"/>
      <c r="BI58" s="131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31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0"/>
      <c r="DE58" s="140"/>
      <c r="DF58" s="140"/>
      <c r="DG58" s="140"/>
      <c r="DH58" s="140"/>
      <c r="DI58" s="140"/>
      <c r="DJ58" s="140"/>
      <c r="DK58" s="140"/>
      <c r="DL58" s="140"/>
      <c r="DM58" s="140"/>
      <c r="DN58" s="140"/>
      <c r="DO58" s="140"/>
      <c r="DP58" s="140"/>
      <c r="DQ58" s="140"/>
      <c r="DR58" s="140"/>
      <c r="DS58" s="140"/>
      <c r="DT58" s="140"/>
      <c r="DU58" s="140"/>
      <c r="DV58" s="140"/>
      <c r="DW58" s="140"/>
      <c r="DX58" s="140"/>
      <c r="DY58" s="140"/>
      <c r="DZ58" s="140"/>
      <c r="EA58" s="139"/>
      <c r="EB58" s="140"/>
      <c r="EC58" s="140"/>
      <c r="ED58" s="140"/>
      <c r="EE58" s="140"/>
      <c r="EF58" s="140"/>
      <c r="EG58" s="140"/>
      <c r="EH58" s="140"/>
      <c r="EI58" s="140"/>
      <c r="EJ58" s="140"/>
      <c r="EK58" s="140"/>
      <c r="EL58" s="140"/>
      <c r="EM58" s="140"/>
      <c r="EN58" s="140"/>
      <c r="EO58" s="140"/>
      <c r="EP58" s="140"/>
      <c r="EQ58" s="140"/>
      <c r="ER58" s="140"/>
      <c r="ES58" s="140"/>
      <c r="ET58" s="140"/>
      <c r="EU58" s="140"/>
      <c r="EV58" s="140"/>
      <c r="EW58" s="140"/>
      <c r="EX58" s="140"/>
      <c r="EY58" s="140"/>
      <c r="EZ58" s="140"/>
      <c r="FA58" s="140"/>
      <c r="FB58" s="140"/>
      <c r="FC58" s="140"/>
      <c r="FD58" s="140"/>
      <c r="FE58" s="140"/>
      <c r="FF58" s="140"/>
      <c r="FG58" s="140"/>
      <c r="FH58" s="140"/>
      <c r="FI58" s="140"/>
      <c r="FJ58" s="139"/>
      <c r="FK58" s="140"/>
      <c r="FL58" s="140"/>
      <c r="FM58" s="140"/>
      <c r="FN58" s="140"/>
      <c r="FO58" s="140"/>
      <c r="FP58" s="140"/>
      <c r="FQ58" s="140"/>
      <c r="FR58" s="140"/>
      <c r="FS58" s="140"/>
      <c r="FT58" s="140"/>
      <c r="FU58" s="140"/>
      <c r="FV58" s="140"/>
      <c r="FW58" s="140"/>
      <c r="FX58" s="140"/>
      <c r="FY58" s="140"/>
      <c r="FZ58" s="140"/>
      <c r="GA58" s="140"/>
      <c r="GB58" s="140"/>
      <c r="GC58" s="140"/>
      <c r="GD58" s="140"/>
      <c r="GE58" s="140"/>
      <c r="GF58" s="140"/>
      <c r="GG58" s="140"/>
      <c r="GH58" s="140"/>
      <c r="GI58" s="140"/>
      <c r="GJ58" s="140"/>
      <c r="GK58" s="140"/>
      <c r="GL58" s="140"/>
      <c r="GM58" s="140"/>
      <c r="GN58" s="140"/>
      <c r="GO58" s="140"/>
      <c r="GP58" s="140"/>
      <c r="GQ58" s="140"/>
      <c r="GR58" s="140"/>
      <c r="GS58" s="139"/>
      <c r="GT58" s="140"/>
      <c r="GU58" s="140"/>
      <c r="GV58" s="140"/>
      <c r="GW58" s="140"/>
      <c r="GX58" s="140"/>
      <c r="GY58" s="140"/>
      <c r="GZ58" s="140"/>
      <c r="HA58" s="140"/>
      <c r="HB58" s="140"/>
      <c r="HC58" s="140"/>
      <c r="HD58" s="140"/>
      <c r="HE58" s="140"/>
      <c r="HF58" s="140"/>
      <c r="HG58" s="140"/>
      <c r="HH58" s="140"/>
      <c r="HI58" s="140"/>
      <c r="HJ58" s="140"/>
      <c r="HK58" s="140"/>
      <c r="HL58" s="140"/>
      <c r="HM58" s="140"/>
      <c r="HN58" s="140"/>
      <c r="HO58" s="140"/>
      <c r="HP58" s="140"/>
      <c r="HQ58" s="140"/>
      <c r="HR58" s="140"/>
      <c r="HS58" s="140"/>
      <c r="HT58" s="140"/>
      <c r="HU58" s="140"/>
      <c r="HV58" s="140"/>
      <c r="HW58" s="140"/>
      <c r="HX58" s="140"/>
      <c r="HY58" s="140"/>
      <c r="HZ58" s="140"/>
      <c r="IA58" s="140"/>
      <c r="IB58" s="139"/>
      <c r="IC58" s="140"/>
      <c r="ID58" s="140"/>
      <c r="IE58" s="140"/>
      <c r="IF58" s="140"/>
      <c r="IG58" s="140"/>
      <c r="IH58" s="140"/>
      <c r="II58" s="140"/>
      <c r="IJ58" s="140"/>
      <c r="IK58" s="140"/>
      <c r="IL58" s="140"/>
      <c r="IM58" s="140"/>
      <c r="IN58" s="140"/>
      <c r="IO58" s="140"/>
      <c r="IP58" s="140"/>
      <c r="IQ58" s="140"/>
      <c r="IR58" s="140"/>
      <c r="IS58" s="140"/>
      <c r="IT58" s="140"/>
      <c r="IU58" s="140"/>
      <c r="IV58" s="140"/>
      <c r="IW58" s="140"/>
      <c r="IX58" s="140"/>
      <c r="IY58" s="140"/>
      <c r="IZ58" s="140"/>
      <c r="JA58" s="140"/>
      <c r="JB58" s="140"/>
      <c r="JC58" s="140"/>
      <c r="JD58" s="140"/>
      <c r="JE58" s="140"/>
      <c r="JF58" s="140"/>
      <c r="JG58" s="140"/>
      <c r="JH58" s="140"/>
      <c r="JI58" s="140"/>
      <c r="JJ58" s="140"/>
      <c r="JK58" s="139"/>
      <c r="JL58" s="140"/>
      <c r="JM58" s="140"/>
      <c r="JN58" s="140"/>
      <c r="JO58" s="140"/>
      <c r="JP58" s="140"/>
      <c r="JQ58" s="140"/>
      <c r="JR58" s="140"/>
      <c r="JS58" s="140"/>
      <c r="JT58" s="140"/>
      <c r="JU58" s="140"/>
      <c r="JV58" s="140"/>
      <c r="JW58" s="140"/>
      <c r="JX58" s="140"/>
      <c r="JY58" s="140"/>
      <c r="JZ58" s="140"/>
      <c r="KA58" s="140"/>
      <c r="KB58" s="140"/>
      <c r="KC58" s="140"/>
      <c r="KD58" s="140"/>
      <c r="KE58" s="140"/>
      <c r="KF58" s="140"/>
      <c r="KG58" s="140"/>
      <c r="KH58" s="140"/>
      <c r="KI58" s="140"/>
      <c r="KJ58" s="140"/>
      <c r="KK58" s="140"/>
      <c r="KL58" s="140"/>
      <c r="KM58" s="140"/>
      <c r="KN58" s="140"/>
      <c r="KO58" s="140"/>
      <c r="KP58" s="140"/>
      <c r="KQ58" s="140"/>
      <c r="KR58" s="140"/>
      <c r="KS58" s="140"/>
      <c r="KT58" s="139"/>
      <c r="KU58" s="140"/>
      <c r="KV58" s="140"/>
      <c r="KW58" s="140"/>
      <c r="KX58" s="140"/>
      <c r="KY58" s="140"/>
      <c r="KZ58" s="140"/>
      <c r="LA58" s="140"/>
      <c r="LB58" s="140"/>
      <c r="LC58" s="140"/>
      <c r="LD58" s="140"/>
      <c r="LE58" s="140"/>
      <c r="LF58" s="140"/>
      <c r="LG58" s="140"/>
      <c r="LH58" s="140"/>
      <c r="LI58" s="140"/>
      <c r="LJ58" s="140"/>
      <c r="LK58" s="140"/>
      <c r="LL58" s="140"/>
      <c r="LM58" s="140"/>
      <c r="LN58" s="140"/>
      <c r="LO58" s="140"/>
      <c r="LP58" s="140"/>
      <c r="LQ58" s="140"/>
      <c r="LR58" s="140"/>
      <c r="LS58" s="140"/>
      <c r="LT58" s="140"/>
      <c r="LU58" s="140"/>
      <c r="LV58" s="140"/>
      <c r="LW58" s="140"/>
      <c r="LX58" s="140"/>
      <c r="LY58" s="140"/>
      <c r="LZ58" s="140"/>
      <c r="MA58" s="140"/>
      <c r="MB58" s="140"/>
      <c r="MC58" s="139"/>
      <c r="MD58" s="164"/>
      <c r="ME58" s="164"/>
      <c r="MF58" s="164"/>
      <c r="MG58" s="164"/>
      <c r="MH58" s="164"/>
      <c r="MI58" s="164"/>
      <c r="MJ58" s="164"/>
      <c r="MK58" s="164"/>
      <c r="ML58" s="164"/>
      <c r="MM58" s="164"/>
      <c r="MN58" s="164"/>
      <c r="MO58" s="164"/>
      <c r="MP58" s="164"/>
      <c r="MQ58" s="164"/>
      <c r="MR58" s="164"/>
      <c r="MS58" s="164"/>
      <c r="MT58" s="164"/>
      <c r="MU58" s="164"/>
      <c r="MV58" s="164"/>
      <c r="MW58" s="164"/>
      <c r="MX58" s="164"/>
      <c r="MY58" s="164"/>
      <c r="MZ58" s="164"/>
      <c r="NA58" s="164"/>
      <c r="NB58" s="164"/>
      <c r="NC58" s="164"/>
      <c r="ND58" s="164"/>
      <c r="NE58" s="164"/>
      <c r="NF58" s="164"/>
      <c r="NG58" s="164"/>
      <c r="NH58" s="164"/>
      <c r="NI58" s="164"/>
      <c r="NJ58" s="164"/>
      <c r="NK58" s="164"/>
      <c r="NL58" s="139"/>
      <c r="NM58" s="164"/>
      <c r="NN58" s="164"/>
      <c r="NO58" s="164"/>
      <c r="NP58" s="164"/>
      <c r="NQ58" s="164"/>
      <c r="NR58" s="164"/>
      <c r="NS58" s="164"/>
      <c r="NT58" s="164"/>
      <c r="NU58" s="164"/>
      <c r="NV58" s="164"/>
      <c r="NW58" s="164"/>
      <c r="NX58" s="164"/>
      <c r="NY58" s="164"/>
      <c r="NZ58" s="164"/>
      <c r="OA58" s="164"/>
      <c r="OB58" s="164"/>
      <c r="OC58" s="164"/>
      <c r="OD58" s="164"/>
      <c r="OE58" s="164"/>
      <c r="OF58" s="164"/>
      <c r="OG58" s="164"/>
      <c r="OH58" s="164"/>
      <c r="OI58" s="164"/>
      <c r="OJ58" s="164"/>
      <c r="OK58" s="164"/>
      <c r="OL58" s="164"/>
      <c r="OM58" s="164"/>
      <c r="ON58" s="164"/>
      <c r="OO58" s="164"/>
      <c r="OP58" s="164"/>
      <c r="OQ58" s="164"/>
      <c r="OR58" s="164"/>
      <c r="OS58" s="164"/>
      <c r="OT58" s="164"/>
      <c r="OU58" s="139"/>
      <c r="OV58" s="164"/>
      <c r="OW58" s="164"/>
      <c r="OX58" s="164"/>
      <c r="OY58" s="164"/>
      <c r="OZ58" s="164"/>
      <c r="PA58" s="164"/>
      <c r="PB58" s="164"/>
      <c r="PC58" s="164"/>
      <c r="PD58" s="164"/>
      <c r="PE58" s="164"/>
      <c r="PF58" s="164"/>
      <c r="PG58" s="164"/>
      <c r="PH58" s="164"/>
      <c r="PI58" s="164"/>
      <c r="PJ58" s="164"/>
      <c r="PK58" s="164"/>
      <c r="PL58" s="164"/>
      <c r="PM58" s="164"/>
      <c r="PN58" s="164"/>
      <c r="PO58" s="164"/>
      <c r="PP58" s="164"/>
      <c r="PQ58" s="164"/>
      <c r="PR58" s="164"/>
      <c r="PS58" s="164"/>
      <c r="PT58" s="164"/>
      <c r="PU58" s="164"/>
      <c r="PV58" s="164"/>
      <c r="PW58" s="164"/>
      <c r="PX58" s="164"/>
      <c r="PY58" s="164"/>
      <c r="PZ58" s="164"/>
      <c r="QA58" s="164"/>
      <c r="QB58" s="164"/>
      <c r="QC58" s="164"/>
      <c r="QD58" s="131"/>
    </row>
    <row r="59" spans="2:446">
      <c r="B59" s="128"/>
      <c r="C59" s="129"/>
      <c r="D59" s="129"/>
      <c r="E59" s="129"/>
      <c r="F59" s="130"/>
      <c r="G59" s="130"/>
      <c r="H59" s="131"/>
      <c r="I59" s="132"/>
      <c r="J59" s="132"/>
      <c r="K59" s="162"/>
      <c r="L59" s="132"/>
      <c r="M59" s="132"/>
      <c r="N59" s="135"/>
      <c r="O59" s="132"/>
      <c r="P59" s="135"/>
      <c r="Q59" s="132"/>
      <c r="R59" s="133"/>
      <c r="S59" s="133"/>
      <c r="T59" s="133"/>
      <c r="U59" s="133"/>
      <c r="V59" s="133"/>
      <c r="W59" s="133"/>
      <c r="X59" s="131"/>
      <c r="Y59" s="134"/>
      <c r="Z59" s="134"/>
      <c r="AA59" s="163"/>
      <c r="AB59" s="163"/>
      <c r="AC59" s="134"/>
      <c r="AD59" s="134"/>
      <c r="AE59" s="134"/>
      <c r="AF59" s="131"/>
      <c r="AG59" s="135"/>
      <c r="AH59" s="135"/>
      <c r="AI59" s="135"/>
      <c r="AJ59" s="135"/>
      <c r="AK59" s="135"/>
      <c r="AL59" s="131"/>
      <c r="AM59" s="156"/>
      <c r="AN59" s="156"/>
      <c r="AO59" s="156"/>
      <c r="AP59" s="131"/>
      <c r="AQ59" s="138"/>
      <c r="AR59" s="138"/>
      <c r="AS59" s="131"/>
      <c r="AT59" s="138"/>
      <c r="AU59" s="138"/>
      <c r="AV59" s="131"/>
      <c r="AW59" s="138"/>
      <c r="AX59" s="138"/>
      <c r="AY59" s="138"/>
      <c r="AZ59" s="138"/>
      <c r="BA59" s="138"/>
      <c r="BB59" s="131"/>
      <c r="BC59" s="138"/>
      <c r="BD59" s="138"/>
      <c r="BE59" s="138"/>
      <c r="BF59" s="131"/>
      <c r="BG59" s="138"/>
      <c r="BH59" s="138"/>
      <c r="BI59" s="131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31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0"/>
      <c r="DE59" s="140"/>
      <c r="DF59" s="140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/>
      <c r="DR59" s="140"/>
      <c r="DS59" s="140"/>
      <c r="DT59" s="140"/>
      <c r="DU59" s="140"/>
      <c r="DV59" s="140"/>
      <c r="DW59" s="140"/>
      <c r="DX59" s="140"/>
      <c r="DY59" s="140"/>
      <c r="DZ59" s="140"/>
      <c r="EA59" s="139"/>
      <c r="EB59" s="140"/>
      <c r="EC59" s="140"/>
      <c r="ED59" s="140"/>
      <c r="EE59" s="140"/>
      <c r="EF59" s="140"/>
      <c r="EG59" s="140"/>
      <c r="EH59" s="140"/>
      <c r="EI59" s="140"/>
      <c r="EJ59" s="140"/>
      <c r="EK59" s="140"/>
      <c r="EL59" s="140"/>
      <c r="EM59" s="140"/>
      <c r="EN59" s="140"/>
      <c r="EO59" s="140"/>
      <c r="EP59" s="140"/>
      <c r="EQ59" s="140"/>
      <c r="ER59" s="140"/>
      <c r="ES59" s="140"/>
      <c r="ET59" s="140"/>
      <c r="EU59" s="140"/>
      <c r="EV59" s="140"/>
      <c r="EW59" s="140"/>
      <c r="EX59" s="140"/>
      <c r="EY59" s="140"/>
      <c r="EZ59" s="140"/>
      <c r="FA59" s="140"/>
      <c r="FB59" s="140"/>
      <c r="FC59" s="140"/>
      <c r="FD59" s="140"/>
      <c r="FE59" s="140"/>
      <c r="FF59" s="140"/>
      <c r="FG59" s="140"/>
      <c r="FH59" s="140"/>
      <c r="FI59" s="140"/>
      <c r="FJ59" s="139"/>
      <c r="FK59" s="140"/>
      <c r="FL59" s="140"/>
      <c r="FM59" s="140"/>
      <c r="FN59" s="140"/>
      <c r="FO59" s="140"/>
      <c r="FP59" s="140"/>
      <c r="FQ59" s="140"/>
      <c r="FR59" s="140"/>
      <c r="FS59" s="140"/>
      <c r="FT59" s="140"/>
      <c r="FU59" s="140"/>
      <c r="FV59" s="140"/>
      <c r="FW59" s="140"/>
      <c r="FX59" s="140"/>
      <c r="FY59" s="140"/>
      <c r="FZ59" s="140"/>
      <c r="GA59" s="140"/>
      <c r="GB59" s="140"/>
      <c r="GC59" s="140"/>
      <c r="GD59" s="140"/>
      <c r="GE59" s="140"/>
      <c r="GF59" s="140"/>
      <c r="GG59" s="140"/>
      <c r="GH59" s="140"/>
      <c r="GI59" s="140"/>
      <c r="GJ59" s="140"/>
      <c r="GK59" s="140"/>
      <c r="GL59" s="140"/>
      <c r="GM59" s="140"/>
      <c r="GN59" s="140"/>
      <c r="GO59" s="140"/>
      <c r="GP59" s="140"/>
      <c r="GQ59" s="140"/>
      <c r="GR59" s="140"/>
      <c r="GS59" s="139"/>
      <c r="GT59" s="140"/>
      <c r="GU59" s="140"/>
      <c r="GV59" s="140"/>
      <c r="GW59" s="140"/>
      <c r="GX59" s="140"/>
      <c r="GY59" s="140"/>
      <c r="GZ59" s="140"/>
      <c r="HA59" s="140"/>
      <c r="HB59" s="140"/>
      <c r="HC59" s="140"/>
      <c r="HD59" s="140"/>
      <c r="HE59" s="140"/>
      <c r="HF59" s="140"/>
      <c r="HG59" s="140"/>
      <c r="HH59" s="140"/>
      <c r="HI59" s="140"/>
      <c r="HJ59" s="140"/>
      <c r="HK59" s="140"/>
      <c r="HL59" s="140"/>
      <c r="HM59" s="140"/>
      <c r="HN59" s="140"/>
      <c r="HO59" s="140"/>
      <c r="HP59" s="140"/>
      <c r="HQ59" s="140"/>
      <c r="HR59" s="140"/>
      <c r="HS59" s="140"/>
      <c r="HT59" s="140"/>
      <c r="HU59" s="140"/>
      <c r="HV59" s="140"/>
      <c r="HW59" s="140"/>
      <c r="HX59" s="140"/>
      <c r="HY59" s="140"/>
      <c r="HZ59" s="140"/>
      <c r="IA59" s="140"/>
      <c r="IB59" s="139"/>
      <c r="IC59" s="140"/>
      <c r="ID59" s="140"/>
      <c r="IE59" s="140"/>
      <c r="IF59" s="140"/>
      <c r="IG59" s="140"/>
      <c r="IH59" s="140"/>
      <c r="II59" s="140"/>
      <c r="IJ59" s="140"/>
      <c r="IK59" s="140"/>
      <c r="IL59" s="140"/>
      <c r="IM59" s="140"/>
      <c r="IN59" s="140"/>
      <c r="IO59" s="140"/>
      <c r="IP59" s="140"/>
      <c r="IQ59" s="140"/>
      <c r="IR59" s="140"/>
      <c r="IS59" s="140"/>
      <c r="IT59" s="140"/>
      <c r="IU59" s="140"/>
      <c r="IV59" s="140"/>
      <c r="IW59" s="140"/>
      <c r="IX59" s="140"/>
      <c r="IY59" s="140"/>
      <c r="IZ59" s="140"/>
      <c r="JA59" s="140"/>
      <c r="JB59" s="140"/>
      <c r="JC59" s="140"/>
      <c r="JD59" s="140"/>
      <c r="JE59" s="140"/>
      <c r="JF59" s="140"/>
      <c r="JG59" s="140"/>
      <c r="JH59" s="140"/>
      <c r="JI59" s="140"/>
      <c r="JJ59" s="140"/>
      <c r="JK59" s="139"/>
      <c r="JL59" s="140"/>
      <c r="JM59" s="140"/>
      <c r="JN59" s="140"/>
      <c r="JO59" s="140"/>
      <c r="JP59" s="140"/>
      <c r="JQ59" s="140"/>
      <c r="JR59" s="140"/>
      <c r="JS59" s="140"/>
      <c r="JT59" s="140"/>
      <c r="JU59" s="140"/>
      <c r="JV59" s="140"/>
      <c r="JW59" s="140"/>
      <c r="JX59" s="140"/>
      <c r="JY59" s="140"/>
      <c r="JZ59" s="140"/>
      <c r="KA59" s="140"/>
      <c r="KB59" s="140"/>
      <c r="KC59" s="140"/>
      <c r="KD59" s="140"/>
      <c r="KE59" s="140"/>
      <c r="KF59" s="140"/>
      <c r="KG59" s="140"/>
      <c r="KH59" s="140"/>
      <c r="KI59" s="140"/>
      <c r="KJ59" s="140"/>
      <c r="KK59" s="140"/>
      <c r="KL59" s="140"/>
      <c r="KM59" s="140"/>
      <c r="KN59" s="140"/>
      <c r="KO59" s="140"/>
      <c r="KP59" s="140"/>
      <c r="KQ59" s="140"/>
      <c r="KR59" s="140"/>
      <c r="KS59" s="140"/>
      <c r="KT59" s="139"/>
      <c r="KU59" s="140"/>
      <c r="KV59" s="140"/>
      <c r="KW59" s="140"/>
      <c r="KX59" s="140"/>
      <c r="KY59" s="140"/>
      <c r="KZ59" s="140"/>
      <c r="LA59" s="140"/>
      <c r="LB59" s="140"/>
      <c r="LC59" s="140"/>
      <c r="LD59" s="140"/>
      <c r="LE59" s="140"/>
      <c r="LF59" s="140"/>
      <c r="LG59" s="140"/>
      <c r="LH59" s="140"/>
      <c r="LI59" s="140"/>
      <c r="LJ59" s="140"/>
      <c r="LK59" s="140"/>
      <c r="LL59" s="140"/>
      <c r="LM59" s="140"/>
      <c r="LN59" s="140"/>
      <c r="LO59" s="140"/>
      <c r="LP59" s="140"/>
      <c r="LQ59" s="140"/>
      <c r="LR59" s="140"/>
      <c r="LS59" s="140"/>
      <c r="LT59" s="140"/>
      <c r="LU59" s="140"/>
      <c r="LV59" s="140"/>
      <c r="LW59" s="140"/>
      <c r="LX59" s="140"/>
      <c r="LY59" s="140"/>
      <c r="LZ59" s="140"/>
      <c r="MA59" s="140"/>
      <c r="MB59" s="140"/>
      <c r="MC59" s="139"/>
      <c r="MD59" s="164"/>
      <c r="ME59" s="164"/>
      <c r="MF59" s="164"/>
      <c r="MG59" s="164"/>
      <c r="MH59" s="164"/>
      <c r="MI59" s="164"/>
      <c r="MJ59" s="164"/>
      <c r="MK59" s="164"/>
      <c r="ML59" s="164"/>
      <c r="MM59" s="164"/>
      <c r="MN59" s="164"/>
      <c r="MO59" s="164"/>
      <c r="MP59" s="164"/>
      <c r="MQ59" s="164"/>
      <c r="MR59" s="164"/>
      <c r="MS59" s="164"/>
      <c r="MT59" s="164"/>
      <c r="MU59" s="164"/>
      <c r="MV59" s="164"/>
      <c r="MW59" s="164"/>
      <c r="MX59" s="164"/>
      <c r="MY59" s="164"/>
      <c r="MZ59" s="164"/>
      <c r="NA59" s="164"/>
      <c r="NB59" s="164"/>
      <c r="NC59" s="164"/>
      <c r="ND59" s="164"/>
      <c r="NE59" s="164"/>
      <c r="NF59" s="164"/>
      <c r="NG59" s="164"/>
      <c r="NH59" s="164"/>
      <c r="NI59" s="164"/>
      <c r="NJ59" s="164"/>
      <c r="NK59" s="164"/>
      <c r="NL59" s="139"/>
      <c r="NM59" s="164"/>
      <c r="NN59" s="164"/>
      <c r="NO59" s="164"/>
      <c r="NP59" s="164"/>
      <c r="NQ59" s="164"/>
      <c r="NR59" s="164"/>
      <c r="NS59" s="164"/>
      <c r="NT59" s="164"/>
      <c r="NU59" s="164"/>
      <c r="NV59" s="164"/>
      <c r="NW59" s="164"/>
      <c r="NX59" s="164"/>
      <c r="NY59" s="164"/>
      <c r="NZ59" s="164"/>
      <c r="OA59" s="164"/>
      <c r="OB59" s="164"/>
      <c r="OC59" s="164"/>
      <c r="OD59" s="164"/>
      <c r="OE59" s="164"/>
      <c r="OF59" s="164"/>
      <c r="OG59" s="164"/>
      <c r="OH59" s="164"/>
      <c r="OI59" s="164"/>
      <c r="OJ59" s="164"/>
      <c r="OK59" s="164"/>
      <c r="OL59" s="164"/>
      <c r="OM59" s="164"/>
      <c r="ON59" s="164"/>
      <c r="OO59" s="164"/>
      <c r="OP59" s="164"/>
      <c r="OQ59" s="164"/>
      <c r="OR59" s="164"/>
      <c r="OS59" s="164"/>
      <c r="OT59" s="164"/>
      <c r="OU59" s="139"/>
      <c r="OV59" s="164"/>
      <c r="OW59" s="164"/>
      <c r="OX59" s="164"/>
      <c r="OY59" s="164"/>
      <c r="OZ59" s="164"/>
      <c r="PA59" s="164"/>
      <c r="PB59" s="164"/>
      <c r="PC59" s="164"/>
      <c r="PD59" s="164"/>
      <c r="PE59" s="164"/>
      <c r="PF59" s="164"/>
      <c r="PG59" s="164"/>
      <c r="PH59" s="164"/>
      <c r="PI59" s="164"/>
      <c r="PJ59" s="164"/>
      <c r="PK59" s="164"/>
      <c r="PL59" s="164"/>
      <c r="PM59" s="164"/>
      <c r="PN59" s="164"/>
      <c r="PO59" s="164"/>
      <c r="PP59" s="164"/>
      <c r="PQ59" s="164"/>
      <c r="PR59" s="164"/>
      <c r="PS59" s="164"/>
      <c r="PT59" s="164"/>
      <c r="PU59" s="164"/>
      <c r="PV59" s="164"/>
      <c r="PW59" s="164"/>
      <c r="PX59" s="164"/>
      <c r="PY59" s="164"/>
      <c r="PZ59" s="164"/>
      <c r="QA59" s="164"/>
      <c r="QB59" s="164"/>
      <c r="QC59" s="164"/>
      <c r="QD59" s="131"/>
    </row>
    <row r="60" spans="2:446">
      <c r="B60" s="128"/>
      <c r="C60" s="129"/>
      <c r="D60" s="129"/>
      <c r="E60" s="129"/>
      <c r="F60" s="130"/>
      <c r="G60" s="130"/>
      <c r="H60" s="131"/>
      <c r="I60" s="132"/>
      <c r="J60" s="132"/>
      <c r="K60" s="162"/>
      <c r="L60" s="132"/>
      <c r="M60" s="132"/>
      <c r="N60" s="135"/>
      <c r="O60" s="132"/>
      <c r="P60" s="135"/>
      <c r="Q60" s="132"/>
      <c r="R60" s="133"/>
      <c r="S60" s="133"/>
      <c r="T60" s="133"/>
      <c r="U60" s="133"/>
      <c r="V60" s="133"/>
      <c r="W60" s="133"/>
      <c r="X60" s="131"/>
      <c r="Y60" s="134"/>
      <c r="Z60" s="134"/>
      <c r="AA60" s="163"/>
      <c r="AB60" s="163"/>
      <c r="AC60" s="134"/>
      <c r="AD60" s="134"/>
      <c r="AE60" s="134"/>
      <c r="AF60" s="131"/>
      <c r="AG60" s="135"/>
      <c r="AH60" s="135"/>
      <c r="AI60" s="135"/>
      <c r="AJ60" s="135"/>
      <c r="AK60" s="135"/>
      <c r="AL60" s="131"/>
      <c r="AM60" s="156"/>
      <c r="AN60" s="156"/>
      <c r="AO60" s="156"/>
      <c r="AP60" s="131"/>
      <c r="AQ60" s="138"/>
      <c r="AR60" s="138"/>
      <c r="AS60" s="131"/>
      <c r="AT60" s="138"/>
      <c r="AU60" s="138"/>
      <c r="AV60" s="131"/>
      <c r="AW60" s="138"/>
      <c r="AX60" s="138"/>
      <c r="AY60" s="138"/>
      <c r="AZ60" s="138"/>
      <c r="BA60" s="138"/>
      <c r="BB60" s="131"/>
      <c r="BC60" s="138"/>
      <c r="BD60" s="138"/>
      <c r="BE60" s="138"/>
      <c r="BF60" s="131"/>
      <c r="BG60" s="138"/>
      <c r="BH60" s="138"/>
      <c r="BI60" s="131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31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0"/>
      <c r="DE60" s="140"/>
      <c r="DF60" s="140"/>
      <c r="DG60" s="140"/>
      <c r="DH60" s="140"/>
      <c r="DI60" s="140"/>
      <c r="DJ60" s="140"/>
      <c r="DK60" s="140"/>
      <c r="DL60" s="140"/>
      <c r="DM60" s="140"/>
      <c r="DN60" s="140"/>
      <c r="DO60" s="140"/>
      <c r="DP60" s="140"/>
      <c r="DQ60" s="140"/>
      <c r="DR60" s="140"/>
      <c r="DS60" s="140"/>
      <c r="DT60" s="140"/>
      <c r="DU60" s="140"/>
      <c r="DV60" s="140"/>
      <c r="DW60" s="140"/>
      <c r="DX60" s="140"/>
      <c r="DY60" s="140"/>
      <c r="DZ60" s="140"/>
      <c r="EA60" s="139"/>
      <c r="EB60" s="140"/>
      <c r="EC60" s="140"/>
      <c r="ED60" s="140"/>
      <c r="EE60" s="140"/>
      <c r="EF60" s="140"/>
      <c r="EG60" s="140"/>
      <c r="EH60" s="140"/>
      <c r="EI60" s="140"/>
      <c r="EJ60" s="140"/>
      <c r="EK60" s="140"/>
      <c r="EL60" s="140"/>
      <c r="EM60" s="140"/>
      <c r="EN60" s="140"/>
      <c r="EO60" s="140"/>
      <c r="EP60" s="140"/>
      <c r="EQ60" s="140"/>
      <c r="ER60" s="140"/>
      <c r="ES60" s="140"/>
      <c r="ET60" s="140"/>
      <c r="EU60" s="140"/>
      <c r="EV60" s="140"/>
      <c r="EW60" s="140"/>
      <c r="EX60" s="140"/>
      <c r="EY60" s="140"/>
      <c r="EZ60" s="140"/>
      <c r="FA60" s="140"/>
      <c r="FB60" s="140"/>
      <c r="FC60" s="140"/>
      <c r="FD60" s="140"/>
      <c r="FE60" s="140"/>
      <c r="FF60" s="140"/>
      <c r="FG60" s="140"/>
      <c r="FH60" s="140"/>
      <c r="FI60" s="140"/>
      <c r="FJ60" s="139"/>
      <c r="FK60" s="140"/>
      <c r="FL60" s="140"/>
      <c r="FM60" s="140"/>
      <c r="FN60" s="140"/>
      <c r="FO60" s="140"/>
      <c r="FP60" s="140"/>
      <c r="FQ60" s="140"/>
      <c r="FR60" s="140"/>
      <c r="FS60" s="140"/>
      <c r="FT60" s="140"/>
      <c r="FU60" s="140"/>
      <c r="FV60" s="140"/>
      <c r="FW60" s="140"/>
      <c r="FX60" s="140"/>
      <c r="FY60" s="140"/>
      <c r="FZ60" s="140"/>
      <c r="GA60" s="140"/>
      <c r="GB60" s="140"/>
      <c r="GC60" s="140"/>
      <c r="GD60" s="140"/>
      <c r="GE60" s="140"/>
      <c r="GF60" s="140"/>
      <c r="GG60" s="140"/>
      <c r="GH60" s="140"/>
      <c r="GI60" s="140"/>
      <c r="GJ60" s="140"/>
      <c r="GK60" s="140"/>
      <c r="GL60" s="140"/>
      <c r="GM60" s="140"/>
      <c r="GN60" s="140"/>
      <c r="GO60" s="140"/>
      <c r="GP60" s="140"/>
      <c r="GQ60" s="140"/>
      <c r="GR60" s="140"/>
      <c r="GS60" s="139"/>
      <c r="GT60" s="140"/>
      <c r="GU60" s="140"/>
      <c r="GV60" s="140"/>
      <c r="GW60" s="140"/>
      <c r="GX60" s="140"/>
      <c r="GY60" s="140"/>
      <c r="GZ60" s="140"/>
      <c r="HA60" s="140"/>
      <c r="HB60" s="140"/>
      <c r="HC60" s="140"/>
      <c r="HD60" s="140"/>
      <c r="HE60" s="140"/>
      <c r="HF60" s="140"/>
      <c r="HG60" s="140"/>
      <c r="HH60" s="140"/>
      <c r="HI60" s="140"/>
      <c r="HJ60" s="140"/>
      <c r="HK60" s="140"/>
      <c r="HL60" s="140"/>
      <c r="HM60" s="140"/>
      <c r="HN60" s="140"/>
      <c r="HO60" s="140"/>
      <c r="HP60" s="140"/>
      <c r="HQ60" s="140"/>
      <c r="HR60" s="140"/>
      <c r="HS60" s="140"/>
      <c r="HT60" s="140"/>
      <c r="HU60" s="140"/>
      <c r="HV60" s="140"/>
      <c r="HW60" s="140"/>
      <c r="HX60" s="140"/>
      <c r="HY60" s="140"/>
      <c r="HZ60" s="140"/>
      <c r="IA60" s="140"/>
      <c r="IB60" s="139"/>
      <c r="IC60" s="140"/>
      <c r="ID60" s="140"/>
      <c r="IE60" s="140"/>
      <c r="IF60" s="140"/>
      <c r="IG60" s="140"/>
      <c r="IH60" s="140"/>
      <c r="II60" s="140"/>
      <c r="IJ60" s="140"/>
      <c r="IK60" s="140"/>
      <c r="IL60" s="140"/>
      <c r="IM60" s="140"/>
      <c r="IN60" s="140"/>
      <c r="IO60" s="140"/>
      <c r="IP60" s="140"/>
      <c r="IQ60" s="140"/>
      <c r="IR60" s="140"/>
      <c r="IS60" s="140"/>
      <c r="IT60" s="140"/>
      <c r="IU60" s="140"/>
      <c r="IV60" s="140"/>
      <c r="IW60" s="140"/>
      <c r="IX60" s="140"/>
      <c r="IY60" s="140"/>
      <c r="IZ60" s="140"/>
      <c r="JA60" s="140"/>
      <c r="JB60" s="140"/>
      <c r="JC60" s="140"/>
      <c r="JD60" s="140"/>
      <c r="JE60" s="140"/>
      <c r="JF60" s="140"/>
      <c r="JG60" s="140"/>
      <c r="JH60" s="140"/>
      <c r="JI60" s="140"/>
      <c r="JJ60" s="140"/>
      <c r="JK60" s="139"/>
      <c r="JL60" s="140"/>
      <c r="JM60" s="140"/>
      <c r="JN60" s="140"/>
      <c r="JO60" s="140"/>
      <c r="JP60" s="140"/>
      <c r="JQ60" s="140"/>
      <c r="JR60" s="140"/>
      <c r="JS60" s="140"/>
      <c r="JT60" s="140"/>
      <c r="JU60" s="140"/>
      <c r="JV60" s="140"/>
      <c r="JW60" s="140"/>
      <c r="JX60" s="140"/>
      <c r="JY60" s="140"/>
      <c r="JZ60" s="140"/>
      <c r="KA60" s="140"/>
      <c r="KB60" s="140"/>
      <c r="KC60" s="140"/>
      <c r="KD60" s="140"/>
      <c r="KE60" s="140"/>
      <c r="KF60" s="140"/>
      <c r="KG60" s="140"/>
      <c r="KH60" s="140"/>
      <c r="KI60" s="140"/>
      <c r="KJ60" s="140"/>
      <c r="KK60" s="140"/>
      <c r="KL60" s="140"/>
      <c r="KM60" s="140"/>
      <c r="KN60" s="140"/>
      <c r="KO60" s="140"/>
      <c r="KP60" s="140"/>
      <c r="KQ60" s="140"/>
      <c r="KR60" s="140"/>
      <c r="KS60" s="140"/>
      <c r="KT60" s="139"/>
      <c r="KU60" s="140"/>
      <c r="KV60" s="140"/>
      <c r="KW60" s="140"/>
      <c r="KX60" s="140"/>
      <c r="KY60" s="140"/>
      <c r="KZ60" s="140"/>
      <c r="LA60" s="140"/>
      <c r="LB60" s="140"/>
      <c r="LC60" s="140"/>
      <c r="LD60" s="140"/>
      <c r="LE60" s="140"/>
      <c r="LF60" s="140"/>
      <c r="LG60" s="140"/>
      <c r="LH60" s="140"/>
      <c r="LI60" s="140"/>
      <c r="LJ60" s="140"/>
      <c r="LK60" s="140"/>
      <c r="LL60" s="140"/>
      <c r="LM60" s="140"/>
      <c r="LN60" s="140"/>
      <c r="LO60" s="140"/>
      <c r="LP60" s="140"/>
      <c r="LQ60" s="140"/>
      <c r="LR60" s="140"/>
      <c r="LS60" s="140"/>
      <c r="LT60" s="140"/>
      <c r="LU60" s="140"/>
      <c r="LV60" s="140"/>
      <c r="LW60" s="140"/>
      <c r="LX60" s="140"/>
      <c r="LY60" s="140"/>
      <c r="LZ60" s="140"/>
      <c r="MA60" s="140"/>
      <c r="MB60" s="140"/>
      <c r="MC60" s="139"/>
      <c r="MD60" s="164"/>
      <c r="ME60" s="164"/>
      <c r="MF60" s="164"/>
      <c r="MG60" s="164"/>
      <c r="MH60" s="164"/>
      <c r="MI60" s="164"/>
      <c r="MJ60" s="164"/>
      <c r="MK60" s="164"/>
      <c r="ML60" s="164"/>
      <c r="MM60" s="164"/>
      <c r="MN60" s="164"/>
      <c r="MO60" s="164"/>
      <c r="MP60" s="164"/>
      <c r="MQ60" s="164"/>
      <c r="MR60" s="164"/>
      <c r="MS60" s="164"/>
      <c r="MT60" s="164"/>
      <c r="MU60" s="164"/>
      <c r="MV60" s="164"/>
      <c r="MW60" s="164"/>
      <c r="MX60" s="164"/>
      <c r="MY60" s="164"/>
      <c r="MZ60" s="164"/>
      <c r="NA60" s="164"/>
      <c r="NB60" s="164"/>
      <c r="NC60" s="164"/>
      <c r="ND60" s="164"/>
      <c r="NE60" s="164"/>
      <c r="NF60" s="164"/>
      <c r="NG60" s="164"/>
      <c r="NH60" s="164"/>
      <c r="NI60" s="164"/>
      <c r="NJ60" s="164"/>
      <c r="NK60" s="164"/>
      <c r="NL60" s="139"/>
      <c r="NM60" s="164"/>
      <c r="NN60" s="164"/>
      <c r="NO60" s="164"/>
      <c r="NP60" s="164"/>
      <c r="NQ60" s="164"/>
      <c r="NR60" s="164"/>
      <c r="NS60" s="164"/>
      <c r="NT60" s="164"/>
      <c r="NU60" s="164"/>
      <c r="NV60" s="164"/>
      <c r="NW60" s="164"/>
      <c r="NX60" s="164"/>
      <c r="NY60" s="164"/>
      <c r="NZ60" s="164"/>
      <c r="OA60" s="164"/>
      <c r="OB60" s="164"/>
      <c r="OC60" s="164"/>
      <c r="OD60" s="164"/>
      <c r="OE60" s="164"/>
      <c r="OF60" s="164"/>
      <c r="OG60" s="164"/>
      <c r="OH60" s="164"/>
      <c r="OI60" s="164"/>
      <c r="OJ60" s="164"/>
      <c r="OK60" s="164"/>
      <c r="OL60" s="164"/>
      <c r="OM60" s="164"/>
      <c r="ON60" s="164"/>
      <c r="OO60" s="164"/>
      <c r="OP60" s="164"/>
      <c r="OQ60" s="164"/>
      <c r="OR60" s="164"/>
      <c r="OS60" s="164"/>
      <c r="OT60" s="164"/>
      <c r="OU60" s="139"/>
      <c r="OV60" s="164"/>
      <c r="OW60" s="164"/>
      <c r="OX60" s="164"/>
      <c r="OY60" s="164"/>
      <c r="OZ60" s="164"/>
      <c r="PA60" s="164"/>
      <c r="PB60" s="164"/>
      <c r="PC60" s="164"/>
      <c r="PD60" s="164"/>
      <c r="PE60" s="164"/>
      <c r="PF60" s="164"/>
      <c r="PG60" s="164"/>
      <c r="PH60" s="164"/>
      <c r="PI60" s="164"/>
      <c r="PJ60" s="164"/>
      <c r="PK60" s="164"/>
      <c r="PL60" s="164"/>
      <c r="PM60" s="164"/>
      <c r="PN60" s="164"/>
      <c r="PO60" s="164"/>
      <c r="PP60" s="164"/>
      <c r="PQ60" s="164"/>
      <c r="PR60" s="164"/>
      <c r="PS60" s="164"/>
      <c r="PT60" s="164"/>
      <c r="PU60" s="164"/>
      <c r="PV60" s="164"/>
      <c r="PW60" s="164"/>
      <c r="PX60" s="164"/>
      <c r="PY60" s="164"/>
      <c r="PZ60" s="164"/>
      <c r="QA60" s="164"/>
      <c r="QB60" s="164"/>
      <c r="QC60" s="164"/>
      <c r="QD60" s="131"/>
    </row>
    <row r="61" spans="2:446">
      <c r="B61" s="128"/>
      <c r="C61" s="129"/>
      <c r="D61" s="129"/>
      <c r="E61" s="129"/>
      <c r="F61" s="130"/>
      <c r="G61" s="130"/>
      <c r="H61" s="131"/>
      <c r="I61" s="132"/>
      <c r="J61" s="132"/>
      <c r="K61" s="162"/>
      <c r="L61" s="132"/>
      <c r="M61" s="132"/>
      <c r="N61" s="135"/>
      <c r="O61" s="132"/>
      <c r="P61" s="135"/>
      <c r="Q61" s="132"/>
      <c r="R61" s="133"/>
      <c r="S61" s="133"/>
      <c r="T61" s="133"/>
      <c r="U61" s="133"/>
      <c r="V61" s="133"/>
      <c r="W61" s="133"/>
      <c r="X61" s="131"/>
      <c r="Y61" s="134"/>
      <c r="Z61" s="134"/>
      <c r="AA61" s="163"/>
      <c r="AB61" s="163"/>
      <c r="AC61" s="134"/>
      <c r="AD61" s="134"/>
      <c r="AE61" s="134"/>
      <c r="AF61" s="131"/>
      <c r="AG61" s="135"/>
      <c r="AH61" s="135"/>
      <c r="AI61" s="135"/>
      <c r="AJ61" s="135"/>
      <c r="AK61" s="135"/>
      <c r="AL61" s="131"/>
      <c r="AM61" s="156"/>
      <c r="AN61" s="156"/>
      <c r="AO61" s="156"/>
      <c r="AP61" s="131"/>
      <c r="AQ61" s="138"/>
      <c r="AR61" s="138"/>
      <c r="AS61" s="131"/>
      <c r="AT61" s="138"/>
      <c r="AU61" s="138"/>
      <c r="AV61" s="131"/>
      <c r="AW61" s="138"/>
      <c r="AX61" s="138"/>
      <c r="AY61" s="138"/>
      <c r="AZ61" s="138"/>
      <c r="BA61" s="138"/>
      <c r="BB61" s="131"/>
      <c r="BC61" s="138"/>
      <c r="BD61" s="138"/>
      <c r="BE61" s="138"/>
      <c r="BF61" s="131"/>
      <c r="BG61" s="138"/>
      <c r="BH61" s="138"/>
      <c r="BI61" s="131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  <c r="CP61" s="140"/>
      <c r="CQ61" s="140"/>
      <c r="CR61" s="131"/>
      <c r="CS61" s="140"/>
      <c r="CT61" s="140"/>
      <c r="CU61" s="140"/>
      <c r="CV61" s="140"/>
      <c r="CW61" s="140"/>
      <c r="CX61" s="140"/>
      <c r="CY61" s="140"/>
      <c r="CZ61" s="140"/>
      <c r="DA61" s="140"/>
      <c r="DB61" s="140"/>
      <c r="DC61" s="140"/>
      <c r="DD61" s="140"/>
      <c r="DE61" s="140"/>
      <c r="DF61" s="140"/>
      <c r="DG61" s="140"/>
      <c r="DH61" s="140"/>
      <c r="DI61" s="140"/>
      <c r="DJ61" s="140"/>
      <c r="DK61" s="140"/>
      <c r="DL61" s="140"/>
      <c r="DM61" s="140"/>
      <c r="DN61" s="140"/>
      <c r="DO61" s="140"/>
      <c r="DP61" s="140"/>
      <c r="DQ61" s="140"/>
      <c r="DR61" s="140"/>
      <c r="DS61" s="140"/>
      <c r="DT61" s="140"/>
      <c r="DU61" s="140"/>
      <c r="DV61" s="140"/>
      <c r="DW61" s="140"/>
      <c r="DX61" s="140"/>
      <c r="DY61" s="140"/>
      <c r="DZ61" s="140"/>
      <c r="EA61" s="139"/>
      <c r="EB61" s="140"/>
      <c r="EC61" s="140"/>
      <c r="ED61" s="140"/>
      <c r="EE61" s="140"/>
      <c r="EF61" s="140"/>
      <c r="EG61" s="140"/>
      <c r="EH61" s="140"/>
      <c r="EI61" s="140"/>
      <c r="EJ61" s="140"/>
      <c r="EK61" s="140"/>
      <c r="EL61" s="140"/>
      <c r="EM61" s="140"/>
      <c r="EN61" s="140"/>
      <c r="EO61" s="140"/>
      <c r="EP61" s="140"/>
      <c r="EQ61" s="140"/>
      <c r="ER61" s="140"/>
      <c r="ES61" s="140"/>
      <c r="ET61" s="140"/>
      <c r="EU61" s="140"/>
      <c r="EV61" s="140"/>
      <c r="EW61" s="140"/>
      <c r="EX61" s="140"/>
      <c r="EY61" s="140"/>
      <c r="EZ61" s="140"/>
      <c r="FA61" s="140"/>
      <c r="FB61" s="140"/>
      <c r="FC61" s="140"/>
      <c r="FD61" s="140"/>
      <c r="FE61" s="140"/>
      <c r="FF61" s="140"/>
      <c r="FG61" s="140"/>
      <c r="FH61" s="140"/>
      <c r="FI61" s="140"/>
      <c r="FJ61" s="139"/>
      <c r="FK61" s="140"/>
      <c r="FL61" s="140"/>
      <c r="FM61" s="140"/>
      <c r="FN61" s="140"/>
      <c r="FO61" s="140"/>
      <c r="FP61" s="140"/>
      <c r="FQ61" s="140"/>
      <c r="FR61" s="140"/>
      <c r="FS61" s="140"/>
      <c r="FT61" s="140"/>
      <c r="FU61" s="140"/>
      <c r="FV61" s="140"/>
      <c r="FW61" s="140"/>
      <c r="FX61" s="140"/>
      <c r="FY61" s="140"/>
      <c r="FZ61" s="140"/>
      <c r="GA61" s="140"/>
      <c r="GB61" s="140"/>
      <c r="GC61" s="140"/>
      <c r="GD61" s="140"/>
      <c r="GE61" s="140"/>
      <c r="GF61" s="140"/>
      <c r="GG61" s="140"/>
      <c r="GH61" s="140"/>
      <c r="GI61" s="140"/>
      <c r="GJ61" s="140"/>
      <c r="GK61" s="140"/>
      <c r="GL61" s="140"/>
      <c r="GM61" s="140"/>
      <c r="GN61" s="140"/>
      <c r="GO61" s="140"/>
      <c r="GP61" s="140"/>
      <c r="GQ61" s="140"/>
      <c r="GR61" s="140"/>
      <c r="GS61" s="139"/>
      <c r="GT61" s="140"/>
      <c r="GU61" s="140"/>
      <c r="GV61" s="140"/>
      <c r="GW61" s="140"/>
      <c r="GX61" s="140"/>
      <c r="GY61" s="140"/>
      <c r="GZ61" s="140"/>
      <c r="HA61" s="140"/>
      <c r="HB61" s="140"/>
      <c r="HC61" s="140"/>
      <c r="HD61" s="140"/>
      <c r="HE61" s="140"/>
      <c r="HF61" s="140"/>
      <c r="HG61" s="140"/>
      <c r="HH61" s="140"/>
      <c r="HI61" s="140"/>
      <c r="HJ61" s="140"/>
      <c r="HK61" s="140"/>
      <c r="HL61" s="140"/>
      <c r="HM61" s="140"/>
      <c r="HN61" s="140"/>
      <c r="HO61" s="140"/>
      <c r="HP61" s="140"/>
      <c r="HQ61" s="140"/>
      <c r="HR61" s="140"/>
      <c r="HS61" s="140"/>
      <c r="HT61" s="140"/>
      <c r="HU61" s="140"/>
      <c r="HV61" s="140"/>
      <c r="HW61" s="140"/>
      <c r="HX61" s="140"/>
      <c r="HY61" s="140"/>
      <c r="HZ61" s="140"/>
      <c r="IA61" s="140"/>
      <c r="IB61" s="139"/>
      <c r="IC61" s="140"/>
      <c r="ID61" s="140"/>
      <c r="IE61" s="140"/>
      <c r="IF61" s="140"/>
      <c r="IG61" s="140"/>
      <c r="IH61" s="140"/>
      <c r="II61" s="140"/>
      <c r="IJ61" s="140"/>
      <c r="IK61" s="140"/>
      <c r="IL61" s="140"/>
      <c r="IM61" s="140"/>
      <c r="IN61" s="140"/>
      <c r="IO61" s="140"/>
      <c r="IP61" s="140"/>
      <c r="IQ61" s="140"/>
      <c r="IR61" s="140"/>
      <c r="IS61" s="140"/>
      <c r="IT61" s="140"/>
      <c r="IU61" s="140"/>
      <c r="IV61" s="140"/>
      <c r="IW61" s="140"/>
      <c r="IX61" s="140"/>
      <c r="IY61" s="140"/>
      <c r="IZ61" s="140"/>
      <c r="JA61" s="140"/>
      <c r="JB61" s="140"/>
      <c r="JC61" s="140"/>
      <c r="JD61" s="140"/>
      <c r="JE61" s="140"/>
      <c r="JF61" s="140"/>
      <c r="JG61" s="140"/>
      <c r="JH61" s="140"/>
      <c r="JI61" s="140"/>
      <c r="JJ61" s="140"/>
      <c r="JK61" s="139"/>
      <c r="JL61" s="140"/>
      <c r="JM61" s="140"/>
      <c r="JN61" s="140"/>
      <c r="JO61" s="140"/>
      <c r="JP61" s="140"/>
      <c r="JQ61" s="140"/>
      <c r="JR61" s="140"/>
      <c r="JS61" s="140"/>
      <c r="JT61" s="140"/>
      <c r="JU61" s="140"/>
      <c r="JV61" s="140"/>
      <c r="JW61" s="140"/>
      <c r="JX61" s="140"/>
      <c r="JY61" s="140"/>
      <c r="JZ61" s="140"/>
      <c r="KA61" s="140"/>
      <c r="KB61" s="140"/>
      <c r="KC61" s="140"/>
      <c r="KD61" s="140"/>
      <c r="KE61" s="140"/>
      <c r="KF61" s="140"/>
      <c r="KG61" s="140"/>
      <c r="KH61" s="140"/>
      <c r="KI61" s="140"/>
      <c r="KJ61" s="140"/>
      <c r="KK61" s="140"/>
      <c r="KL61" s="140"/>
      <c r="KM61" s="140"/>
      <c r="KN61" s="140"/>
      <c r="KO61" s="140"/>
      <c r="KP61" s="140"/>
      <c r="KQ61" s="140"/>
      <c r="KR61" s="140"/>
      <c r="KS61" s="140"/>
      <c r="KT61" s="139"/>
      <c r="KU61" s="140"/>
      <c r="KV61" s="140"/>
      <c r="KW61" s="140"/>
      <c r="KX61" s="140"/>
      <c r="KY61" s="140"/>
      <c r="KZ61" s="140"/>
      <c r="LA61" s="140"/>
      <c r="LB61" s="140"/>
      <c r="LC61" s="140"/>
      <c r="LD61" s="140"/>
      <c r="LE61" s="140"/>
      <c r="LF61" s="140"/>
      <c r="LG61" s="140"/>
      <c r="LH61" s="140"/>
      <c r="LI61" s="140"/>
      <c r="LJ61" s="140"/>
      <c r="LK61" s="140"/>
      <c r="LL61" s="140"/>
      <c r="LM61" s="140"/>
      <c r="LN61" s="140"/>
      <c r="LO61" s="140"/>
      <c r="LP61" s="140"/>
      <c r="LQ61" s="140"/>
      <c r="LR61" s="140"/>
      <c r="LS61" s="140"/>
      <c r="LT61" s="140"/>
      <c r="LU61" s="140"/>
      <c r="LV61" s="140"/>
      <c r="LW61" s="140"/>
      <c r="LX61" s="140"/>
      <c r="LY61" s="140"/>
      <c r="LZ61" s="140"/>
      <c r="MA61" s="140"/>
      <c r="MB61" s="140"/>
      <c r="MC61" s="139"/>
      <c r="MD61" s="164"/>
      <c r="ME61" s="164"/>
      <c r="MF61" s="164"/>
      <c r="MG61" s="164"/>
      <c r="MH61" s="164"/>
      <c r="MI61" s="164"/>
      <c r="MJ61" s="164"/>
      <c r="MK61" s="164"/>
      <c r="ML61" s="164"/>
      <c r="MM61" s="164"/>
      <c r="MN61" s="164"/>
      <c r="MO61" s="164"/>
      <c r="MP61" s="164"/>
      <c r="MQ61" s="164"/>
      <c r="MR61" s="164"/>
      <c r="MS61" s="164"/>
      <c r="MT61" s="164"/>
      <c r="MU61" s="164"/>
      <c r="MV61" s="164"/>
      <c r="MW61" s="164"/>
      <c r="MX61" s="164"/>
      <c r="MY61" s="164"/>
      <c r="MZ61" s="164"/>
      <c r="NA61" s="164"/>
      <c r="NB61" s="164"/>
      <c r="NC61" s="164"/>
      <c r="ND61" s="164"/>
      <c r="NE61" s="164"/>
      <c r="NF61" s="164"/>
      <c r="NG61" s="164"/>
      <c r="NH61" s="164"/>
      <c r="NI61" s="164"/>
      <c r="NJ61" s="164"/>
      <c r="NK61" s="164"/>
      <c r="NL61" s="139"/>
      <c r="NM61" s="164"/>
      <c r="NN61" s="164"/>
      <c r="NO61" s="164"/>
      <c r="NP61" s="164"/>
      <c r="NQ61" s="164"/>
      <c r="NR61" s="164"/>
      <c r="NS61" s="164"/>
      <c r="NT61" s="164"/>
      <c r="NU61" s="164"/>
      <c r="NV61" s="164"/>
      <c r="NW61" s="164"/>
      <c r="NX61" s="164"/>
      <c r="NY61" s="164"/>
      <c r="NZ61" s="164"/>
      <c r="OA61" s="164"/>
      <c r="OB61" s="164"/>
      <c r="OC61" s="164"/>
      <c r="OD61" s="164"/>
      <c r="OE61" s="164"/>
      <c r="OF61" s="164"/>
      <c r="OG61" s="164"/>
      <c r="OH61" s="164"/>
      <c r="OI61" s="164"/>
      <c r="OJ61" s="164"/>
      <c r="OK61" s="164"/>
      <c r="OL61" s="164"/>
      <c r="OM61" s="164"/>
      <c r="ON61" s="164"/>
      <c r="OO61" s="164"/>
      <c r="OP61" s="164"/>
      <c r="OQ61" s="164"/>
      <c r="OR61" s="164"/>
      <c r="OS61" s="164"/>
      <c r="OT61" s="164"/>
      <c r="OU61" s="139"/>
      <c r="OV61" s="164"/>
      <c r="OW61" s="164"/>
      <c r="OX61" s="164"/>
      <c r="OY61" s="164"/>
      <c r="OZ61" s="164"/>
      <c r="PA61" s="164"/>
      <c r="PB61" s="164"/>
      <c r="PC61" s="164"/>
      <c r="PD61" s="164"/>
      <c r="PE61" s="164"/>
      <c r="PF61" s="164"/>
      <c r="PG61" s="164"/>
      <c r="PH61" s="164"/>
      <c r="PI61" s="164"/>
      <c r="PJ61" s="164"/>
      <c r="PK61" s="164"/>
      <c r="PL61" s="164"/>
      <c r="PM61" s="164"/>
      <c r="PN61" s="164"/>
      <c r="PO61" s="164"/>
      <c r="PP61" s="164"/>
      <c r="PQ61" s="164"/>
      <c r="PR61" s="164"/>
      <c r="PS61" s="164"/>
      <c r="PT61" s="164"/>
      <c r="PU61" s="164"/>
      <c r="PV61" s="164"/>
      <c r="PW61" s="164"/>
      <c r="PX61" s="164"/>
      <c r="PY61" s="164"/>
      <c r="PZ61" s="164"/>
      <c r="QA61" s="164"/>
      <c r="QB61" s="164"/>
      <c r="QC61" s="164"/>
      <c r="QD61" s="131"/>
    </row>
    <row r="62" spans="2:446">
      <c r="B62" s="128"/>
      <c r="C62" s="129"/>
      <c r="D62" s="129"/>
      <c r="E62" s="129"/>
      <c r="F62" s="130"/>
      <c r="G62" s="130"/>
      <c r="H62" s="131"/>
      <c r="I62" s="132"/>
      <c r="J62" s="132"/>
      <c r="K62" s="162"/>
      <c r="L62" s="132"/>
      <c r="M62" s="132"/>
      <c r="N62" s="135"/>
      <c r="O62" s="132"/>
      <c r="P62" s="135"/>
      <c r="Q62" s="132"/>
      <c r="R62" s="133"/>
      <c r="S62" s="133"/>
      <c r="T62" s="133"/>
      <c r="U62" s="133"/>
      <c r="V62" s="133"/>
      <c r="W62" s="133"/>
      <c r="X62" s="131"/>
      <c r="Y62" s="134"/>
      <c r="Z62" s="134"/>
      <c r="AA62" s="163"/>
      <c r="AB62" s="163"/>
      <c r="AC62" s="134"/>
      <c r="AD62" s="134"/>
      <c r="AE62" s="134"/>
      <c r="AF62" s="131"/>
      <c r="AG62" s="135"/>
      <c r="AH62" s="135"/>
      <c r="AI62" s="135"/>
      <c r="AJ62" s="135"/>
      <c r="AK62" s="135"/>
      <c r="AL62" s="131"/>
      <c r="AM62" s="156"/>
      <c r="AN62" s="156"/>
      <c r="AO62" s="156"/>
      <c r="AP62" s="131"/>
      <c r="AQ62" s="138"/>
      <c r="AR62" s="138"/>
      <c r="AS62" s="131"/>
      <c r="AT62" s="138"/>
      <c r="AU62" s="138"/>
      <c r="AV62" s="131"/>
      <c r="AW62" s="138"/>
      <c r="AX62" s="138"/>
      <c r="AY62" s="138"/>
      <c r="AZ62" s="138"/>
      <c r="BA62" s="138"/>
      <c r="BB62" s="131"/>
      <c r="BC62" s="138"/>
      <c r="BD62" s="138"/>
      <c r="BE62" s="138"/>
      <c r="BF62" s="131"/>
      <c r="BG62" s="138"/>
      <c r="BH62" s="138"/>
      <c r="BI62" s="131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  <c r="CP62" s="140"/>
      <c r="CQ62" s="140"/>
      <c r="CR62" s="131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0"/>
      <c r="DE62" s="140"/>
      <c r="DF62" s="140"/>
      <c r="DG62" s="140"/>
      <c r="DH62" s="140"/>
      <c r="DI62" s="140"/>
      <c r="DJ62" s="140"/>
      <c r="DK62" s="140"/>
      <c r="DL62" s="140"/>
      <c r="DM62" s="140"/>
      <c r="DN62" s="140"/>
      <c r="DO62" s="140"/>
      <c r="DP62" s="140"/>
      <c r="DQ62" s="140"/>
      <c r="DR62" s="140"/>
      <c r="DS62" s="140"/>
      <c r="DT62" s="140"/>
      <c r="DU62" s="140"/>
      <c r="DV62" s="140"/>
      <c r="DW62" s="140"/>
      <c r="DX62" s="140"/>
      <c r="DY62" s="140"/>
      <c r="DZ62" s="140"/>
      <c r="EA62" s="139"/>
      <c r="EB62" s="140"/>
      <c r="EC62" s="140"/>
      <c r="ED62" s="140"/>
      <c r="EE62" s="140"/>
      <c r="EF62" s="140"/>
      <c r="EG62" s="140"/>
      <c r="EH62" s="140"/>
      <c r="EI62" s="140"/>
      <c r="EJ62" s="140"/>
      <c r="EK62" s="140"/>
      <c r="EL62" s="140"/>
      <c r="EM62" s="140"/>
      <c r="EN62" s="140"/>
      <c r="EO62" s="140"/>
      <c r="EP62" s="140"/>
      <c r="EQ62" s="140"/>
      <c r="ER62" s="140"/>
      <c r="ES62" s="140"/>
      <c r="ET62" s="140"/>
      <c r="EU62" s="140"/>
      <c r="EV62" s="140"/>
      <c r="EW62" s="140"/>
      <c r="EX62" s="140"/>
      <c r="EY62" s="140"/>
      <c r="EZ62" s="140"/>
      <c r="FA62" s="140"/>
      <c r="FB62" s="140"/>
      <c r="FC62" s="140"/>
      <c r="FD62" s="140"/>
      <c r="FE62" s="140"/>
      <c r="FF62" s="140"/>
      <c r="FG62" s="140"/>
      <c r="FH62" s="140"/>
      <c r="FI62" s="140"/>
      <c r="FJ62" s="139"/>
      <c r="FK62" s="140"/>
      <c r="FL62" s="140"/>
      <c r="FM62" s="140"/>
      <c r="FN62" s="140"/>
      <c r="FO62" s="140"/>
      <c r="FP62" s="140"/>
      <c r="FQ62" s="140"/>
      <c r="FR62" s="140"/>
      <c r="FS62" s="140"/>
      <c r="FT62" s="140"/>
      <c r="FU62" s="140"/>
      <c r="FV62" s="140"/>
      <c r="FW62" s="140"/>
      <c r="FX62" s="140"/>
      <c r="FY62" s="140"/>
      <c r="FZ62" s="140"/>
      <c r="GA62" s="140"/>
      <c r="GB62" s="140"/>
      <c r="GC62" s="140"/>
      <c r="GD62" s="140"/>
      <c r="GE62" s="140"/>
      <c r="GF62" s="140"/>
      <c r="GG62" s="140"/>
      <c r="GH62" s="140"/>
      <c r="GI62" s="140"/>
      <c r="GJ62" s="140"/>
      <c r="GK62" s="140"/>
      <c r="GL62" s="140"/>
      <c r="GM62" s="140"/>
      <c r="GN62" s="140"/>
      <c r="GO62" s="140"/>
      <c r="GP62" s="140"/>
      <c r="GQ62" s="140"/>
      <c r="GR62" s="140"/>
      <c r="GS62" s="139"/>
      <c r="GT62" s="140"/>
      <c r="GU62" s="140"/>
      <c r="GV62" s="140"/>
      <c r="GW62" s="140"/>
      <c r="GX62" s="140"/>
      <c r="GY62" s="140"/>
      <c r="GZ62" s="140"/>
      <c r="HA62" s="140"/>
      <c r="HB62" s="140"/>
      <c r="HC62" s="140"/>
      <c r="HD62" s="140"/>
      <c r="HE62" s="140"/>
      <c r="HF62" s="140"/>
      <c r="HG62" s="140"/>
      <c r="HH62" s="140"/>
      <c r="HI62" s="140"/>
      <c r="HJ62" s="140"/>
      <c r="HK62" s="140"/>
      <c r="HL62" s="140"/>
      <c r="HM62" s="140"/>
      <c r="HN62" s="140"/>
      <c r="HO62" s="140"/>
      <c r="HP62" s="140"/>
      <c r="HQ62" s="140"/>
      <c r="HR62" s="140"/>
      <c r="HS62" s="140"/>
      <c r="HT62" s="140"/>
      <c r="HU62" s="140"/>
      <c r="HV62" s="140"/>
      <c r="HW62" s="140"/>
      <c r="HX62" s="140"/>
      <c r="HY62" s="140"/>
      <c r="HZ62" s="140"/>
      <c r="IA62" s="140"/>
      <c r="IB62" s="139"/>
      <c r="IC62" s="140"/>
      <c r="ID62" s="140"/>
      <c r="IE62" s="140"/>
      <c r="IF62" s="140"/>
      <c r="IG62" s="140"/>
      <c r="IH62" s="140"/>
      <c r="II62" s="140"/>
      <c r="IJ62" s="140"/>
      <c r="IK62" s="140"/>
      <c r="IL62" s="140"/>
      <c r="IM62" s="140"/>
      <c r="IN62" s="140"/>
      <c r="IO62" s="140"/>
      <c r="IP62" s="140"/>
      <c r="IQ62" s="140"/>
      <c r="IR62" s="140"/>
      <c r="IS62" s="140"/>
      <c r="IT62" s="140"/>
      <c r="IU62" s="140"/>
      <c r="IV62" s="140"/>
      <c r="IW62" s="140"/>
      <c r="IX62" s="140"/>
      <c r="IY62" s="140"/>
      <c r="IZ62" s="140"/>
      <c r="JA62" s="140"/>
      <c r="JB62" s="140"/>
      <c r="JC62" s="140"/>
      <c r="JD62" s="140"/>
      <c r="JE62" s="140"/>
      <c r="JF62" s="140"/>
      <c r="JG62" s="140"/>
      <c r="JH62" s="140"/>
      <c r="JI62" s="140"/>
      <c r="JJ62" s="140"/>
      <c r="JK62" s="139"/>
      <c r="JL62" s="140"/>
      <c r="JM62" s="140"/>
      <c r="JN62" s="140"/>
      <c r="JO62" s="140"/>
      <c r="JP62" s="140"/>
      <c r="JQ62" s="140"/>
      <c r="JR62" s="140"/>
      <c r="JS62" s="140"/>
      <c r="JT62" s="140"/>
      <c r="JU62" s="140"/>
      <c r="JV62" s="140"/>
      <c r="JW62" s="140"/>
      <c r="JX62" s="140"/>
      <c r="JY62" s="140"/>
      <c r="JZ62" s="140"/>
      <c r="KA62" s="140"/>
      <c r="KB62" s="140"/>
      <c r="KC62" s="140"/>
      <c r="KD62" s="140"/>
      <c r="KE62" s="140"/>
      <c r="KF62" s="140"/>
      <c r="KG62" s="140"/>
      <c r="KH62" s="140"/>
      <c r="KI62" s="140"/>
      <c r="KJ62" s="140"/>
      <c r="KK62" s="140"/>
      <c r="KL62" s="140"/>
      <c r="KM62" s="140"/>
      <c r="KN62" s="140"/>
      <c r="KO62" s="140"/>
      <c r="KP62" s="140"/>
      <c r="KQ62" s="140"/>
      <c r="KR62" s="140"/>
      <c r="KS62" s="140"/>
      <c r="KT62" s="139"/>
      <c r="KU62" s="140"/>
      <c r="KV62" s="140"/>
      <c r="KW62" s="140"/>
      <c r="KX62" s="140"/>
      <c r="KY62" s="140"/>
      <c r="KZ62" s="140"/>
      <c r="LA62" s="140"/>
      <c r="LB62" s="140"/>
      <c r="LC62" s="140"/>
      <c r="LD62" s="140"/>
      <c r="LE62" s="140"/>
      <c r="LF62" s="140"/>
      <c r="LG62" s="140"/>
      <c r="LH62" s="140"/>
      <c r="LI62" s="140"/>
      <c r="LJ62" s="140"/>
      <c r="LK62" s="140"/>
      <c r="LL62" s="140"/>
      <c r="LM62" s="140"/>
      <c r="LN62" s="140"/>
      <c r="LO62" s="140"/>
      <c r="LP62" s="140"/>
      <c r="LQ62" s="140"/>
      <c r="LR62" s="140"/>
      <c r="LS62" s="140"/>
      <c r="LT62" s="140"/>
      <c r="LU62" s="140"/>
      <c r="LV62" s="140"/>
      <c r="LW62" s="140"/>
      <c r="LX62" s="140"/>
      <c r="LY62" s="140"/>
      <c r="LZ62" s="140"/>
      <c r="MA62" s="140"/>
      <c r="MB62" s="140"/>
      <c r="MC62" s="139"/>
      <c r="MD62" s="164"/>
      <c r="ME62" s="164"/>
      <c r="MF62" s="164"/>
      <c r="MG62" s="164"/>
      <c r="MH62" s="164"/>
      <c r="MI62" s="164"/>
      <c r="MJ62" s="164"/>
      <c r="MK62" s="164"/>
      <c r="ML62" s="164"/>
      <c r="MM62" s="164"/>
      <c r="MN62" s="164"/>
      <c r="MO62" s="164"/>
      <c r="MP62" s="164"/>
      <c r="MQ62" s="164"/>
      <c r="MR62" s="164"/>
      <c r="MS62" s="164"/>
      <c r="MT62" s="164"/>
      <c r="MU62" s="164"/>
      <c r="MV62" s="164"/>
      <c r="MW62" s="164"/>
      <c r="MX62" s="164"/>
      <c r="MY62" s="164"/>
      <c r="MZ62" s="164"/>
      <c r="NA62" s="164"/>
      <c r="NB62" s="164"/>
      <c r="NC62" s="164"/>
      <c r="ND62" s="164"/>
      <c r="NE62" s="164"/>
      <c r="NF62" s="164"/>
      <c r="NG62" s="164"/>
      <c r="NH62" s="164"/>
      <c r="NI62" s="164"/>
      <c r="NJ62" s="164"/>
      <c r="NK62" s="164"/>
      <c r="NL62" s="139"/>
      <c r="NM62" s="164"/>
      <c r="NN62" s="164"/>
      <c r="NO62" s="164"/>
      <c r="NP62" s="164"/>
      <c r="NQ62" s="164"/>
      <c r="NR62" s="164"/>
      <c r="NS62" s="164"/>
      <c r="NT62" s="164"/>
      <c r="NU62" s="164"/>
      <c r="NV62" s="164"/>
      <c r="NW62" s="164"/>
      <c r="NX62" s="164"/>
      <c r="NY62" s="164"/>
      <c r="NZ62" s="164"/>
      <c r="OA62" s="164"/>
      <c r="OB62" s="164"/>
      <c r="OC62" s="164"/>
      <c r="OD62" s="164"/>
      <c r="OE62" s="164"/>
      <c r="OF62" s="164"/>
      <c r="OG62" s="164"/>
      <c r="OH62" s="164"/>
      <c r="OI62" s="164"/>
      <c r="OJ62" s="164"/>
      <c r="OK62" s="164"/>
      <c r="OL62" s="164"/>
      <c r="OM62" s="164"/>
      <c r="ON62" s="164"/>
      <c r="OO62" s="164"/>
      <c r="OP62" s="164"/>
      <c r="OQ62" s="164"/>
      <c r="OR62" s="164"/>
      <c r="OS62" s="164"/>
      <c r="OT62" s="164"/>
      <c r="OU62" s="139"/>
      <c r="OV62" s="164"/>
      <c r="OW62" s="164"/>
      <c r="OX62" s="164"/>
      <c r="OY62" s="164"/>
      <c r="OZ62" s="164"/>
      <c r="PA62" s="164"/>
      <c r="PB62" s="164"/>
      <c r="PC62" s="164"/>
      <c r="PD62" s="164"/>
      <c r="PE62" s="164"/>
      <c r="PF62" s="164"/>
      <c r="PG62" s="164"/>
      <c r="PH62" s="164"/>
      <c r="PI62" s="164"/>
      <c r="PJ62" s="164"/>
      <c r="PK62" s="164"/>
      <c r="PL62" s="164"/>
      <c r="PM62" s="164"/>
      <c r="PN62" s="164"/>
      <c r="PO62" s="164"/>
      <c r="PP62" s="164"/>
      <c r="PQ62" s="164"/>
      <c r="PR62" s="164"/>
      <c r="PS62" s="164"/>
      <c r="PT62" s="164"/>
      <c r="PU62" s="164"/>
      <c r="PV62" s="164"/>
      <c r="PW62" s="164"/>
      <c r="PX62" s="164"/>
      <c r="PY62" s="164"/>
      <c r="PZ62" s="164"/>
      <c r="QA62" s="164"/>
      <c r="QB62" s="164"/>
      <c r="QC62" s="164"/>
      <c r="QD62" s="131"/>
    </row>
    <row r="63" spans="2:446">
      <c r="B63" s="128"/>
      <c r="C63" s="129"/>
      <c r="D63" s="129"/>
      <c r="E63" s="129"/>
      <c r="F63" s="130"/>
      <c r="G63" s="130"/>
      <c r="H63" s="131"/>
      <c r="I63" s="132"/>
      <c r="J63" s="132"/>
      <c r="K63" s="162"/>
      <c r="L63" s="132"/>
      <c r="M63" s="132"/>
      <c r="N63" s="135"/>
      <c r="O63" s="132"/>
      <c r="P63" s="135"/>
      <c r="Q63" s="132"/>
      <c r="R63" s="133"/>
      <c r="S63" s="133"/>
      <c r="T63" s="133"/>
      <c r="U63" s="133"/>
      <c r="V63" s="133"/>
      <c r="W63" s="133"/>
      <c r="X63" s="131"/>
      <c r="Y63" s="134"/>
      <c r="Z63" s="134"/>
      <c r="AA63" s="163"/>
      <c r="AB63" s="163"/>
      <c r="AC63" s="134"/>
      <c r="AD63" s="134"/>
      <c r="AE63" s="134"/>
      <c r="AF63" s="131"/>
      <c r="AG63" s="135"/>
      <c r="AH63" s="135"/>
      <c r="AI63" s="135"/>
      <c r="AJ63" s="135"/>
      <c r="AK63" s="135"/>
      <c r="AL63" s="131"/>
      <c r="AM63" s="156"/>
      <c r="AN63" s="156"/>
      <c r="AO63" s="156"/>
      <c r="AP63" s="131"/>
      <c r="AQ63" s="138"/>
      <c r="AR63" s="138"/>
      <c r="AS63" s="131"/>
      <c r="AT63" s="138"/>
      <c r="AU63" s="138"/>
      <c r="AV63" s="131"/>
      <c r="AW63" s="138"/>
      <c r="AX63" s="138"/>
      <c r="AY63" s="138"/>
      <c r="AZ63" s="138"/>
      <c r="BA63" s="138"/>
      <c r="BB63" s="131"/>
      <c r="BC63" s="138"/>
      <c r="BD63" s="138"/>
      <c r="BE63" s="138"/>
      <c r="BF63" s="131"/>
      <c r="BG63" s="138"/>
      <c r="BH63" s="138"/>
      <c r="BI63" s="131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  <c r="CP63" s="140"/>
      <c r="CQ63" s="140"/>
      <c r="CR63" s="131"/>
      <c r="CS63" s="140"/>
      <c r="CT63" s="140"/>
      <c r="CU63" s="140"/>
      <c r="CV63" s="140"/>
      <c r="CW63" s="140"/>
      <c r="CX63" s="140"/>
      <c r="CY63" s="140"/>
      <c r="CZ63" s="140"/>
      <c r="DA63" s="140"/>
      <c r="DB63" s="140"/>
      <c r="DC63" s="140"/>
      <c r="DD63" s="140"/>
      <c r="DE63" s="140"/>
      <c r="DF63" s="140"/>
      <c r="DG63" s="140"/>
      <c r="DH63" s="140"/>
      <c r="DI63" s="140"/>
      <c r="DJ63" s="140"/>
      <c r="DK63" s="140"/>
      <c r="DL63" s="140"/>
      <c r="DM63" s="140"/>
      <c r="DN63" s="140"/>
      <c r="DO63" s="140"/>
      <c r="DP63" s="140"/>
      <c r="DQ63" s="140"/>
      <c r="DR63" s="140"/>
      <c r="DS63" s="140"/>
      <c r="DT63" s="140"/>
      <c r="DU63" s="140"/>
      <c r="DV63" s="140"/>
      <c r="DW63" s="140"/>
      <c r="DX63" s="140"/>
      <c r="DY63" s="140"/>
      <c r="DZ63" s="140"/>
      <c r="EA63" s="139"/>
      <c r="EB63" s="140"/>
      <c r="EC63" s="140"/>
      <c r="ED63" s="140"/>
      <c r="EE63" s="140"/>
      <c r="EF63" s="140"/>
      <c r="EG63" s="140"/>
      <c r="EH63" s="140"/>
      <c r="EI63" s="140"/>
      <c r="EJ63" s="140"/>
      <c r="EK63" s="140"/>
      <c r="EL63" s="140"/>
      <c r="EM63" s="140"/>
      <c r="EN63" s="140"/>
      <c r="EO63" s="140"/>
      <c r="EP63" s="140"/>
      <c r="EQ63" s="140"/>
      <c r="ER63" s="140"/>
      <c r="ES63" s="140"/>
      <c r="ET63" s="140"/>
      <c r="EU63" s="140"/>
      <c r="EV63" s="140"/>
      <c r="EW63" s="140"/>
      <c r="EX63" s="140"/>
      <c r="EY63" s="140"/>
      <c r="EZ63" s="140"/>
      <c r="FA63" s="140"/>
      <c r="FB63" s="140"/>
      <c r="FC63" s="140"/>
      <c r="FD63" s="140"/>
      <c r="FE63" s="140"/>
      <c r="FF63" s="140"/>
      <c r="FG63" s="140"/>
      <c r="FH63" s="140"/>
      <c r="FI63" s="140"/>
      <c r="FJ63" s="139"/>
      <c r="FK63" s="140"/>
      <c r="FL63" s="140"/>
      <c r="FM63" s="140"/>
      <c r="FN63" s="140"/>
      <c r="FO63" s="140"/>
      <c r="FP63" s="140"/>
      <c r="FQ63" s="140"/>
      <c r="FR63" s="140"/>
      <c r="FS63" s="140"/>
      <c r="FT63" s="140"/>
      <c r="FU63" s="140"/>
      <c r="FV63" s="140"/>
      <c r="FW63" s="140"/>
      <c r="FX63" s="140"/>
      <c r="FY63" s="140"/>
      <c r="FZ63" s="140"/>
      <c r="GA63" s="140"/>
      <c r="GB63" s="140"/>
      <c r="GC63" s="140"/>
      <c r="GD63" s="140"/>
      <c r="GE63" s="140"/>
      <c r="GF63" s="140"/>
      <c r="GG63" s="140"/>
      <c r="GH63" s="140"/>
      <c r="GI63" s="140"/>
      <c r="GJ63" s="140"/>
      <c r="GK63" s="140"/>
      <c r="GL63" s="140"/>
      <c r="GM63" s="140"/>
      <c r="GN63" s="140"/>
      <c r="GO63" s="140"/>
      <c r="GP63" s="140"/>
      <c r="GQ63" s="140"/>
      <c r="GR63" s="140"/>
      <c r="GS63" s="139"/>
      <c r="GT63" s="140"/>
      <c r="GU63" s="140"/>
      <c r="GV63" s="140"/>
      <c r="GW63" s="140"/>
      <c r="GX63" s="140"/>
      <c r="GY63" s="140"/>
      <c r="GZ63" s="140"/>
      <c r="HA63" s="140"/>
      <c r="HB63" s="140"/>
      <c r="HC63" s="140"/>
      <c r="HD63" s="140"/>
      <c r="HE63" s="140"/>
      <c r="HF63" s="140"/>
      <c r="HG63" s="140"/>
      <c r="HH63" s="140"/>
      <c r="HI63" s="140"/>
      <c r="HJ63" s="140"/>
      <c r="HK63" s="140"/>
      <c r="HL63" s="140"/>
      <c r="HM63" s="140"/>
      <c r="HN63" s="140"/>
      <c r="HO63" s="140"/>
      <c r="HP63" s="140"/>
      <c r="HQ63" s="140"/>
      <c r="HR63" s="140"/>
      <c r="HS63" s="140"/>
      <c r="HT63" s="140"/>
      <c r="HU63" s="140"/>
      <c r="HV63" s="140"/>
      <c r="HW63" s="140"/>
      <c r="HX63" s="140"/>
      <c r="HY63" s="140"/>
      <c r="HZ63" s="140"/>
      <c r="IA63" s="140"/>
      <c r="IB63" s="139"/>
      <c r="IC63" s="140"/>
      <c r="ID63" s="140"/>
      <c r="IE63" s="140"/>
      <c r="IF63" s="140"/>
      <c r="IG63" s="140"/>
      <c r="IH63" s="140"/>
      <c r="II63" s="140"/>
      <c r="IJ63" s="140"/>
      <c r="IK63" s="140"/>
      <c r="IL63" s="140"/>
      <c r="IM63" s="140"/>
      <c r="IN63" s="140"/>
      <c r="IO63" s="140"/>
      <c r="IP63" s="140"/>
      <c r="IQ63" s="140"/>
      <c r="IR63" s="140"/>
      <c r="IS63" s="140"/>
      <c r="IT63" s="140"/>
      <c r="IU63" s="140"/>
      <c r="IV63" s="140"/>
      <c r="IW63" s="140"/>
      <c r="IX63" s="140"/>
      <c r="IY63" s="140"/>
      <c r="IZ63" s="140"/>
      <c r="JA63" s="140"/>
      <c r="JB63" s="140"/>
      <c r="JC63" s="140"/>
      <c r="JD63" s="140"/>
      <c r="JE63" s="140"/>
      <c r="JF63" s="140"/>
      <c r="JG63" s="140"/>
      <c r="JH63" s="140"/>
      <c r="JI63" s="140"/>
      <c r="JJ63" s="140"/>
      <c r="JK63" s="139"/>
      <c r="JL63" s="140"/>
      <c r="JM63" s="140"/>
      <c r="JN63" s="140"/>
      <c r="JO63" s="140"/>
      <c r="JP63" s="140"/>
      <c r="JQ63" s="140"/>
      <c r="JR63" s="140"/>
      <c r="JS63" s="140"/>
      <c r="JT63" s="140"/>
      <c r="JU63" s="140"/>
      <c r="JV63" s="140"/>
      <c r="JW63" s="140"/>
      <c r="JX63" s="140"/>
      <c r="JY63" s="140"/>
      <c r="JZ63" s="140"/>
      <c r="KA63" s="140"/>
      <c r="KB63" s="140"/>
      <c r="KC63" s="140"/>
      <c r="KD63" s="140"/>
      <c r="KE63" s="140"/>
      <c r="KF63" s="140"/>
      <c r="KG63" s="140"/>
      <c r="KH63" s="140"/>
      <c r="KI63" s="140"/>
      <c r="KJ63" s="140"/>
      <c r="KK63" s="140"/>
      <c r="KL63" s="140"/>
      <c r="KM63" s="140"/>
      <c r="KN63" s="140"/>
      <c r="KO63" s="140"/>
      <c r="KP63" s="140"/>
      <c r="KQ63" s="140"/>
      <c r="KR63" s="140"/>
      <c r="KS63" s="140"/>
      <c r="KT63" s="139"/>
      <c r="KU63" s="140"/>
      <c r="KV63" s="140"/>
      <c r="KW63" s="140"/>
      <c r="KX63" s="140"/>
      <c r="KY63" s="140"/>
      <c r="KZ63" s="140"/>
      <c r="LA63" s="140"/>
      <c r="LB63" s="140"/>
      <c r="LC63" s="140"/>
      <c r="LD63" s="140"/>
      <c r="LE63" s="140"/>
      <c r="LF63" s="140"/>
      <c r="LG63" s="140"/>
      <c r="LH63" s="140"/>
      <c r="LI63" s="140"/>
      <c r="LJ63" s="140"/>
      <c r="LK63" s="140"/>
      <c r="LL63" s="140"/>
      <c r="LM63" s="140"/>
      <c r="LN63" s="140"/>
      <c r="LO63" s="140"/>
      <c r="LP63" s="140"/>
      <c r="LQ63" s="140"/>
      <c r="LR63" s="140"/>
      <c r="LS63" s="140"/>
      <c r="LT63" s="140"/>
      <c r="LU63" s="140"/>
      <c r="LV63" s="140"/>
      <c r="LW63" s="140"/>
      <c r="LX63" s="140"/>
      <c r="LY63" s="140"/>
      <c r="LZ63" s="140"/>
      <c r="MA63" s="140"/>
      <c r="MB63" s="140"/>
      <c r="MC63" s="139"/>
      <c r="MD63" s="164"/>
      <c r="ME63" s="164"/>
      <c r="MF63" s="164"/>
      <c r="MG63" s="164"/>
      <c r="MH63" s="164"/>
      <c r="MI63" s="164"/>
      <c r="MJ63" s="164"/>
      <c r="MK63" s="164"/>
      <c r="ML63" s="164"/>
      <c r="MM63" s="164"/>
      <c r="MN63" s="164"/>
      <c r="MO63" s="164"/>
      <c r="MP63" s="164"/>
      <c r="MQ63" s="164"/>
      <c r="MR63" s="164"/>
      <c r="MS63" s="164"/>
      <c r="MT63" s="164"/>
      <c r="MU63" s="164"/>
      <c r="MV63" s="164"/>
      <c r="MW63" s="164"/>
      <c r="MX63" s="164"/>
      <c r="MY63" s="164"/>
      <c r="MZ63" s="164"/>
      <c r="NA63" s="164"/>
      <c r="NB63" s="164"/>
      <c r="NC63" s="164"/>
      <c r="ND63" s="164"/>
      <c r="NE63" s="164"/>
      <c r="NF63" s="164"/>
      <c r="NG63" s="164"/>
      <c r="NH63" s="164"/>
      <c r="NI63" s="164"/>
      <c r="NJ63" s="164"/>
      <c r="NK63" s="164"/>
      <c r="NL63" s="139"/>
      <c r="NM63" s="164"/>
      <c r="NN63" s="164"/>
      <c r="NO63" s="164"/>
      <c r="NP63" s="164"/>
      <c r="NQ63" s="164"/>
      <c r="NR63" s="164"/>
      <c r="NS63" s="164"/>
      <c r="NT63" s="164"/>
      <c r="NU63" s="164"/>
      <c r="NV63" s="164"/>
      <c r="NW63" s="164"/>
      <c r="NX63" s="164"/>
      <c r="NY63" s="164"/>
      <c r="NZ63" s="164"/>
      <c r="OA63" s="164"/>
      <c r="OB63" s="164"/>
      <c r="OC63" s="164"/>
      <c r="OD63" s="164"/>
      <c r="OE63" s="164"/>
      <c r="OF63" s="164"/>
      <c r="OG63" s="164"/>
      <c r="OH63" s="164"/>
      <c r="OI63" s="164"/>
      <c r="OJ63" s="164"/>
      <c r="OK63" s="164"/>
      <c r="OL63" s="164"/>
      <c r="OM63" s="164"/>
      <c r="ON63" s="164"/>
      <c r="OO63" s="164"/>
      <c r="OP63" s="164"/>
      <c r="OQ63" s="164"/>
      <c r="OR63" s="164"/>
      <c r="OS63" s="164"/>
      <c r="OT63" s="164"/>
      <c r="OU63" s="139"/>
      <c r="OV63" s="164"/>
      <c r="OW63" s="164"/>
      <c r="OX63" s="164"/>
      <c r="OY63" s="164"/>
      <c r="OZ63" s="164"/>
      <c r="PA63" s="164"/>
      <c r="PB63" s="164"/>
      <c r="PC63" s="164"/>
      <c r="PD63" s="164"/>
      <c r="PE63" s="164"/>
      <c r="PF63" s="164"/>
      <c r="PG63" s="164"/>
      <c r="PH63" s="164"/>
      <c r="PI63" s="164"/>
      <c r="PJ63" s="164"/>
      <c r="PK63" s="164"/>
      <c r="PL63" s="164"/>
      <c r="PM63" s="164"/>
      <c r="PN63" s="164"/>
      <c r="PO63" s="164"/>
      <c r="PP63" s="164"/>
      <c r="PQ63" s="164"/>
      <c r="PR63" s="164"/>
      <c r="PS63" s="164"/>
      <c r="PT63" s="164"/>
      <c r="PU63" s="164"/>
      <c r="PV63" s="164"/>
      <c r="PW63" s="164"/>
      <c r="PX63" s="164"/>
      <c r="PY63" s="164"/>
      <c r="PZ63" s="164"/>
      <c r="QA63" s="164"/>
      <c r="QB63" s="164"/>
      <c r="QC63" s="164"/>
      <c r="QD63" s="131"/>
    </row>
    <row r="64" spans="2:446">
      <c r="B64" s="128"/>
      <c r="C64" s="129"/>
      <c r="D64" s="129"/>
      <c r="E64" s="129"/>
      <c r="F64" s="130"/>
      <c r="G64" s="130"/>
      <c r="H64" s="131"/>
      <c r="I64" s="132"/>
      <c r="J64" s="132"/>
      <c r="K64" s="162"/>
      <c r="L64" s="132"/>
      <c r="M64" s="132"/>
      <c r="N64" s="135"/>
      <c r="O64" s="132"/>
      <c r="P64" s="135"/>
      <c r="Q64" s="132"/>
      <c r="R64" s="133"/>
      <c r="S64" s="133"/>
      <c r="T64" s="133"/>
      <c r="U64" s="133"/>
      <c r="V64" s="133"/>
      <c r="W64" s="133"/>
      <c r="X64" s="131"/>
      <c r="Y64" s="134"/>
      <c r="Z64" s="134"/>
      <c r="AA64" s="163"/>
      <c r="AB64" s="163"/>
      <c r="AC64" s="134"/>
      <c r="AD64" s="134"/>
      <c r="AE64" s="134"/>
      <c r="AF64" s="131"/>
      <c r="AG64" s="135"/>
      <c r="AH64" s="135"/>
      <c r="AI64" s="135"/>
      <c r="AJ64" s="135"/>
      <c r="AK64" s="135"/>
      <c r="AL64" s="131"/>
      <c r="AM64" s="156"/>
      <c r="AN64" s="156"/>
      <c r="AO64" s="156"/>
      <c r="AP64" s="131"/>
      <c r="AQ64" s="138"/>
      <c r="AR64" s="138"/>
      <c r="AS64" s="131"/>
      <c r="AT64" s="138"/>
      <c r="AU64" s="138"/>
      <c r="AV64" s="131"/>
      <c r="AW64" s="138"/>
      <c r="AX64" s="138"/>
      <c r="AY64" s="138"/>
      <c r="AZ64" s="138"/>
      <c r="BA64" s="138"/>
      <c r="BB64" s="131"/>
      <c r="BC64" s="138"/>
      <c r="BD64" s="138"/>
      <c r="BE64" s="138"/>
      <c r="BF64" s="131"/>
      <c r="BG64" s="138"/>
      <c r="BH64" s="138"/>
      <c r="BI64" s="131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31"/>
      <c r="CS64" s="140"/>
      <c r="CT64" s="140"/>
      <c r="CU64" s="140"/>
      <c r="CV64" s="140"/>
      <c r="CW64" s="140"/>
      <c r="CX64" s="140"/>
      <c r="CY64" s="140"/>
      <c r="CZ64" s="140"/>
      <c r="DA64" s="140"/>
      <c r="DB64" s="140"/>
      <c r="DC64" s="140"/>
      <c r="DD64" s="140"/>
      <c r="DE64" s="140"/>
      <c r="DF64" s="140"/>
      <c r="DG64" s="140"/>
      <c r="DH64" s="140"/>
      <c r="DI64" s="140"/>
      <c r="DJ64" s="140"/>
      <c r="DK64" s="140"/>
      <c r="DL64" s="140"/>
      <c r="DM64" s="140"/>
      <c r="DN64" s="140"/>
      <c r="DO64" s="140"/>
      <c r="DP64" s="140"/>
      <c r="DQ64" s="140"/>
      <c r="DR64" s="140"/>
      <c r="DS64" s="140"/>
      <c r="DT64" s="140"/>
      <c r="DU64" s="140"/>
      <c r="DV64" s="140"/>
      <c r="DW64" s="140"/>
      <c r="DX64" s="140"/>
      <c r="DY64" s="140"/>
      <c r="DZ64" s="140"/>
      <c r="EA64" s="139"/>
      <c r="EB64" s="140"/>
      <c r="EC64" s="140"/>
      <c r="ED64" s="140"/>
      <c r="EE64" s="140"/>
      <c r="EF64" s="140"/>
      <c r="EG64" s="140"/>
      <c r="EH64" s="140"/>
      <c r="EI64" s="140"/>
      <c r="EJ64" s="140"/>
      <c r="EK64" s="140"/>
      <c r="EL64" s="140"/>
      <c r="EM64" s="140"/>
      <c r="EN64" s="140"/>
      <c r="EO64" s="140"/>
      <c r="EP64" s="140"/>
      <c r="EQ64" s="140"/>
      <c r="ER64" s="140"/>
      <c r="ES64" s="140"/>
      <c r="ET64" s="140"/>
      <c r="EU64" s="140"/>
      <c r="EV64" s="140"/>
      <c r="EW64" s="140"/>
      <c r="EX64" s="140"/>
      <c r="EY64" s="140"/>
      <c r="EZ64" s="140"/>
      <c r="FA64" s="140"/>
      <c r="FB64" s="140"/>
      <c r="FC64" s="140"/>
      <c r="FD64" s="140"/>
      <c r="FE64" s="140"/>
      <c r="FF64" s="140"/>
      <c r="FG64" s="140"/>
      <c r="FH64" s="140"/>
      <c r="FI64" s="140"/>
      <c r="FJ64" s="139"/>
      <c r="FK64" s="140"/>
      <c r="FL64" s="140"/>
      <c r="FM64" s="140"/>
      <c r="FN64" s="140"/>
      <c r="FO64" s="140"/>
      <c r="FP64" s="140"/>
      <c r="FQ64" s="140"/>
      <c r="FR64" s="140"/>
      <c r="FS64" s="140"/>
      <c r="FT64" s="140"/>
      <c r="FU64" s="140"/>
      <c r="FV64" s="140"/>
      <c r="FW64" s="140"/>
      <c r="FX64" s="140"/>
      <c r="FY64" s="140"/>
      <c r="FZ64" s="140"/>
      <c r="GA64" s="140"/>
      <c r="GB64" s="140"/>
      <c r="GC64" s="140"/>
      <c r="GD64" s="140"/>
      <c r="GE64" s="140"/>
      <c r="GF64" s="140"/>
      <c r="GG64" s="140"/>
      <c r="GH64" s="140"/>
      <c r="GI64" s="140"/>
      <c r="GJ64" s="140"/>
      <c r="GK64" s="140"/>
      <c r="GL64" s="140"/>
      <c r="GM64" s="140"/>
      <c r="GN64" s="140"/>
      <c r="GO64" s="140"/>
      <c r="GP64" s="140"/>
      <c r="GQ64" s="140"/>
      <c r="GR64" s="140"/>
      <c r="GS64" s="139"/>
      <c r="GT64" s="140"/>
      <c r="GU64" s="140"/>
      <c r="GV64" s="140"/>
      <c r="GW64" s="140"/>
      <c r="GX64" s="140"/>
      <c r="GY64" s="140"/>
      <c r="GZ64" s="140"/>
      <c r="HA64" s="140"/>
      <c r="HB64" s="140"/>
      <c r="HC64" s="140"/>
      <c r="HD64" s="140"/>
      <c r="HE64" s="140"/>
      <c r="HF64" s="140"/>
      <c r="HG64" s="140"/>
      <c r="HH64" s="140"/>
      <c r="HI64" s="140"/>
      <c r="HJ64" s="140"/>
      <c r="HK64" s="140"/>
      <c r="HL64" s="140"/>
      <c r="HM64" s="140"/>
      <c r="HN64" s="140"/>
      <c r="HO64" s="140"/>
      <c r="HP64" s="140"/>
      <c r="HQ64" s="140"/>
      <c r="HR64" s="140"/>
      <c r="HS64" s="140"/>
      <c r="HT64" s="140"/>
      <c r="HU64" s="140"/>
      <c r="HV64" s="140"/>
      <c r="HW64" s="140"/>
      <c r="HX64" s="140"/>
      <c r="HY64" s="140"/>
      <c r="HZ64" s="140"/>
      <c r="IA64" s="140"/>
      <c r="IB64" s="139"/>
      <c r="IC64" s="140"/>
      <c r="ID64" s="140"/>
      <c r="IE64" s="140"/>
      <c r="IF64" s="140"/>
      <c r="IG64" s="140"/>
      <c r="IH64" s="140"/>
      <c r="II64" s="140"/>
      <c r="IJ64" s="140"/>
      <c r="IK64" s="140"/>
      <c r="IL64" s="140"/>
      <c r="IM64" s="140"/>
      <c r="IN64" s="140"/>
      <c r="IO64" s="140"/>
      <c r="IP64" s="140"/>
      <c r="IQ64" s="140"/>
      <c r="IR64" s="140"/>
      <c r="IS64" s="140"/>
      <c r="IT64" s="140"/>
      <c r="IU64" s="140"/>
      <c r="IV64" s="140"/>
      <c r="IW64" s="140"/>
      <c r="IX64" s="140"/>
      <c r="IY64" s="140"/>
      <c r="IZ64" s="140"/>
      <c r="JA64" s="140"/>
      <c r="JB64" s="140"/>
      <c r="JC64" s="140"/>
      <c r="JD64" s="140"/>
      <c r="JE64" s="140"/>
      <c r="JF64" s="140"/>
      <c r="JG64" s="140"/>
      <c r="JH64" s="140"/>
      <c r="JI64" s="140"/>
      <c r="JJ64" s="140"/>
      <c r="JK64" s="139"/>
      <c r="JL64" s="140"/>
      <c r="JM64" s="140"/>
      <c r="JN64" s="140"/>
      <c r="JO64" s="140"/>
      <c r="JP64" s="140"/>
      <c r="JQ64" s="140"/>
      <c r="JR64" s="140"/>
      <c r="JS64" s="140"/>
      <c r="JT64" s="140"/>
      <c r="JU64" s="140"/>
      <c r="JV64" s="140"/>
      <c r="JW64" s="140"/>
      <c r="JX64" s="140"/>
      <c r="JY64" s="140"/>
      <c r="JZ64" s="140"/>
      <c r="KA64" s="140"/>
      <c r="KB64" s="140"/>
      <c r="KC64" s="140"/>
      <c r="KD64" s="140"/>
      <c r="KE64" s="140"/>
      <c r="KF64" s="140"/>
      <c r="KG64" s="140"/>
      <c r="KH64" s="140"/>
      <c r="KI64" s="140"/>
      <c r="KJ64" s="140"/>
      <c r="KK64" s="140"/>
      <c r="KL64" s="140"/>
      <c r="KM64" s="140"/>
      <c r="KN64" s="140"/>
      <c r="KO64" s="140"/>
      <c r="KP64" s="140"/>
      <c r="KQ64" s="140"/>
      <c r="KR64" s="140"/>
      <c r="KS64" s="140"/>
      <c r="KT64" s="139"/>
      <c r="KU64" s="140"/>
      <c r="KV64" s="140"/>
      <c r="KW64" s="140"/>
      <c r="KX64" s="140"/>
      <c r="KY64" s="140"/>
      <c r="KZ64" s="140"/>
      <c r="LA64" s="140"/>
      <c r="LB64" s="140"/>
      <c r="LC64" s="140"/>
      <c r="LD64" s="140"/>
      <c r="LE64" s="140"/>
      <c r="LF64" s="140"/>
      <c r="LG64" s="140"/>
      <c r="LH64" s="140"/>
      <c r="LI64" s="140"/>
      <c r="LJ64" s="140"/>
      <c r="LK64" s="140"/>
      <c r="LL64" s="140"/>
      <c r="LM64" s="140"/>
      <c r="LN64" s="140"/>
      <c r="LO64" s="140"/>
      <c r="LP64" s="140"/>
      <c r="LQ64" s="140"/>
      <c r="LR64" s="140"/>
      <c r="LS64" s="140"/>
      <c r="LT64" s="140"/>
      <c r="LU64" s="140"/>
      <c r="LV64" s="140"/>
      <c r="LW64" s="140"/>
      <c r="LX64" s="140"/>
      <c r="LY64" s="140"/>
      <c r="LZ64" s="140"/>
      <c r="MA64" s="140"/>
      <c r="MB64" s="140"/>
      <c r="MC64" s="139"/>
      <c r="MD64" s="164"/>
      <c r="ME64" s="164"/>
      <c r="MF64" s="164"/>
      <c r="MG64" s="164"/>
      <c r="MH64" s="164"/>
      <c r="MI64" s="164"/>
      <c r="MJ64" s="164"/>
      <c r="MK64" s="164"/>
      <c r="ML64" s="164"/>
      <c r="MM64" s="164"/>
      <c r="MN64" s="164"/>
      <c r="MO64" s="164"/>
      <c r="MP64" s="164"/>
      <c r="MQ64" s="164"/>
      <c r="MR64" s="164"/>
      <c r="MS64" s="164"/>
      <c r="MT64" s="164"/>
      <c r="MU64" s="164"/>
      <c r="MV64" s="164"/>
      <c r="MW64" s="164"/>
      <c r="MX64" s="164"/>
      <c r="MY64" s="164"/>
      <c r="MZ64" s="164"/>
      <c r="NA64" s="164"/>
      <c r="NB64" s="164"/>
      <c r="NC64" s="164"/>
      <c r="ND64" s="164"/>
      <c r="NE64" s="164"/>
      <c r="NF64" s="164"/>
      <c r="NG64" s="164"/>
      <c r="NH64" s="164"/>
      <c r="NI64" s="164"/>
      <c r="NJ64" s="164"/>
      <c r="NK64" s="164"/>
      <c r="NL64" s="139"/>
      <c r="NM64" s="164"/>
      <c r="NN64" s="164"/>
      <c r="NO64" s="164"/>
      <c r="NP64" s="164"/>
      <c r="NQ64" s="164"/>
      <c r="NR64" s="164"/>
      <c r="NS64" s="164"/>
      <c r="NT64" s="164"/>
      <c r="NU64" s="164"/>
      <c r="NV64" s="164"/>
      <c r="NW64" s="164"/>
      <c r="NX64" s="164"/>
      <c r="NY64" s="164"/>
      <c r="NZ64" s="164"/>
      <c r="OA64" s="164"/>
      <c r="OB64" s="164"/>
      <c r="OC64" s="164"/>
      <c r="OD64" s="164"/>
      <c r="OE64" s="164"/>
      <c r="OF64" s="164"/>
      <c r="OG64" s="164"/>
      <c r="OH64" s="164"/>
      <c r="OI64" s="164"/>
      <c r="OJ64" s="164"/>
      <c r="OK64" s="164"/>
      <c r="OL64" s="164"/>
      <c r="OM64" s="164"/>
      <c r="ON64" s="164"/>
      <c r="OO64" s="164"/>
      <c r="OP64" s="164"/>
      <c r="OQ64" s="164"/>
      <c r="OR64" s="164"/>
      <c r="OS64" s="164"/>
      <c r="OT64" s="164"/>
      <c r="OU64" s="139"/>
      <c r="OV64" s="164"/>
      <c r="OW64" s="164"/>
      <c r="OX64" s="164"/>
      <c r="OY64" s="164"/>
      <c r="OZ64" s="164"/>
      <c r="PA64" s="164"/>
      <c r="PB64" s="164"/>
      <c r="PC64" s="164"/>
      <c r="PD64" s="164"/>
      <c r="PE64" s="164"/>
      <c r="PF64" s="164"/>
      <c r="PG64" s="164"/>
      <c r="PH64" s="164"/>
      <c r="PI64" s="164"/>
      <c r="PJ64" s="164"/>
      <c r="PK64" s="164"/>
      <c r="PL64" s="164"/>
      <c r="PM64" s="164"/>
      <c r="PN64" s="164"/>
      <c r="PO64" s="164"/>
      <c r="PP64" s="164"/>
      <c r="PQ64" s="164"/>
      <c r="PR64" s="164"/>
      <c r="PS64" s="164"/>
      <c r="PT64" s="164"/>
      <c r="PU64" s="164"/>
      <c r="PV64" s="164"/>
      <c r="PW64" s="164"/>
      <c r="PX64" s="164"/>
      <c r="PY64" s="164"/>
      <c r="PZ64" s="164"/>
      <c r="QA64" s="164"/>
      <c r="QB64" s="164"/>
      <c r="QC64" s="164"/>
      <c r="QD64" s="131"/>
    </row>
    <row r="65" spans="2:446">
      <c r="B65" s="128"/>
      <c r="C65" s="129"/>
      <c r="D65" s="129"/>
      <c r="E65" s="129"/>
      <c r="F65" s="130"/>
      <c r="G65" s="130"/>
      <c r="H65" s="131"/>
      <c r="I65" s="132"/>
      <c r="J65" s="132"/>
      <c r="K65" s="162"/>
      <c r="L65" s="132"/>
      <c r="M65" s="132"/>
      <c r="N65" s="135"/>
      <c r="O65" s="132"/>
      <c r="P65" s="135"/>
      <c r="Q65" s="132"/>
      <c r="R65" s="133"/>
      <c r="S65" s="133"/>
      <c r="T65" s="133"/>
      <c r="U65" s="133"/>
      <c r="V65" s="133"/>
      <c r="W65" s="133"/>
      <c r="X65" s="131"/>
      <c r="Y65" s="134"/>
      <c r="Z65" s="134"/>
      <c r="AA65" s="163"/>
      <c r="AB65" s="163"/>
      <c r="AC65" s="134"/>
      <c r="AD65" s="134"/>
      <c r="AE65" s="134"/>
      <c r="AF65" s="131"/>
      <c r="AG65" s="135"/>
      <c r="AH65" s="135"/>
      <c r="AI65" s="135"/>
      <c r="AJ65" s="135"/>
      <c r="AK65" s="135"/>
      <c r="AL65" s="131"/>
      <c r="AM65" s="156"/>
      <c r="AN65" s="156"/>
      <c r="AO65" s="156"/>
      <c r="AP65" s="131"/>
      <c r="AQ65" s="138"/>
      <c r="AR65" s="138"/>
      <c r="AS65" s="131"/>
      <c r="AT65" s="138"/>
      <c r="AU65" s="138"/>
      <c r="AV65" s="131"/>
      <c r="AW65" s="138"/>
      <c r="AX65" s="138"/>
      <c r="AY65" s="138"/>
      <c r="AZ65" s="138"/>
      <c r="BA65" s="138"/>
      <c r="BB65" s="131"/>
      <c r="BC65" s="138"/>
      <c r="BD65" s="138"/>
      <c r="BE65" s="138"/>
      <c r="BF65" s="131"/>
      <c r="BG65" s="138"/>
      <c r="BH65" s="138"/>
      <c r="BI65" s="131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31"/>
      <c r="CS65" s="140"/>
      <c r="CT65" s="140"/>
      <c r="CU65" s="140"/>
      <c r="CV65" s="140"/>
      <c r="CW65" s="140"/>
      <c r="CX65" s="140"/>
      <c r="CY65" s="140"/>
      <c r="CZ65" s="140"/>
      <c r="DA65" s="140"/>
      <c r="DB65" s="140"/>
      <c r="DC65" s="140"/>
      <c r="DD65" s="140"/>
      <c r="DE65" s="140"/>
      <c r="DF65" s="140"/>
      <c r="DG65" s="140"/>
      <c r="DH65" s="140"/>
      <c r="DI65" s="140"/>
      <c r="DJ65" s="140"/>
      <c r="DK65" s="140"/>
      <c r="DL65" s="140"/>
      <c r="DM65" s="140"/>
      <c r="DN65" s="140"/>
      <c r="DO65" s="140"/>
      <c r="DP65" s="140"/>
      <c r="DQ65" s="140"/>
      <c r="DR65" s="140"/>
      <c r="DS65" s="140"/>
      <c r="DT65" s="140"/>
      <c r="DU65" s="140"/>
      <c r="DV65" s="140"/>
      <c r="DW65" s="140"/>
      <c r="DX65" s="140"/>
      <c r="DY65" s="140"/>
      <c r="DZ65" s="140"/>
      <c r="EA65" s="139"/>
      <c r="EB65" s="140"/>
      <c r="EC65" s="140"/>
      <c r="ED65" s="140"/>
      <c r="EE65" s="140"/>
      <c r="EF65" s="140"/>
      <c r="EG65" s="140"/>
      <c r="EH65" s="140"/>
      <c r="EI65" s="140"/>
      <c r="EJ65" s="140"/>
      <c r="EK65" s="140"/>
      <c r="EL65" s="140"/>
      <c r="EM65" s="140"/>
      <c r="EN65" s="140"/>
      <c r="EO65" s="140"/>
      <c r="EP65" s="140"/>
      <c r="EQ65" s="140"/>
      <c r="ER65" s="140"/>
      <c r="ES65" s="140"/>
      <c r="ET65" s="140"/>
      <c r="EU65" s="140"/>
      <c r="EV65" s="140"/>
      <c r="EW65" s="140"/>
      <c r="EX65" s="140"/>
      <c r="EY65" s="140"/>
      <c r="EZ65" s="140"/>
      <c r="FA65" s="140"/>
      <c r="FB65" s="140"/>
      <c r="FC65" s="140"/>
      <c r="FD65" s="140"/>
      <c r="FE65" s="140"/>
      <c r="FF65" s="140"/>
      <c r="FG65" s="140"/>
      <c r="FH65" s="140"/>
      <c r="FI65" s="140"/>
      <c r="FJ65" s="139"/>
      <c r="FK65" s="140"/>
      <c r="FL65" s="140"/>
      <c r="FM65" s="140"/>
      <c r="FN65" s="140"/>
      <c r="FO65" s="140"/>
      <c r="FP65" s="140"/>
      <c r="FQ65" s="140"/>
      <c r="FR65" s="140"/>
      <c r="FS65" s="140"/>
      <c r="FT65" s="140"/>
      <c r="FU65" s="140"/>
      <c r="FV65" s="140"/>
      <c r="FW65" s="140"/>
      <c r="FX65" s="140"/>
      <c r="FY65" s="140"/>
      <c r="FZ65" s="140"/>
      <c r="GA65" s="140"/>
      <c r="GB65" s="140"/>
      <c r="GC65" s="140"/>
      <c r="GD65" s="140"/>
      <c r="GE65" s="140"/>
      <c r="GF65" s="140"/>
      <c r="GG65" s="140"/>
      <c r="GH65" s="140"/>
      <c r="GI65" s="140"/>
      <c r="GJ65" s="140"/>
      <c r="GK65" s="140"/>
      <c r="GL65" s="140"/>
      <c r="GM65" s="140"/>
      <c r="GN65" s="140"/>
      <c r="GO65" s="140"/>
      <c r="GP65" s="140"/>
      <c r="GQ65" s="140"/>
      <c r="GR65" s="140"/>
      <c r="GS65" s="139"/>
      <c r="GT65" s="140"/>
      <c r="GU65" s="140"/>
      <c r="GV65" s="140"/>
      <c r="GW65" s="140"/>
      <c r="GX65" s="140"/>
      <c r="GY65" s="140"/>
      <c r="GZ65" s="140"/>
      <c r="HA65" s="140"/>
      <c r="HB65" s="140"/>
      <c r="HC65" s="140"/>
      <c r="HD65" s="140"/>
      <c r="HE65" s="140"/>
      <c r="HF65" s="140"/>
      <c r="HG65" s="140"/>
      <c r="HH65" s="140"/>
      <c r="HI65" s="140"/>
      <c r="HJ65" s="140"/>
      <c r="HK65" s="140"/>
      <c r="HL65" s="140"/>
      <c r="HM65" s="140"/>
      <c r="HN65" s="140"/>
      <c r="HO65" s="140"/>
      <c r="HP65" s="140"/>
      <c r="HQ65" s="140"/>
      <c r="HR65" s="140"/>
      <c r="HS65" s="140"/>
      <c r="HT65" s="140"/>
      <c r="HU65" s="140"/>
      <c r="HV65" s="140"/>
      <c r="HW65" s="140"/>
      <c r="HX65" s="140"/>
      <c r="HY65" s="140"/>
      <c r="HZ65" s="140"/>
      <c r="IA65" s="140"/>
      <c r="IB65" s="139"/>
      <c r="IC65" s="140"/>
      <c r="ID65" s="140"/>
      <c r="IE65" s="140"/>
      <c r="IF65" s="140"/>
      <c r="IG65" s="140"/>
      <c r="IH65" s="140"/>
      <c r="II65" s="140"/>
      <c r="IJ65" s="140"/>
      <c r="IK65" s="140"/>
      <c r="IL65" s="140"/>
      <c r="IM65" s="140"/>
      <c r="IN65" s="140"/>
      <c r="IO65" s="140"/>
      <c r="IP65" s="140"/>
      <c r="IQ65" s="140"/>
      <c r="IR65" s="140"/>
      <c r="IS65" s="140"/>
      <c r="IT65" s="140"/>
      <c r="IU65" s="140"/>
      <c r="IV65" s="140"/>
      <c r="IW65" s="140"/>
      <c r="IX65" s="140"/>
      <c r="IY65" s="140"/>
      <c r="IZ65" s="140"/>
      <c r="JA65" s="140"/>
      <c r="JB65" s="140"/>
      <c r="JC65" s="140"/>
      <c r="JD65" s="140"/>
      <c r="JE65" s="140"/>
      <c r="JF65" s="140"/>
      <c r="JG65" s="140"/>
      <c r="JH65" s="140"/>
      <c r="JI65" s="140"/>
      <c r="JJ65" s="140"/>
      <c r="JK65" s="139"/>
      <c r="JL65" s="140"/>
      <c r="JM65" s="140"/>
      <c r="JN65" s="140"/>
      <c r="JO65" s="140"/>
      <c r="JP65" s="140"/>
      <c r="JQ65" s="140"/>
      <c r="JR65" s="140"/>
      <c r="JS65" s="140"/>
      <c r="JT65" s="140"/>
      <c r="JU65" s="140"/>
      <c r="JV65" s="140"/>
      <c r="JW65" s="140"/>
      <c r="JX65" s="140"/>
      <c r="JY65" s="140"/>
      <c r="JZ65" s="140"/>
      <c r="KA65" s="140"/>
      <c r="KB65" s="140"/>
      <c r="KC65" s="140"/>
      <c r="KD65" s="140"/>
      <c r="KE65" s="140"/>
      <c r="KF65" s="140"/>
      <c r="KG65" s="140"/>
      <c r="KH65" s="140"/>
      <c r="KI65" s="140"/>
      <c r="KJ65" s="140"/>
      <c r="KK65" s="140"/>
      <c r="KL65" s="140"/>
      <c r="KM65" s="140"/>
      <c r="KN65" s="140"/>
      <c r="KO65" s="140"/>
      <c r="KP65" s="140"/>
      <c r="KQ65" s="140"/>
      <c r="KR65" s="140"/>
      <c r="KS65" s="140"/>
      <c r="KT65" s="139"/>
      <c r="KU65" s="140"/>
      <c r="KV65" s="140"/>
      <c r="KW65" s="140"/>
      <c r="KX65" s="140"/>
      <c r="KY65" s="140"/>
      <c r="KZ65" s="140"/>
      <c r="LA65" s="140"/>
      <c r="LB65" s="140"/>
      <c r="LC65" s="140"/>
      <c r="LD65" s="140"/>
      <c r="LE65" s="140"/>
      <c r="LF65" s="140"/>
      <c r="LG65" s="140"/>
      <c r="LH65" s="140"/>
      <c r="LI65" s="140"/>
      <c r="LJ65" s="140"/>
      <c r="LK65" s="140"/>
      <c r="LL65" s="140"/>
      <c r="LM65" s="140"/>
      <c r="LN65" s="140"/>
      <c r="LO65" s="140"/>
      <c r="LP65" s="140"/>
      <c r="LQ65" s="140"/>
      <c r="LR65" s="140"/>
      <c r="LS65" s="140"/>
      <c r="LT65" s="140"/>
      <c r="LU65" s="140"/>
      <c r="LV65" s="140"/>
      <c r="LW65" s="140"/>
      <c r="LX65" s="140"/>
      <c r="LY65" s="140"/>
      <c r="LZ65" s="140"/>
      <c r="MA65" s="140"/>
      <c r="MB65" s="140"/>
      <c r="MC65" s="139"/>
      <c r="MD65" s="164"/>
      <c r="ME65" s="164"/>
      <c r="MF65" s="164"/>
      <c r="MG65" s="164"/>
      <c r="MH65" s="164"/>
      <c r="MI65" s="164"/>
      <c r="MJ65" s="164"/>
      <c r="MK65" s="164"/>
      <c r="ML65" s="164"/>
      <c r="MM65" s="164"/>
      <c r="MN65" s="164"/>
      <c r="MO65" s="164"/>
      <c r="MP65" s="164"/>
      <c r="MQ65" s="164"/>
      <c r="MR65" s="164"/>
      <c r="MS65" s="164"/>
      <c r="MT65" s="164"/>
      <c r="MU65" s="164"/>
      <c r="MV65" s="164"/>
      <c r="MW65" s="164"/>
      <c r="MX65" s="164"/>
      <c r="MY65" s="164"/>
      <c r="MZ65" s="164"/>
      <c r="NA65" s="164"/>
      <c r="NB65" s="164"/>
      <c r="NC65" s="164"/>
      <c r="ND65" s="164"/>
      <c r="NE65" s="164"/>
      <c r="NF65" s="164"/>
      <c r="NG65" s="164"/>
      <c r="NH65" s="164"/>
      <c r="NI65" s="164"/>
      <c r="NJ65" s="164"/>
      <c r="NK65" s="164"/>
      <c r="NL65" s="139"/>
      <c r="NM65" s="164"/>
      <c r="NN65" s="164"/>
      <c r="NO65" s="164"/>
      <c r="NP65" s="164"/>
      <c r="NQ65" s="164"/>
      <c r="NR65" s="164"/>
      <c r="NS65" s="164"/>
      <c r="NT65" s="164"/>
      <c r="NU65" s="164"/>
      <c r="NV65" s="164"/>
      <c r="NW65" s="164"/>
      <c r="NX65" s="164"/>
      <c r="NY65" s="164"/>
      <c r="NZ65" s="164"/>
      <c r="OA65" s="164"/>
      <c r="OB65" s="164"/>
      <c r="OC65" s="164"/>
      <c r="OD65" s="164"/>
      <c r="OE65" s="164"/>
      <c r="OF65" s="164"/>
      <c r="OG65" s="164"/>
      <c r="OH65" s="164"/>
      <c r="OI65" s="164"/>
      <c r="OJ65" s="164"/>
      <c r="OK65" s="164"/>
      <c r="OL65" s="164"/>
      <c r="OM65" s="164"/>
      <c r="ON65" s="164"/>
      <c r="OO65" s="164"/>
      <c r="OP65" s="164"/>
      <c r="OQ65" s="164"/>
      <c r="OR65" s="164"/>
      <c r="OS65" s="164"/>
      <c r="OT65" s="164"/>
      <c r="OU65" s="139"/>
      <c r="OV65" s="164"/>
      <c r="OW65" s="164"/>
      <c r="OX65" s="164"/>
      <c r="OY65" s="164"/>
      <c r="OZ65" s="164"/>
      <c r="PA65" s="164"/>
      <c r="PB65" s="164"/>
      <c r="PC65" s="164"/>
      <c r="PD65" s="164"/>
      <c r="PE65" s="164"/>
      <c r="PF65" s="164"/>
      <c r="PG65" s="164"/>
      <c r="PH65" s="164"/>
      <c r="PI65" s="164"/>
      <c r="PJ65" s="164"/>
      <c r="PK65" s="164"/>
      <c r="PL65" s="164"/>
      <c r="PM65" s="164"/>
      <c r="PN65" s="164"/>
      <c r="PO65" s="164"/>
      <c r="PP65" s="164"/>
      <c r="PQ65" s="164"/>
      <c r="PR65" s="164"/>
      <c r="PS65" s="164"/>
      <c r="PT65" s="164"/>
      <c r="PU65" s="164"/>
      <c r="PV65" s="164"/>
      <c r="PW65" s="164"/>
      <c r="PX65" s="164"/>
      <c r="PY65" s="164"/>
      <c r="PZ65" s="164"/>
      <c r="QA65" s="164"/>
      <c r="QB65" s="164"/>
      <c r="QC65" s="164"/>
      <c r="QD65" s="131"/>
    </row>
    <row r="66" spans="2:446">
      <c r="B66" s="128"/>
      <c r="C66" s="129"/>
      <c r="D66" s="129"/>
      <c r="E66" s="129"/>
      <c r="F66" s="130"/>
      <c r="G66" s="130"/>
      <c r="H66" s="131"/>
      <c r="I66" s="132"/>
      <c r="J66" s="132"/>
      <c r="K66" s="162"/>
      <c r="L66" s="132"/>
      <c r="M66" s="132"/>
      <c r="N66" s="135"/>
      <c r="O66" s="132"/>
      <c r="P66" s="135"/>
      <c r="Q66" s="132"/>
      <c r="R66" s="133"/>
      <c r="S66" s="133"/>
      <c r="T66" s="133"/>
      <c r="U66" s="133"/>
      <c r="V66" s="133"/>
      <c r="W66" s="133"/>
      <c r="X66" s="131"/>
      <c r="Y66" s="134"/>
      <c r="Z66" s="134"/>
      <c r="AA66" s="163"/>
      <c r="AB66" s="163"/>
      <c r="AC66" s="134"/>
      <c r="AD66" s="134"/>
      <c r="AE66" s="134"/>
      <c r="AF66" s="131"/>
      <c r="AG66" s="135"/>
      <c r="AH66" s="135"/>
      <c r="AI66" s="135"/>
      <c r="AJ66" s="135"/>
      <c r="AK66" s="135"/>
      <c r="AL66" s="131"/>
      <c r="AM66" s="156"/>
      <c r="AN66" s="156"/>
      <c r="AO66" s="156"/>
      <c r="AP66" s="131"/>
      <c r="AQ66" s="138"/>
      <c r="AR66" s="138"/>
      <c r="AS66" s="131"/>
      <c r="AT66" s="138"/>
      <c r="AU66" s="138"/>
      <c r="AV66" s="131"/>
      <c r="AW66" s="138"/>
      <c r="AX66" s="138"/>
      <c r="AY66" s="138"/>
      <c r="AZ66" s="138"/>
      <c r="BA66" s="138"/>
      <c r="BB66" s="131"/>
      <c r="BC66" s="138"/>
      <c r="BD66" s="138"/>
      <c r="BE66" s="138"/>
      <c r="BF66" s="131"/>
      <c r="BG66" s="138"/>
      <c r="BH66" s="138"/>
      <c r="BI66" s="131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  <c r="CP66" s="140"/>
      <c r="CQ66" s="140"/>
      <c r="CR66" s="131"/>
      <c r="CS66" s="140"/>
      <c r="CT66" s="140"/>
      <c r="CU66" s="140"/>
      <c r="CV66" s="140"/>
      <c r="CW66" s="140"/>
      <c r="CX66" s="140"/>
      <c r="CY66" s="140"/>
      <c r="CZ66" s="140"/>
      <c r="DA66" s="140"/>
      <c r="DB66" s="140"/>
      <c r="DC66" s="140"/>
      <c r="DD66" s="140"/>
      <c r="DE66" s="140"/>
      <c r="DF66" s="140"/>
      <c r="DG66" s="140"/>
      <c r="DH66" s="140"/>
      <c r="DI66" s="140"/>
      <c r="DJ66" s="140"/>
      <c r="DK66" s="140"/>
      <c r="DL66" s="140"/>
      <c r="DM66" s="140"/>
      <c r="DN66" s="140"/>
      <c r="DO66" s="140"/>
      <c r="DP66" s="140"/>
      <c r="DQ66" s="140"/>
      <c r="DR66" s="140"/>
      <c r="DS66" s="140"/>
      <c r="DT66" s="140"/>
      <c r="DU66" s="140"/>
      <c r="DV66" s="140"/>
      <c r="DW66" s="140"/>
      <c r="DX66" s="140"/>
      <c r="DY66" s="140"/>
      <c r="DZ66" s="140"/>
      <c r="EA66" s="139"/>
      <c r="EB66" s="140"/>
      <c r="EC66" s="140"/>
      <c r="ED66" s="140"/>
      <c r="EE66" s="140"/>
      <c r="EF66" s="140"/>
      <c r="EG66" s="140"/>
      <c r="EH66" s="140"/>
      <c r="EI66" s="140"/>
      <c r="EJ66" s="140"/>
      <c r="EK66" s="140"/>
      <c r="EL66" s="140"/>
      <c r="EM66" s="140"/>
      <c r="EN66" s="140"/>
      <c r="EO66" s="140"/>
      <c r="EP66" s="140"/>
      <c r="EQ66" s="140"/>
      <c r="ER66" s="140"/>
      <c r="ES66" s="140"/>
      <c r="ET66" s="140"/>
      <c r="EU66" s="140"/>
      <c r="EV66" s="140"/>
      <c r="EW66" s="140"/>
      <c r="EX66" s="140"/>
      <c r="EY66" s="140"/>
      <c r="EZ66" s="140"/>
      <c r="FA66" s="140"/>
      <c r="FB66" s="140"/>
      <c r="FC66" s="140"/>
      <c r="FD66" s="140"/>
      <c r="FE66" s="140"/>
      <c r="FF66" s="140"/>
      <c r="FG66" s="140"/>
      <c r="FH66" s="140"/>
      <c r="FI66" s="140"/>
      <c r="FJ66" s="139"/>
      <c r="FK66" s="140"/>
      <c r="FL66" s="140"/>
      <c r="FM66" s="140"/>
      <c r="FN66" s="140"/>
      <c r="FO66" s="140"/>
      <c r="FP66" s="140"/>
      <c r="FQ66" s="140"/>
      <c r="FR66" s="140"/>
      <c r="FS66" s="140"/>
      <c r="FT66" s="140"/>
      <c r="FU66" s="140"/>
      <c r="FV66" s="140"/>
      <c r="FW66" s="140"/>
      <c r="FX66" s="140"/>
      <c r="FY66" s="140"/>
      <c r="FZ66" s="140"/>
      <c r="GA66" s="140"/>
      <c r="GB66" s="140"/>
      <c r="GC66" s="140"/>
      <c r="GD66" s="140"/>
      <c r="GE66" s="140"/>
      <c r="GF66" s="140"/>
      <c r="GG66" s="140"/>
      <c r="GH66" s="140"/>
      <c r="GI66" s="140"/>
      <c r="GJ66" s="140"/>
      <c r="GK66" s="140"/>
      <c r="GL66" s="140"/>
      <c r="GM66" s="140"/>
      <c r="GN66" s="140"/>
      <c r="GO66" s="140"/>
      <c r="GP66" s="140"/>
      <c r="GQ66" s="140"/>
      <c r="GR66" s="140"/>
      <c r="GS66" s="139"/>
      <c r="GT66" s="140"/>
      <c r="GU66" s="140"/>
      <c r="GV66" s="140"/>
      <c r="GW66" s="140"/>
      <c r="GX66" s="140"/>
      <c r="GY66" s="140"/>
      <c r="GZ66" s="140"/>
      <c r="HA66" s="140"/>
      <c r="HB66" s="140"/>
      <c r="HC66" s="140"/>
      <c r="HD66" s="140"/>
      <c r="HE66" s="140"/>
      <c r="HF66" s="140"/>
      <c r="HG66" s="140"/>
      <c r="HH66" s="140"/>
      <c r="HI66" s="140"/>
      <c r="HJ66" s="140"/>
      <c r="HK66" s="140"/>
      <c r="HL66" s="140"/>
      <c r="HM66" s="140"/>
      <c r="HN66" s="140"/>
      <c r="HO66" s="140"/>
      <c r="HP66" s="140"/>
      <c r="HQ66" s="140"/>
      <c r="HR66" s="140"/>
      <c r="HS66" s="140"/>
      <c r="HT66" s="140"/>
      <c r="HU66" s="140"/>
      <c r="HV66" s="140"/>
      <c r="HW66" s="140"/>
      <c r="HX66" s="140"/>
      <c r="HY66" s="140"/>
      <c r="HZ66" s="140"/>
      <c r="IA66" s="140"/>
      <c r="IB66" s="139"/>
      <c r="IC66" s="140"/>
      <c r="ID66" s="140"/>
      <c r="IE66" s="140"/>
      <c r="IF66" s="140"/>
      <c r="IG66" s="140"/>
      <c r="IH66" s="140"/>
      <c r="II66" s="140"/>
      <c r="IJ66" s="140"/>
      <c r="IK66" s="140"/>
      <c r="IL66" s="140"/>
      <c r="IM66" s="140"/>
      <c r="IN66" s="140"/>
      <c r="IO66" s="140"/>
      <c r="IP66" s="140"/>
      <c r="IQ66" s="140"/>
      <c r="IR66" s="140"/>
      <c r="IS66" s="140"/>
      <c r="IT66" s="140"/>
      <c r="IU66" s="140"/>
      <c r="IV66" s="140"/>
      <c r="IW66" s="140"/>
      <c r="IX66" s="140"/>
      <c r="IY66" s="140"/>
      <c r="IZ66" s="140"/>
      <c r="JA66" s="140"/>
      <c r="JB66" s="140"/>
      <c r="JC66" s="140"/>
      <c r="JD66" s="140"/>
      <c r="JE66" s="140"/>
      <c r="JF66" s="140"/>
      <c r="JG66" s="140"/>
      <c r="JH66" s="140"/>
      <c r="JI66" s="140"/>
      <c r="JJ66" s="140"/>
      <c r="JK66" s="139"/>
      <c r="JL66" s="140"/>
      <c r="JM66" s="140"/>
      <c r="JN66" s="140"/>
      <c r="JO66" s="140"/>
      <c r="JP66" s="140"/>
      <c r="JQ66" s="140"/>
      <c r="JR66" s="140"/>
      <c r="JS66" s="140"/>
      <c r="JT66" s="140"/>
      <c r="JU66" s="140"/>
      <c r="JV66" s="140"/>
      <c r="JW66" s="140"/>
      <c r="JX66" s="140"/>
      <c r="JY66" s="140"/>
      <c r="JZ66" s="140"/>
      <c r="KA66" s="140"/>
      <c r="KB66" s="140"/>
      <c r="KC66" s="140"/>
      <c r="KD66" s="140"/>
      <c r="KE66" s="140"/>
      <c r="KF66" s="140"/>
      <c r="KG66" s="140"/>
      <c r="KH66" s="140"/>
      <c r="KI66" s="140"/>
      <c r="KJ66" s="140"/>
      <c r="KK66" s="140"/>
      <c r="KL66" s="140"/>
      <c r="KM66" s="140"/>
      <c r="KN66" s="140"/>
      <c r="KO66" s="140"/>
      <c r="KP66" s="140"/>
      <c r="KQ66" s="140"/>
      <c r="KR66" s="140"/>
      <c r="KS66" s="140"/>
      <c r="KT66" s="139"/>
      <c r="KU66" s="140"/>
      <c r="KV66" s="140"/>
      <c r="KW66" s="140"/>
      <c r="KX66" s="140"/>
      <c r="KY66" s="140"/>
      <c r="KZ66" s="140"/>
      <c r="LA66" s="140"/>
      <c r="LB66" s="140"/>
      <c r="LC66" s="140"/>
      <c r="LD66" s="140"/>
      <c r="LE66" s="140"/>
      <c r="LF66" s="140"/>
      <c r="LG66" s="140"/>
      <c r="LH66" s="140"/>
      <c r="LI66" s="140"/>
      <c r="LJ66" s="140"/>
      <c r="LK66" s="140"/>
      <c r="LL66" s="140"/>
      <c r="LM66" s="140"/>
      <c r="LN66" s="140"/>
      <c r="LO66" s="140"/>
      <c r="LP66" s="140"/>
      <c r="LQ66" s="140"/>
      <c r="LR66" s="140"/>
      <c r="LS66" s="140"/>
      <c r="LT66" s="140"/>
      <c r="LU66" s="140"/>
      <c r="LV66" s="140"/>
      <c r="LW66" s="140"/>
      <c r="LX66" s="140"/>
      <c r="LY66" s="140"/>
      <c r="LZ66" s="140"/>
      <c r="MA66" s="140"/>
      <c r="MB66" s="140"/>
      <c r="MC66" s="139"/>
      <c r="MD66" s="164"/>
      <c r="ME66" s="164"/>
      <c r="MF66" s="164"/>
      <c r="MG66" s="164"/>
      <c r="MH66" s="164"/>
      <c r="MI66" s="164"/>
      <c r="MJ66" s="164"/>
      <c r="MK66" s="164"/>
      <c r="ML66" s="164"/>
      <c r="MM66" s="164"/>
      <c r="MN66" s="164"/>
      <c r="MO66" s="164"/>
      <c r="MP66" s="164"/>
      <c r="MQ66" s="164"/>
      <c r="MR66" s="164"/>
      <c r="MS66" s="164"/>
      <c r="MT66" s="164"/>
      <c r="MU66" s="164"/>
      <c r="MV66" s="164"/>
      <c r="MW66" s="164"/>
      <c r="MX66" s="164"/>
      <c r="MY66" s="164"/>
      <c r="MZ66" s="164"/>
      <c r="NA66" s="164"/>
      <c r="NB66" s="164"/>
      <c r="NC66" s="164"/>
      <c r="ND66" s="164"/>
      <c r="NE66" s="164"/>
      <c r="NF66" s="164"/>
      <c r="NG66" s="164"/>
      <c r="NH66" s="164"/>
      <c r="NI66" s="164"/>
      <c r="NJ66" s="164"/>
      <c r="NK66" s="164"/>
      <c r="NL66" s="139"/>
      <c r="NM66" s="164"/>
      <c r="NN66" s="164"/>
      <c r="NO66" s="164"/>
      <c r="NP66" s="164"/>
      <c r="NQ66" s="164"/>
      <c r="NR66" s="164"/>
      <c r="NS66" s="164"/>
      <c r="NT66" s="164"/>
      <c r="NU66" s="164"/>
      <c r="NV66" s="164"/>
      <c r="NW66" s="164"/>
      <c r="NX66" s="164"/>
      <c r="NY66" s="164"/>
      <c r="NZ66" s="164"/>
      <c r="OA66" s="164"/>
      <c r="OB66" s="164"/>
      <c r="OC66" s="164"/>
      <c r="OD66" s="164"/>
      <c r="OE66" s="164"/>
      <c r="OF66" s="164"/>
      <c r="OG66" s="164"/>
      <c r="OH66" s="164"/>
      <c r="OI66" s="164"/>
      <c r="OJ66" s="164"/>
      <c r="OK66" s="164"/>
      <c r="OL66" s="164"/>
      <c r="OM66" s="164"/>
      <c r="ON66" s="164"/>
      <c r="OO66" s="164"/>
      <c r="OP66" s="164"/>
      <c r="OQ66" s="164"/>
      <c r="OR66" s="164"/>
      <c r="OS66" s="164"/>
      <c r="OT66" s="164"/>
      <c r="OU66" s="139"/>
      <c r="OV66" s="164"/>
      <c r="OW66" s="164"/>
      <c r="OX66" s="164"/>
      <c r="OY66" s="164"/>
      <c r="OZ66" s="164"/>
      <c r="PA66" s="164"/>
      <c r="PB66" s="164"/>
      <c r="PC66" s="164"/>
      <c r="PD66" s="164"/>
      <c r="PE66" s="164"/>
      <c r="PF66" s="164"/>
      <c r="PG66" s="164"/>
      <c r="PH66" s="164"/>
      <c r="PI66" s="164"/>
      <c r="PJ66" s="164"/>
      <c r="PK66" s="164"/>
      <c r="PL66" s="164"/>
      <c r="PM66" s="164"/>
      <c r="PN66" s="164"/>
      <c r="PO66" s="164"/>
      <c r="PP66" s="164"/>
      <c r="PQ66" s="164"/>
      <c r="PR66" s="164"/>
      <c r="PS66" s="164"/>
      <c r="PT66" s="164"/>
      <c r="PU66" s="164"/>
      <c r="PV66" s="164"/>
      <c r="PW66" s="164"/>
      <c r="PX66" s="164"/>
      <c r="PY66" s="164"/>
      <c r="PZ66" s="164"/>
      <c r="QA66" s="164"/>
      <c r="QB66" s="164"/>
      <c r="QC66" s="164"/>
      <c r="QD66" s="131"/>
    </row>
    <row r="67" spans="2:446">
      <c r="B67" s="128"/>
      <c r="C67" s="129"/>
      <c r="D67" s="129"/>
      <c r="E67" s="129"/>
      <c r="F67" s="130"/>
      <c r="G67" s="130"/>
      <c r="H67" s="131"/>
      <c r="I67" s="132"/>
      <c r="J67" s="132"/>
      <c r="K67" s="162"/>
      <c r="L67" s="132"/>
      <c r="M67" s="132"/>
      <c r="N67" s="135"/>
      <c r="O67" s="132"/>
      <c r="P67" s="135"/>
      <c r="Q67" s="132"/>
      <c r="R67" s="133"/>
      <c r="S67" s="133"/>
      <c r="T67" s="133"/>
      <c r="U67" s="133"/>
      <c r="V67" s="133"/>
      <c r="W67" s="133"/>
      <c r="X67" s="131"/>
      <c r="Y67" s="134"/>
      <c r="Z67" s="134"/>
      <c r="AA67" s="163"/>
      <c r="AB67" s="163"/>
      <c r="AC67" s="134"/>
      <c r="AD67" s="134"/>
      <c r="AE67" s="134"/>
      <c r="AF67" s="131"/>
      <c r="AG67" s="135"/>
      <c r="AH67" s="135"/>
      <c r="AI67" s="135"/>
      <c r="AJ67" s="135"/>
      <c r="AK67" s="135"/>
      <c r="AL67" s="131"/>
      <c r="AM67" s="156"/>
      <c r="AN67" s="156"/>
      <c r="AO67" s="156"/>
      <c r="AP67" s="131"/>
      <c r="AQ67" s="138"/>
      <c r="AR67" s="138"/>
      <c r="AS67" s="131"/>
      <c r="AT67" s="138"/>
      <c r="AU67" s="138"/>
      <c r="AV67" s="131"/>
      <c r="AW67" s="138"/>
      <c r="AX67" s="138"/>
      <c r="AY67" s="138"/>
      <c r="AZ67" s="138"/>
      <c r="BA67" s="138"/>
      <c r="BB67" s="131"/>
      <c r="BC67" s="138"/>
      <c r="BD67" s="138"/>
      <c r="BE67" s="138"/>
      <c r="BF67" s="131"/>
      <c r="BG67" s="138"/>
      <c r="BH67" s="138"/>
      <c r="BI67" s="131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31"/>
      <c r="CS67" s="140"/>
      <c r="CT67" s="140"/>
      <c r="CU67" s="140"/>
      <c r="CV67" s="140"/>
      <c r="CW67" s="140"/>
      <c r="CX67" s="140"/>
      <c r="CY67" s="140"/>
      <c r="CZ67" s="140"/>
      <c r="DA67" s="140"/>
      <c r="DB67" s="140"/>
      <c r="DC67" s="140"/>
      <c r="DD67" s="140"/>
      <c r="DE67" s="140"/>
      <c r="DF67" s="140"/>
      <c r="DG67" s="140"/>
      <c r="DH67" s="140"/>
      <c r="DI67" s="140"/>
      <c r="DJ67" s="140"/>
      <c r="DK67" s="140"/>
      <c r="DL67" s="140"/>
      <c r="DM67" s="140"/>
      <c r="DN67" s="140"/>
      <c r="DO67" s="140"/>
      <c r="DP67" s="140"/>
      <c r="DQ67" s="140"/>
      <c r="DR67" s="140"/>
      <c r="DS67" s="140"/>
      <c r="DT67" s="140"/>
      <c r="DU67" s="140"/>
      <c r="DV67" s="140"/>
      <c r="DW67" s="140"/>
      <c r="DX67" s="140"/>
      <c r="DY67" s="140"/>
      <c r="DZ67" s="140"/>
      <c r="EA67" s="139"/>
      <c r="EB67" s="140"/>
      <c r="EC67" s="140"/>
      <c r="ED67" s="140"/>
      <c r="EE67" s="140"/>
      <c r="EF67" s="140"/>
      <c r="EG67" s="140"/>
      <c r="EH67" s="140"/>
      <c r="EI67" s="140"/>
      <c r="EJ67" s="140"/>
      <c r="EK67" s="140"/>
      <c r="EL67" s="140"/>
      <c r="EM67" s="140"/>
      <c r="EN67" s="140"/>
      <c r="EO67" s="140"/>
      <c r="EP67" s="140"/>
      <c r="EQ67" s="140"/>
      <c r="ER67" s="140"/>
      <c r="ES67" s="140"/>
      <c r="ET67" s="140"/>
      <c r="EU67" s="140"/>
      <c r="EV67" s="140"/>
      <c r="EW67" s="140"/>
      <c r="EX67" s="140"/>
      <c r="EY67" s="140"/>
      <c r="EZ67" s="140"/>
      <c r="FA67" s="140"/>
      <c r="FB67" s="140"/>
      <c r="FC67" s="140"/>
      <c r="FD67" s="140"/>
      <c r="FE67" s="140"/>
      <c r="FF67" s="140"/>
      <c r="FG67" s="140"/>
      <c r="FH67" s="140"/>
      <c r="FI67" s="140"/>
      <c r="FJ67" s="139"/>
      <c r="FK67" s="140"/>
      <c r="FL67" s="140"/>
      <c r="FM67" s="140"/>
      <c r="FN67" s="140"/>
      <c r="FO67" s="140"/>
      <c r="FP67" s="140"/>
      <c r="FQ67" s="140"/>
      <c r="FR67" s="140"/>
      <c r="FS67" s="140"/>
      <c r="FT67" s="140"/>
      <c r="FU67" s="140"/>
      <c r="FV67" s="140"/>
      <c r="FW67" s="140"/>
      <c r="FX67" s="140"/>
      <c r="FY67" s="140"/>
      <c r="FZ67" s="140"/>
      <c r="GA67" s="140"/>
      <c r="GB67" s="140"/>
      <c r="GC67" s="140"/>
      <c r="GD67" s="140"/>
      <c r="GE67" s="140"/>
      <c r="GF67" s="140"/>
      <c r="GG67" s="140"/>
      <c r="GH67" s="140"/>
      <c r="GI67" s="140"/>
      <c r="GJ67" s="140"/>
      <c r="GK67" s="140"/>
      <c r="GL67" s="140"/>
      <c r="GM67" s="140"/>
      <c r="GN67" s="140"/>
      <c r="GO67" s="140"/>
      <c r="GP67" s="140"/>
      <c r="GQ67" s="140"/>
      <c r="GR67" s="140"/>
      <c r="GS67" s="139"/>
      <c r="GT67" s="140"/>
      <c r="GU67" s="140"/>
      <c r="GV67" s="140"/>
      <c r="GW67" s="140"/>
      <c r="GX67" s="140"/>
      <c r="GY67" s="140"/>
      <c r="GZ67" s="140"/>
      <c r="HA67" s="140"/>
      <c r="HB67" s="140"/>
      <c r="HC67" s="140"/>
      <c r="HD67" s="140"/>
      <c r="HE67" s="140"/>
      <c r="HF67" s="140"/>
      <c r="HG67" s="140"/>
      <c r="HH67" s="140"/>
      <c r="HI67" s="140"/>
      <c r="HJ67" s="140"/>
      <c r="HK67" s="140"/>
      <c r="HL67" s="140"/>
      <c r="HM67" s="140"/>
      <c r="HN67" s="140"/>
      <c r="HO67" s="140"/>
      <c r="HP67" s="140"/>
      <c r="HQ67" s="140"/>
      <c r="HR67" s="140"/>
      <c r="HS67" s="140"/>
      <c r="HT67" s="140"/>
      <c r="HU67" s="140"/>
      <c r="HV67" s="140"/>
      <c r="HW67" s="140"/>
      <c r="HX67" s="140"/>
      <c r="HY67" s="140"/>
      <c r="HZ67" s="140"/>
      <c r="IA67" s="140"/>
      <c r="IB67" s="139"/>
      <c r="IC67" s="140"/>
      <c r="ID67" s="140"/>
      <c r="IE67" s="140"/>
      <c r="IF67" s="140"/>
      <c r="IG67" s="140"/>
      <c r="IH67" s="140"/>
      <c r="II67" s="140"/>
      <c r="IJ67" s="140"/>
      <c r="IK67" s="140"/>
      <c r="IL67" s="140"/>
      <c r="IM67" s="140"/>
      <c r="IN67" s="140"/>
      <c r="IO67" s="140"/>
      <c r="IP67" s="140"/>
      <c r="IQ67" s="140"/>
      <c r="IR67" s="140"/>
      <c r="IS67" s="140"/>
      <c r="IT67" s="140"/>
      <c r="IU67" s="140"/>
      <c r="IV67" s="140"/>
      <c r="IW67" s="140"/>
      <c r="IX67" s="140"/>
      <c r="IY67" s="140"/>
      <c r="IZ67" s="140"/>
      <c r="JA67" s="140"/>
      <c r="JB67" s="140"/>
      <c r="JC67" s="140"/>
      <c r="JD67" s="140"/>
      <c r="JE67" s="140"/>
      <c r="JF67" s="140"/>
      <c r="JG67" s="140"/>
      <c r="JH67" s="140"/>
      <c r="JI67" s="140"/>
      <c r="JJ67" s="140"/>
      <c r="JK67" s="139"/>
      <c r="JL67" s="140"/>
      <c r="JM67" s="140"/>
      <c r="JN67" s="140"/>
      <c r="JO67" s="140"/>
      <c r="JP67" s="140"/>
      <c r="JQ67" s="140"/>
      <c r="JR67" s="140"/>
      <c r="JS67" s="140"/>
      <c r="JT67" s="140"/>
      <c r="JU67" s="140"/>
      <c r="JV67" s="140"/>
      <c r="JW67" s="140"/>
      <c r="JX67" s="140"/>
      <c r="JY67" s="140"/>
      <c r="JZ67" s="140"/>
      <c r="KA67" s="140"/>
      <c r="KB67" s="140"/>
      <c r="KC67" s="140"/>
      <c r="KD67" s="140"/>
      <c r="KE67" s="140"/>
      <c r="KF67" s="140"/>
      <c r="KG67" s="140"/>
      <c r="KH67" s="140"/>
      <c r="KI67" s="140"/>
      <c r="KJ67" s="140"/>
      <c r="KK67" s="140"/>
      <c r="KL67" s="140"/>
      <c r="KM67" s="140"/>
      <c r="KN67" s="140"/>
      <c r="KO67" s="140"/>
      <c r="KP67" s="140"/>
      <c r="KQ67" s="140"/>
      <c r="KR67" s="140"/>
      <c r="KS67" s="140"/>
      <c r="KT67" s="139"/>
      <c r="KU67" s="140"/>
      <c r="KV67" s="140"/>
      <c r="KW67" s="140"/>
      <c r="KX67" s="140"/>
      <c r="KY67" s="140"/>
      <c r="KZ67" s="140"/>
      <c r="LA67" s="140"/>
      <c r="LB67" s="140"/>
      <c r="LC67" s="140"/>
      <c r="LD67" s="140"/>
      <c r="LE67" s="140"/>
      <c r="LF67" s="140"/>
      <c r="LG67" s="140"/>
      <c r="LH67" s="140"/>
      <c r="LI67" s="140"/>
      <c r="LJ67" s="140"/>
      <c r="LK67" s="140"/>
      <c r="LL67" s="140"/>
      <c r="LM67" s="140"/>
      <c r="LN67" s="140"/>
      <c r="LO67" s="140"/>
      <c r="LP67" s="140"/>
      <c r="LQ67" s="140"/>
      <c r="LR67" s="140"/>
      <c r="LS67" s="140"/>
      <c r="LT67" s="140"/>
      <c r="LU67" s="140"/>
      <c r="LV67" s="140"/>
      <c r="LW67" s="140"/>
      <c r="LX67" s="140"/>
      <c r="LY67" s="140"/>
      <c r="LZ67" s="140"/>
      <c r="MA67" s="140"/>
      <c r="MB67" s="140"/>
      <c r="MC67" s="139"/>
      <c r="MD67" s="164"/>
      <c r="ME67" s="164"/>
      <c r="MF67" s="164"/>
      <c r="MG67" s="164"/>
      <c r="MH67" s="164"/>
      <c r="MI67" s="164"/>
      <c r="MJ67" s="164"/>
      <c r="MK67" s="164"/>
      <c r="ML67" s="164"/>
      <c r="MM67" s="164"/>
      <c r="MN67" s="164"/>
      <c r="MO67" s="164"/>
      <c r="MP67" s="164"/>
      <c r="MQ67" s="164"/>
      <c r="MR67" s="164"/>
      <c r="MS67" s="164"/>
      <c r="MT67" s="164"/>
      <c r="MU67" s="164"/>
      <c r="MV67" s="164"/>
      <c r="MW67" s="164"/>
      <c r="MX67" s="164"/>
      <c r="MY67" s="164"/>
      <c r="MZ67" s="164"/>
      <c r="NA67" s="164"/>
      <c r="NB67" s="164"/>
      <c r="NC67" s="164"/>
      <c r="ND67" s="164"/>
      <c r="NE67" s="164"/>
      <c r="NF67" s="164"/>
      <c r="NG67" s="164"/>
      <c r="NH67" s="164"/>
      <c r="NI67" s="164"/>
      <c r="NJ67" s="164"/>
      <c r="NK67" s="164"/>
      <c r="NL67" s="139"/>
      <c r="NM67" s="164"/>
      <c r="NN67" s="164"/>
      <c r="NO67" s="164"/>
      <c r="NP67" s="164"/>
      <c r="NQ67" s="164"/>
      <c r="NR67" s="164"/>
      <c r="NS67" s="164"/>
      <c r="NT67" s="164"/>
      <c r="NU67" s="164"/>
      <c r="NV67" s="164"/>
      <c r="NW67" s="164"/>
      <c r="NX67" s="164"/>
      <c r="NY67" s="164"/>
      <c r="NZ67" s="164"/>
      <c r="OA67" s="164"/>
      <c r="OB67" s="164"/>
      <c r="OC67" s="164"/>
      <c r="OD67" s="164"/>
      <c r="OE67" s="164"/>
      <c r="OF67" s="164"/>
      <c r="OG67" s="164"/>
      <c r="OH67" s="164"/>
      <c r="OI67" s="164"/>
      <c r="OJ67" s="164"/>
      <c r="OK67" s="164"/>
      <c r="OL67" s="164"/>
      <c r="OM67" s="164"/>
      <c r="ON67" s="164"/>
      <c r="OO67" s="164"/>
      <c r="OP67" s="164"/>
      <c r="OQ67" s="164"/>
      <c r="OR67" s="164"/>
      <c r="OS67" s="164"/>
      <c r="OT67" s="164"/>
      <c r="OU67" s="139"/>
      <c r="OV67" s="164"/>
      <c r="OW67" s="164"/>
      <c r="OX67" s="164"/>
      <c r="OY67" s="164"/>
      <c r="OZ67" s="164"/>
      <c r="PA67" s="164"/>
      <c r="PB67" s="164"/>
      <c r="PC67" s="164"/>
      <c r="PD67" s="164"/>
      <c r="PE67" s="164"/>
      <c r="PF67" s="164"/>
      <c r="PG67" s="164"/>
      <c r="PH67" s="164"/>
      <c r="PI67" s="164"/>
      <c r="PJ67" s="164"/>
      <c r="PK67" s="164"/>
      <c r="PL67" s="164"/>
      <c r="PM67" s="164"/>
      <c r="PN67" s="164"/>
      <c r="PO67" s="164"/>
      <c r="PP67" s="164"/>
      <c r="PQ67" s="164"/>
      <c r="PR67" s="164"/>
      <c r="PS67" s="164"/>
      <c r="PT67" s="164"/>
      <c r="PU67" s="164"/>
      <c r="PV67" s="164"/>
      <c r="PW67" s="164"/>
      <c r="PX67" s="164"/>
      <c r="PY67" s="164"/>
      <c r="PZ67" s="164"/>
      <c r="QA67" s="164"/>
      <c r="QB67" s="164"/>
      <c r="QC67" s="164"/>
      <c r="QD67" s="131"/>
    </row>
    <row r="68" spans="2:446">
      <c r="B68" s="128"/>
      <c r="C68" s="129"/>
      <c r="D68" s="129"/>
      <c r="E68" s="129"/>
      <c r="F68" s="130"/>
      <c r="G68" s="130"/>
      <c r="H68" s="131"/>
      <c r="I68" s="132"/>
      <c r="J68" s="132"/>
      <c r="K68" s="162"/>
      <c r="L68" s="132"/>
      <c r="M68" s="132"/>
      <c r="N68" s="135"/>
      <c r="O68" s="132"/>
      <c r="P68" s="135"/>
      <c r="Q68" s="132"/>
      <c r="R68" s="133"/>
      <c r="S68" s="133"/>
      <c r="T68" s="133"/>
      <c r="U68" s="133"/>
      <c r="V68" s="133"/>
      <c r="W68" s="133"/>
      <c r="X68" s="131"/>
      <c r="Y68" s="134"/>
      <c r="Z68" s="134"/>
      <c r="AA68" s="163"/>
      <c r="AB68" s="163"/>
      <c r="AC68" s="134"/>
      <c r="AD68" s="134"/>
      <c r="AE68" s="134"/>
      <c r="AF68" s="131"/>
      <c r="AG68" s="135"/>
      <c r="AH68" s="135"/>
      <c r="AI68" s="135"/>
      <c r="AJ68" s="135"/>
      <c r="AK68" s="135"/>
      <c r="AL68" s="131"/>
      <c r="AM68" s="156"/>
      <c r="AN68" s="156"/>
      <c r="AO68" s="156"/>
      <c r="AP68" s="131"/>
      <c r="AQ68" s="138"/>
      <c r="AR68" s="138"/>
      <c r="AS68" s="131"/>
      <c r="AT68" s="138"/>
      <c r="AU68" s="138"/>
      <c r="AV68" s="131"/>
      <c r="AW68" s="138"/>
      <c r="AX68" s="138"/>
      <c r="AY68" s="138"/>
      <c r="AZ68" s="138"/>
      <c r="BA68" s="138"/>
      <c r="BB68" s="131"/>
      <c r="BC68" s="138"/>
      <c r="BD68" s="138"/>
      <c r="BE68" s="138"/>
      <c r="BF68" s="131"/>
      <c r="BG68" s="138"/>
      <c r="BH68" s="138"/>
      <c r="BI68" s="131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31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0"/>
      <c r="DD68" s="140"/>
      <c r="DE68" s="140"/>
      <c r="DF68" s="140"/>
      <c r="DG68" s="140"/>
      <c r="DH68" s="140"/>
      <c r="DI68" s="140"/>
      <c r="DJ68" s="140"/>
      <c r="DK68" s="140"/>
      <c r="DL68" s="140"/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/>
      <c r="DY68" s="140"/>
      <c r="DZ68" s="140"/>
      <c r="EA68" s="139"/>
      <c r="EB68" s="140"/>
      <c r="EC68" s="140"/>
      <c r="ED68" s="140"/>
      <c r="EE68" s="140"/>
      <c r="EF68" s="140"/>
      <c r="EG68" s="140"/>
      <c r="EH68" s="140"/>
      <c r="EI68" s="140"/>
      <c r="EJ68" s="140"/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/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/>
      <c r="FI68" s="140"/>
      <c r="FJ68" s="139"/>
      <c r="FK68" s="140"/>
      <c r="FL68" s="140"/>
      <c r="FM68" s="140"/>
      <c r="FN68" s="140"/>
      <c r="FO68" s="140"/>
      <c r="FP68" s="140"/>
      <c r="FQ68" s="140"/>
      <c r="FR68" s="140"/>
      <c r="FS68" s="140"/>
      <c r="FT68" s="140"/>
      <c r="FU68" s="140"/>
      <c r="FV68" s="140"/>
      <c r="FW68" s="140"/>
      <c r="FX68" s="140"/>
      <c r="FY68" s="140"/>
      <c r="FZ68" s="140"/>
      <c r="GA68" s="140"/>
      <c r="GB68" s="140"/>
      <c r="GC68" s="140"/>
      <c r="GD68" s="140"/>
      <c r="GE68" s="140"/>
      <c r="GF68" s="140"/>
      <c r="GG68" s="140"/>
      <c r="GH68" s="140"/>
      <c r="GI68" s="140"/>
      <c r="GJ68" s="140"/>
      <c r="GK68" s="140"/>
      <c r="GL68" s="140"/>
      <c r="GM68" s="140"/>
      <c r="GN68" s="140"/>
      <c r="GO68" s="140"/>
      <c r="GP68" s="140"/>
      <c r="GQ68" s="140"/>
      <c r="GR68" s="140"/>
      <c r="GS68" s="139"/>
      <c r="GT68" s="140"/>
      <c r="GU68" s="140"/>
      <c r="GV68" s="140"/>
      <c r="GW68" s="140"/>
      <c r="GX68" s="140"/>
      <c r="GY68" s="140"/>
      <c r="GZ68" s="140"/>
      <c r="HA68" s="140"/>
      <c r="HB68" s="140"/>
      <c r="HC68" s="140"/>
      <c r="HD68" s="140"/>
      <c r="HE68" s="140"/>
      <c r="HF68" s="140"/>
      <c r="HG68" s="140"/>
      <c r="HH68" s="140"/>
      <c r="HI68" s="140"/>
      <c r="HJ68" s="140"/>
      <c r="HK68" s="140"/>
      <c r="HL68" s="140"/>
      <c r="HM68" s="140"/>
      <c r="HN68" s="140"/>
      <c r="HO68" s="140"/>
      <c r="HP68" s="140"/>
      <c r="HQ68" s="140"/>
      <c r="HR68" s="140"/>
      <c r="HS68" s="140"/>
      <c r="HT68" s="140"/>
      <c r="HU68" s="140"/>
      <c r="HV68" s="140"/>
      <c r="HW68" s="140"/>
      <c r="HX68" s="140"/>
      <c r="HY68" s="140"/>
      <c r="HZ68" s="140"/>
      <c r="IA68" s="140"/>
      <c r="IB68" s="139"/>
      <c r="IC68" s="140"/>
      <c r="ID68" s="140"/>
      <c r="IE68" s="140"/>
      <c r="IF68" s="140"/>
      <c r="IG68" s="140"/>
      <c r="IH68" s="140"/>
      <c r="II68" s="140"/>
      <c r="IJ68" s="140"/>
      <c r="IK68" s="140"/>
      <c r="IL68" s="140"/>
      <c r="IM68" s="140"/>
      <c r="IN68" s="140"/>
      <c r="IO68" s="140"/>
      <c r="IP68" s="140"/>
      <c r="IQ68" s="140"/>
      <c r="IR68" s="140"/>
      <c r="IS68" s="140"/>
      <c r="IT68" s="140"/>
      <c r="IU68" s="140"/>
      <c r="IV68" s="140"/>
      <c r="IW68" s="140"/>
      <c r="IX68" s="140"/>
      <c r="IY68" s="140"/>
      <c r="IZ68" s="140"/>
      <c r="JA68" s="140"/>
      <c r="JB68" s="140"/>
      <c r="JC68" s="140"/>
      <c r="JD68" s="140"/>
      <c r="JE68" s="140"/>
      <c r="JF68" s="140"/>
      <c r="JG68" s="140"/>
      <c r="JH68" s="140"/>
      <c r="JI68" s="140"/>
      <c r="JJ68" s="140"/>
      <c r="JK68" s="139"/>
      <c r="JL68" s="140"/>
      <c r="JM68" s="140"/>
      <c r="JN68" s="140"/>
      <c r="JO68" s="140"/>
      <c r="JP68" s="140"/>
      <c r="JQ68" s="140"/>
      <c r="JR68" s="140"/>
      <c r="JS68" s="140"/>
      <c r="JT68" s="140"/>
      <c r="JU68" s="140"/>
      <c r="JV68" s="140"/>
      <c r="JW68" s="140"/>
      <c r="JX68" s="140"/>
      <c r="JY68" s="140"/>
      <c r="JZ68" s="140"/>
      <c r="KA68" s="140"/>
      <c r="KB68" s="140"/>
      <c r="KC68" s="140"/>
      <c r="KD68" s="140"/>
      <c r="KE68" s="140"/>
      <c r="KF68" s="140"/>
      <c r="KG68" s="140"/>
      <c r="KH68" s="140"/>
      <c r="KI68" s="140"/>
      <c r="KJ68" s="140"/>
      <c r="KK68" s="140"/>
      <c r="KL68" s="140"/>
      <c r="KM68" s="140"/>
      <c r="KN68" s="140"/>
      <c r="KO68" s="140"/>
      <c r="KP68" s="140"/>
      <c r="KQ68" s="140"/>
      <c r="KR68" s="140"/>
      <c r="KS68" s="140"/>
      <c r="KT68" s="139"/>
      <c r="KU68" s="140"/>
      <c r="KV68" s="140"/>
      <c r="KW68" s="140"/>
      <c r="KX68" s="140"/>
      <c r="KY68" s="140"/>
      <c r="KZ68" s="140"/>
      <c r="LA68" s="140"/>
      <c r="LB68" s="140"/>
      <c r="LC68" s="140"/>
      <c r="LD68" s="140"/>
      <c r="LE68" s="140"/>
      <c r="LF68" s="140"/>
      <c r="LG68" s="140"/>
      <c r="LH68" s="140"/>
      <c r="LI68" s="140"/>
      <c r="LJ68" s="140"/>
      <c r="LK68" s="140"/>
      <c r="LL68" s="140"/>
      <c r="LM68" s="140"/>
      <c r="LN68" s="140"/>
      <c r="LO68" s="140"/>
      <c r="LP68" s="140"/>
      <c r="LQ68" s="140"/>
      <c r="LR68" s="140"/>
      <c r="LS68" s="140"/>
      <c r="LT68" s="140"/>
      <c r="LU68" s="140"/>
      <c r="LV68" s="140"/>
      <c r="LW68" s="140"/>
      <c r="LX68" s="140"/>
      <c r="LY68" s="140"/>
      <c r="LZ68" s="140"/>
      <c r="MA68" s="140"/>
      <c r="MB68" s="140"/>
      <c r="MC68" s="139"/>
      <c r="MD68" s="164"/>
      <c r="ME68" s="164"/>
      <c r="MF68" s="164"/>
      <c r="MG68" s="164"/>
      <c r="MH68" s="164"/>
      <c r="MI68" s="164"/>
      <c r="MJ68" s="164"/>
      <c r="MK68" s="164"/>
      <c r="ML68" s="164"/>
      <c r="MM68" s="164"/>
      <c r="MN68" s="164"/>
      <c r="MO68" s="164"/>
      <c r="MP68" s="164"/>
      <c r="MQ68" s="164"/>
      <c r="MR68" s="164"/>
      <c r="MS68" s="164"/>
      <c r="MT68" s="164"/>
      <c r="MU68" s="164"/>
      <c r="MV68" s="164"/>
      <c r="MW68" s="164"/>
      <c r="MX68" s="164"/>
      <c r="MY68" s="164"/>
      <c r="MZ68" s="164"/>
      <c r="NA68" s="164"/>
      <c r="NB68" s="164"/>
      <c r="NC68" s="164"/>
      <c r="ND68" s="164"/>
      <c r="NE68" s="164"/>
      <c r="NF68" s="164"/>
      <c r="NG68" s="164"/>
      <c r="NH68" s="164"/>
      <c r="NI68" s="164"/>
      <c r="NJ68" s="164"/>
      <c r="NK68" s="164"/>
      <c r="NL68" s="139"/>
      <c r="NM68" s="164"/>
      <c r="NN68" s="164"/>
      <c r="NO68" s="164"/>
      <c r="NP68" s="164"/>
      <c r="NQ68" s="164"/>
      <c r="NR68" s="164"/>
      <c r="NS68" s="164"/>
      <c r="NT68" s="164"/>
      <c r="NU68" s="164"/>
      <c r="NV68" s="164"/>
      <c r="NW68" s="164"/>
      <c r="NX68" s="164"/>
      <c r="NY68" s="164"/>
      <c r="NZ68" s="164"/>
      <c r="OA68" s="164"/>
      <c r="OB68" s="164"/>
      <c r="OC68" s="164"/>
      <c r="OD68" s="164"/>
      <c r="OE68" s="164"/>
      <c r="OF68" s="164"/>
      <c r="OG68" s="164"/>
      <c r="OH68" s="164"/>
      <c r="OI68" s="164"/>
      <c r="OJ68" s="164"/>
      <c r="OK68" s="164"/>
      <c r="OL68" s="164"/>
      <c r="OM68" s="164"/>
      <c r="ON68" s="164"/>
      <c r="OO68" s="164"/>
      <c r="OP68" s="164"/>
      <c r="OQ68" s="164"/>
      <c r="OR68" s="164"/>
      <c r="OS68" s="164"/>
      <c r="OT68" s="164"/>
      <c r="OU68" s="139"/>
      <c r="OV68" s="164"/>
      <c r="OW68" s="164"/>
      <c r="OX68" s="164"/>
      <c r="OY68" s="164"/>
      <c r="OZ68" s="164"/>
      <c r="PA68" s="164"/>
      <c r="PB68" s="164"/>
      <c r="PC68" s="164"/>
      <c r="PD68" s="164"/>
      <c r="PE68" s="164"/>
      <c r="PF68" s="164"/>
      <c r="PG68" s="164"/>
      <c r="PH68" s="164"/>
      <c r="PI68" s="164"/>
      <c r="PJ68" s="164"/>
      <c r="PK68" s="164"/>
      <c r="PL68" s="164"/>
      <c r="PM68" s="164"/>
      <c r="PN68" s="164"/>
      <c r="PO68" s="164"/>
      <c r="PP68" s="164"/>
      <c r="PQ68" s="164"/>
      <c r="PR68" s="164"/>
      <c r="PS68" s="164"/>
      <c r="PT68" s="164"/>
      <c r="PU68" s="164"/>
      <c r="PV68" s="164"/>
      <c r="PW68" s="164"/>
      <c r="PX68" s="164"/>
      <c r="PY68" s="164"/>
      <c r="PZ68" s="164"/>
      <c r="QA68" s="164"/>
      <c r="QB68" s="164"/>
      <c r="QC68" s="164"/>
      <c r="QD68" s="131"/>
    </row>
    <row r="69" spans="2:446">
      <c r="B69" s="128"/>
      <c r="C69" s="129"/>
      <c r="D69" s="129"/>
      <c r="E69" s="129"/>
      <c r="F69" s="130"/>
      <c r="G69" s="130"/>
      <c r="H69" s="131"/>
      <c r="I69" s="132"/>
      <c r="J69" s="132"/>
      <c r="K69" s="162"/>
      <c r="L69" s="132"/>
      <c r="M69" s="132"/>
      <c r="N69" s="135"/>
      <c r="O69" s="132"/>
      <c r="P69" s="135"/>
      <c r="Q69" s="132"/>
      <c r="R69" s="133"/>
      <c r="S69" s="133"/>
      <c r="T69" s="133"/>
      <c r="U69" s="133"/>
      <c r="V69" s="133"/>
      <c r="W69" s="133"/>
      <c r="X69" s="131"/>
      <c r="Y69" s="134"/>
      <c r="Z69" s="134"/>
      <c r="AA69" s="163"/>
      <c r="AB69" s="163"/>
      <c r="AC69" s="134"/>
      <c r="AD69" s="134"/>
      <c r="AE69" s="134"/>
      <c r="AF69" s="131"/>
      <c r="AG69" s="135"/>
      <c r="AH69" s="135"/>
      <c r="AI69" s="135"/>
      <c r="AJ69" s="135"/>
      <c r="AK69" s="135"/>
      <c r="AL69" s="131"/>
      <c r="AM69" s="156"/>
      <c r="AN69" s="156"/>
      <c r="AO69" s="156"/>
      <c r="AP69" s="131"/>
      <c r="AQ69" s="138"/>
      <c r="AR69" s="138"/>
      <c r="AS69" s="131"/>
      <c r="AT69" s="138"/>
      <c r="AU69" s="138"/>
      <c r="AV69" s="131"/>
      <c r="AW69" s="138"/>
      <c r="AX69" s="138"/>
      <c r="AY69" s="138"/>
      <c r="AZ69" s="138"/>
      <c r="BA69" s="138"/>
      <c r="BB69" s="131"/>
      <c r="BC69" s="138"/>
      <c r="BD69" s="138"/>
      <c r="BE69" s="138"/>
      <c r="BF69" s="131"/>
      <c r="BG69" s="138"/>
      <c r="BH69" s="138"/>
      <c r="BI69" s="131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  <c r="CQ69" s="140"/>
      <c r="CR69" s="131"/>
      <c r="CS69" s="140"/>
      <c r="CT69" s="140"/>
      <c r="CU69" s="140"/>
      <c r="CV69" s="140"/>
      <c r="CW69" s="140"/>
      <c r="CX69" s="140"/>
      <c r="CY69" s="140"/>
      <c r="CZ69" s="140"/>
      <c r="DA69" s="140"/>
      <c r="DB69" s="140"/>
      <c r="DC69" s="140"/>
      <c r="DD69" s="140"/>
      <c r="DE69" s="140"/>
      <c r="DF69" s="140"/>
      <c r="DG69" s="140"/>
      <c r="DH69" s="140"/>
      <c r="DI69" s="140"/>
      <c r="DJ69" s="140"/>
      <c r="DK69" s="140"/>
      <c r="DL69" s="140"/>
      <c r="DM69" s="140"/>
      <c r="DN69" s="140"/>
      <c r="DO69" s="140"/>
      <c r="DP69" s="140"/>
      <c r="DQ69" s="140"/>
      <c r="DR69" s="140"/>
      <c r="DS69" s="140"/>
      <c r="DT69" s="140"/>
      <c r="DU69" s="140"/>
      <c r="DV69" s="140"/>
      <c r="DW69" s="140"/>
      <c r="DX69" s="140"/>
      <c r="DY69" s="140"/>
      <c r="DZ69" s="140"/>
      <c r="EA69" s="139"/>
      <c r="EB69" s="140"/>
      <c r="EC69" s="140"/>
      <c r="ED69" s="140"/>
      <c r="EE69" s="140"/>
      <c r="EF69" s="140"/>
      <c r="EG69" s="140"/>
      <c r="EH69" s="140"/>
      <c r="EI69" s="140"/>
      <c r="EJ69" s="140"/>
      <c r="EK69" s="140"/>
      <c r="EL69" s="140"/>
      <c r="EM69" s="140"/>
      <c r="EN69" s="140"/>
      <c r="EO69" s="140"/>
      <c r="EP69" s="140"/>
      <c r="EQ69" s="140"/>
      <c r="ER69" s="140"/>
      <c r="ES69" s="140"/>
      <c r="ET69" s="140"/>
      <c r="EU69" s="140"/>
      <c r="EV69" s="140"/>
      <c r="EW69" s="140"/>
      <c r="EX69" s="140"/>
      <c r="EY69" s="140"/>
      <c r="EZ69" s="140"/>
      <c r="FA69" s="140"/>
      <c r="FB69" s="140"/>
      <c r="FC69" s="140"/>
      <c r="FD69" s="140"/>
      <c r="FE69" s="140"/>
      <c r="FF69" s="140"/>
      <c r="FG69" s="140"/>
      <c r="FH69" s="140"/>
      <c r="FI69" s="140"/>
      <c r="FJ69" s="139"/>
      <c r="FK69" s="140"/>
      <c r="FL69" s="140"/>
      <c r="FM69" s="140"/>
      <c r="FN69" s="140"/>
      <c r="FO69" s="140"/>
      <c r="FP69" s="140"/>
      <c r="FQ69" s="140"/>
      <c r="FR69" s="140"/>
      <c r="FS69" s="140"/>
      <c r="FT69" s="140"/>
      <c r="FU69" s="140"/>
      <c r="FV69" s="140"/>
      <c r="FW69" s="140"/>
      <c r="FX69" s="140"/>
      <c r="FY69" s="140"/>
      <c r="FZ69" s="140"/>
      <c r="GA69" s="140"/>
      <c r="GB69" s="140"/>
      <c r="GC69" s="140"/>
      <c r="GD69" s="140"/>
      <c r="GE69" s="140"/>
      <c r="GF69" s="140"/>
      <c r="GG69" s="140"/>
      <c r="GH69" s="140"/>
      <c r="GI69" s="140"/>
      <c r="GJ69" s="140"/>
      <c r="GK69" s="140"/>
      <c r="GL69" s="140"/>
      <c r="GM69" s="140"/>
      <c r="GN69" s="140"/>
      <c r="GO69" s="140"/>
      <c r="GP69" s="140"/>
      <c r="GQ69" s="140"/>
      <c r="GR69" s="140"/>
      <c r="GS69" s="139"/>
      <c r="GT69" s="140"/>
      <c r="GU69" s="140"/>
      <c r="GV69" s="140"/>
      <c r="GW69" s="140"/>
      <c r="GX69" s="140"/>
      <c r="GY69" s="140"/>
      <c r="GZ69" s="140"/>
      <c r="HA69" s="140"/>
      <c r="HB69" s="140"/>
      <c r="HC69" s="140"/>
      <c r="HD69" s="140"/>
      <c r="HE69" s="140"/>
      <c r="HF69" s="140"/>
      <c r="HG69" s="140"/>
      <c r="HH69" s="140"/>
      <c r="HI69" s="140"/>
      <c r="HJ69" s="140"/>
      <c r="HK69" s="140"/>
      <c r="HL69" s="140"/>
      <c r="HM69" s="140"/>
      <c r="HN69" s="140"/>
      <c r="HO69" s="140"/>
      <c r="HP69" s="140"/>
      <c r="HQ69" s="140"/>
      <c r="HR69" s="140"/>
      <c r="HS69" s="140"/>
      <c r="HT69" s="140"/>
      <c r="HU69" s="140"/>
      <c r="HV69" s="140"/>
      <c r="HW69" s="140"/>
      <c r="HX69" s="140"/>
      <c r="HY69" s="140"/>
      <c r="HZ69" s="140"/>
      <c r="IA69" s="140"/>
      <c r="IB69" s="139"/>
      <c r="IC69" s="140"/>
      <c r="ID69" s="140"/>
      <c r="IE69" s="140"/>
      <c r="IF69" s="140"/>
      <c r="IG69" s="140"/>
      <c r="IH69" s="140"/>
      <c r="II69" s="140"/>
      <c r="IJ69" s="140"/>
      <c r="IK69" s="140"/>
      <c r="IL69" s="140"/>
      <c r="IM69" s="140"/>
      <c r="IN69" s="140"/>
      <c r="IO69" s="140"/>
      <c r="IP69" s="140"/>
      <c r="IQ69" s="140"/>
      <c r="IR69" s="140"/>
      <c r="IS69" s="140"/>
      <c r="IT69" s="140"/>
      <c r="IU69" s="140"/>
      <c r="IV69" s="140"/>
      <c r="IW69" s="140"/>
      <c r="IX69" s="140"/>
      <c r="IY69" s="140"/>
      <c r="IZ69" s="140"/>
      <c r="JA69" s="140"/>
      <c r="JB69" s="140"/>
      <c r="JC69" s="140"/>
      <c r="JD69" s="140"/>
      <c r="JE69" s="140"/>
      <c r="JF69" s="140"/>
      <c r="JG69" s="140"/>
      <c r="JH69" s="140"/>
      <c r="JI69" s="140"/>
      <c r="JJ69" s="140"/>
      <c r="JK69" s="139"/>
      <c r="JL69" s="140"/>
      <c r="JM69" s="140"/>
      <c r="JN69" s="140"/>
      <c r="JO69" s="140"/>
      <c r="JP69" s="140"/>
      <c r="JQ69" s="140"/>
      <c r="JR69" s="140"/>
      <c r="JS69" s="140"/>
      <c r="JT69" s="140"/>
      <c r="JU69" s="140"/>
      <c r="JV69" s="140"/>
      <c r="JW69" s="140"/>
      <c r="JX69" s="140"/>
      <c r="JY69" s="140"/>
      <c r="JZ69" s="140"/>
      <c r="KA69" s="140"/>
      <c r="KB69" s="140"/>
      <c r="KC69" s="140"/>
      <c r="KD69" s="140"/>
      <c r="KE69" s="140"/>
      <c r="KF69" s="140"/>
      <c r="KG69" s="140"/>
      <c r="KH69" s="140"/>
      <c r="KI69" s="140"/>
      <c r="KJ69" s="140"/>
      <c r="KK69" s="140"/>
      <c r="KL69" s="140"/>
      <c r="KM69" s="140"/>
      <c r="KN69" s="140"/>
      <c r="KO69" s="140"/>
      <c r="KP69" s="140"/>
      <c r="KQ69" s="140"/>
      <c r="KR69" s="140"/>
      <c r="KS69" s="140"/>
      <c r="KT69" s="139"/>
      <c r="KU69" s="140"/>
      <c r="KV69" s="140"/>
      <c r="KW69" s="140"/>
      <c r="KX69" s="140"/>
      <c r="KY69" s="140"/>
      <c r="KZ69" s="140"/>
      <c r="LA69" s="140"/>
      <c r="LB69" s="140"/>
      <c r="LC69" s="140"/>
      <c r="LD69" s="140"/>
      <c r="LE69" s="140"/>
      <c r="LF69" s="140"/>
      <c r="LG69" s="140"/>
      <c r="LH69" s="140"/>
      <c r="LI69" s="140"/>
      <c r="LJ69" s="140"/>
      <c r="LK69" s="140"/>
      <c r="LL69" s="140"/>
      <c r="LM69" s="140"/>
      <c r="LN69" s="140"/>
      <c r="LO69" s="140"/>
      <c r="LP69" s="140"/>
      <c r="LQ69" s="140"/>
      <c r="LR69" s="140"/>
      <c r="LS69" s="140"/>
      <c r="LT69" s="140"/>
      <c r="LU69" s="140"/>
      <c r="LV69" s="140"/>
      <c r="LW69" s="140"/>
      <c r="LX69" s="140"/>
      <c r="LY69" s="140"/>
      <c r="LZ69" s="140"/>
      <c r="MA69" s="140"/>
      <c r="MB69" s="140"/>
      <c r="MC69" s="139"/>
      <c r="MD69" s="164"/>
      <c r="ME69" s="164"/>
      <c r="MF69" s="164"/>
      <c r="MG69" s="164"/>
      <c r="MH69" s="164"/>
      <c r="MI69" s="164"/>
      <c r="MJ69" s="164"/>
      <c r="MK69" s="164"/>
      <c r="ML69" s="164"/>
      <c r="MM69" s="164"/>
      <c r="MN69" s="164"/>
      <c r="MO69" s="164"/>
      <c r="MP69" s="164"/>
      <c r="MQ69" s="164"/>
      <c r="MR69" s="164"/>
      <c r="MS69" s="164"/>
      <c r="MT69" s="164"/>
      <c r="MU69" s="164"/>
      <c r="MV69" s="164"/>
      <c r="MW69" s="164"/>
      <c r="MX69" s="164"/>
      <c r="MY69" s="164"/>
      <c r="MZ69" s="164"/>
      <c r="NA69" s="164"/>
      <c r="NB69" s="164"/>
      <c r="NC69" s="164"/>
      <c r="ND69" s="164"/>
      <c r="NE69" s="164"/>
      <c r="NF69" s="164"/>
      <c r="NG69" s="164"/>
      <c r="NH69" s="164"/>
      <c r="NI69" s="164"/>
      <c r="NJ69" s="164"/>
      <c r="NK69" s="164"/>
      <c r="NL69" s="139"/>
      <c r="NM69" s="164"/>
      <c r="NN69" s="164"/>
      <c r="NO69" s="164"/>
      <c r="NP69" s="164"/>
      <c r="NQ69" s="164"/>
      <c r="NR69" s="164"/>
      <c r="NS69" s="164"/>
      <c r="NT69" s="164"/>
      <c r="NU69" s="164"/>
      <c r="NV69" s="164"/>
      <c r="NW69" s="164"/>
      <c r="NX69" s="164"/>
      <c r="NY69" s="164"/>
      <c r="NZ69" s="164"/>
      <c r="OA69" s="164"/>
      <c r="OB69" s="164"/>
      <c r="OC69" s="164"/>
      <c r="OD69" s="164"/>
      <c r="OE69" s="164"/>
      <c r="OF69" s="164"/>
      <c r="OG69" s="164"/>
      <c r="OH69" s="164"/>
      <c r="OI69" s="164"/>
      <c r="OJ69" s="164"/>
      <c r="OK69" s="164"/>
      <c r="OL69" s="164"/>
      <c r="OM69" s="164"/>
      <c r="ON69" s="164"/>
      <c r="OO69" s="164"/>
      <c r="OP69" s="164"/>
      <c r="OQ69" s="164"/>
      <c r="OR69" s="164"/>
      <c r="OS69" s="164"/>
      <c r="OT69" s="164"/>
      <c r="OU69" s="139"/>
      <c r="OV69" s="164"/>
      <c r="OW69" s="164"/>
      <c r="OX69" s="164"/>
      <c r="OY69" s="164"/>
      <c r="OZ69" s="164"/>
      <c r="PA69" s="164"/>
      <c r="PB69" s="164"/>
      <c r="PC69" s="164"/>
      <c r="PD69" s="164"/>
      <c r="PE69" s="164"/>
      <c r="PF69" s="164"/>
      <c r="PG69" s="164"/>
      <c r="PH69" s="164"/>
      <c r="PI69" s="164"/>
      <c r="PJ69" s="164"/>
      <c r="PK69" s="164"/>
      <c r="PL69" s="164"/>
      <c r="PM69" s="164"/>
      <c r="PN69" s="164"/>
      <c r="PO69" s="164"/>
      <c r="PP69" s="164"/>
      <c r="PQ69" s="164"/>
      <c r="PR69" s="164"/>
      <c r="PS69" s="164"/>
      <c r="PT69" s="164"/>
      <c r="PU69" s="164"/>
      <c r="PV69" s="164"/>
      <c r="PW69" s="164"/>
      <c r="PX69" s="164"/>
      <c r="PY69" s="164"/>
      <c r="PZ69" s="164"/>
      <c r="QA69" s="164"/>
      <c r="QB69" s="164"/>
      <c r="QC69" s="164"/>
      <c r="QD69" s="131"/>
    </row>
    <row r="70" spans="2:446">
      <c r="B70" s="128"/>
      <c r="C70" s="129"/>
      <c r="D70" s="129"/>
      <c r="E70" s="129"/>
      <c r="F70" s="130"/>
      <c r="G70" s="130"/>
      <c r="H70" s="131"/>
      <c r="I70" s="132"/>
      <c r="J70" s="132"/>
      <c r="K70" s="162"/>
      <c r="L70" s="132"/>
      <c r="M70" s="132"/>
      <c r="N70" s="135"/>
      <c r="O70" s="132"/>
      <c r="P70" s="135"/>
      <c r="Q70" s="132"/>
      <c r="R70" s="133"/>
      <c r="S70" s="133"/>
      <c r="T70" s="133"/>
      <c r="U70" s="133"/>
      <c r="V70" s="133"/>
      <c r="W70" s="133"/>
      <c r="X70" s="131"/>
      <c r="Y70" s="134"/>
      <c r="Z70" s="134"/>
      <c r="AA70" s="163"/>
      <c r="AB70" s="163"/>
      <c r="AC70" s="134"/>
      <c r="AD70" s="134"/>
      <c r="AE70" s="134"/>
      <c r="AF70" s="131"/>
      <c r="AG70" s="135"/>
      <c r="AH70" s="135"/>
      <c r="AI70" s="135"/>
      <c r="AJ70" s="135"/>
      <c r="AK70" s="135"/>
      <c r="AL70" s="131"/>
      <c r="AM70" s="156"/>
      <c r="AN70" s="156"/>
      <c r="AO70" s="156"/>
      <c r="AP70" s="131"/>
      <c r="AQ70" s="138"/>
      <c r="AR70" s="138"/>
      <c r="AS70" s="131"/>
      <c r="AT70" s="138"/>
      <c r="AU70" s="138"/>
      <c r="AV70" s="131"/>
      <c r="AW70" s="138"/>
      <c r="AX70" s="138"/>
      <c r="AY70" s="138"/>
      <c r="AZ70" s="138"/>
      <c r="BA70" s="138"/>
      <c r="BB70" s="131"/>
      <c r="BC70" s="138"/>
      <c r="BD70" s="138"/>
      <c r="BE70" s="138"/>
      <c r="BF70" s="131"/>
      <c r="BG70" s="138"/>
      <c r="BH70" s="138"/>
      <c r="BI70" s="131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  <c r="CP70" s="140"/>
      <c r="CQ70" s="140"/>
      <c r="CR70" s="131"/>
      <c r="CS70" s="140"/>
      <c r="CT70" s="140"/>
      <c r="CU70" s="140"/>
      <c r="CV70" s="140"/>
      <c r="CW70" s="140"/>
      <c r="CX70" s="140"/>
      <c r="CY70" s="140"/>
      <c r="CZ70" s="140"/>
      <c r="DA70" s="140"/>
      <c r="DB70" s="140"/>
      <c r="DC70" s="140"/>
      <c r="DD70" s="140"/>
      <c r="DE70" s="140"/>
      <c r="DF70" s="140"/>
      <c r="DG70" s="140"/>
      <c r="DH70" s="140"/>
      <c r="DI70" s="140"/>
      <c r="DJ70" s="140"/>
      <c r="DK70" s="140"/>
      <c r="DL70" s="140"/>
      <c r="DM70" s="140"/>
      <c r="DN70" s="140"/>
      <c r="DO70" s="140"/>
      <c r="DP70" s="140"/>
      <c r="DQ70" s="140"/>
      <c r="DR70" s="140"/>
      <c r="DS70" s="140"/>
      <c r="DT70" s="140"/>
      <c r="DU70" s="140"/>
      <c r="DV70" s="140"/>
      <c r="DW70" s="140"/>
      <c r="DX70" s="140"/>
      <c r="DY70" s="140"/>
      <c r="DZ70" s="140"/>
      <c r="EA70" s="139"/>
      <c r="EB70" s="140"/>
      <c r="EC70" s="140"/>
      <c r="ED70" s="140"/>
      <c r="EE70" s="140"/>
      <c r="EF70" s="140"/>
      <c r="EG70" s="140"/>
      <c r="EH70" s="140"/>
      <c r="EI70" s="140"/>
      <c r="EJ70" s="140"/>
      <c r="EK70" s="140"/>
      <c r="EL70" s="140"/>
      <c r="EM70" s="140"/>
      <c r="EN70" s="140"/>
      <c r="EO70" s="140"/>
      <c r="EP70" s="140"/>
      <c r="EQ70" s="140"/>
      <c r="ER70" s="140"/>
      <c r="ES70" s="140"/>
      <c r="ET70" s="140"/>
      <c r="EU70" s="140"/>
      <c r="EV70" s="140"/>
      <c r="EW70" s="140"/>
      <c r="EX70" s="140"/>
      <c r="EY70" s="140"/>
      <c r="EZ70" s="140"/>
      <c r="FA70" s="140"/>
      <c r="FB70" s="140"/>
      <c r="FC70" s="140"/>
      <c r="FD70" s="140"/>
      <c r="FE70" s="140"/>
      <c r="FF70" s="140"/>
      <c r="FG70" s="140"/>
      <c r="FH70" s="140"/>
      <c r="FI70" s="140"/>
      <c r="FJ70" s="139"/>
      <c r="FK70" s="140"/>
      <c r="FL70" s="140"/>
      <c r="FM70" s="140"/>
      <c r="FN70" s="140"/>
      <c r="FO70" s="140"/>
      <c r="FP70" s="140"/>
      <c r="FQ70" s="140"/>
      <c r="FR70" s="140"/>
      <c r="FS70" s="140"/>
      <c r="FT70" s="140"/>
      <c r="FU70" s="140"/>
      <c r="FV70" s="140"/>
      <c r="FW70" s="140"/>
      <c r="FX70" s="140"/>
      <c r="FY70" s="140"/>
      <c r="FZ70" s="140"/>
      <c r="GA70" s="140"/>
      <c r="GB70" s="140"/>
      <c r="GC70" s="140"/>
      <c r="GD70" s="140"/>
      <c r="GE70" s="140"/>
      <c r="GF70" s="140"/>
      <c r="GG70" s="140"/>
      <c r="GH70" s="140"/>
      <c r="GI70" s="140"/>
      <c r="GJ70" s="140"/>
      <c r="GK70" s="140"/>
      <c r="GL70" s="140"/>
      <c r="GM70" s="140"/>
      <c r="GN70" s="140"/>
      <c r="GO70" s="140"/>
      <c r="GP70" s="140"/>
      <c r="GQ70" s="140"/>
      <c r="GR70" s="140"/>
      <c r="GS70" s="139"/>
      <c r="GT70" s="140"/>
      <c r="GU70" s="140"/>
      <c r="GV70" s="140"/>
      <c r="GW70" s="140"/>
      <c r="GX70" s="140"/>
      <c r="GY70" s="140"/>
      <c r="GZ70" s="140"/>
      <c r="HA70" s="140"/>
      <c r="HB70" s="140"/>
      <c r="HC70" s="140"/>
      <c r="HD70" s="140"/>
      <c r="HE70" s="140"/>
      <c r="HF70" s="140"/>
      <c r="HG70" s="140"/>
      <c r="HH70" s="140"/>
      <c r="HI70" s="140"/>
      <c r="HJ70" s="140"/>
      <c r="HK70" s="140"/>
      <c r="HL70" s="140"/>
      <c r="HM70" s="140"/>
      <c r="HN70" s="140"/>
      <c r="HO70" s="140"/>
      <c r="HP70" s="140"/>
      <c r="HQ70" s="140"/>
      <c r="HR70" s="140"/>
      <c r="HS70" s="140"/>
      <c r="HT70" s="140"/>
      <c r="HU70" s="140"/>
      <c r="HV70" s="140"/>
      <c r="HW70" s="140"/>
      <c r="HX70" s="140"/>
      <c r="HY70" s="140"/>
      <c r="HZ70" s="140"/>
      <c r="IA70" s="140"/>
      <c r="IB70" s="139"/>
      <c r="IC70" s="140"/>
      <c r="ID70" s="140"/>
      <c r="IE70" s="140"/>
      <c r="IF70" s="140"/>
      <c r="IG70" s="140"/>
      <c r="IH70" s="140"/>
      <c r="II70" s="140"/>
      <c r="IJ70" s="140"/>
      <c r="IK70" s="140"/>
      <c r="IL70" s="140"/>
      <c r="IM70" s="140"/>
      <c r="IN70" s="140"/>
      <c r="IO70" s="140"/>
      <c r="IP70" s="140"/>
      <c r="IQ70" s="140"/>
      <c r="IR70" s="140"/>
      <c r="IS70" s="140"/>
      <c r="IT70" s="140"/>
      <c r="IU70" s="140"/>
      <c r="IV70" s="140"/>
      <c r="IW70" s="140"/>
      <c r="IX70" s="140"/>
      <c r="IY70" s="140"/>
      <c r="IZ70" s="140"/>
      <c r="JA70" s="140"/>
      <c r="JB70" s="140"/>
      <c r="JC70" s="140"/>
      <c r="JD70" s="140"/>
      <c r="JE70" s="140"/>
      <c r="JF70" s="140"/>
      <c r="JG70" s="140"/>
      <c r="JH70" s="140"/>
      <c r="JI70" s="140"/>
      <c r="JJ70" s="140"/>
      <c r="JK70" s="139"/>
      <c r="JL70" s="140"/>
      <c r="JM70" s="140"/>
      <c r="JN70" s="140"/>
      <c r="JO70" s="140"/>
      <c r="JP70" s="140"/>
      <c r="JQ70" s="140"/>
      <c r="JR70" s="140"/>
      <c r="JS70" s="140"/>
      <c r="JT70" s="140"/>
      <c r="JU70" s="140"/>
      <c r="JV70" s="140"/>
      <c r="JW70" s="140"/>
      <c r="JX70" s="140"/>
      <c r="JY70" s="140"/>
      <c r="JZ70" s="140"/>
      <c r="KA70" s="140"/>
      <c r="KB70" s="140"/>
      <c r="KC70" s="140"/>
      <c r="KD70" s="140"/>
      <c r="KE70" s="140"/>
      <c r="KF70" s="140"/>
      <c r="KG70" s="140"/>
      <c r="KH70" s="140"/>
      <c r="KI70" s="140"/>
      <c r="KJ70" s="140"/>
      <c r="KK70" s="140"/>
      <c r="KL70" s="140"/>
      <c r="KM70" s="140"/>
      <c r="KN70" s="140"/>
      <c r="KO70" s="140"/>
      <c r="KP70" s="140"/>
      <c r="KQ70" s="140"/>
      <c r="KR70" s="140"/>
      <c r="KS70" s="140"/>
      <c r="KT70" s="139"/>
      <c r="KU70" s="140"/>
      <c r="KV70" s="140"/>
      <c r="KW70" s="140"/>
      <c r="KX70" s="140"/>
      <c r="KY70" s="140"/>
      <c r="KZ70" s="140"/>
      <c r="LA70" s="140"/>
      <c r="LB70" s="140"/>
      <c r="LC70" s="140"/>
      <c r="LD70" s="140"/>
      <c r="LE70" s="140"/>
      <c r="LF70" s="140"/>
      <c r="LG70" s="140"/>
      <c r="LH70" s="140"/>
      <c r="LI70" s="140"/>
      <c r="LJ70" s="140"/>
      <c r="LK70" s="140"/>
      <c r="LL70" s="140"/>
      <c r="LM70" s="140"/>
      <c r="LN70" s="140"/>
      <c r="LO70" s="140"/>
      <c r="LP70" s="140"/>
      <c r="LQ70" s="140"/>
      <c r="LR70" s="140"/>
      <c r="LS70" s="140"/>
      <c r="LT70" s="140"/>
      <c r="LU70" s="140"/>
      <c r="LV70" s="140"/>
      <c r="LW70" s="140"/>
      <c r="LX70" s="140"/>
      <c r="LY70" s="140"/>
      <c r="LZ70" s="140"/>
      <c r="MA70" s="140"/>
      <c r="MB70" s="140"/>
      <c r="MC70" s="139"/>
      <c r="MD70" s="164"/>
      <c r="ME70" s="164"/>
      <c r="MF70" s="164"/>
      <c r="MG70" s="164"/>
      <c r="MH70" s="164"/>
      <c r="MI70" s="164"/>
      <c r="MJ70" s="164"/>
      <c r="MK70" s="164"/>
      <c r="ML70" s="164"/>
      <c r="MM70" s="164"/>
      <c r="MN70" s="164"/>
      <c r="MO70" s="164"/>
      <c r="MP70" s="164"/>
      <c r="MQ70" s="164"/>
      <c r="MR70" s="164"/>
      <c r="MS70" s="164"/>
      <c r="MT70" s="164"/>
      <c r="MU70" s="164"/>
      <c r="MV70" s="164"/>
      <c r="MW70" s="164"/>
      <c r="MX70" s="164"/>
      <c r="MY70" s="164"/>
      <c r="MZ70" s="164"/>
      <c r="NA70" s="164"/>
      <c r="NB70" s="164"/>
      <c r="NC70" s="164"/>
      <c r="ND70" s="164"/>
      <c r="NE70" s="164"/>
      <c r="NF70" s="164"/>
      <c r="NG70" s="164"/>
      <c r="NH70" s="164"/>
      <c r="NI70" s="164"/>
      <c r="NJ70" s="164"/>
      <c r="NK70" s="164"/>
      <c r="NL70" s="139"/>
      <c r="NM70" s="164"/>
      <c r="NN70" s="164"/>
      <c r="NO70" s="164"/>
      <c r="NP70" s="164"/>
      <c r="NQ70" s="164"/>
      <c r="NR70" s="164"/>
      <c r="NS70" s="164"/>
      <c r="NT70" s="164"/>
      <c r="NU70" s="164"/>
      <c r="NV70" s="164"/>
      <c r="NW70" s="164"/>
      <c r="NX70" s="164"/>
      <c r="NY70" s="164"/>
      <c r="NZ70" s="164"/>
      <c r="OA70" s="164"/>
      <c r="OB70" s="164"/>
      <c r="OC70" s="164"/>
      <c r="OD70" s="164"/>
      <c r="OE70" s="164"/>
      <c r="OF70" s="164"/>
      <c r="OG70" s="164"/>
      <c r="OH70" s="164"/>
      <c r="OI70" s="164"/>
      <c r="OJ70" s="164"/>
      <c r="OK70" s="164"/>
      <c r="OL70" s="164"/>
      <c r="OM70" s="164"/>
      <c r="ON70" s="164"/>
      <c r="OO70" s="164"/>
      <c r="OP70" s="164"/>
      <c r="OQ70" s="164"/>
      <c r="OR70" s="164"/>
      <c r="OS70" s="164"/>
      <c r="OT70" s="164"/>
      <c r="OU70" s="139"/>
      <c r="OV70" s="164"/>
      <c r="OW70" s="164"/>
      <c r="OX70" s="164"/>
      <c r="OY70" s="164"/>
      <c r="OZ70" s="164"/>
      <c r="PA70" s="164"/>
      <c r="PB70" s="164"/>
      <c r="PC70" s="164"/>
      <c r="PD70" s="164"/>
      <c r="PE70" s="164"/>
      <c r="PF70" s="164"/>
      <c r="PG70" s="164"/>
      <c r="PH70" s="164"/>
      <c r="PI70" s="164"/>
      <c r="PJ70" s="164"/>
      <c r="PK70" s="164"/>
      <c r="PL70" s="164"/>
      <c r="PM70" s="164"/>
      <c r="PN70" s="164"/>
      <c r="PO70" s="164"/>
      <c r="PP70" s="164"/>
      <c r="PQ70" s="164"/>
      <c r="PR70" s="164"/>
      <c r="PS70" s="164"/>
      <c r="PT70" s="164"/>
      <c r="PU70" s="164"/>
      <c r="PV70" s="164"/>
      <c r="PW70" s="164"/>
      <c r="PX70" s="164"/>
      <c r="PY70" s="164"/>
      <c r="PZ70" s="164"/>
      <c r="QA70" s="164"/>
      <c r="QB70" s="164"/>
      <c r="QC70" s="164"/>
      <c r="QD70" s="131"/>
    </row>
    <row r="71" spans="2:446">
      <c r="B71" s="128"/>
      <c r="C71" s="129"/>
      <c r="D71" s="129"/>
      <c r="E71" s="129"/>
      <c r="F71" s="130"/>
      <c r="G71" s="130"/>
      <c r="H71" s="131"/>
      <c r="I71" s="132"/>
      <c r="J71" s="132"/>
      <c r="K71" s="162"/>
      <c r="L71" s="132"/>
      <c r="M71" s="132"/>
      <c r="N71" s="135"/>
      <c r="O71" s="132"/>
      <c r="P71" s="135"/>
      <c r="Q71" s="132"/>
      <c r="R71" s="133"/>
      <c r="S71" s="133"/>
      <c r="T71" s="133"/>
      <c r="U71" s="133"/>
      <c r="V71" s="133"/>
      <c r="W71" s="133"/>
      <c r="X71" s="131"/>
      <c r="Y71" s="134"/>
      <c r="Z71" s="134"/>
      <c r="AA71" s="163"/>
      <c r="AB71" s="163"/>
      <c r="AC71" s="134"/>
      <c r="AD71" s="134"/>
      <c r="AE71" s="134"/>
      <c r="AF71" s="131"/>
      <c r="AG71" s="135"/>
      <c r="AH71" s="135"/>
      <c r="AI71" s="135"/>
      <c r="AJ71" s="135"/>
      <c r="AK71" s="135"/>
      <c r="AL71" s="131"/>
      <c r="AM71" s="156"/>
      <c r="AN71" s="156"/>
      <c r="AO71" s="156"/>
      <c r="AP71" s="131"/>
      <c r="AQ71" s="138"/>
      <c r="AR71" s="138"/>
      <c r="AS71" s="131"/>
      <c r="AT71" s="138"/>
      <c r="AU71" s="138"/>
      <c r="AV71" s="131"/>
      <c r="AW71" s="138"/>
      <c r="AX71" s="138"/>
      <c r="AY71" s="138"/>
      <c r="AZ71" s="138"/>
      <c r="BA71" s="138"/>
      <c r="BB71" s="131"/>
      <c r="BC71" s="138"/>
      <c r="BD71" s="138"/>
      <c r="BE71" s="138"/>
      <c r="BF71" s="131"/>
      <c r="BG71" s="138"/>
      <c r="BH71" s="138"/>
      <c r="BI71" s="131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  <c r="CP71" s="140"/>
      <c r="CQ71" s="140"/>
      <c r="CR71" s="131"/>
      <c r="CS71" s="140"/>
      <c r="CT71" s="140"/>
      <c r="CU71" s="140"/>
      <c r="CV71" s="140"/>
      <c r="CW71" s="140"/>
      <c r="CX71" s="140"/>
      <c r="CY71" s="140"/>
      <c r="CZ71" s="140"/>
      <c r="DA71" s="140"/>
      <c r="DB71" s="140"/>
      <c r="DC71" s="140"/>
      <c r="DD71" s="140"/>
      <c r="DE71" s="140"/>
      <c r="DF71" s="140"/>
      <c r="DG71" s="140"/>
      <c r="DH71" s="140"/>
      <c r="DI71" s="140"/>
      <c r="DJ71" s="140"/>
      <c r="DK71" s="140"/>
      <c r="DL71" s="140"/>
      <c r="DM71" s="140"/>
      <c r="DN71" s="140"/>
      <c r="DO71" s="140"/>
      <c r="DP71" s="140"/>
      <c r="DQ71" s="140"/>
      <c r="DR71" s="140"/>
      <c r="DS71" s="140"/>
      <c r="DT71" s="140"/>
      <c r="DU71" s="140"/>
      <c r="DV71" s="140"/>
      <c r="DW71" s="140"/>
      <c r="DX71" s="140"/>
      <c r="DY71" s="140"/>
      <c r="DZ71" s="140"/>
      <c r="EA71" s="139"/>
      <c r="EB71" s="140"/>
      <c r="EC71" s="140"/>
      <c r="ED71" s="140"/>
      <c r="EE71" s="140"/>
      <c r="EF71" s="140"/>
      <c r="EG71" s="140"/>
      <c r="EH71" s="140"/>
      <c r="EI71" s="140"/>
      <c r="EJ71" s="140"/>
      <c r="EK71" s="140"/>
      <c r="EL71" s="140"/>
      <c r="EM71" s="140"/>
      <c r="EN71" s="140"/>
      <c r="EO71" s="140"/>
      <c r="EP71" s="140"/>
      <c r="EQ71" s="140"/>
      <c r="ER71" s="140"/>
      <c r="ES71" s="140"/>
      <c r="ET71" s="140"/>
      <c r="EU71" s="140"/>
      <c r="EV71" s="140"/>
      <c r="EW71" s="140"/>
      <c r="EX71" s="140"/>
      <c r="EY71" s="140"/>
      <c r="EZ71" s="140"/>
      <c r="FA71" s="140"/>
      <c r="FB71" s="140"/>
      <c r="FC71" s="140"/>
      <c r="FD71" s="140"/>
      <c r="FE71" s="140"/>
      <c r="FF71" s="140"/>
      <c r="FG71" s="140"/>
      <c r="FH71" s="140"/>
      <c r="FI71" s="140"/>
      <c r="FJ71" s="139"/>
      <c r="FK71" s="140"/>
      <c r="FL71" s="140"/>
      <c r="FM71" s="140"/>
      <c r="FN71" s="140"/>
      <c r="FO71" s="140"/>
      <c r="FP71" s="140"/>
      <c r="FQ71" s="140"/>
      <c r="FR71" s="140"/>
      <c r="FS71" s="140"/>
      <c r="FT71" s="140"/>
      <c r="FU71" s="140"/>
      <c r="FV71" s="140"/>
      <c r="FW71" s="140"/>
      <c r="FX71" s="140"/>
      <c r="FY71" s="140"/>
      <c r="FZ71" s="140"/>
      <c r="GA71" s="140"/>
      <c r="GB71" s="140"/>
      <c r="GC71" s="140"/>
      <c r="GD71" s="140"/>
      <c r="GE71" s="140"/>
      <c r="GF71" s="140"/>
      <c r="GG71" s="140"/>
      <c r="GH71" s="140"/>
      <c r="GI71" s="140"/>
      <c r="GJ71" s="140"/>
      <c r="GK71" s="140"/>
      <c r="GL71" s="140"/>
      <c r="GM71" s="140"/>
      <c r="GN71" s="140"/>
      <c r="GO71" s="140"/>
      <c r="GP71" s="140"/>
      <c r="GQ71" s="140"/>
      <c r="GR71" s="140"/>
      <c r="GS71" s="139"/>
      <c r="GT71" s="140"/>
      <c r="GU71" s="140"/>
      <c r="GV71" s="140"/>
      <c r="GW71" s="140"/>
      <c r="GX71" s="140"/>
      <c r="GY71" s="140"/>
      <c r="GZ71" s="140"/>
      <c r="HA71" s="140"/>
      <c r="HB71" s="140"/>
      <c r="HC71" s="140"/>
      <c r="HD71" s="140"/>
      <c r="HE71" s="140"/>
      <c r="HF71" s="140"/>
      <c r="HG71" s="140"/>
      <c r="HH71" s="140"/>
      <c r="HI71" s="140"/>
      <c r="HJ71" s="140"/>
      <c r="HK71" s="140"/>
      <c r="HL71" s="140"/>
      <c r="HM71" s="140"/>
      <c r="HN71" s="140"/>
      <c r="HO71" s="140"/>
      <c r="HP71" s="140"/>
      <c r="HQ71" s="140"/>
      <c r="HR71" s="140"/>
      <c r="HS71" s="140"/>
      <c r="HT71" s="140"/>
      <c r="HU71" s="140"/>
      <c r="HV71" s="140"/>
      <c r="HW71" s="140"/>
      <c r="HX71" s="140"/>
      <c r="HY71" s="140"/>
      <c r="HZ71" s="140"/>
      <c r="IA71" s="140"/>
      <c r="IB71" s="139"/>
      <c r="IC71" s="140"/>
      <c r="ID71" s="140"/>
      <c r="IE71" s="140"/>
      <c r="IF71" s="140"/>
      <c r="IG71" s="140"/>
      <c r="IH71" s="140"/>
      <c r="II71" s="140"/>
      <c r="IJ71" s="140"/>
      <c r="IK71" s="140"/>
      <c r="IL71" s="140"/>
      <c r="IM71" s="140"/>
      <c r="IN71" s="140"/>
      <c r="IO71" s="140"/>
      <c r="IP71" s="140"/>
      <c r="IQ71" s="140"/>
      <c r="IR71" s="140"/>
      <c r="IS71" s="140"/>
      <c r="IT71" s="140"/>
      <c r="IU71" s="140"/>
      <c r="IV71" s="140"/>
      <c r="IW71" s="140"/>
      <c r="IX71" s="140"/>
      <c r="IY71" s="140"/>
      <c r="IZ71" s="140"/>
      <c r="JA71" s="140"/>
      <c r="JB71" s="140"/>
      <c r="JC71" s="140"/>
      <c r="JD71" s="140"/>
      <c r="JE71" s="140"/>
      <c r="JF71" s="140"/>
      <c r="JG71" s="140"/>
      <c r="JH71" s="140"/>
      <c r="JI71" s="140"/>
      <c r="JJ71" s="140"/>
      <c r="JK71" s="139"/>
      <c r="JL71" s="140"/>
      <c r="JM71" s="140"/>
      <c r="JN71" s="140"/>
      <c r="JO71" s="140"/>
      <c r="JP71" s="140"/>
      <c r="JQ71" s="140"/>
      <c r="JR71" s="140"/>
      <c r="JS71" s="140"/>
      <c r="JT71" s="140"/>
      <c r="JU71" s="140"/>
      <c r="JV71" s="140"/>
      <c r="JW71" s="140"/>
      <c r="JX71" s="140"/>
      <c r="JY71" s="140"/>
      <c r="JZ71" s="140"/>
      <c r="KA71" s="140"/>
      <c r="KB71" s="140"/>
      <c r="KC71" s="140"/>
      <c r="KD71" s="140"/>
      <c r="KE71" s="140"/>
      <c r="KF71" s="140"/>
      <c r="KG71" s="140"/>
      <c r="KH71" s="140"/>
      <c r="KI71" s="140"/>
      <c r="KJ71" s="140"/>
      <c r="KK71" s="140"/>
      <c r="KL71" s="140"/>
      <c r="KM71" s="140"/>
      <c r="KN71" s="140"/>
      <c r="KO71" s="140"/>
      <c r="KP71" s="140"/>
      <c r="KQ71" s="140"/>
      <c r="KR71" s="140"/>
      <c r="KS71" s="140"/>
      <c r="KT71" s="139"/>
      <c r="KU71" s="140"/>
      <c r="KV71" s="140"/>
      <c r="KW71" s="140"/>
      <c r="KX71" s="140"/>
      <c r="KY71" s="140"/>
      <c r="KZ71" s="140"/>
      <c r="LA71" s="140"/>
      <c r="LB71" s="140"/>
      <c r="LC71" s="140"/>
      <c r="LD71" s="140"/>
      <c r="LE71" s="140"/>
      <c r="LF71" s="140"/>
      <c r="LG71" s="140"/>
      <c r="LH71" s="140"/>
      <c r="LI71" s="140"/>
      <c r="LJ71" s="140"/>
      <c r="LK71" s="140"/>
      <c r="LL71" s="140"/>
      <c r="LM71" s="140"/>
      <c r="LN71" s="140"/>
      <c r="LO71" s="140"/>
      <c r="LP71" s="140"/>
      <c r="LQ71" s="140"/>
      <c r="LR71" s="140"/>
      <c r="LS71" s="140"/>
      <c r="LT71" s="140"/>
      <c r="LU71" s="140"/>
      <c r="LV71" s="140"/>
      <c r="LW71" s="140"/>
      <c r="LX71" s="140"/>
      <c r="LY71" s="140"/>
      <c r="LZ71" s="140"/>
      <c r="MA71" s="140"/>
      <c r="MB71" s="140"/>
      <c r="MC71" s="139"/>
      <c r="MD71" s="164"/>
      <c r="ME71" s="164"/>
      <c r="MF71" s="164"/>
      <c r="MG71" s="164"/>
      <c r="MH71" s="164"/>
      <c r="MI71" s="164"/>
      <c r="MJ71" s="164"/>
      <c r="MK71" s="164"/>
      <c r="ML71" s="164"/>
      <c r="MM71" s="164"/>
      <c r="MN71" s="164"/>
      <c r="MO71" s="164"/>
      <c r="MP71" s="164"/>
      <c r="MQ71" s="164"/>
      <c r="MR71" s="164"/>
      <c r="MS71" s="164"/>
      <c r="MT71" s="164"/>
      <c r="MU71" s="164"/>
      <c r="MV71" s="164"/>
      <c r="MW71" s="164"/>
      <c r="MX71" s="164"/>
      <c r="MY71" s="164"/>
      <c r="MZ71" s="164"/>
      <c r="NA71" s="164"/>
      <c r="NB71" s="164"/>
      <c r="NC71" s="164"/>
      <c r="ND71" s="164"/>
      <c r="NE71" s="164"/>
      <c r="NF71" s="164"/>
      <c r="NG71" s="164"/>
      <c r="NH71" s="164"/>
      <c r="NI71" s="164"/>
      <c r="NJ71" s="164"/>
      <c r="NK71" s="164"/>
      <c r="NL71" s="139"/>
      <c r="NM71" s="164"/>
      <c r="NN71" s="164"/>
      <c r="NO71" s="164"/>
      <c r="NP71" s="164"/>
      <c r="NQ71" s="164"/>
      <c r="NR71" s="164"/>
      <c r="NS71" s="164"/>
      <c r="NT71" s="164"/>
      <c r="NU71" s="164"/>
      <c r="NV71" s="164"/>
      <c r="NW71" s="164"/>
      <c r="NX71" s="164"/>
      <c r="NY71" s="164"/>
      <c r="NZ71" s="164"/>
      <c r="OA71" s="164"/>
      <c r="OB71" s="164"/>
      <c r="OC71" s="164"/>
      <c r="OD71" s="164"/>
      <c r="OE71" s="164"/>
      <c r="OF71" s="164"/>
      <c r="OG71" s="164"/>
      <c r="OH71" s="164"/>
      <c r="OI71" s="164"/>
      <c r="OJ71" s="164"/>
      <c r="OK71" s="164"/>
      <c r="OL71" s="164"/>
      <c r="OM71" s="164"/>
      <c r="ON71" s="164"/>
      <c r="OO71" s="164"/>
      <c r="OP71" s="164"/>
      <c r="OQ71" s="164"/>
      <c r="OR71" s="164"/>
      <c r="OS71" s="164"/>
      <c r="OT71" s="164"/>
      <c r="OU71" s="139"/>
      <c r="OV71" s="164"/>
      <c r="OW71" s="164"/>
      <c r="OX71" s="164"/>
      <c r="OY71" s="164"/>
      <c r="OZ71" s="164"/>
      <c r="PA71" s="164"/>
      <c r="PB71" s="164"/>
      <c r="PC71" s="164"/>
      <c r="PD71" s="164"/>
      <c r="PE71" s="164"/>
      <c r="PF71" s="164"/>
      <c r="PG71" s="164"/>
      <c r="PH71" s="164"/>
      <c r="PI71" s="164"/>
      <c r="PJ71" s="164"/>
      <c r="PK71" s="164"/>
      <c r="PL71" s="164"/>
      <c r="PM71" s="164"/>
      <c r="PN71" s="164"/>
      <c r="PO71" s="164"/>
      <c r="PP71" s="164"/>
      <c r="PQ71" s="164"/>
      <c r="PR71" s="164"/>
      <c r="PS71" s="164"/>
      <c r="PT71" s="164"/>
      <c r="PU71" s="164"/>
      <c r="PV71" s="164"/>
      <c r="PW71" s="164"/>
      <c r="PX71" s="164"/>
      <c r="PY71" s="164"/>
      <c r="PZ71" s="164"/>
      <c r="QA71" s="164"/>
      <c r="QB71" s="164"/>
      <c r="QC71" s="164"/>
      <c r="QD71" s="131"/>
    </row>
    <row r="72" spans="2:446">
      <c r="B72" s="128"/>
      <c r="C72" s="129"/>
      <c r="D72" s="129"/>
      <c r="E72" s="129"/>
      <c r="F72" s="130"/>
      <c r="G72" s="130"/>
      <c r="H72" s="131"/>
      <c r="I72" s="132"/>
      <c r="J72" s="132"/>
      <c r="K72" s="162"/>
      <c r="L72" s="132"/>
      <c r="M72" s="132"/>
      <c r="N72" s="135"/>
      <c r="O72" s="132"/>
      <c r="P72" s="135"/>
      <c r="Q72" s="132"/>
      <c r="R72" s="133"/>
      <c r="S72" s="133"/>
      <c r="T72" s="133"/>
      <c r="U72" s="133"/>
      <c r="V72" s="133"/>
      <c r="W72" s="133"/>
      <c r="X72" s="131"/>
      <c r="Y72" s="134"/>
      <c r="Z72" s="134"/>
      <c r="AA72" s="163"/>
      <c r="AB72" s="163"/>
      <c r="AC72" s="134"/>
      <c r="AD72" s="134"/>
      <c r="AE72" s="134"/>
      <c r="AF72" s="131"/>
      <c r="AG72" s="135"/>
      <c r="AH72" s="135"/>
      <c r="AI72" s="135"/>
      <c r="AJ72" s="135"/>
      <c r="AK72" s="135"/>
      <c r="AL72" s="131"/>
      <c r="AM72" s="156"/>
      <c r="AN72" s="156"/>
      <c r="AO72" s="156"/>
      <c r="AP72" s="131"/>
      <c r="AQ72" s="138"/>
      <c r="AR72" s="138"/>
      <c r="AS72" s="131"/>
      <c r="AT72" s="138"/>
      <c r="AU72" s="138"/>
      <c r="AV72" s="131"/>
      <c r="AW72" s="138"/>
      <c r="AX72" s="138"/>
      <c r="AY72" s="138"/>
      <c r="AZ72" s="138"/>
      <c r="BA72" s="138"/>
      <c r="BB72" s="131"/>
      <c r="BC72" s="138"/>
      <c r="BD72" s="138"/>
      <c r="BE72" s="138"/>
      <c r="BF72" s="131"/>
      <c r="BG72" s="138"/>
      <c r="BH72" s="138"/>
      <c r="BI72" s="131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0"/>
      <c r="CQ72" s="140"/>
      <c r="CR72" s="131"/>
      <c r="CS72" s="140"/>
      <c r="CT72" s="140"/>
      <c r="CU72" s="140"/>
      <c r="CV72" s="140"/>
      <c r="CW72" s="140"/>
      <c r="CX72" s="140"/>
      <c r="CY72" s="140"/>
      <c r="CZ72" s="140"/>
      <c r="DA72" s="140"/>
      <c r="DB72" s="140"/>
      <c r="DC72" s="140"/>
      <c r="DD72" s="140"/>
      <c r="DE72" s="140"/>
      <c r="DF72" s="140"/>
      <c r="DG72" s="140"/>
      <c r="DH72" s="140"/>
      <c r="DI72" s="140"/>
      <c r="DJ72" s="140"/>
      <c r="DK72" s="140"/>
      <c r="DL72" s="140"/>
      <c r="DM72" s="140"/>
      <c r="DN72" s="140"/>
      <c r="DO72" s="140"/>
      <c r="DP72" s="140"/>
      <c r="DQ72" s="140"/>
      <c r="DR72" s="140"/>
      <c r="DS72" s="140"/>
      <c r="DT72" s="140"/>
      <c r="DU72" s="140"/>
      <c r="DV72" s="140"/>
      <c r="DW72" s="140"/>
      <c r="DX72" s="140"/>
      <c r="DY72" s="140"/>
      <c r="DZ72" s="140"/>
      <c r="EA72" s="139"/>
      <c r="EB72" s="140"/>
      <c r="EC72" s="140"/>
      <c r="ED72" s="140"/>
      <c r="EE72" s="140"/>
      <c r="EF72" s="140"/>
      <c r="EG72" s="140"/>
      <c r="EH72" s="140"/>
      <c r="EI72" s="140"/>
      <c r="EJ72" s="140"/>
      <c r="EK72" s="140"/>
      <c r="EL72" s="140"/>
      <c r="EM72" s="140"/>
      <c r="EN72" s="140"/>
      <c r="EO72" s="140"/>
      <c r="EP72" s="140"/>
      <c r="EQ72" s="140"/>
      <c r="ER72" s="140"/>
      <c r="ES72" s="140"/>
      <c r="ET72" s="140"/>
      <c r="EU72" s="140"/>
      <c r="EV72" s="140"/>
      <c r="EW72" s="140"/>
      <c r="EX72" s="140"/>
      <c r="EY72" s="140"/>
      <c r="EZ72" s="140"/>
      <c r="FA72" s="140"/>
      <c r="FB72" s="140"/>
      <c r="FC72" s="140"/>
      <c r="FD72" s="140"/>
      <c r="FE72" s="140"/>
      <c r="FF72" s="140"/>
      <c r="FG72" s="140"/>
      <c r="FH72" s="140"/>
      <c r="FI72" s="140"/>
      <c r="FJ72" s="139"/>
      <c r="FK72" s="140"/>
      <c r="FL72" s="140"/>
      <c r="FM72" s="140"/>
      <c r="FN72" s="140"/>
      <c r="FO72" s="140"/>
      <c r="FP72" s="140"/>
      <c r="FQ72" s="140"/>
      <c r="FR72" s="140"/>
      <c r="FS72" s="140"/>
      <c r="FT72" s="140"/>
      <c r="FU72" s="140"/>
      <c r="FV72" s="140"/>
      <c r="FW72" s="140"/>
      <c r="FX72" s="140"/>
      <c r="FY72" s="140"/>
      <c r="FZ72" s="140"/>
      <c r="GA72" s="140"/>
      <c r="GB72" s="140"/>
      <c r="GC72" s="140"/>
      <c r="GD72" s="140"/>
      <c r="GE72" s="140"/>
      <c r="GF72" s="140"/>
      <c r="GG72" s="140"/>
      <c r="GH72" s="140"/>
      <c r="GI72" s="140"/>
      <c r="GJ72" s="140"/>
      <c r="GK72" s="140"/>
      <c r="GL72" s="140"/>
      <c r="GM72" s="140"/>
      <c r="GN72" s="140"/>
      <c r="GO72" s="140"/>
      <c r="GP72" s="140"/>
      <c r="GQ72" s="140"/>
      <c r="GR72" s="140"/>
      <c r="GS72" s="139"/>
      <c r="GT72" s="140"/>
      <c r="GU72" s="140"/>
      <c r="GV72" s="140"/>
      <c r="GW72" s="140"/>
      <c r="GX72" s="140"/>
      <c r="GY72" s="140"/>
      <c r="GZ72" s="140"/>
      <c r="HA72" s="140"/>
      <c r="HB72" s="140"/>
      <c r="HC72" s="140"/>
      <c r="HD72" s="140"/>
      <c r="HE72" s="140"/>
      <c r="HF72" s="140"/>
      <c r="HG72" s="140"/>
      <c r="HH72" s="140"/>
      <c r="HI72" s="140"/>
      <c r="HJ72" s="140"/>
      <c r="HK72" s="140"/>
      <c r="HL72" s="140"/>
      <c r="HM72" s="140"/>
      <c r="HN72" s="140"/>
      <c r="HO72" s="140"/>
      <c r="HP72" s="140"/>
      <c r="HQ72" s="140"/>
      <c r="HR72" s="140"/>
      <c r="HS72" s="140"/>
      <c r="HT72" s="140"/>
      <c r="HU72" s="140"/>
      <c r="HV72" s="140"/>
      <c r="HW72" s="140"/>
      <c r="HX72" s="140"/>
      <c r="HY72" s="140"/>
      <c r="HZ72" s="140"/>
      <c r="IA72" s="140"/>
      <c r="IB72" s="139"/>
      <c r="IC72" s="140"/>
      <c r="ID72" s="140"/>
      <c r="IE72" s="140"/>
      <c r="IF72" s="140"/>
      <c r="IG72" s="140"/>
      <c r="IH72" s="140"/>
      <c r="II72" s="140"/>
      <c r="IJ72" s="140"/>
      <c r="IK72" s="140"/>
      <c r="IL72" s="140"/>
      <c r="IM72" s="140"/>
      <c r="IN72" s="140"/>
      <c r="IO72" s="140"/>
      <c r="IP72" s="140"/>
      <c r="IQ72" s="140"/>
      <c r="IR72" s="140"/>
      <c r="IS72" s="140"/>
      <c r="IT72" s="140"/>
      <c r="IU72" s="140"/>
      <c r="IV72" s="140"/>
      <c r="IW72" s="140"/>
      <c r="IX72" s="140"/>
      <c r="IY72" s="140"/>
      <c r="IZ72" s="140"/>
      <c r="JA72" s="140"/>
      <c r="JB72" s="140"/>
      <c r="JC72" s="140"/>
      <c r="JD72" s="140"/>
      <c r="JE72" s="140"/>
      <c r="JF72" s="140"/>
      <c r="JG72" s="140"/>
      <c r="JH72" s="140"/>
      <c r="JI72" s="140"/>
      <c r="JJ72" s="140"/>
      <c r="JK72" s="139"/>
      <c r="JL72" s="140"/>
      <c r="JM72" s="140"/>
      <c r="JN72" s="140"/>
      <c r="JO72" s="140"/>
      <c r="JP72" s="140"/>
      <c r="JQ72" s="140"/>
      <c r="JR72" s="140"/>
      <c r="JS72" s="140"/>
      <c r="JT72" s="140"/>
      <c r="JU72" s="140"/>
      <c r="JV72" s="140"/>
      <c r="JW72" s="140"/>
      <c r="JX72" s="140"/>
      <c r="JY72" s="140"/>
      <c r="JZ72" s="140"/>
      <c r="KA72" s="140"/>
      <c r="KB72" s="140"/>
      <c r="KC72" s="140"/>
      <c r="KD72" s="140"/>
      <c r="KE72" s="140"/>
      <c r="KF72" s="140"/>
      <c r="KG72" s="140"/>
      <c r="KH72" s="140"/>
      <c r="KI72" s="140"/>
      <c r="KJ72" s="140"/>
      <c r="KK72" s="140"/>
      <c r="KL72" s="140"/>
      <c r="KM72" s="140"/>
      <c r="KN72" s="140"/>
      <c r="KO72" s="140"/>
      <c r="KP72" s="140"/>
      <c r="KQ72" s="140"/>
      <c r="KR72" s="140"/>
      <c r="KS72" s="140"/>
      <c r="KT72" s="139"/>
      <c r="KU72" s="140"/>
      <c r="KV72" s="140"/>
      <c r="KW72" s="140"/>
      <c r="KX72" s="140"/>
      <c r="KY72" s="140"/>
      <c r="KZ72" s="140"/>
      <c r="LA72" s="140"/>
      <c r="LB72" s="140"/>
      <c r="LC72" s="140"/>
      <c r="LD72" s="140"/>
      <c r="LE72" s="140"/>
      <c r="LF72" s="140"/>
      <c r="LG72" s="140"/>
      <c r="LH72" s="140"/>
      <c r="LI72" s="140"/>
      <c r="LJ72" s="140"/>
      <c r="LK72" s="140"/>
      <c r="LL72" s="140"/>
      <c r="LM72" s="140"/>
      <c r="LN72" s="140"/>
      <c r="LO72" s="140"/>
      <c r="LP72" s="140"/>
      <c r="LQ72" s="140"/>
      <c r="LR72" s="140"/>
      <c r="LS72" s="140"/>
      <c r="LT72" s="140"/>
      <c r="LU72" s="140"/>
      <c r="LV72" s="140"/>
      <c r="LW72" s="140"/>
      <c r="LX72" s="140"/>
      <c r="LY72" s="140"/>
      <c r="LZ72" s="140"/>
      <c r="MA72" s="140"/>
      <c r="MB72" s="140"/>
      <c r="MC72" s="139"/>
      <c r="MD72" s="164"/>
      <c r="ME72" s="164"/>
      <c r="MF72" s="164"/>
      <c r="MG72" s="164"/>
      <c r="MH72" s="164"/>
      <c r="MI72" s="164"/>
      <c r="MJ72" s="164"/>
      <c r="MK72" s="164"/>
      <c r="ML72" s="164"/>
      <c r="MM72" s="164"/>
      <c r="MN72" s="164"/>
      <c r="MO72" s="164"/>
      <c r="MP72" s="164"/>
      <c r="MQ72" s="164"/>
      <c r="MR72" s="164"/>
      <c r="MS72" s="164"/>
      <c r="MT72" s="164"/>
      <c r="MU72" s="164"/>
      <c r="MV72" s="164"/>
      <c r="MW72" s="164"/>
      <c r="MX72" s="164"/>
      <c r="MY72" s="164"/>
      <c r="MZ72" s="164"/>
      <c r="NA72" s="164"/>
      <c r="NB72" s="164"/>
      <c r="NC72" s="164"/>
      <c r="ND72" s="164"/>
      <c r="NE72" s="164"/>
      <c r="NF72" s="164"/>
      <c r="NG72" s="164"/>
      <c r="NH72" s="164"/>
      <c r="NI72" s="164"/>
      <c r="NJ72" s="164"/>
      <c r="NK72" s="164"/>
      <c r="NL72" s="139"/>
      <c r="NM72" s="164"/>
      <c r="NN72" s="164"/>
      <c r="NO72" s="164"/>
      <c r="NP72" s="164"/>
      <c r="NQ72" s="164"/>
      <c r="NR72" s="164"/>
      <c r="NS72" s="164"/>
      <c r="NT72" s="164"/>
      <c r="NU72" s="164"/>
      <c r="NV72" s="164"/>
      <c r="NW72" s="164"/>
      <c r="NX72" s="164"/>
      <c r="NY72" s="164"/>
      <c r="NZ72" s="164"/>
      <c r="OA72" s="164"/>
      <c r="OB72" s="164"/>
      <c r="OC72" s="164"/>
      <c r="OD72" s="164"/>
      <c r="OE72" s="164"/>
      <c r="OF72" s="164"/>
      <c r="OG72" s="164"/>
      <c r="OH72" s="164"/>
      <c r="OI72" s="164"/>
      <c r="OJ72" s="164"/>
      <c r="OK72" s="164"/>
      <c r="OL72" s="164"/>
      <c r="OM72" s="164"/>
      <c r="ON72" s="164"/>
      <c r="OO72" s="164"/>
      <c r="OP72" s="164"/>
      <c r="OQ72" s="164"/>
      <c r="OR72" s="164"/>
      <c r="OS72" s="164"/>
      <c r="OT72" s="164"/>
      <c r="OU72" s="139"/>
      <c r="OV72" s="164"/>
      <c r="OW72" s="164"/>
      <c r="OX72" s="164"/>
      <c r="OY72" s="164"/>
      <c r="OZ72" s="164"/>
      <c r="PA72" s="164"/>
      <c r="PB72" s="164"/>
      <c r="PC72" s="164"/>
      <c r="PD72" s="164"/>
      <c r="PE72" s="164"/>
      <c r="PF72" s="164"/>
      <c r="PG72" s="164"/>
      <c r="PH72" s="164"/>
      <c r="PI72" s="164"/>
      <c r="PJ72" s="164"/>
      <c r="PK72" s="164"/>
      <c r="PL72" s="164"/>
      <c r="PM72" s="164"/>
      <c r="PN72" s="164"/>
      <c r="PO72" s="164"/>
      <c r="PP72" s="164"/>
      <c r="PQ72" s="164"/>
      <c r="PR72" s="164"/>
      <c r="PS72" s="164"/>
      <c r="PT72" s="164"/>
      <c r="PU72" s="164"/>
      <c r="PV72" s="164"/>
      <c r="PW72" s="164"/>
      <c r="PX72" s="164"/>
      <c r="PY72" s="164"/>
      <c r="PZ72" s="164"/>
      <c r="QA72" s="164"/>
      <c r="QB72" s="164"/>
      <c r="QC72" s="164"/>
      <c r="QD72" s="131"/>
    </row>
    <row r="73" spans="2:446">
      <c r="B73" s="128"/>
      <c r="C73" s="129"/>
      <c r="D73" s="129"/>
      <c r="E73" s="129"/>
      <c r="F73" s="130"/>
      <c r="G73" s="130"/>
      <c r="H73" s="131"/>
      <c r="I73" s="132"/>
      <c r="J73" s="132"/>
      <c r="K73" s="162"/>
      <c r="L73" s="132"/>
      <c r="M73" s="132"/>
      <c r="N73" s="135"/>
      <c r="O73" s="132"/>
      <c r="P73" s="135"/>
      <c r="Q73" s="132"/>
      <c r="R73" s="133"/>
      <c r="S73" s="133"/>
      <c r="T73" s="133"/>
      <c r="U73" s="133"/>
      <c r="V73" s="133"/>
      <c r="W73" s="133"/>
      <c r="X73" s="131"/>
      <c r="Y73" s="134"/>
      <c r="Z73" s="134"/>
      <c r="AA73" s="163"/>
      <c r="AB73" s="163"/>
      <c r="AC73" s="134"/>
      <c r="AD73" s="134"/>
      <c r="AE73" s="134"/>
      <c r="AF73" s="131"/>
      <c r="AG73" s="135"/>
      <c r="AH73" s="135"/>
      <c r="AI73" s="135"/>
      <c r="AJ73" s="135"/>
      <c r="AK73" s="135"/>
      <c r="AL73" s="131"/>
      <c r="AM73" s="156"/>
      <c r="AN73" s="156"/>
      <c r="AO73" s="156"/>
      <c r="AP73" s="131"/>
      <c r="AQ73" s="138"/>
      <c r="AR73" s="138"/>
      <c r="AS73" s="131"/>
      <c r="AT73" s="138"/>
      <c r="AU73" s="138"/>
      <c r="AV73" s="131"/>
      <c r="AW73" s="138"/>
      <c r="AX73" s="138"/>
      <c r="AY73" s="138"/>
      <c r="AZ73" s="138"/>
      <c r="BA73" s="138"/>
      <c r="BB73" s="131"/>
      <c r="BC73" s="138"/>
      <c r="BD73" s="138"/>
      <c r="BE73" s="138"/>
      <c r="BF73" s="131"/>
      <c r="BG73" s="138"/>
      <c r="BH73" s="138"/>
      <c r="BI73" s="131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0"/>
      <c r="CQ73" s="140"/>
      <c r="CR73" s="131"/>
      <c r="CS73" s="140"/>
      <c r="CT73" s="140"/>
      <c r="CU73" s="140"/>
      <c r="CV73" s="140"/>
      <c r="CW73" s="140"/>
      <c r="CX73" s="140"/>
      <c r="CY73" s="140"/>
      <c r="CZ73" s="140"/>
      <c r="DA73" s="140"/>
      <c r="DB73" s="140"/>
      <c r="DC73" s="140"/>
      <c r="DD73" s="140"/>
      <c r="DE73" s="140"/>
      <c r="DF73" s="140"/>
      <c r="DG73" s="140"/>
      <c r="DH73" s="140"/>
      <c r="DI73" s="140"/>
      <c r="DJ73" s="140"/>
      <c r="DK73" s="140"/>
      <c r="DL73" s="140"/>
      <c r="DM73" s="140"/>
      <c r="DN73" s="140"/>
      <c r="DO73" s="140"/>
      <c r="DP73" s="140"/>
      <c r="DQ73" s="140"/>
      <c r="DR73" s="140"/>
      <c r="DS73" s="140"/>
      <c r="DT73" s="140"/>
      <c r="DU73" s="140"/>
      <c r="DV73" s="140"/>
      <c r="DW73" s="140"/>
      <c r="DX73" s="140"/>
      <c r="DY73" s="140"/>
      <c r="DZ73" s="140"/>
      <c r="EA73" s="139"/>
      <c r="EB73" s="140"/>
      <c r="EC73" s="140"/>
      <c r="ED73" s="140"/>
      <c r="EE73" s="140"/>
      <c r="EF73" s="140"/>
      <c r="EG73" s="140"/>
      <c r="EH73" s="140"/>
      <c r="EI73" s="140"/>
      <c r="EJ73" s="140"/>
      <c r="EK73" s="140"/>
      <c r="EL73" s="140"/>
      <c r="EM73" s="140"/>
      <c r="EN73" s="140"/>
      <c r="EO73" s="140"/>
      <c r="EP73" s="140"/>
      <c r="EQ73" s="140"/>
      <c r="ER73" s="140"/>
      <c r="ES73" s="140"/>
      <c r="ET73" s="140"/>
      <c r="EU73" s="140"/>
      <c r="EV73" s="140"/>
      <c r="EW73" s="140"/>
      <c r="EX73" s="140"/>
      <c r="EY73" s="140"/>
      <c r="EZ73" s="140"/>
      <c r="FA73" s="140"/>
      <c r="FB73" s="140"/>
      <c r="FC73" s="140"/>
      <c r="FD73" s="140"/>
      <c r="FE73" s="140"/>
      <c r="FF73" s="140"/>
      <c r="FG73" s="140"/>
      <c r="FH73" s="140"/>
      <c r="FI73" s="140"/>
      <c r="FJ73" s="139"/>
      <c r="FK73" s="140"/>
      <c r="FL73" s="140"/>
      <c r="FM73" s="140"/>
      <c r="FN73" s="140"/>
      <c r="FO73" s="140"/>
      <c r="FP73" s="140"/>
      <c r="FQ73" s="140"/>
      <c r="FR73" s="140"/>
      <c r="FS73" s="140"/>
      <c r="FT73" s="140"/>
      <c r="FU73" s="140"/>
      <c r="FV73" s="140"/>
      <c r="FW73" s="140"/>
      <c r="FX73" s="140"/>
      <c r="FY73" s="140"/>
      <c r="FZ73" s="140"/>
      <c r="GA73" s="140"/>
      <c r="GB73" s="140"/>
      <c r="GC73" s="140"/>
      <c r="GD73" s="140"/>
      <c r="GE73" s="140"/>
      <c r="GF73" s="140"/>
      <c r="GG73" s="140"/>
      <c r="GH73" s="140"/>
      <c r="GI73" s="140"/>
      <c r="GJ73" s="140"/>
      <c r="GK73" s="140"/>
      <c r="GL73" s="140"/>
      <c r="GM73" s="140"/>
      <c r="GN73" s="140"/>
      <c r="GO73" s="140"/>
      <c r="GP73" s="140"/>
      <c r="GQ73" s="140"/>
      <c r="GR73" s="140"/>
      <c r="GS73" s="139"/>
      <c r="GT73" s="140"/>
      <c r="GU73" s="140"/>
      <c r="GV73" s="140"/>
      <c r="GW73" s="140"/>
      <c r="GX73" s="140"/>
      <c r="GY73" s="140"/>
      <c r="GZ73" s="140"/>
      <c r="HA73" s="140"/>
      <c r="HB73" s="140"/>
      <c r="HC73" s="140"/>
      <c r="HD73" s="140"/>
      <c r="HE73" s="140"/>
      <c r="HF73" s="140"/>
      <c r="HG73" s="140"/>
      <c r="HH73" s="140"/>
      <c r="HI73" s="140"/>
      <c r="HJ73" s="140"/>
      <c r="HK73" s="140"/>
      <c r="HL73" s="140"/>
      <c r="HM73" s="140"/>
      <c r="HN73" s="140"/>
      <c r="HO73" s="140"/>
      <c r="HP73" s="140"/>
      <c r="HQ73" s="140"/>
      <c r="HR73" s="140"/>
      <c r="HS73" s="140"/>
      <c r="HT73" s="140"/>
      <c r="HU73" s="140"/>
      <c r="HV73" s="140"/>
      <c r="HW73" s="140"/>
      <c r="HX73" s="140"/>
      <c r="HY73" s="140"/>
      <c r="HZ73" s="140"/>
      <c r="IA73" s="140"/>
      <c r="IB73" s="139"/>
      <c r="IC73" s="140"/>
      <c r="ID73" s="140"/>
      <c r="IE73" s="140"/>
      <c r="IF73" s="140"/>
      <c r="IG73" s="140"/>
      <c r="IH73" s="140"/>
      <c r="II73" s="140"/>
      <c r="IJ73" s="140"/>
      <c r="IK73" s="140"/>
      <c r="IL73" s="140"/>
      <c r="IM73" s="140"/>
      <c r="IN73" s="140"/>
      <c r="IO73" s="140"/>
      <c r="IP73" s="140"/>
      <c r="IQ73" s="140"/>
      <c r="IR73" s="140"/>
      <c r="IS73" s="140"/>
      <c r="IT73" s="140"/>
      <c r="IU73" s="140"/>
      <c r="IV73" s="140"/>
      <c r="IW73" s="140"/>
      <c r="IX73" s="140"/>
      <c r="IY73" s="140"/>
      <c r="IZ73" s="140"/>
      <c r="JA73" s="140"/>
      <c r="JB73" s="140"/>
      <c r="JC73" s="140"/>
      <c r="JD73" s="140"/>
      <c r="JE73" s="140"/>
      <c r="JF73" s="140"/>
      <c r="JG73" s="140"/>
      <c r="JH73" s="140"/>
      <c r="JI73" s="140"/>
      <c r="JJ73" s="140"/>
      <c r="JK73" s="139"/>
      <c r="JL73" s="140"/>
      <c r="JM73" s="140"/>
      <c r="JN73" s="140"/>
      <c r="JO73" s="140"/>
      <c r="JP73" s="140"/>
      <c r="JQ73" s="140"/>
      <c r="JR73" s="140"/>
      <c r="JS73" s="140"/>
      <c r="JT73" s="140"/>
      <c r="JU73" s="140"/>
      <c r="JV73" s="140"/>
      <c r="JW73" s="140"/>
      <c r="JX73" s="140"/>
      <c r="JY73" s="140"/>
      <c r="JZ73" s="140"/>
      <c r="KA73" s="140"/>
      <c r="KB73" s="140"/>
      <c r="KC73" s="140"/>
      <c r="KD73" s="140"/>
      <c r="KE73" s="140"/>
      <c r="KF73" s="140"/>
      <c r="KG73" s="140"/>
      <c r="KH73" s="140"/>
      <c r="KI73" s="140"/>
      <c r="KJ73" s="140"/>
      <c r="KK73" s="140"/>
      <c r="KL73" s="140"/>
      <c r="KM73" s="140"/>
      <c r="KN73" s="140"/>
      <c r="KO73" s="140"/>
      <c r="KP73" s="140"/>
      <c r="KQ73" s="140"/>
      <c r="KR73" s="140"/>
      <c r="KS73" s="140"/>
      <c r="KT73" s="139"/>
      <c r="KU73" s="140"/>
      <c r="KV73" s="140"/>
      <c r="KW73" s="140"/>
      <c r="KX73" s="140"/>
      <c r="KY73" s="140"/>
      <c r="KZ73" s="140"/>
      <c r="LA73" s="140"/>
      <c r="LB73" s="140"/>
      <c r="LC73" s="140"/>
      <c r="LD73" s="140"/>
      <c r="LE73" s="140"/>
      <c r="LF73" s="140"/>
      <c r="LG73" s="140"/>
      <c r="LH73" s="140"/>
      <c r="LI73" s="140"/>
      <c r="LJ73" s="140"/>
      <c r="LK73" s="140"/>
      <c r="LL73" s="140"/>
      <c r="LM73" s="140"/>
      <c r="LN73" s="140"/>
      <c r="LO73" s="140"/>
      <c r="LP73" s="140"/>
      <c r="LQ73" s="140"/>
      <c r="LR73" s="140"/>
      <c r="LS73" s="140"/>
      <c r="LT73" s="140"/>
      <c r="LU73" s="140"/>
      <c r="LV73" s="140"/>
      <c r="LW73" s="140"/>
      <c r="LX73" s="140"/>
      <c r="LY73" s="140"/>
      <c r="LZ73" s="140"/>
      <c r="MA73" s="140"/>
      <c r="MB73" s="140"/>
      <c r="MC73" s="139"/>
      <c r="MD73" s="164"/>
      <c r="ME73" s="164"/>
      <c r="MF73" s="164"/>
      <c r="MG73" s="164"/>
      <c r="MH73" s="164"/>
      <c r="MI73" s="164"/>
      <c r="MJ73" s="164"/>
      <c r="MK73" s="164"/>
      <c r="ML73" s="164"/>
      <c r="MM73" s="164"/>
      <c r="MN73" s="164"/>
      <c r="MO73" s="164"/>
      <c r="MP73" s="164"/>
      <c r="MQ73" s="164"/>
      <c r="MR73" s="164"/>
      <c r="MS73" s="164"/>
      <c r="MT73" s="164"/>
      <c r="MU73" s="164"/>
      <c r="MV73" s="164"/>
      <c r="MW73" s="164"/>
      <c r="MX73" s="164"/>
      <c r="MY73" s="164"/>
      <c r="MZ73" s="164"/>
      <c r="NA73" s="164"/>
      <c r="NB73" s="164"/>
      <c r="NC73" s="164"/>
      <c r="ND73" s="164"/>
      <c r="NE73" s="164"/>
      <c r="NF73" s="164"/>
      <c r="NG73" s="164"/>
      <c r="NH73" s="164"/>
      <c r="NI73" s="164"/>
      <c r="NJ73" s="164"/>
      <c r="NK73" s="164"/>
      <c r="NL73" s="139"/>
      <c r="NM73" s="164"/>
      <c r="NN73" s="164"/>
      <c r="NO73" s="164"/>
      <c r="NP73" s="164"/>
      <c r="NQ73" s="164"/>
      <c r="NR73" s="164"/>
      <c r="NS73" s="164"/>
      <c r="NT73" s="164"/>
      <c r="NU73" s="164"/>
      <c r="NV73" s="164"/>
      <c r="NW73" s="164"/>
      <c r="NX73" s="164"/>
      <c r="NY73" s="164"/>
      <c r="NZ73" s="164"/>
      <c r="OA73" s="164"/>
      <c r="OB73" s="164"/>
      <c r="OC73" s="164"/>
      <c r="OD73" s="164"/>
      <c r="OE73" s="164"/>
      <c r="OF73" s="164"/>
      <c r="OG73" s="164"/>
      <c r="OH73" s="164"/>
      <c r="OI73" s="164"/>
      <c r="OJ73" s="164"/>
      <c r="OK73" s="164"/>
      <c r="OL73" s="164"/>
      <c r="OM73" s="164"/>
      <c r="ON73" s="164"/>
      <c r="OO73" s="164"/>
      <c r="OP73" s="164"/>
      <c r="OQ73" s="164"/>
      <c r="OR73" s="164"/>
      <c r="OS73" s="164"/>
      <c r="OT73" s="164"/>
      <c r="OU73" s="139"/>
      <c r="OV73" s="164"/>
      <c r="OW73" s="164"/>
      <c r="OX73" s="164"/>
      <c r="OY73" s="164"/>
      <c r="OZ73" s="164"/>
      <c r="PA73" s="164"/>
      <c r="PB73" s="164"/>
      <c r="PC73" s="164"/>
      <c r="PD73" s="164"/>
      <c r="PE73" s="164"/>
      <c r="PF73" s="164"/>
      <c r="PG73" s="164"/>
      <c r="PH73" s="164"/>
      <c r="PI73" s="164"/>
      <c r="PJ73" s="164"/>
      <c r="PK73" s="164"/>
      <c r="PL73" s="164"/>
      <c r="PM73" s="164"/>
      <c r="PN73" s="164"/>
      <c r="PO73" s="164"/>
      <c r="PP73" s="164"/>
      <c r="PQ73" s="164"/>
      <c r="PR73" s="164"/>
      <c r="PS73" s="164"/>
      <c r="PT73" s="164"/>
      <c r="PU73" s="164"/>
      <c r="PV73" s="164"/>
      <c r="PW73" s="164"/>
      <c r="PX73" s="164"/>
      <c r="PY73" s="164"/>
      <c r="PZ73" s="164"/>
      <c r="QA73" s="164"/>
      <c r="QB73" s="164"/>
      <c r="QC73" s="164"/>
      <c r="QD73" s="131"/>
    </row>
    <row r="74" spans="2:446">
      <c r="B74" s="128"/>
      <c r="C74" s="129"/>
      <c r="D74" s="129"/>
      <c r="E74" s="129"/>
      <c r="F74" s="130"/>
      <c r="G74" s="130"/>
      <c r="H74" s="131"/>
      <c r="I74" s="132"/>
      <c r="J74" s="132"/>
      <c r="K74" s="162"/>
      <c r="L74" s="132"/>
      <c r="M74" s="132"/>
      <c r="N74" s="135"/>
      <c r="O74" s="132"/>
      <c r="P74" s="135"/>
      <c r="Q74" s="132"/>
      <c r="R74" s="133"/>
      <c r="S74" s="133"/>
      <c r="T74" s="133"/>
      <c r="U74" s="133"/>
      <c r="V74" s="133"/>
      <c r="W74" s="133"/>
      <c r="X74" s="131"/>
      <c r="Y74" s="134"/>
      <c r="Z74" s="134"/>
      <c r="AA74" s="163"/>
      <c r="AB74" s="163"/>
      <c r="AC74" s="134"/>
      <c r="AD74" s="134"/>
      <c r="AE74" s="134"/>
      <c r="AF74" s="131"/>
      <c r="AG74" s="135"/>
      <c r="AH74" s="135"/>
      <c r="AI74" s="135"/>
      <c r="AJ74" s="135"/>
      <c r="AK74" s="135"/>
      <c r="AL74" s="131"/>
      <c r="AM74" s="156"/>
      <c r="AN74" s="156"/>
      <c r="AO74" s="156"/>
      <c r="AP74" s="131"/>
      <c r="AQ74" s="138"/>
      <c r="AR74" s="138"/>
      <c r="AS74" s="131"/>
      <c r="AT74" s="138"/>
      <c r="AU74" s="138"/>
      <c r="AV74" s="131"/>
      <c r="AW74" s="138"/>
      <c r="AX74" s="138"/>
      <c r="AY74" s="138"/>
      <c r="AZ74" s="138"/>
      <c r="BA74" s="138"/>
      <c r="BB74" s="131"/>
      <c r="BC74" s="138"/>
      <c r="BD74" s="138"/>
      <c r="BE74" s="138"/>
      <c r="BF74" s="131"/>
      <c r="BG74" s="138"/>
      <c r="BH74" s="138"/>
      <c r="BI74" s="131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  <c r="CP74" s="140"/>
      <c r="CQ74" s="140"/>
      <c r="CR74" s="131"/>
      <c r="CS74" s="140"/>
      <c r="CT74" s="140"/>
      <c r="CU74" s="140"/>
      <c r="CV74" s="140"/>
      <c r="CW74" s="140"/>
      <c r="CX74" s="140"/>
      <c r="CY74" s="140"/>
      <c r="CZ74" s="140"/>
      <c r="DA74" s="140"/>
      <c r="DB74" s="140"/>
      <c r="DC74" s="140"/>
      <c r="DD74" s="140"/>
      <c r="DE74" s="140"/>
      <c r="DF74" s="140"/>
      <c r="DG74" s="140"/>
      <c r="DH74" s="140"/>
      <c r="DI74" s="140"/>
      <c r="DJ74" s="140"/>
      <c r="DK74" s="140"/>
      <c r="DL74" s="140"/>
      <c r="DM74" s="140"/>
      <c r="DN74" s="140"/>
      <c r="DO74" s="140"/>
      <c r="DP74" s="140"/>
      <c r="DQ74" s="140"/>
      <c r="DR74" s="140"/>
      <c r="DS74" s="140"/>
      <c r="DT74" s="140"/>
      <c r="DU74" s="140"/>
      <c r="DV74" s="140"/>
      <c r="DW74" s="140"/>
      <c r="DX74" s="140"/>
      <c r="DY74" s="140"/>
      <c r="DZ74" s="140"/>
      <c r="EA74" s="139"/>
      <c r="EB74" s="140"/>
      <c r="EC74" s="140"/>
      <c r="ED74" s="140"/>
      <c r="EE74" s="140"/>
      <c r="EF74" s="140"/>
      <c r="EG74" s="140"/>
      <c r="EH74" s="140"/>
      <c r="EI74" s="140"/>
      <c r="EJ74" s="140"/>
      <c r="EK74" s="140"/>
      <c r="EL74" s="140"/>
      <c r="EM74" s="140"/>
      <c r="EN74" s="140"/>
      <c r="EO74" s="140"/>
      <c r="EP74" s="140"/>
      <c r="EQ74" s="140"/>
      <c r="ER74" s="140"/>
      <c r="ES74" s="140"/>
      <c r="ET74" s="140"/>
      <c r="EU74" s="140"/>
      <c r="EV74" s="140"/>
      <c r="EW74" s="140"/>
      <c r="EX74" s="140"/>
      <c r="EY74" s="140"/>
      <c r="EZ74" s="140"/>
      <c r="FA74" s="140"/>
      <c r="FB74" s="140"/>
      <c r="FC74" s="140"/>
      <c r="FD74" s="140"/>
      <c r="FE74" s="140"/>
      <c r="FF74" s="140"/>
      <c r="FG74" s="140"/>
      <c r="FH74" s="140"/>
      <c r="FI74" s="140"/>
      <c r="FJ74" s="139"/>
      <c r="FK74" s="140"/>
      <c r="FL74" s="140"/>
      <c r="FM74" s="140"/>
      <c r="FN74" s="140"/>
      <c r="FO74" s="140"/>
      <c r="FP74" s="140"/>
      <c r="FQ74" s="140"/>
      <c r="FR74" s="140"/>
      <c r="FS74" s="140"/>
      <c r="FT74" s="140"/>
      <c r="FU74" s="140"/>
      <c r="FV74" s="140"/>
      <c r="FW74" s="140"/>
      <c r="FX74" s="140"/>
      <c r="FY74" s="140"/>
      <c r="FZ74" s="140"/>
      <c r="GA74" s="140"/>
      <c r="GB74" s="140"/>
      <c r="GC74" s="140"/>
      <c r="GD74" s="140"/>
      <c r="GE74" s="140"/>
      <c r="GF74" s="140"/>
      <c r="GG74" s="140"/>
      <c r="GH74" s="140"/>
      <c r="GI74" s="140"/>
      <c r="GJ74" s="140"/>
      <c r="GK74" s="140"/>
      <c r="GL74" s="140"/>
      <c r="GM74" s="140"/>
      <c r="GN74" s="140"/>
      <c r="GO74" s="140"/>
      <c r="GP74" s="140"/>
      <c r="GQ74" s="140"/>
      <c r="GR74" s="140"/>
      <c r="GS74" s="139"/>
      <c r="GT74" s="140"/>
      <c r="GU74" s="140"/>
      <c r="GV74" s="140"/>
      <c r="GW74" s="140"/>
      <c r="GX74" s="140"/>
      <c r="GY74" s="140"/>
      <c r="GZ74" s="140"/>
      <c r="HA74" s="140"/>
      <c r="HB74" s="140"/>
      <c r="HC74" s="140"/>
      <c r="HD74" s="140"/>
      <c r="HE74" s="140"/>
      <c r="HF74" s="140"/>
      <c r="HG74" s="140"/>
      <c r="HH74" s="140"/>
      <c r="HI74" s="140"/>
      <c r="HJ74" s="140"/>
      <c r="HK74" s="140"/>
      <c r="HL74" s="140"/>
      <c r="HM74" s="140"/>
      <c r="HN74" s="140"/>
      <c r="HO74" s="140"/>
      <c r="HP74" s="140"/>
      <c r="HQ74" s="140"/>
      <c r="HR74" s="140"/>
      <c r="HS74" s="140"/>
      <c r="HT74" s="140"/>
      <c r="HU74" s="140"/>
      <c r="HV74" s="140"/>
      <c r="HW74" s="140"/>
      <c r="HX74" s="140"/>
      <c r="HY74" s="140"/>
      <c r="HZ74" s="140"/>
      <c r="IA74" s="140"/>
      <c r="IB74" s="139"/>
      <c r="IC74" s="140"/>
      <c r="ID74" s="140"/>
      <c r="IE74" s="140"/>
      <c r="IF74" s="140"/>
      <c r="IG74" s="140"/>
      <c r="IH74" s="140"/>
      <c r="II74" s="140"/>
      <c r="IJ74" s="140"/>
      <c r="IK74" s="140"/>
      <c r="IL74" s="140"/>
      <c r="IM74" s="140"/>
      <c r="IN74" s="140"/>
      <c r="IO74" s="140"/>
      <c r="IP74" s="140"/>
      <c r="IQ74" s="140"/>
      <c r="IR74" s="140"/>
      <c r="IS74" s="140"/>
      <c r="IT74" s="140"/>
      <c r="IU74" s="140"/>
      <c r="IV74" s="140"/>
      <c r="IW74" s="140"/>
      <c r="IX74" s="140"/>
      <c r="IY74" s="140"/>
      <c r="IZ74" s="140"/>
      <c r="JA74" s="140"/>
      <c r="JB74" s="140"/>
      <c r="JC74" s="140"/>
      <c r="JD74" s="140"/>
      <c r="JE74" s="140"/>
      <c r="JF74" s="140"/>
      <c r="JG74" s="140"/>
      <c r="JH74" s="140"/>
      <c r="JI74" s="140"/>
      <c r="JJ74" s="140"/>
      <c r="JK74" s="139"/>
      <c r="JL74" s="140"/>
      <c r="JM74" s="140"/>
      <c r="JN74" s="140"/>
      <c r="JO74" s="140"/>
      <c r="JP74" s="140"/>
      <c r="JQ74" s="140"/>
      <c r="JR74" s="140"/>
      <c r="JS74" s="140"/>
      <c r="JT74" s="140"/>
      <c r="JU74" s="140"/>
      <c r="JV74" s="140"/>
      <c r="JW74" s="140"/>
      <c r="JX74" s="140"/>
      <c r="JY74" s="140"/>
      <c r="JZ74" s="140"/>
      <c r="KA74" s="140"/>
      <c r="KB74" s="140"/>
      <c r="KC74" s="140"/>
      <c r="KD74" s="140"/>
      <c r="KE74" s="140"/>
      <c r="KF74" s="140"/>
      <c r="KG74" s="140"/>
      <c r="KH74" s="140"/>
      <c r="KI74" s="140"/>
      <c r="KJ74" s="140"/>
      <c r="KK74" s="140"/>
      <c r="KL74" s="140"/>
      <c r="KM74" s="140"/>
      <c r="KN74" s="140"/>
      <c r="KO74" s="140"/>
      <c r="KP74" s="140"/>
      <c r="KQ74" s="140"/>
      <c r="KR74" s="140"/>
      <c r="KS74" s="140"/>
      <c r="KT74" s="139"/>
      <c r="KU74" s="140"/>
      <c r="KV74" s="140"/>
      <c r="KW74" s="140"/>
      <c r="KX74" s="140"/>
      <c r="KY74" s="140"/>
      <c r="KZ74" s="140"/>
      <c r="LA74" s="140"/>
      <c r="LB74" s="140"/>
      <c r="LC74" s="140"/>
      <c r="LD74" s="140"/>
      <c r="LE74" s="140"/>
      <c r="LF74" s="140"/>
      <c r="LG74" s="140"/>
      <c r="LH74" s="140"/>
      <c r="LI74" s="140"/>
      <c r="LJ74" s="140"/>
      <c r="LK74" s="140"/>
      <c r="LL74" s="140"/>
      <c r="LM74" s="140"/>
      <c r="LN74" s="140"/>
      <c r="LO74" s="140"/>
      <c r="LP74" s="140"/>
      <c r="LQ74" s="140"/>
      <c r="LR74" s="140"/>
      <c r="LS74" s="140"/>
      <c r="LT74" s="140"/>
      <c r="LU74" s="140"/>
      <c r="LV74" s="140"/>
      <c r="LW74" s="140"/>
      <c r="LX74" s="140"/>
      <c r="LY74" s="140"/>
      <c r="LZ74" s="140"/>
      <c r="MA74" s="140"/>
      <c r="MB74" s="140"/>
      <c r="MC74" s="139"/>
      <c r="MD74" s="164"/>
      <c r="ME74" s="164"/>
      <c r="MF74" s="164"/>
      <c r="MG74" s="164"/>
      <c r="MH74" s="164"/>
      <c r="MI74" s="164"/>
      <c r="MJ74" s="164"/>
      <c r="MK74" s="164"/>
      <c r="ML74" s="164"/>
      <c r="MM74" s="164"/>
      <c r="MN74" s="164"/>
      <c r="MO74" s="164"/>
      <c r="MP74" s="164"/>
      <c r="MQ74" s="164"/>
      <c r="MR74" s="164"/>
      <c r="MS74" s="164"/>
      <c r="MT74" s="164"/>
      <c r="MU74" s="164"/>
      <c r="MV74" s="164"/>
      <c r="MW74" s="164"/>
      <c r="MX74" s="164"/>
      <c r="MY74" s="164"/>
      <c r="MZ74" s="164"/>
      <c r="NA74" s="164"/>
      <c r="NB74" s="164"/>
      <c r="NC74" s="164"/>
      <c r="ND74" s="164"/>
      <c r="NE74" s="164"/>
      <c r="NF74" s="164"/>
      <c r="NG74" s="164"/>
      <c r="NH74" s="164"/>
      <c r="NI74" s="164"/>
      <c r="NJ74" s="164"/>
      <c r="NK74" s="164"/>
      <c r="NL74" s="139"/>
      <c r="NM74" s="164"/>
      <c r="NN74" s="164"/>
      <c r="NO74" s="164"/>
      <c r="NP74" s="164"/>
      <c r="NQ74" s="164"/>
      <c r="NR74" s="164"/>
      <c r="NS74" s="164"/>
      <c r="NT74" s="164"/>
      <c r="NU74" s="164"/>
      <c r="NV74" s="164"/>
      <c r="NW74" s="164"/>
      <c r="NX74" s="164"/>
      <c r="NY74" s="164"/>
      <c r="NZ74" s="164"/>
      <c r="OA74" s="164"/>
      <c r="OB74" s="164"/>
      <c r="OC74" s="164"/>
      <c r="OD74" s="164"/>
      <c r="OE74" s="164"/>
      <c r="OF74" s="164"/>
      <c r="OG74" s="164"/>
      <c r="OH74" s="164"/>
      <c r="OI74" s="164"/>
      <c r="OJ74" s="164"/>
      <c r="OK74" s="164"/>
      <c r="OL74" s="164"/>
      <c r="OM74" s="164"/>
      <c r="ON74" s="164"/>
      <c r="OO74" s="164"/>
      <c r="OP74" s="164"/>
      <c r="OQ74" s="164"/>
      <c r="OR74" s="164"/>
      <c r="OS74" s="164"/>
      <c r="OT74" s="164"/>
      <c r="OU74" s="139"/>
      <c r="OV74" s="164"/>
      <c r="OW74" s="164"/>
      <c r="OX74" s="164"/>
      <c r="OY74" s="164"/>
      <c r="OZ74" s="164"/>
      <c r="PA74" s="164"/>
      <c r="PB74" s="164"/>
      <c r="PC74" s="164"/>
      <c r="PD74" s="164"/>
      <c r="PE74" s="164"/>
      <c r="PF74" s="164"/>
      <c r="PG74" s="164"/>
      <c r="PH74" s="164"/>
      <c r="PI74" s="164"/>
      <c r="PJ74" s="164"/>
      <c r="PK74" s="164"/>
      <c r="PL74" s="164"/>
      <c r="PM74" s="164"/>
      <c r="PN74" s="164"/>
      <c r="PO74" s="164"/>
      <c r="PP74" s="164"/>
      <c r="PQ74" s="164"/>
      <c r="PR74" s="164"/>
      <c r="PS74" s="164"/>
      <c r="PT74" s="164"/>
      <c r="PU74" s="164"/>
      <c r="PV74" s="164"/>
      <c r="PW74" s="164"/>
      <c r="PX74" s="164"/>
      <c r="PY74" s="164"/>
      <c r="PZ74" s="164"/>
      <c r="QA74" s="164"/>
      <c r="QB74" s="164"/>
      <c r="QC74" s="164"/>
      <c r="QD74" s="131"/>
    </row>
    <row r="75" spans="2:446">
      <c r="B75" s="128"/>
      <c r="C75" s="129"/>
      <c r="D75" s="129"/>
      <c r="E75" s="129"/>
      <c r="F75" s="130"/>
      <c r="G75" s="130"/>
      <c r="H75" s="131"/>
      <c r="I75" s="132"/>
      <c r="J75" s="132"/>
      <c r="K75" s="162"/>
      <c r="L75" s="132"/>
      <c r="M75" s="132"/>
      <c r="N75" s="135"/>
      <c r="O75" s="132"/>
      <c r="P75" s="135"/>
      <c r="Q75" s="132"/>
      <c r="R75" s="133"/>
      <c r="S75" s="133"/>
      <c r="T75" s="133"/>
      <c r="U75" s="133"/>
      <c r="V75" s="133"/>
      <c r="W75" s="133"/>
      <c r="X75" s="131"/>
      <c r="Y75" s="134"/>
      <c r="Z75" s="134"/>
      <c r="AA75" s="163"/>
      <c r="AB75" s="163"/>
      <c r="AC75" s="134"/>
      <c r="AD75" s="134"/>
      <c r="AE75" s="134"/>
      <c r="AF75" s="131"/>
      <c r="AG75" s="135"/>
      <c r="AH75" s="135"/>
      <c r="AI75" s="135"/>
      <c r="AJ75" s="135"/>
      <c r="AK75" s="135"/>
      <c r="AL75" s="131"/>
      <c r="AM75" s="156"/>
      <c r="AN75" s="156"/>
      <c r="AO75" s="156"/>
      <c r="AP75" s="131"/>
      <c r="AQ75" s="138"/>
      <c r="AR75" s="138"/>
      <c r="AS75" s="131"/>
      <c r="AT75" s="138"/>
      <c r="AU75" s="138"/>
      <c r="AV75" s="131"/>
      <c r="AW75" s="138"/>
      <c r="AX75" s="138"/>
      <c r="AY75" s="138"/>
      <c r="AZ75" s="138"/>
      <c r="BA75" s="138"/>
      <c r="BB75" s="131"/>
      <c r="BC75" s="138"/>
      <c r="BD75" s="138"/>
      <c r="BE75" s="138"/>
      <c r="BF75" s="131"/>
      <c r="BG75" s="138"/>
      <c r="BH75" s="138"/>
      <c r="BI75" s="131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/>
      <c r="CR75" s="131"/>
      <c r="CS75" s="140"/>
      <c r="CT75" s="140"/>
      <c r="CU75" s="140"/>
      <c r="CV75" s="140"/>
      <c r="CW75" s="140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/>
      <c r="DI75" s="140"/>
      <c r="DJ75" s="140"/>
      <c r="DK75" s="140"/>
      <c r="DL75" s="140"/>
      <c r="DM75" s="140"/>
      <c r="DN75" s="140"/>
      <c r="DO75" s="140"/>
      <c r="DP75" s="140"/>
      <c r="DQ75" s="140"/>
      <c r="DR75" s="140"/>
      <c r="DS75" s="140"/>
      <c r="DT75" s="140"/>
      <c r="DU75" s="140"/>
      <c r="DV75" s="140"/>
      <c r="DW75" s="140"/>
      <c r="DX75" s="140"/>
      <c r="DY75" s="140"/>
      <c r="DZ75" s="140"/>
      <c r="EA75" s="139"/>
      <c r="EB75" s="140"/>
      <c r="EC75" s="140"/>
      <c r="ED75" s="140"/>
      <c r="EE75" s="140"/>
      <c r="EF75" s="140"/>
      <c r="EG75" s="140"/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/>
      <c r="EX75" s="140"/>
      <c r="EY75" s="140"/>
      <c r="EZ75" s="140"/>
      <c r="FA75" s="140"/>
      <c r="FB75" s="140"/>
      <c r="FC75" s="140"/>
      <c r="FD75" s="140"/>
      <c r="FE75" s="140"/>
      <c r="FF75" s="140"/>
      <c r="FG75" s="140"/>
      <c r="FH75" s="140"/>
      <c r="FI75" s="140"/>
      <c r="FJ75" s="139"/>
      <c r="FK75" s="140"/>
      <c r="FL75" s="140"/>
      <c r="FM75" s="140"/>
      <c r="FN75" s="140"/>
      <c r="FO75" s="140"/>
      <c r="FP75" s="140"/>
      <c r="FQ75" s="140"/>
      <c r="FR75" s="140"/>
      <c r="FS75" s="140"/>
      <c r="FT75" s="140"/>
      <c r="FU75" s="140"/>
      <c r="FV75" s="140"/>
      <c r="FW75" s="140"/>
      <c r="FX75" s="140"/>
      <c r="FY75" s="140"/>
      <c r="FZ75" s="140"/>
      <c r="GA75" s="140"/>
      <c r="GB75" s="140"/>
      <c r="GC75" s="140"/>
      <c r="GD75" s="140"/>
      <c r="GE75" s="140"/>
      <c r="GF75" s="140"/>
      <c r="GG75" s="140"/>
      <c r="GH75" s="140"/>
      <c r="GI75" s="140"/>
      <c r="GJ75" s="140"/>
      <c r="GK75" s="140"/>
      <c r="GL75" s="140"/>
      <c r="GM75" s="140"/>
      <c r="GN75" s="140"/>
      <c r="GO75" s="140"/>
      <c r="GP75" s="140"/>
      <c r="GQ75" s="140"/>
      <c r="GR75" s="140"/>
      <c r="GS75" s="139"/>
      <c r="GT75" s="140"/>
      <c r="GU75" s="140"/>
      <c r="GV75" s="140"/>
      <c r="GW75" s="140"/>
      <c r="GX75" s="140"/>
      <c r="GY75" s="140"/>
      <c r="GZ75" s="140"/>
      <c r="HA75" s="140"/>
      <c r="HB75" s="140"/>
      <c r="HC75" s="140"/>
      <c r="HD75" s="140"/>
      <c r="HE75" s="140"/>
      <c r="HF75" s="140"/>
      <c r="HG75" s="140"/>
      <c r="HH75" s="140"/>
      <c r="HI75" s="140"/>
      <c r="HJ75" s="140"/>
      <c r="HK75" s="140"/>
      <c r="HL75" s="140"/>
      <c r="HM75" s="140"/>
      <c r="HN75" s="140"/>
      <c r="HO75" s="140"/>
      <c r="HP75" s="140"/>
      <c r="HQ75" s="140"/>
      <c r="HR75" s="140"/>
      <c r="HS75" s="140"/>
      <c r="HT75" s="140"/>
      <c r="HU75" s="140"/>
      <c r="HV75" s="140"/>
      <c r="HW75" s="140"/>
      <c r="HX75" s="140"/>
      <c r="HY75" s="140"/>
      <c r="HZ75" s="140"/>
      <c r="IA75" s="140"/>
      <c r="IB75" s="139"/>
      <c r="IC75" s="140"/>
      <c r="ID75" s="140"/>
      <c r="IE75" s="140"/>
      <c r="IF75" s="140"/>
      <c r="IG75" s="140"/>
      <c r="IH75" s="140"/>
      <c r="II75" s="140"/>
      <c r="IJ75" s="140"/>
      <c r="IK75" s="140"/>
      <c r="IL75" s="140"/>
      <c r="IM75" s="140"/>
      <c r="IN75" s="140"/>
      <c r="IO75" s="140"/>
      <c r="IP75" s="140"/>
      <c r="IQ75" s="140"/>
      <c r="IR75" s="140"/>
      <c r="IS75" s="140"/>
      <c r="IT75" s="140"/>
      <c r="IU75" s="140"/>
      <c r="IV75" s="140"/>
      <c r="IW75" s="140"/>
      <c r="IX75" s="140"/>
      <c r="IY75" s="140"/>
      <c r="IZ75" s="140"/>
      <c r="JA75" s="140"/>
      <c r="JB75" s="140"/>
      <c r="JC75" s="140"/>
      <c r="JD75" s="140"/>
      <c r="JE75" s="140"/>
      <c r="JF75" s="140"/>
      <c r="JG75" s="140"/>
      <c r="JH75" s="140"/>
      <c r="JI75" s="140"/>
      <c r="JJ75" s="140"/>
      <c r="JK75" s="139"/>
      <c r="JL75" s="140"/>
      <c r="JM75" s="140"/>
      <c r="JN75" s="140"/>
      <c r="JO75" s="140"/>
      <c r="JP75" s="140"/>
      <c r="JQ75" s="140"/>
      <c r="JR75" s="140"/>
      <c r="JS75" s="140"/>
      <c r="JT75" s="140"/>
      <c r="JU75" s="140"/>
      <c r="JV75" s="140"/>
      <c r="JW75" s="140"/>
      <c r="JX75" s="140"/>
      <c r="JY75" s="140"/>
      <c r="JZ75" s="140"/>
      <c r="KA75" s="140"/>
      <c r="KB75" s="140"/>
      <c r="KC75" s="140"/>
      <c r="KD75" s="140"/>
      <c r="KE75" s="140"/>
      <c r="KF75" s="140"/>
      <c r="KG75" s="140"/>
      <c r="KH75" s="140"/>
      <c r="KI75" s="140"/>
      <c r="KJ75" s="140"/>
      <c r="KK75" s="140"/>
      <c r="KL75" s="140"/>
      <c r="KM75" s="140"/>
      <c r="KN75" s="140"/>
      <c r="KO75" s="140"/>
      <c r="KP75" s="140"/>
      <c r="KQ75" s="140"/>
      <c r="KR75" s="140"/>
      <c r="KS75" s="140"/>
      <c r="KT75" s="139"/>
      <c r="KU75" s="140"/>
      <c r="KV75" s="140"/>
      <c r="KW75" s="140"/>
      <c r="KX75" s="140"/>
      <c r="KY75" s="140"/>
      <c r="KZ75" s="140"/>
      <c r="LA75" s="140"/>
      <c r="LB75" s="140"/>
      <c r="LC75" s="140"/>
      <c r="LD75" s="140"/>
      <c r="LE75" s="140"/>
      <c r="LF75" s="140"/>
      <c r="LG75" s="140"/>
      <c r="LH75" s="140"/>
      <c r="LI75" s="140"/>
      <c r="LJ75" s="140"/>
      <c r="LK75" s="140"/>
      <c r="LL75" s="140"/>
      <c r="LM75" s="140"/>
      <c r="LN75" s="140"/>
      <c r="LO75" s="140"/>
      <c r="LP75" s="140"/>
      <c r="LQ75" s="140"/>
      <c r="LR75" s="140"/>
      <c r="LS75" s="140"/>
      <c r="LT75" s="140"/>
      <c r="LU75" s="140"/>
      <c r="LV75" s="140"/>
      <c r="LW75" s="140"/>
      <c r="LX75" s="140"/>
      <c r="LY75" s="140"/>
      <c r="LZ75" s="140"/>
      <c r="MA75" s="140"/>
      <c r="MB75" s="140"/>
      <c r="MC75" s="139"/>
      <c r="MD75" s="164"/>
      <c r="ME75" s="164"/>
      <c r="MF75" s="164"/>
      <c r="MG75" s="164"/>
      <c r="MH75" s="164"/>
      <c r="MI75" s="164"/>
      <c r="MJ75" s="164"/>
      <c r="MK75" s="164"/>
      <c r="ML75" s="164"/>
      <c r="MM75" s="164"/>
      <c r="MN75" s="164"/>
      <c r="MO75" s="164"/>
      <c r="MP75" s="164"/>
      <c r="MQ75" s="164"/>
      <c r="MR75" s="164"/>
      <c r="MS75" s="164"/>
      <c r="MT75" s="164"/>
      <c r="MU75" s="164"/>
      <c r="MV75" s="164"/>
      <c r="MW75" s="164"/>
      <c r="MX75" s="164"/>
      <c r="MY75" s="164"/>
      <c r="MZ75" s="164"/>
      <c r="NA75" s="164"/>
      <c r="NB75" s="164"/>
      <c r="NC75" s="164"/>
      <c r="ND75" s="164"/>
      <c r="NE75" s="164"/>
      <c r="NF75" s="164"/>
      <c r="NG75" s="164"/>
      <c r="NH75" s="164"/>
      <c r="NI75" s="164"/>
      <c r="NJ75" s="164"/>
      <c r="NK75" s="164"/>
      <c r="NL75" s="139"/>
      <c r="NM75" s="164"/>
      <c r="NN75" s="164"/>
      <c r="NO75" s="164"/>
      <c r="NP75" s="164"/>
      <c r="NQ75" s="164"/>
      <c r="NR75" s="164"/>
      <c r="NS75" s="164"/>
      <c r="NT75" s="164"/>
      <c r="NU75" s="164"/>
      <c r="NV75" s="164"/>
      <c r="NW75" s="164"/>
      <c r="NX75" s="164"/>
      <c r="NY75" s="164"/>
      <c r="NZ75" s="164"/>
      <c r="OA75" s="164"/>
      <c r="OB75" s="164"/>
      <c r="OC75" s="164"/>
      <c r="OD75" s="164"/>
      <c r="OE75" s="164"/>
      <c r="OF75" s="164"/>
      <c r="OG75" s="164"/>
      <c r="OH75" s="164"/>
      <c r="OI75" s="164"/>
      <c r="OJ75" s="164"/>
      <c r="OK75" s="164"/>
      <c r="OL75" s="164"/>
      <c r="OM75" s="164"/>
      <c r="ON75" s="164"/>
      <c r="OO75" s="164"/>
      <c r="OP75" s="164"/>
      <c r="OQ75" s="164"/>
      <c r="OR75" s="164"/>
      <c r="OS75" s="164"/>
      <c r="OT75" s="164"/>
      <c r="OU75" s="139"/>
      <c r="OV75" s="164"/>
      <c r="OW75" s="164"/>
      <c r="OX75" s="164"/>
      <c r="OY75" s="164"/>
      <c r="OZ75" s="164"/>
      <c r="PA75" s="164"/>
      <c r="PB75" s="164"/>
      <c r="PC75" s="164"/>
      <c r="PD75" s="164"/>
      <c r="PE75" s="164"/>
      <c r="PF75" s="164"/>
      <c r="PG75" s="164"/>
      <c r="PH75" s="164"/>
      <c r="PI75" s="164"/>
      <c r="PJ75" s="164"/>
      <c r="PK75" s="164"/>
      <c r="PL75" s="164"/>
      <c r="PM75" s="164"/>
      <c r="PN75" s="164"/>
      <c r="PO75" s="164"/>
      <c r="PP75" s="164"/>
      <c r="PQ75" s="164"/>
      <c r="PR75" s="164"/>
      <c r="PS75" s="164"/>
      <c r="PT75" s="164"/>
      <c r="PU75" s="164"/>
      <c r="PV75" s="164"/>
      <c r="PW75" s="164"/>
      <c r="PX75" s="164"/>
      <c r="PY75" s="164"/>
      <c r="PZ75" s="164"/>
      <c r="QA75" s="164"/>
      <c r="QB75" s="164"/>
      <c r="QC75" s="164"/>
      <c r="QD75" s="131"/>
    </row>
    <row r="76" spans="2:446">
      <c r="B76" s="128"/>
      <c r="C76" s="129"/>
      <c r="D76" s="129"/>
      <c r="E76" s="129"/>
      <c r="F76" s="130"/>
      <c r="G76" s="130"/>
      <c r="H76" s="131"/>
      <c r="I76" s="132"/>
      <c r="J76" s="132"/>
      <c r="K76" s="162"/>
      <c r="L76" s="132"/>
      <c r="M76" s="132"/>
      <c r="N76" s="135"/>
      <c r="O76" s="132"/>
      <c r="P76" s="135"/>
      <c r="Q76" s="132"/>
      <c r="R76" s="133"/>
      <c r="S76" s="133"/>
      <c r="T76" s="133"/>
      <c r="U76" s="133"/>
      <c r="V76" s="133"/>
      <c r="W76" s="133"/>
      <c r="X76" s="131"/>
      <c r="Y76" s="134"/>
      <c r="Z76" s="134"/>
      <c r="AA76" s="163"/>
      <c r="AB76" s="163"/>
      <c r="AC76" s="134"/>
      <c r="AD76" s="134"/>
      <c r="AE76" s="134"/>
      <c r="AF76" s="131"/>
      <c r="AG76" s="135"/>
      <c r="AH76" s="135"/>
      <c r="AI76" s="135"/>
      <c r="AJ76" s="135"/>
      <c r="AK76" s="135"/>
      <c r="AL76" s="131"/>
      <c r="AM76" s="156"/>
      <c r="AN76" s="156"/>
      <c r="AO76" s="156"/>
      <c r="AP76" s="131"/>
      <c r="AQ76" s="138"/>
      <c r="AR76" s="138"/>
      <c r="AS76" s="131"/>
      <c r="AT76" s="138"/>
      <c r="AU76" s="138"/>
      <c r="AV76" s="131"/>
      <c r="AW76" s="138"/>
      <c r="AX76" s="138"/>
      <c r="AY76" s="138"/>
      <c r="AZ76" s="138"/>
      <c r="BA76" s="138"/>
      <c r="BB76" s="131"/>
      <c r="BC76" s="138"/>
      <c r="BD76" s="138"/>
      <c r="BE76" s="138"/>
      <c r="BF76" s="131"/>
      <c r="BG76" s="138"/>
      <c r="BH76" s="138"/>
      <c r="BI76" s="131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  <c r="CP76" s="140"/>
      <c r="CQ76" s="140"/>
      <c r="CR76" s="131"/>
      <c r="CS76" s="140"/>
      <c r="CT76" s="140"/>
      <c r="CU76" s="140"/>
      <c r="CV76" s="140"/>
      <c r="CW76" s="140"/>
      <c r="CX76" s="140"/>
      <c r="CY76" s="140"/>
      <c r="CZ76" s="140"/>
      <c r="DA76" s="140"/>
      <c r="DB76" s="140"/>
      <c r="DC76" s="140"/>
      <c r="DD76" s="140"/>
      <c r="DE76" s="140"/>
      <c r="DF76" s="140"/>
      <c r="DG76" s="140"/>
      <c r="DH76" s="140"/>
      <c r="DI76" s="140"/>
      <c r="DJ76" s="140"/>
      <c r="DK76" s="140"/>
      <c r="DL76" s="140"/>
      <c r="DM76" s="140"/>
      <c r="DN76" s="140"/>
      <c r="DO76" s="140"/>
      <c r="DP76" s="140"/>
      <c r="DQ76" s="140"/>
      <c r="DR76" s="140"/>
      <c r="DS76" s="140"/>
      <c r="DT76" s="140"/>
      <c r="DU76" s="140"/>
      <c r="DV76" s="140"/>
      <c r="DW76" s="140"/>
      <c r="DX76" s="140"/>
      <c r="DY76" s="140"/>
      <c r="DZ76" s="140"/>
      <c r="EA76" s="139"/>
      <c r="EB76" s="140"/>
      <c r="EC76" s="140"/>
      <c r="ED76" s="140"/>
      <c r="EE76" s="140"/>
      <c r="EF76" s="140"/>
      <c r="EG76" s="140"/>
      <c r="EH76" s="140"/>
      <c r="EI76" s="140"/>
      <c r="EJ76" s="140"/>
      <c r="EK76" s="140"/>
      <c r="EL76" s="140"/>
      <c r="EM76" s="140"/>
      <c r="EN76" s="140"/>
      <c r="EO76" s="140"/>
      <c r="EP76" s="140"/>
      <c r="EQ76" s="140"/>
      <c r="ER76" s="140"/>
      <c r="ES76" s="140"/>
      <c r="ET76" s="140"/>
      <c r="EU76" s="140"/>
      <c r="EV76" s="140"/>
      <c r="EW76" s="140"/>
      <c r="EX76" s="140"/>
      <c r="EY76" s="140"/>
      <c r="EZ76" s="140"/>
      <c r="FA76" s="140"/>
      <c r="FB76" s="140"/>
      <c r="FC76" s="140"/>
      <c r="FD76" s="140"/>
      <c r="FE76" s="140"/>
      <c r="FF76" s="140"/>
      <c r="FG76" s="140"/>
      <c r="FH76" s="140"/>
      <c r="FI76" s="140"/>
      <c r="FJ76" s="139"/>
      <c r="FK76" s="140"/>
      <c r="FL76" s="140"/>
      <c r="FM76" s="140"/>
      <c r="FN76" s="140"/>
      <c r="FO76" s="140"/>
      <c r="FP76" s="140"/>
      <c r="FQ76" s="140"/>
      <c r="FR76" s="140"/>
      <c r="FS76" s="140"/>
      <c r="FT76" s="140"/>
      <c r="FU76" s="140"/>
      <c r="FV76" s="140"/>
      <c r="FW76" s="140"/>
      <c r="FX76" s="140"/>
      <c r="FY76" s="140"/>
      <c r="FZ76" s="140"/>
      <c r="GA76" s="140"/>
      <c r="GB76" s="140"/>
      <c r="GC76" s="140"/>
      <c r="GD76" s="140"/>
      <c r="GE76" s="140"/>
      <c r="GF76" s="140"/>
      <c r="GG76" s="140"/>
      <c r="GH76" s="140"/>
      <c r="GI76" s="140"/>
      <c r="GJ76" s="140"/>
      <c r="GK76" s="140"/>
      <c r="GL76" s="140"/>
      <c r="GM76" s="140"/>
      <c r="GN76" s="140"/>
      <c r="GO76" s="140"/>
      <c r="GP76" s="140"/>
      <c r="GQ76" s="140"/>
      <c r="GR76" s="140"/>
      <c r="GS76" s="139"/>
      <c r="GT76" s="140"/>
      <c r="GU76" s="140"/>
      <c r="GV76" s="140"/>
      <c r="GW76" s="140"/>
      <c r="GX76" s="140"/>
      <c r="GY76" s="140"/>
      <c r="GZ76" s="140"/>
      <c r="HA76" s="140"/>
      <c r="HB76" s="140"/>
      <c r="HC76" s="140"/>
      <c r="HD76" s="140"/>
      <c r="HE76" s="140"/>
      <c r="HF76" s="140"/>
      <c r="HG76" s="140"/>
      <c r="HH76" s="140"/>
      <c r="HI76" s="140"/>
      <c r="HJ76" s="140"/>
      <c r="HK76" s="140"/>
      <c r="HL76" s="140"/>
      <c r="HM76" s="140"/>
      <c r="HN76" s="140"/>
      <c r="HO76" s="140"/>
      <c r="HP76" s="140"/>
      <c r="HQ76" s="140"/>
      <c r="HR76" s="140"/>
      <c r="HS76" s="140"/>
      <c r="HT76" s="140"/>
      <c r="HU76" s="140"/>
      <c r="HV76" s="140"/>
      <c r="HW76" s="140"/>
      <c r="HX76" s="140"/>
      <c r="HY76" s="140"/>
      <c r="HZ76" s="140"/>
      <c r="IA76" s="140"/>
      <c r="IB76" s="139"/>
      <c r="IC76" s="140"/>
      <c r="ID76" s="140"/>
      <c r="IE76" s="140"/>
      <c r="IF76" s="140"/>
      <c r="IG76" s="140"/>
      <c r="IH76" s="140"/>
      <c r="II76" s="140"/>
      <c r="IJ76" s="140"/>
      <c r="IK76" s="140"/>
      <c r="IL76" s="140"/>
      <c r="IM76" s="140"/>
      <c r="IN76" s="140"/>
      <c r="IO76" s="140"/>
      <c r="IP76" s="140"/>
      <c r="IQ76" s="140"/>
      <c r="IR76" s="140"/>
      <c r="IS76" s="140"/>
      <c r="IT76" s="140"/>
      <c r="IU76" s="140"/>
      <c r="IV76" s="140"/>
      <c r="IW76" s="140"/>
      <c r="IX76" s="140"/>
      <c r="IY76" s="140"/>
      <c r="IZ76" s="140"/>
      <c r="JA76" s="140"/>
      <c r="JB76" s="140"/>
      <c r="JC76" s="140"/>
      <c r="JD76" s="140"/>
      <c r="JE76" s="140"/>
      <c r="JF76" s="140"/>
      <c r="JG76" s="140"/>
      <c r="JH76" s="140"/>
      <c r="JI76" s="140"/>
      <c r="JJ76" s="140"/>
      <c r="JK76" s="139"/>
      <c r="JL76" s="140"/>
      <c r="JM76" s="140"/>
      <c r="JN76" s="140"/>
      <c r="JO76" s="140"/>
      <c r="JP76" s="140"/>
      <c r="JQ76" s="140"/>
      <c r="JR76" s="140"/>
      <c r="JS76" s="140"/>
      <c r="JT76" s="140"/>
      <c r="JU76" s="140"/>
      <c r="JV76" s="140"/>
      <c r="JW76" s="140"/>
      <c r="JX76" s="140"/>
      <c r="JY76" s="140"/>
      <c r="JZ76" s="140"/>
      <c r="KA76" s="140"/>
      <c r="KB76" s="140"/>
      <c r="KC76" s="140"/>
      <c r="KD76" s="140"/>
      <c r="KE76" s="140"/>
      <c r="KF76" s="140"/>
      <c r="KG76" s="140"/>
      <c r="KH76" s="140"/>
      <c r="KI76" s="140"/>
      <c r="KJ76" s="140"/>
      <c r="KK76" s="140"/>
      <c r="KL76" s="140"/>
      <c r="KM76" s="140"/>
      <c r="KN76" s="140"/>
      <c r="KO76" s="140"/>
      <c r="KP76" s="140"/>
      <c r="KQ76" s="140"/>
      <c r="KR76" s="140"/>
      <c r="KS76" s="140"/>
      <c r="KT76" s="139"/>
      <c r="KU76" s="140"/>
      <c r="KV76" s="140"/>
      <c r="KW76" s="140"/>
      <c r="KX76" s="140"/>
      <c r="KY76" s="140"/>
      <c r="KZ76" s="140"/>
      <c r="LA76" s="140"/>
      <c r="LB76" s="140"/>
      <c r="LC76" s="140"/>
      <c r="LD76" s="140"/>
      <c r="LE76" s="140"/>
      <c r="LF76" s="140"/>
      <c r="LG76" s="140"/>
      <c r="LH76" s="140"/>
      <c r="LI76" s="140"/>
      <c r="LJ76" s="140"/>
      <c r="LK76" s="140"/>
      <c r="LL76" s="140"/>
      <c r="LM76" s="140"/>
      <c r="LN76" s="140"/>
      <c r="LO76" s="140"/>
      <c r="LP76" s="140"/>
      <c r="LQ76" s="140"/>
      <c r="LR76" s="140"/>
      <c r="LS76" s="140"/>
      <c r="LT76" s="140"/>
      <c r="LU76" s="140"/>
      <c r="LV76" s="140"/>
      <c r="LW76" s="140"/>
      <c r="LX76" s="140"/>
      <c r="LY76" s="140"/>
      <c r="LZ76" s="140"/>
      <c r="MA76" s="140"/>
      <c r="MB76" s="140"/>
      <c r="MC76" s="139"/>
      <c r="MD76" s="164"/>
      <c r="ME76" s="164"/>
      <c r="MF76" s="164"/>
      <c r="MG76" s="164"/>
      <c r="MH76" s="164"/>
      <c r="MI76" s="164"/>
      <c r="MJ76" s="164"/>
      <c r="MK76" s="164"/>
      <c r="ML76" s="164"/>
      <c r="MM76" s="164"/>
      <c r="MN76" s="164"/>
      <c r="MO76" s="164"/>
      <c r="MP76" s="164"/>
      <c r="MQ76" s="164"/>
      <c r="MR76" s="164"/>
      <c r="MS76" s="164"/>
      <c r="MT76" s="164"/>
      <c r="MU76" s="164"/>
      <c r="MV76" s="164"/>
      <c r="MW76" s="164"/>
      <c r="MX76" s="164"/>
      <c r="MY76" s="164"/>
      <c r="MZ76" s="164"/>
      <c r="NA76" s="164"/>
      <c r="NB76" s="164"/>
      <c r="NC76" s="164"/>
      <c r="ND76" s="164"/>
      <c r="NE76" s="164"/>
      <c r="NF76" s="164"/>
      <c r="NG76" s="164"/>
      <c r="NH76" s="164"/>
      <c r="NI76" s="164"/>
      <c r="NJ76" s="164"/>
      <c r="NK76" s="164"/>
      <c r="NL76" s="139"/>
      <c r="NM76" s="164"/>
      <c r="NN76" s="164"/>
      <c r="NO76" s="164"/>
      <c r="NP76" s="164"/>
      <c r="NQ76" s="164"/>
      <c r="NR76" s="164"/>
      <c r="NS76" s="164"/>
      <c r="NT76" s="164"/>
      <c r="NU76" s="164"/>
      <c r="NV76" s="164"/>
      <c r="NW76" s="164"/>
      <c r="NX76" s="164"/>
      <c r="NY76" s="164"/>
      <c r="NZ76" s="164"/>
      <c r="OA76" s="164"/>
      <c r="OB76" s="164"/>
      <c r="OC76" s="164"/>
      <c r="OD76" s="164"/>
      <c r="OE76" s="164"/>
      <c r="OF76" s="164"/>
      <c r="OG76" s="164"/>
      <c r="OH76" s="164"/>
      <c r="OI76" s="164"/>
      <c r="OJ76" s="164"/>
      <c r="OK76" s="164"/>
      <c r="OL76" s="164"/>
      <c r="OM76" s="164"/>
      <c r="ON76" s="164"/>
      <c r="OO76" s="164"/>
      <c r="OP76" s="164"/>
      <c r="OQ76" s="164"/>
      <c r="OR76" s="164"/>
      <c r="OS76" s="164"/>
      <c r="OT76" s="164"/>
      <c r="OU76" s="139"/>
      <c r="OV76" s="164"/>
      <c r="OW76" s="164"/>
      <c r="OX76" s="164"/>
      <c r="OY76" s="164"/>
      <c r="OZ76" s="164"/>
      <c r="PA76" s="164"/>
      <c r="PB76" s="164"/>
      <c r="PC76" s="164"/>
      <c r="PD76" s="164"/>
      <c r="PE76" s="164"/>
      <c r="PF76" s="164"/>
      <c r="PG76" s="164"/>
      <c r="PH76" s="164"/>
      <c r="PI76" s="164"/>
      <c r="PJ76" s="164"/>
      <c r="PK76" s="164"/>
      <c r="PL76" s="164"/>
      <c r="PM76" s="164"/>
      <c r="PN76" s="164"/>
      <c r="PO76" s="164"/>
      <c r="PP76" s="164"/>
      <c r="PQ76" s="164"/>
      <c r="PR76" s="164"/>
      <c r="PS76" s="164"/>
      <c r="PT76" s="164"/>
      <c r="PU76" s="164"/>
      <c r="PV76" s="164"/>
      <c r="PW76" s="164"/>
      <c r="PX76" s="164"/>
      <c r="PY76" s="164"/>
      <c r="PZ76" s="164"/>
      <c r="QA76" s="164"/>
      <c r="QB76" s="164"/>
      <c r="QC76" s="164"/>
      <c r="QD76" s="131"/>
    </row>
    <row r="77" spans="2:446">
      <c r="B77" s="128"/>
      <c r="C77" s="129"/>
      <c r="D77" s="129"/>
      <c r="E77" s="129"/>
      <c r="F77" s="130"/>
      <c r="G77" s="130"/>
      <c r="H77" s="131"/>
      <c r="I77" s="132"/>
      <c r="J77" s="132"/>
      <c r="K77" s="162"/>
      <c r="L77" s="132"/>
      <c r="M77" s="132"/>
      <c r="N77" s="135"/>
      <c r="O77" s="132"/>
      <c r="P77" s="135"/>
      <c r="Q77" s="132"/>
      <c r="R77" s="133"/>
      <c r="S77" s="133"/>
      <c r="T77" s="133"/>
      <c r="U77" s="133"/>
      <c r="V77" s="133"/>
      <c r="W77" s="133"/>
      <c r="X77" s="131"/>
      <c r="Y77" s="134"/>
      <c r="Z77" s="134"/>
      <c r="AA77" s="163"/>
      <c r="AB77" s="163"/>
      <c r="AC77" s="134"/>
      <c r="AD77" s="134"/>
      <c r="AE77" s="134"/>
      <c r="AF77" s="131"/>
      <c r="AG77" s="135"/>
      <c r="AH77" s="135"/>
      <c r="AI77" s="135"/>
      <c r="AJ77" s="135"/>
      <c r="AK77" s="135"/>
      <c r="AL77" s="131"/>
      <c r="AM77" s="156"/>
      <c r="AN77" s="156"/>
      <c r="AO77" s="156"/>
      <c r="AP77" s="131"/>
      <c r="AQ77" s="138"/>
      <c r="AR77" s="138"/>
      <c r="AS77" s="131"/>
      <c r="AT77" s="138"/>
      <c r="AU77" s="138"/>
      <c r="AV77" s="131"/>
      <c r="AW77" s="138"/>
      <c r="AX77" s="138"/>
      <c r="AY77" s="138"/>
      <c r="AZ77" s="138"/>
      <c r="BA77" s="138"/>
      <c r="BB77" s="131"/>
      <c r="BC77" s="138"/>
      <c r="BD77" s="138"/>
      <c r="BE77" s="138"/>
      <c r="BF77" s="131"/>
      <c r="BG77" s="138"/>
      <c r="BH77" s="138"/>
      <c r="BI77" s="131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31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39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39"/>
      <c r="FK77" s="140"/>
      <c r="FL77" s="140"/>
      <c r="FM77" s="140"/>
      <c r="FN77" s="140"/>
      <c r="FO77" s="140"/>
      <c r="FP77" s="140"/>
      <c r="FQ77" s="140"/>
      <c r="FR77" s="140"/>
      <c r="FS77" s="140"/>
      <c r="FT77" s="140"/>
      <c r="FU77" s="140"/>
      <c r="FV77" s="140"/>
      <c r="FW77" s="140"/>
      <c r="FX77" s="140"/>
      <c r="FY77" s="140"/>
      <c r="FZ77" s="140"/>
      <c r="GA77" s="140"/>
      <c r="GB77" s="140"/>
      <c r="GC77" s="140"/>
      <c r="GD77" s="140"/>
      <c r="GE77" s="140"/>
      <c r="GF77" s="140"/>
      <c r="GG77" s="140"/>
      <c r="GH77" s="140"/>
      <c r="GI77" s="140"/>
      <c r="GJ77" s="140"/>
      <c r="GK77" s="140"/>
      <c r="GL77" s="140"/>
      <c r="GM77" s="140"/>
      <c r="GN77" s="140"/>
      <c r="GO77" s="140"/>
      <c r="GP77" s="140"/>
      <c r="GQ77" s="140"/>
      <c r="GR77" s="140"/>
      <c r="GS77" s="139"/>
      <c r="GT77" s="140"/>
      <c r="GU77" s="140"/>
      <c r="GV77" s="140"/>
      <c r="GW77" s="140"/>
      <c r="GX77" s="140"/>
      <c r="GY77" s="140"/>
      <c r="GZ77" s="140"/>
      <c r="HA77" s="140"/>
      <c r="HB77" s="140"/>
      <c r="HC77" s="140"/>
      <c r="HD77" s="140"/>
      <c r="HE77" s="140"/>
      <c r="HF77" s="140"/>
      <c r="HG77" s="140"/>
      <c r="HH77" s="140"/>
      <c r="HI77" s="140"/>
      <c r="HJ77" s="140"/>
      <c r="HK77" s="140"/>
      <c r="HL77" s="140"/>
      <c r="HM77" s="140"/>
      <c r="HN77" s="140"/>
      <c r="HO77" s="140"/>
      <c r="HP77" s="140"/>
      <c r="HQ77" s="140"/>
      <c r="HR77" s="140"/>
      <c r="HS77" s="140"/>
      <c r="HT77" s="140"/>
      <c r="HU77" s="140"/>
      <c r="HV77" s="140"/>
      <c r="HW77" s="140"/>
      <c r="HX77" s="140"/>
      <c r="HY77" s="140"/>
      <c r="HZ77" s="140"/>
      <c r="IA77" s="140"/>
      <c r="IB77" s="139"/>
      <c r="IC77" s="140"/>
      <c r="ID77" s="140"/>
      <c r="IE77" s="140"/>
      <c r="IF77" s="140"/>
      <c r="IG77" s="140"/>
      <c r="IH77" s="140"/>
      <c r="II77" s="140"/>
      <c r="IJ77" s="140"/>
      <c r="IK77" s="140"/>
      <c r="IL77" s="140"/>
      <c r="IM77" s="140"/>
      <c r="IN77" s="140"/>
      <c r="IO77" s="140"/>
      <c r="IP77" s="140"/>
      <c r="IQ77" s="140"/>
      <c r="IR77" s="140"/>
      <c r="IS77" s="140"/>
      <c r="IT77" s="140"/>
      <c r="IU77" s="140"/>
      <c r="IV77" s="140"/>
      <c r="IW77" s="140"/>
      <c r="IX77" s="140"/>
      <c r="IY77" s="140"/>
      <c r="IZ77" s="140"/>
      <c r="JA77" s="140"/>
      <c r="JB77" s="140"/>
      <c r="JC77" s="140"/>
      <c r="JD77" s="140"/>
      <c r="JE77" s="140"/>
      <c r="JF77" s="140"/>
      <c r="JG77" s="140"/>
      <c r="JH77" s="140"/>
      <c r="JI77" s="140"/>
      <c r="JJ77" s="140"/>
      <c r="JK77" s="139"/>
      <c r="JL77" s="140"/>
      <c r="JM77" s="140"/>
      <c r="JN77" s="140"/>
      <c r="JO77" s="140"/>
      <c r="JP77" s="140"/>
      <c r="JQ77" s="140"/>
      <c r="JR77" s="140"/>
      <c r="JS77" s="140"/>
      <c r="JT77" s="140"/>
      <c r="JU77" s="140"/>
      <c r="JV77" s="140"/>
      <c r="JW77" s="140"/>
      <c r="JX77" s="140"/>
      <c r="JY77" s="140"/>
      <c r="JZ77" s="140"/>
      <c r="KA77" s="140"/>
      <c r="KB77" s="140"/>
      <c r="KC77" s="140"/>
      <c r="KD77" s="140"/>
      <c r="KE77" s="140"/>
      <c r="KF77" s="140"/>
      <c r="KG77" s="140"/>
      <c r="KH77" s="140"/>
      <c r="KI77" s="140"/>
      <c r="KJ77" s="140"/>
      <c r="KK77" s="140"/>
      <c r="KL77" s="140"/>
      <c r="KM77" s="140"/>
      <c r="KN77" s="140"/>
      <c r="KO77" s="140"/>
      <c r="KP77" s="140"/>
      <c r="KQ77" s="140"/>
      <c r="KR77" s="140"/>
      <c r="KS77" s="140"/>
      <c r="KT77" s="139"/>
      <c r="KU77" s="140"/>
      <c r="KV77" s="140"/>
      <c r="KW77" s="140"/>
      <c r="KX77" s="140"/>
      <c r="KY77" s="140"/>
      <c r="KZ77" s="140"/>
      <c r="LA77" s="140"/>
      <c r="LB77" s="140"/>
      <c r="LC77" s="140"/>
      <c r="LD77" s="140"/>
      <c r="LE77" s="140"/>
      <c r="LF77" s="140"/>
      <c r="LG77" s="140"/>
      <c r="LH77" s="140"/>
      <c r="LI77" s="140"/>
      <c r="LJ77" s="140"/>
      <c r="LK77" s="140"/>
      <c r="LL77" s="140"/>
      <c r="LM77" s="140"/>
      <c r="LN77" s="140"/>
      <c r="LO77" s="140"/>
      <c r="LP77" s="140"/>
      <c r="LQ77" s="140"/>
      <c r="LR77" s="140"/>
      <c r="LS77" s="140"/>
      <c r="LT77" s="140"/>
      <c r="LU77" s="140"/>
      <c r="LV77" s="140"/>
      <c r="LW77" s="140"/>
      <c r="LX77" s="140"/>
      <c r="LY77" s="140"/>
      <c r="LZ77" s="140"/>
      <c r="MA77" s="140"/>
      <c r="MB77" s="140"/>
      <c r="MC77" s="139"/>
      <c r="MD77" s="164"/>
      <c r="ME77" s="164"/>
      <c r="MF77" s="164"/>
      <c r="MG77" s="164"/>
      <c r="MH77" s="164"/>
      <c r="MI77" s="164"/>
      <c r="MJ77" s="164"/>
      <c r="MK77" s="164"/>
      <c r="ML77" s="164"/>
      <c r="MM77" s="164"/>
      <c r="MN77" s="164"/>
      <c r="MO77" s="164"/>
      <c r="MP77" s="164"/>
      <c r="MQ77" s="164"/>
      <c r="MR77" s="164"/>
      <c r="MS77" s="164"/>
      <c r="MT77" s="164"/>
      <c r="MU77" s="164"/>
      <c r="MV77" s="164"/>
      <c r="MW77" s="164"/>
      <c r="MX77" s="164"/>
      <c r="MY77" s="164"/>
      <c r="MZ77" s="164"/>
      <c r="NA77" s="164"/>
      <c r="NB77" s="164"/>
      <c r="NC77" s="164"/>
      <c r="ND77" s="164"/>
      <c r="NE77" s="164"/>
      <c r="NF77" s="164"/>
      <c r="NG77" s="164"/>
      <c r="NH77" s="164"/>
      <c r="NI77" s="164"/>
      <c r="NJ77" s="164"/>
      <c r="NK77" s="164"/>
      <c r="NL77" s="139"/>
      <c r="NM77" s="164"/>
      <c r="NN77" s="164"/>
      <c r="NO77" s="164"/>
      <c r="NP77" s="164"/>
      <c r="NQ77" s="164"/>
      <c r="NR77" s="164"/>
      <c r="NS77" s="164"/>
      <c r="NT77" s="164"/>
      <c r="NU77" s="164"/>
      <c r="NV77" s="164"/>
      <c r="NW77" s="164"/>
      <c r="NX77" s="164"/>
      <c r="NY77" s="164"/>
      <c r="NZ77" s="164"/>
      <c r="OA77" s="164"/>
      <c r="OB77" s="164"/>
      <c r="OC77" s="164"/>
      <c r="OD77" s="164"/>
      <c r="OE77" s="164"/>
      <c r="OF77" s="164"/>
      <c r="OG77" s="164"/>
      <c r="OH77" s="164"/>
      <c r="OI77" s="164"/>
      <c r="OJ77" s="164"/>
      <c r="OK77" s="164"/>
      <c r="OL77" s="164"/>
      <c r="OM77" s="164"/>
      <c r="ON77" s="164"/>
      <c r="OO77" s="164"/>
      <c r="OP77" s="164"/>
      <c r="OQ77" s="164"/>
      <c r="OR77" s="164"/>
      <c r="OS77" s="164"/>
      <c r="OT77" s="164"/>
      <c r="OU77" s="139"/>
      <c r="OV77" s="164"/>
      <c r="OW77" s="164"/>
      <c r="OX77" s="164"/>
      <c r="OY77" s="164"/>
      <c r="OZ77" s="164"/>
      <c r="PA77" s="164"/>
      <c r="PB77" s="164"/>
      <c r="PC77" s="164"/>
      <c r="PD77" s="164"/>
      <c r="PE77" s="164"/>
      <c r="PF77" s="164"/>
      <c r="PG77" s="164"/>
      <c r="PH77" s="164"/>
      <c r="PI77" s="164"/>
      <c r="PJ77" s="164"/>
      <c r="PK77" s="164"/>
      <c r="PL77" s="164"/>
      <c r="PM77" s="164"/>
      <c r="PN77" s="164"/>
      <c r="PO77" s="164"/>
      <c r="PP77" s="164"/>
      <c r="PQ77" s="164"/>
      <c r="PR77" s="164"/>
      <c r="PS77" s="164"/>
      <c r="PT77" s="164"/>
      <c r="PU77" s="164"/>
      <c r="PV77" s="164"/>
      <c r="PW77" s="164"/>
      <c r="PX77" s="164"/>
      <c r="PY77" s="164"/>
      <c r="PZ77" s="164"/>
      <c r="QA77" s="164"/>
      <c r="QB77" s="164"/>
      <c r="QC77" s="164"/>
      <c r="QD77" s="131"/>
    </row>
    <row r="78" spans="2:446">
      <c r="B78" s="128"/>
      <c r="C78" s="129"/>
      <c r="D78" s="129"/>
      <c r="E78" s="129"/>
      <c r="F78" s="130"/>
      <c r="G78" s="130"/>
      <c r="H78" s="131"/>
      <c r="I78" s="132"/>
      <c r="J78" s="132"/>
      <c r="K78" s="162"/>
      <c r="L78" s="132"/>
      <c r="M78" s="132"/>
      <c r="N78" s="135"/>
      <c r="O78" s="132"/>
      <c r="P78" s="135"/>
      <c r="Q78" s="132"/>
      <c r="R78" s="133"/>
      <c r="S78" s="133"/>
      <c r="T78" s="133"/>
      <c r="U78" s="133"/>
      <c r="V78" s="133"/>
      <c r="W78" s="133"/>
      <c r="X78" s="131"/>
      <c r="Y78" s="134"/>
      <c r="Z78" s="134"/>
      <c r="AA78" s="163"/>
      <c r="AB78" s="163"/>
      <c r="AC78" s="134"/>
      <c r="AD78" s="134"/>
      <c r="AE78" s="134"/>
      <c r="AF78" s="131"/>
      <c r="AG78" s="135"/>
      <c r="AH78" s="135"/>
      <c r="AI78" s="135"/>
      <c r="AJ78" s="135"/>
      <c r="AK78" s="135"/>
      <c r="AL78" s="131"/>
      <c r="AM78" s="156"/>
      <c r="AN78" s="156"/>
      <c r="AO78" s="156"/>
      <c r="AP78" s="131"/>
      <c r="AQ78" s="138"/>
      <c r="AR78" s="138"/>
      <c r="AS78" s="131"/>
      <c r="AT78" s="138"/>
      <c r="AU78" s="138"/>
      <c r="AV78" s="131"/>
      <c r="AW78" s="138"/>
      <c r="AX78" s="138"/>
      <c r="AY78" s="138"/>
      <c r="AZ78" s="138"/>
      <c r="BA78" s="138"/>
      <c r="BB78" s="131"/>
      <c r="BC78" s="138"/>
      <c r="BD78" s="138"/>
      <c r="BE78" s="138"/>
      <c r="BF78" s="131"/>
      <c r="BG78" s="138"/>
      <c r="BH78" s="138"/>
      <c r="BI78" s="131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31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39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39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0"/>
      <c r="FX78" s="140"/>
      <c r="FY78" s="140"/>
      <c r="FZ78" s="140"/>
      <c r="GA78" s="140"/>
      <c r="GB78" s="140"/>
      <c r="GC78" s="140"/>
      <c r="GD78" s="140"/>
      <c r="GE78" s="140"/>
      <c r="GF78" s="140"/>
      <c r="GG78" s="140"/>
      <c r="GH78" s="140"/>
      <c r="GI78" s="140"/>
      <c r="GJ78" s="140"/>
      <c r="GK78" s="140"/>
      <c r="GL78" s="140"/>
      <c r="GM78" s="140"/>
      <c r="GN78" s="140"/>
      <c r="GO78" s="140"/>
      <c r="GP78" s="140"/>
      <c r="GQ78" s="140"/>
      <c r="GR78" s="140"/>
      <c r="GS78" s="139"/>
      <c r="GT78" s="140"/>
      <c r="GU78" s="140"/>
      <c r="GV78" s="140"/>
      <c r="GW78" s="140"/>
      <c r="GX78" s="140"/>
      <c r="GY78" s="140"/>
      <c r="GZ78" s="140"/>
      <c r="HA78" s="140"/>
      <c r="HB78" s="140"/>
      <c r="HC78" s="140"/>
      <c r="HD78" s="140"/>
      <c r="HE78" s="140"/>
      <c r="HF78" s="140"/>
      <c r="HG78" s="140"/>
      <c r="HH78" s="140"/>
      <c r="HI78" s="140"/>
      <c r="HJ78" s="140"/>
      <c r="HK78" s="140"/>
      <c r="HL78" s="140"/>
      <c r="HM78" s="140"/>
      <c r="HN78" s="140"/>
      <c r="HO78" s="140"/>
      <c r="HP78" s="140"/>
      <c r="HQ78" s="140"/>
      <c r="HR78" s="140"/>
      <c r="HS78" s="140"/>
      <c r="HT78" s="140"/>
      <c r="HU78" s="140"/>
      <c r="HV78" s="140"/>
      <c r="HW78" s="140"/>
      <c r="HX78" s="140"/>
      <c r="HY78" s="140"/>
      <c r="HZ78" s="140"/>
      <c r="IA78" s="140"/>
      <c r="IB78" s="139"/>
      <c r="IC78" s="140"/>
      <c r="ID78" s="140"/>
      <c r="IE78" s="140"/>
      <c r="IF78" s="140"/>
      <c r="IG78" s="140"/>
      <c r="IH78" s="140"/>
      <c r="II78" s="140"/>
      <c r="IJ78" s="140"/>
      <c r="IK78" s="140"/>
      <c r="IL78" s="140"/>
      <c r="IM78" s="140"/>
      <c r="IN78" s="140"/>
      <c r="IO78" s="140"/>
      <c r="IP78" s="140"/>
      <c r="IQ78" s="140"/>
      <c r="IR78" s="140"/>
      <c r="IS78" s="140"/>
      <c r="IT78" s="140"/>
      <c r="IU78" s="140"/>
      <c r="IV78" s="140"/>
      <c r="IW78" s="140"/>
      <c r="IX78" s="140"/>
      <c r="IY78" s="140"/>
      <c r="IZ78" s="140"/>
      <c r="JA78" s="140"/>
      <c r="JB78" s="140"/>
      <c r="JC78" s="140"/>
      <c r="JD78" s="140"/>
      <c r="JE78" s="140"/>
      <c r="JF78" s="140"/>
      <c r="JG78" s="140"/>
      <c r="JH78" s="140"/>
      <c r="JI78" s="140"/>
      <c r="JJ78" s="140"/>
      <c r="JK78" s="139"/>
      <c r="JL78" s="140"/>
      <c r="JM78" s="140"/>
      <c r="JN78" s="140"/>
      <c r="JO78" s="140"/>
      <c r="JP78" s="140"/>
      <c r="JQ78" s="140"/>
      <c r="JR78" s="140"/>
      <c r="JS78" s="140"/>
      <c r="JT78" s="140"/>
      <c r="JU78" s="140"/>
      <c r="JV78" s="140"/>
      <c r="JW78" s="140"/>
      <c r="JX78" s="140"/>
      <c r="JY78" s="140"/>
      <c r="JZ78" s="140"/>
      <c r="KA78" s="140"/>
      <c r="KB78" s="140"/>
      <c r="KC78" s="140"/>
      <c r="KD78" s="140"/>
      <c r="KE78" s="140"/>
      <c r="KF78" s="140"/>
      <c r="KG78" s="140"/>
      <c r="KH78" s="140"/>
      <c r="KI78" s="140"/>
      <c r="KJ78" s="140"/>
      <c r="KK78" s="140"/>
      <c r="KL78" s="140"/>
      <c r="KM78" s="140"/>
      <c r="KN78" s="140"/>
      <c r="KO78" s="140"/>
      <c r="KP78" s="140"/>
      <c r="KQ78" s="140"/>
      <c r="KR78" s="140"/>
      <c r="KS78" s="140"/>
      <c r="KT78" s="139"/>
      <c r="KU78" s="140"/>
      <c r="KV78" s="140"/>
      <c r="KW78" s="140"/>
      <c r="KX78" s="140"/>
      <c r="KY78" s="140"/>
      <c r="KZ78" s="140"/>
      <c r="LA78" s="140"/>
      <c r="LB78" s="140"/>
      <c r="LC78" s="140"/>
      <c r="LD78" s="140"/>
      <c r="LE78" s="140"/>
      <c r="LF78" s="140"/>
      <c r="LG78" s="140"/>
      <c r="LH78" s="140"/>
      <c r="LI78" s="140"/>
      <c r="LJ78" s="140"/>
      <c r="LK78" s="140"/>
      <c r="LL78" s="140"/>
      <c r="LM78" s="140"/>
      <c r="LN78" s="140"/>
      <c r="LO78" s="140"/>
      <c r="LP78" s="140"/>
      <c r="LQ78" s="140"/>
      <c r="LR78" s="140"/>
      <c r="LS78" s="140"/>
      <c r="LT78" s="140"/>
      <c r="LU78" s="140"/>
      <c r="LV78" s="140"/>
      <c r="LW78" s="140"/>
      <c r="LX78" s="140"/>
      <c r="LY78" s="140"/>
      <c r="LZ78" s="140"/>
      <c r="MA78" s="140"/>
      <c r="MB78" s="140"/>
      <c r="MC78" s="139"/>
      <c r="MD78" s="164"/>
      <c r="ME78" s="164"/>
      <c r="MF78" s="164"/>
      <c r="MG78" s="164"/>
      <c r="MH78" s="164"/>
      <c r="MI78" s="164"/>
      <c r="MJ78" s="164"/>
      <c r="MK78" s="164"/>
      <c r="ML78" s="164"/>
      <c r="MM78" s="164"/>
      <c r="MN78" s="164"/>
      <c r="MO78" s="164"/>
      <c r="MP78" s="164"/>
      <c r="MQ78" s="164"/>
      <c r="MR78" s="164"/>
      <c r="MS78" s="164"/>
      <c r="MT78" s="164"/>
      <c r="MU78" s="164"/>
      <c r="MV78" s="164"/>
      <c r="MW78" s="164"/>
      <c r="MX78" s="164"/>
      <c r="MY78" s="164"/>
      <c r="MZ78" s="164"/>
      <c r="NA78" s="164"/>
      <c r="NB78" s="164"/>
      <c r="NC78" s="164"/>
      <c r="ND78" s="164"/>
      <c r="NE78" s="164"/>
      <c r="NF78" s="164"/>
      <c r="NG78" s="164"/>
      <c r="NH78" s="164"/>
      <c r="NI78" s="164"/>
      <c r="NJ78" s="164"/>
      <c r="NK78" s="164"/>
      <c r="NL78" s="139"/>
      <c r="NM78" s="164"/>
      <c r="NN78" s="164"/>
      <c r="NO78" s="164"/>
      <c r="NP78" s="164"/>
      <c r="NQ78" s="164"/>
      <c r="NR78" s="164"/>
      <c r="NS78" s="164"/>
      <c r="NT78" s="164"/>
      <c r="NU78" s="164"/>
      <c r="NV78" s="164"/>
      <c r="NW78" s="164"/>
      <c r="NX78" s="164"/>
      <c r="NY78" s="164"/>
      <c r="NZ78" s="164"/>
      <c r="OA78" s="164"/>
      <c r="OB78" s="164"/>
      <c r="OC78" s="164"/>
      <c r="OD78" s="164"/>
      <c r="OE78" s="164"/>
      <c r="OF78" s="164"/>
      <c r="OG78" s="164"/>
      <c r="OH78" s="164"/>
      <c r="OI78" s="164"/>
      <c r="OJ78" s="164"/>
      <c r="OK78" s="164"/>
      <c r="OL78" s="164"/>
      <c r="OM78" s="164"/>
      <c r="ON78" s="164"/>
      <c r="OO78" s="164"/>
      <c r="OP78" s="164"/>
      <c r="OQ78" s="164"/>
      <c r="OR78" s="164"/>
      <c r="OS78" s="164"/>
      <c r="OT78" s="164"/>
      <c r="OU78" s="139"/>
      <c r="OV78" s="164"/>
      <c r="OW78" s="164"/>
      <c r="OX78" s="164"/>
      <c r="OY78" s="164"/>
      <c r="OZ78" s="164"/>
      <c r="PA78" s="164"/>
      <c r="PB78" s="164"/>
      <c r="PC78" s="164"/>
      <c r="PD78" s="164"/>
      <c r="PE78" s="164"/>
      <c r="PF78" s="164"/>
      <c r="PG78" s="164"/>
      <c r="PH78" s="164"/>
      <c r="PI78" s="164"/>
      <c r="PJ78" s="164"/>
      <c r="PK78" s="164"/>
      <c r="PL78" s="164"/>
      <c r="PM78" s="164"/>
      <c r="PN78" s="164"/>
      <c r="PO78" s="164"/>
      <c r="PP78" s="164"/>
      <c r="PQ78" s="164"/>
      <c r="PR78" s="164"/>
      <c r="PS78" s="164"/>
      <c r="PT78" s="164"/>
      <c r="PU78" s="164"/>
      <c r="PV78" s="164"/>
      <c r="PW78" s="164"/>
      <c r="PX78" s="164"/>
      <c r="PY78" s="164"/>
      <c r="PZ78" s="164"/>
      <c r="QA78" s="164"/>
      <c r="QB78" s="164"/>
      <c r="QC78" s="164"/>
      <c r="QD78" s="131"/>
    </row>
    <row r="79" spans="2:446">
      <c r="B79" s="128"/>
      <c r="C79" s="129"/>
      <c r="D79" s="129"/>
      <c r="E79" s="129"/>
      <c r="F79" s="130"/>
      <c r="G79" s="130"/>
      <c r="H79" s="131"/>
      <c r="I79" s="132"/>
      <c r="J79" s="132"/>
      <c r="K79" s="162"/>
      <c r="L79" s="132"/>
      <c r="M79" s="132"/>
      <c r="N79" s="135"/>
      <c r="O79" s="132"/>
      <c r="P79" s="135"/>
      <c r="Q79" s="132"/>
      <c r="R79" s="133"/>
      <c r="S79" s="133"/>
      <c r="T79" s="133"/>
      <c r="U79" s="133"/>
      <c r="V79" s="133"/>
      <c r="W79" s="133"/>
      <c r="X79" s="131"/>
      <c r="Y79" s="134"/>
      <c r="Z79" s="134"/>
      <c r="AA79" s="163"/>
      <c r="AB79" s="163"/>
      <c r="AC79" s="134"/>
      <c r="AD79" s="134"/>
      <c r="AE79" s="134"/>
      <c r="AF79" s="131"/>
      <c r="AG79" s="135"/>
      <c r="AH79" s="135"/>
      <c r="AI79" s="135"/>
      <c r="AJ79" s="135"/>
      <c r="AK79" s="135"/>
      <c r="AL79" s="131"/>
      <c r="AM79" s="156"/>
      <c r="AN79" s="156"/>
      <c r="AO79" s="156"/>
      <c r="AP79" s="131"/>
      <c r="AQ79" s="138"/>
      <c r="AR79" s="138"/>
      <c r="AS79" s="131"/>
      <c r="AT79" s="138"/>
      <c r="AU79" s="138"/>
      <c r="AV79" s="131"/>
      <c r="AW79" s="138"/>
      <c r="AX79" s="138"/>
      <c r="AY79" s="138"/>
      <c r="AZ79" s="138"/>
      <c r="BA79" s="138"/>
      <c r="BB79" s="131"/>
      <c r="BC79" s="138"/>
      <c r="BD79" s="138"/>
      <c r="BE79" s="138"/>
      <c r="BF79" s="131"/>
      <c r="BG79" s="138"/>
      <c r="BH79" s="138"/>
      <c r="BI79" s="131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31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39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39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0"/>
      <c r="FX79" s="140"/>
      <c r="FY79" s="140"/>
      <c r="FZ79" s="140"/>
      <c r="GA79" s="140"/>
      <c r="GB79" s="140"/>
      <c r="GC79" s="140"/>
      <c r="GD79" s="140"/>
      <c r="GE79" s="140"/>
      <c r="GF79" s="140"/>
      <c r="GG79" s="140"/>
      <c r="GH79" s="140"/>
      <c r="GI79" s="140"/>
      <c r="GJ79" s="140"/>
      <c r="GK79" s="140"/>
      <c r="GL79" s="140"/>
      <c r="GM79" s="140"/>
      <c r="GN79" s="140"/>
      <c r="GO79" s="140"/>
      <c r="GP79" s="140"/>
      <c r="GQ79" s="140"/>
      <c r="GR79" s="140"/>
      <c r="GS79" s="139"/>
      <c r="GT79" s="140"/>
      <c r="GU79" s="140"/>
      <c r="GV79" s="140"/>
      <c r="GW79" s="140"/>
      <c r="GX79" s="140"/>
      <c r="GY79" s="140"/>
      <c r="GZ79" s="140"/>
      <c r="HA79" s="140"/>
      <c r="HB79" s="140"/>
      <c r="HC79" s="140"/>
      <c r="HD79" s="140"/>
      <c r="HE79" s="140"/>
      <c r="HF79" s="140"/>
      <c r="HG79" s="140"/>
      <c r="HH79" s="140"/>
      <c r="HI79" s="140"/>
      <c r="HJ79" s="140"/>
      <c r="HK79" s="140"/>
      <c r="HL79" s="140"/>
      <c r="HM79" s="140"/>
      <c r="HN79" s="140"/>
      <c r="HO79" s="140"/>
      <c r="HP79" s="140"/>
      <c r="HQ79" s="140"/>
      <c r="HR79" s="140"/>
      <c r="HS79" s="140"/>
      <c r="HT79" s="140"/>
      <c r="HU79" s="140"/>
      <c r="HV79" s="140"/>
      <c r="HW79" s="140"/>
      <c r="HX79" s="140"/>
      <c r="HY79" s="140"/>
      <c r="HZ79" s="140"/>
      <c r="IA79" s="140"/>
      <c r="IB79" s="139"/>
      <c r="IC79" s="140"/>
      <c r="ID79" s="140"/>
      <c r="IE79" s="140"/>
      <c r="IF79" s="140"/>
      <c r="IG79" s="140"/>
      <c r="IH79" s="140"/>
      <c r="II79" s="140"/>
      <c r="IJ79" s="140"/>
      <c r="IK79" s="140"/>
      <c r="IL79" s="140"/>
      <c r="IM79" s="140"/>
      <c r="IN79" s="140"/>
      <c r="IO79" s="140"/>
      <c r="IP79" s="140"/>
      <c r="IQ79" s="140"/>
      <c r="IR79" s="140"/>
      <c r="IS79" s="140"/>
      <c r="IT79" s="140"/>
      <c r="IU79" s="140"/>
      <c r="IV79" s="140"/>
      <c r="IW79" s="140"/>
      <c r="IX79" s="140"/>
      <c r="IY79" s="140"/>
      <c r="IZ79" s="140"/>
      <c r="JA79" s="140"/>
      <c r="JB79" s="140"/>
      <c r="JC79" s="140"/>
      <c r="JD79" s="140"/>
      <c r="JE79" s="140"/>
      <c r="JF79" s="140"/>
      <c r="JG79" s="140"/>
      <c r="JH79" s="140"/>
      <c r="JI79" s="140"/>
      <c r="JJ79" s="140"/>
      <c r="JK79" s="139"/>
      <c r="JL79" s="140"/>
      <c r="JM79" s="140"/>
      <c r="JN79" s="140"/>
      <c r="JO79" s="140"/>
      <c r="JP79" s="140"/>
      <c r="JQ79" s="140"/>
      <c r="JR79" s="140"/>
      <c r="JS79" s="140"/>
      <c r="JT79" s="140"/>
      <c r="JU79" s="140"/>
      <c r="JV79" s="140"/>
      <c r="JW79" s="140"/>
      <c r="JX79" s="140"/>
      <c r="JY79" s="140"/>
      <c r="JZ79" s="140"/>
      <c r="KA79" s="140"/>
      <c r="KB79" s="140"/>
      <c r="KC79" s="140"/>
      <c r="KD79" s="140"/>
      <c r="KE79" s="140"/>
      <c r="KF79" s="140"/>
      <c r="KG79" s="140"/>
      <c r="KH79" s="140"/>
      <c r="KI79" s="140"/>
      <c r="KJ79" s="140"/>
      <c r="KK79" s="140"/>
      <c r="KL79" s="140"/>
      <c r="KM79" s="140"/>
      <c r="KN79" s="140"/>
      <c r="KO79" s="140"/>
      <c r="KP79" s="140"/>
      <c r="KQ79" s="140"/>
      <c r="KR79" s="140"/>
      <c r="KS79" s="140"/>
      <c r="KT79" s="139"/>
      <c r="KU79" s="140"/>
      <c r="KV79" s="140"/>
      <c r="KW79" s="140"/>
      <c r="KX79" s="140"/>
      <c r="KY79" s="140"/>
      <c r="KZ79" s="140"/>
      <c r="LA79" s="140"/>
      <c r="LB79" s="140"/>
      <c r="LC79" s="140"/>
      <c r="LD79" s="140"/>
      <c r="LE79" s="140"/>
      <c r="LF79" s="140"/>
      <c r="LG79" s="140"/>
      <c r="LH79" s="140"/>
      <c r="LI79" s="140"/>
      <c r="LJ79" s="140"/>
      <c r="LK79" s="140"/>
      <c r="LL79" s="140"/>
      <c r="LM79" s="140"/>
      <c r="LN79" s="140"/>
      <c r="LO79" s="140"/>
      <c r="LP79" s="140"/>
      <c r="LQ79" s="140"/>
      <c r="LR79" s="140"/>
      <c r="LS79" s="140"/>
      <c r="LT79" s="140"/>
      <c r="LU79" s="140"/>
      <c r="LV79" s="140"/>
      <c r="LW79" s="140"/>
      <c r="LX79" s="140"/>
      <c r="LY79" s="140"/>
      <c r="LZ79" s="140"/>
      <c r="MA79" s="140"/>
      <c r="MB79" s="140"/>
      <c r="MC79" s="139"/>
      <c r="MD79" s="164"/>
      <c r="ME79" s="164"/>
      <c r="MF79" s="164"/>
      <c r="MG79" s="164"/>
      <c r="MH79" s="164"/>
      <c r="MI79" s="164"/>
      <c r="MJ79" s="164"/>
      <c r="MK79" s="164"/>
      <c r="ML79" s="164"/>
      <c r="MM79" s="164"/>
      <c r="MN79" s="164"/>
      <c r="MO79" s="164"/>
      <c r="MP79" s="164"/>
      <c r="MQ79" s="164"/>
      <c r="MR79" s="164"/>
      <c r="MS79" s="164"/>
      <c r="MT79" s="164"/>
      <c r="MU79" s="164"/>
      <c r="MV79" s="164"/>
      <c r="MW79" s="164"/>
      <c r="MX79" s="164"/>
      <c r="MY79" s="164"/>
      <c r="MZ79" s="164"/>
      <c r="NA79" s="164"/>
      <c r="NB79" s="164"/>
      <c r="NC79" s="164"/>
      <c r="ND79" s="164"/>
      <c r="NE79" s="164"/>
      <c r="NF79" s="164"/>
      <c r="NG79" s="164"/>
      <c r="NH79" s="164"/>
      <c r="NI79" s="164"/>
      <c r="NJ79" s="164"/>
      <c r="NK79" s="164"/>
      <c r="NL79" s="139"/>
      <c r="NM79" s="164"/>
      <c r="NN79" s="164"/>
      <c r="NO79" s="164"/>
      <c r="NP79" s="164"/>
      <c r="NQ79" s="164"/>
      <c r="NR79" s="164"/>
      <c r="NS79" s="164"/>
      <c r="NT79" s="164"/>
      <c r="NU79" s="164"/>
      <c r="NV79" s="164"/>
      <c r="NW79" s="164"/>
      <c r="NX79" s="164"/>
      <c r="NY79" s="164"/>
      <c r="NZ79" s="164"/>
      <c r="OA79" s="164"/>
      <c r="OB79" s="164"/>
      <c r="OC79" s="164"/>
      <c r="OD79" s="164"/>
      <c r="OE79" s="164"/>
      <c r="OF79" s="164"/>
      <c r="OG79" s="164"/>
      <c r="OH79" s="164"/>
      <c r="OI79" s="164"/>
      <c r="OJ79" s="164"/>
      <c r="OK79" s="164"/>
      <c r="OL79" s="164"/>
      <c r="OM79" s="164"/>
      <c r="ON79" s="164"/>
      <c r="OO79" s="164"/>
      <c r="OP79" s="164"/>
      <c r="OQ79" s="164"/>
      <c r="OR79" s="164"/>
      <c r="OS79" s="164"/>
      <c r="OT79" s="164"/>
      <c r="OU79" s="139"/>
      <c r="OV79" s="164"/>
      <c r="OW79" s="164"/>
      <c r="OX79" s="164"/>
      <c r="OY79" s="164"/>
      <c r="OZ79" s="164"/>
      <c r="PA79" s="164"/>
      <c r="PB79" s="164"/>
      <c r="PC79" s="164"/>
      <c r="PD79" s="164"/>
      <c r="PE79" s="164"/>
      <c r="PF79" s="164"/>
      <c r="PG79" s="164"/>
      <c r="PH79" s="164"/>
      <c r="PI79" s="164"/>
      <c r="PJ79" s="164"/>
      <c r="PK79" s="164"/>
      <c r="PL79" s="164"/>
      <c r="PM79" s="164"/>
      <c r="PN79" s="164"/>
      <c r="PO79" s="164"/>
      <c r="PP79" s="164"/>
      <c r="PQ79" s="164"/>
      <c r="PR79" s="164"/>
      <c r="PS79" s="164"/>
      <c r="PT79" s="164"/>
      <c r="PU79" s="164"/>
      <c r="PV79" s="164"/>
      <c r="PW79" s="164"/>
      <c r="PX79" s="164"/>
      <c r="PY79" s="164"/>
      <c r="PZ79" s="164"/>
      <c r="QA79" s="164"/>
      <c r="QB79" s="164"/>
      <c r="QC79" s="164"/>
      <c r="QD79" s="131"/>
    </row>
    <row r="80" spans="2:446">
      <c r="B80" s="128"/>
      <c r="C80" s="129"/>
      <c r="D80" s="129"/>
      <c r="E80" s="129"/>
      <c r="F80" s="130"/>
      <c r="G80" s="130"/>
      <c r="H80" s="131"/>
      <c r="I80" s="132"/>
      <c r="J80" s="132"/>
      <c r="K80" s="162"/>
      <c r="L80" s="132"/>
      <c r="M80" s="132"/>
      <c r="N80" s="135"/>
      <c r="O80" s="132"/>
      <c r="P80" s="135"/>
      <c r="Q80" s="132"/>
      <c r="R80" s="133"/>
      <c r="S80" s="133"/>
      <c r="T80" s="133"/>
      <c r="U80" s="133"/>
      <c r="V80" s="133"/>
      <c r="W80" s="133"/>
      <c r="X80" s="131"/>
      <c r="Y80" s="134"/>
      <c r="Z80" s="134"/>
      <c r="AA80" s="163"/>
      <c r="AB80" s="163"/>
      <c r="AC80" s="134"/>
      <c r="AD80" s="134"/>
      <c r="AE80" s="134"/>
      <c r="AF80" s="131"/>
      <c r="AG80" s="135"/>
      <c r="AH80" s="135"/>
      <c r="AI80" s="135"/>
      <c r="AJ80" s="135"/>
      <c r="AK80" s="135"/>
      <c r="AL80" s="131"/>
      <c r="AM80" s="156"/>
      <c r="AN80" s="156"/>
      <c r="AO80" s="156"/>
      <c r="AP80" s="131"/>
      <c r="AQ80" s="138"/>
      <c r="AR80" s="138"/>
      <c r="AS80" s="131"/>
      <c r="AT80" s="138"/>
      <c r="AU80" s="138"/>
      <c r="AV80" s="131"/>
      <c r="AW80" s="138"/>
      <c r="AX80" s="138"/>
      <c r="AY80" s="138"/>
      <c r="AZ80" s="138"/>
      <c r="BA80" s="138"/>
      <c r="BB80" s="131"/>
      <c r="BC80" s="138"/>
      <c r="BD80" s="138"/>
      <c r="BE80" s="138"/>
      <c r="BF80" s="131"/>
      <c r="BG80" s="138"/>
      <c r="BH80" s="138"/>
      <c r="BI80" s="131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31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39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39"/>
      <c r="FK80" s="140"/>
      <c r="FL80" s="140"/>
      <c r="FM80" s="140"/>
      <c r="FN80" s="140"/>
      <c r="FO80" s="140"/>
      <c r="FP80" s="140"/>
      <c r="FQ80" s="140"/>
      <c r="FR80" s="140"/>
      <c r="FS80" s="140"/>
      <c r="FT80" s="140"/>
      <c r="FU80" s="140"/>
      <c r="FV80" s="140"/>
      <c r="FW80" s="140"/>
      <c r="FX80" s="140"/>
      <c r="FY80" s="140"/>
      <c r="FZ80" s="140"/>
      <c r="GA80" s="140"/>
      <c r="GB80" s="140"/>
      <c r="GC80" s="140"/>
      <c r="GD80" s="140"/>
      <c r="GE80" s="140"/>
      <c r="GF80" s="140"/>
      <c r="GG80" s="140"/>
      <c r="GH80" s="140"/>
      <c r="GI80" s="140"/>
      <c r="GJ80" s="140"/>
      <c r="GK80" s="140"/>
      <c r="GL80" s="140"/>
      <c r="GM80" s="140"/>
      <c r="GN80" s="140"/>
      <c r="GO80" s="140"/>
      <c r="GP80" s="140"/>
      <c r="GQ80" s="140"/>
      <c r="GR80" s="140"/>
      <c r="GS80" s="139"/>
      <c r="GT80" s="140"/>
      <c r="GU80" s="140"/>
      <c r="GV80" s="140"/>
      <c r="GW80" s="140"/>
      <c r="GX80" s="140"/>
      <c r="GY80" s="140"/>
      <c r="GZ80" s="140"/>
      <c r="HA80" s="140"/>
      <c r="HB80" s="140"/>
      <c r="HC80" s="140"/>
      <c r="HD80" s="140"/>
      <c r="HE80" s="140"/>
      <c r="HF80" s="140"/>
      <c r="HG80" s="140"/>
      <c r="HH80" s="140"/>
      <c r="HI80" s="140"/>
      <c r="HJ80" s="140"/>
      <c r="HK80" s="140"/>
      <c r="HL80" s="140"/>
      <c r="HM80" s="140"/>
      <c r="HN80" s="140"/>
      <c r="HO80" s="140"/>
      <c r="HP80" s="140"/>
      <c r="HQ80" s="140"/>
      <c r="HR80" s="140"/>
      <c r="HS80" s="140"/>
      <c r="HT80" s="140"/>
      <c r="HU80" s="140"/>
      <c r="HV80" s="140"/>
      <c r="HW80" s="140"/>
      <c r="HX80" s="140"/>
      <c r="HY80" s="140"/>
      <c r="HZ80" s="140"/>
      <c r="IA80" s="140"/>
      <c r="IB80" s="139"/>
      <c r="IC80" s="140"/>
      <c r="ID80" s="140"/>
      <c r="IE80" s="140"/>
      <c r="IF80" s="140"/>
      <c r="IG80" s="140"/>
      <c r="IH80" s="140"/>
      <c r="II80" s="140"/>
      <c r="IJ80" s="140"/>
      <c r="IK80" s="140"/>
      <c r="IL80" s="140"/>
      <c r="IM80" s="140"/>
      <c r="IN80" s="140"/>
      <c r="IO80" s="140"/>
      <c r="IP80" s="140"/>
      <c r="IQ80" s="140"/>
      <c r="IR80" s="140"/>
      <c r="IS80" s="140"/>
      <c r="IT80" s="140"/>
      <c r="IU80" s="140"/>
      <c r="IV80" s="140"/>
      <c r="IW80" s="140"/>
      <c r="IX80" s="140"/>
      <c r="IY80" s="140"/>
      <c r="IZ80" s="140"/>
      <c r="JA80" s="140"/>
      <c r="JB80" s="140"/>
      <c r="JC80" s="140"/>
      <c r="JD80" s="140"/>
      <c r="JE80" s="140"/>
      <c r="JF80" s="140"/>
      <c r="JG80" s="140"/>
      <c r="JH80" s="140"/>
      <c r="JI80" s="140"/>
      <c r="JJ80" s="140"/>
      <c r="JK80" s="139"/>
      <c r="JL80" s="140"/>
      <c r="JM80" s="140"/>
      <c r="JN80" s="140"/>
      <c r="JO80" s="140"/>
      <c r="JP80" s="140"/>
      <c r="JQ80" s="140"/>
      <c r="JR80" s="140"/>
      <c r="JS80" s="140"/>
      <c r="JT80" s="140"/>
      <c r="JU80" s="140"/>
      <c r="JV80" s="140"/>
      <c r="JW80" s="140"/>
      <c r="JX80" s="140"/>
      <c r="JY80" s="140"/>
      <c r="JZ80" s="140"/>
      <c r="KA80" s="140"/>
      <c r="KB80" s="140"/>
      <c r="KC80" s="140"/>
      <c r="KD80" s="140"/>
      <c r="KE80" s="140"/>
      <c r="KF80" s="140"/>
      <c r="KG80" s="140"/>
      <c r="KH80" s="140"/>
      <c r="KI80" s="140"/>
      <c r="KJ80" s="140"/>
      <c r="KK80" s="140"/>
      <c r="KL80" s="140"/>
      <c r="KM80" s="140"/>
      <c r="KN80" s="140"/>
      <c r="KO80" s="140"/>
      <c r="KP80" s="140"/>
      <c r="KQ80" s="140"/>
      <c r="KR80" s="140"/>
      <c r="KS80" s="140"/>
      <c r="KT80" s="139"/>
      <c r="KU80" s="140"/>
      <c r="KV80" s="140"/>
      <c r="KW80" s="140"/>
      <c r="KX80" s="140"/>
      <c r="KY80" s="140"/>
      <c r="KZ80" s="140"/>
      <c r="LA80" s="140"/>
      <c r="LB80" s="140"/>
      <c r="LC80" s="140"/>
      <c r="LD80" s="140"/>
      <c r="LE80" s="140"/>
      <c r="LF80" s="140"/>
      <c r="LG80" s="140"/>
      <c r="LH80" s="140"/>
      <c r="LI80" s="140"/>
      <c r="LJ80" s="140"/>
      <c r="LK80" s="140"/>
      <c r="LL80" s="140"/>
      <c r="LM80" s="140"/>
      <c r="LN80" s="140"/>
      <c r="LO80" s="140"/>
      <c r="LP80" s="140"/>
      <c r="LQ80" s="140"/>
      <c r="LR80" s="140"/>
      <c r="LS80" s="140"/>
      <c r="LT80" s="140"/>
      <c r="LU80" s="140"/>
      <c r="LV80" s="140"/>
      <c r="LW80" s="140"/>
      <c r="LX80" s="140"/>
      <c r="LY80" s="140"/>
      <c r="LZ80" s="140"/>
      <c r="MA80" s="140"/>
      <c r="MB80" s="140"/>
      <c r="MC80" s="139"/>
      <c r="MD80" s="164"/>
      <c r="ME80" s="164"/>
      <c r="MF80" s="164"/>
      <c r="MG80" s="164"/>
      <c r="MH80" s="164"/>
      <c r="MI80" s="164"/>
      <c r="MJ80" s="164"/>
      <c r="MK80" s="164"/>
      <c r="ML80" s="164"/>
      <c r="MM80" s="164"/>
      <c r="MN80" s="164"/>
      <c r="MO80" s="164"/>
      <c r="MP80" s="164"/>
      <c r="MQ80" s="164"/>
      <c r="MR80" s="164"/>
      <c r="MS80" s="164"/>
      <c r="MT80" s="164"/>
      <c r="MU80" s="164"/>
      <c r="MV80" s="164"/>
      <c r="MW80" s="164"/>
      <c r="MX80" s="164"/>
      <c r="MY80" s="164"/>
      <c r="MZ80" s="164"/>
      <c r="NA80" s="164"/>
      <c r="NB80" s="164"/>
      <c r="NC80" s="164"/>
      <c r="ND80" s="164"/>
      <c r="NE80" s="164"/>
      <c r="NF80" s="164"/>
      <c r="NG80" s="164"/>
      <c r="NH80" s="164"/>
      <c r="NI80" s="164"/>
      <c r="NJ80" s="164"/>
      <c r="NK80" s="164"/>
      <c r="NL80" s="139"/>
      <c r="NM80" s="164"/>
      <c r="NN80" s="164"/>
      <c r="NO80" s="164"/>
      <c r="NP80" s="164"/>
      <c r="NQ80" s="164"/>
      <c r="NR80" s="164"/>
      <c r="NS80" s="164"/>
      <c r="NT80" s="164"/>
      <c r="NU80" s="164"/>
      <c r="NV80" s="164"/>
      <c r="NW80" s="164"/>
      <c r="NX80" s="164"/>
      <c r="NY80" s="164"/>
      <c r="NZ80" s="164"/>
      <c r="OA80" s="164"/>
      <c r="OB80" s="164"/>
      <c r="OC80" s="164"/>
      <c r="OD80" s="164"/>
      <c r="OE80" s="164"/>
      <c r="OF80" s="164"/>
      <c r="OG80" s="164"/>
      <c r="OH80" s="164"/>
      <c r="OI80" s="164"/>
      <c r="OJ80" s="164"/>
      <c r="OK80" s="164"/>
      <c r="OL80" s="164"/>
      <c r="OM80" s="164"/>
      <c r="ON80" s="164"/>
      <c r="OO80" s="164"/>
      <c r="OP80" s="164"/>
      <c r="OQ80" s="164"/>
      <c r="OR80" s="164"/>
      <c r="OS80" s="164"/>
      <c r="OT80" s="164"/>
      <c r="OU80" s="139"/>
      <c r="OV80" s="164"/>
      <c r="OW80" s="164"/>
      <c r="OX80" s="164"/>
      <c r="OY80" s="164"/>
      <c r="OZ80" s="164"/>
      <c r="PA80" s="164"/>
      <c r="PB80" s="164"/>
      <c r="PC80" s="164"/>
      <c r="PD80" s="164"/>
      <c r="PE80" s="164"/>
      <c r="PF80" s="164"/>
      <c r="PG80" s="164"/>
      <c r="PH80" s="164"/>
      <c r="PI80" s="164"/>
      <c r="PJ80" s="164"/>
      <c r="PK80" s="164"/>
      <c r="PL80" s="164"/>
      <c r="PM80" s="164"/>
      <c r="PN80" s="164"/>
      <c r="PO80" s="164"/>
      <c r="PP80" s="164"/>
      <c r="PQ80" s="164"/>
      <c r="PR80" s="164"/>
      <c r="PS80" s="164"/>
      <c r="PT80" s="164"/>
      <c r="PU80" s="164"/>
      <c r="PV80" s="164"/>
      <c r="PW80" s="164"/>
      <c r="PX80" s="164"/>
      <c r="PY80" s="164"/>
      <c r="PZ80" s="164"/>
      <c r="QA80" s="164"/>
      <c r="QB80" s="164"/>
      <c r="QC80" s="164"/>
      <c r="QD80" s="131"/>
    </row>
    <row r="81" spans="2:446">
      <c r="B81" s="128"/>
      <c r="C81" s="129"/>
      <c r="D81" s="129"/>
      <c r="E81" s="129"/>
      <c r="F81" s="130"/>
      <c r="G81" s="130"/>
      <c r="H81" s="131"/>
      <c r="I81" s="132"/>
      <c r="J81" s="132"/>
      <c r="K81" s="162"/>
      <c r="L81" s="132"/>
      <c r="M81" s="132"/>
      <c r="N81" s="135"/>
      <c r="O81" s="132"/>
      <c r="P81" s="135"/>
      <c r="Q81" s="132"/>
      <c r="R81" s="133"/>
      <c r="S81" s="133"/>
      <c r="T81" s="133"/>
      <c r="U81" s="133"/>
      <c r="V81" s="133"/>
      <c r="W81" s="133"/>
      <c r="X81" s="131"/>
      <c r="Y81" s="134"/>
      <c r="Z81" s="134"/>
      <c r="AA81" s="163"/>
      <c r="AB81" s="163"/>
      <c r="AC81" s="134"/>
      <c r="AD81" s="134"/>
      <c r="AE81" s="134"/>
      <c r="AF81" s="131"/>
      <c r="AG81" s="135"/>
      <c r="AH81" s="135"/>
      <c r="AI81" s="135"/>
      <c r="AJ81" s="135"/>
      <c r="AK81" s="135"/>
      <c r="AL81" s="131"/>
      <c r="AM81" s="156"/>
      <c r="AN81" s="156"/>
      <c r="AO81" s="156"/>
      <c r="AP81" s="131"/>
      <c r="AQ81" s="138"/>
      <c r="AR81" s="138"/>
      <c r="AS81" s="131"/>
      <c r="AT81" s="138"/>
      <c r="AU81" s="138"/>
      <c r="AV81" s="131"/>
      <c r="AW81" s="138"/>
      <c r="AX81" s="138"/>
      <c r="AY81" s="138"/>
      <c r="AZ81" s="138"/>
      <c r="BA81" s="138"/>
      <c r="BB81" s="131"/>
      <c r="BC81" s="138"/>
      <c r="BD81" s="138"/>
      <c r="BE81" s="138"/>
      <c r="BF81" s="131"/>
      <c r="BG81" s="138"/>
      <c r="BH81" s="138"/>
      <c r="BI81" s="131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31"/>
      <c r="CS81" s="140"/>
      <c r="CT81" s="140"/>
      <c r="CU81" s="140"/>
      <c r="CV81" s="140"/>
      <c r="CW81" s="140"/>
      <c r="CX81" s="140"/>
      <c r="CY81" s="140"/>
      <c r="CZ81" s="140"/>
      <c r="DA81" s="140"/>
      <c r="DB81" s="140"/>
      <c r="DC81" s="140"/>
      <c r="DD81" s="140"/>
      <c r="DE81" s="140"/>
      <c r="DF81" s="140"/>
      <c r="DG81" s="140"/>
      <c r="DH81" s="140"/>
      <c r="DI81" s="140"/>
      <c r="DJ81" s="140"/>
      <c r="DK81" s="140"/>
      <c r="DL81" s="140"/>
      <c r="DM81" s="140"/>
      <c r="DN81" s="140"/>
      <c r="DO81" s="140"/>
      <c r="DP81" s="140"/>
      <c r="DQ81" s="140"/>
      <c r="DR81" s="140"/>
      <c r="DS81" s="140"/>
      <c r="DT81" s="140"/>
      <c r="DU81" s="140"/>
      <c r="DV81" s="140"/>
      <c r="DW81" s="140"/>
      <c r="DX81" s="140"/>
      <c r="DY81" s="140"/>
      <c r="DZ81" s="140"/>
      <c r="EA81" s="139"/>
      <c r="EB81" s="140"/>
      <c r="EC81" s="140"/>
      <c r="ED81" s="140"/>
      <c r="EE81" s="140"/>
      <c r="EF81" s="140"/>
      <c r="EG81" s="140"/>
      <c r="EH81" s="140"/>
      <c r="EI81" s="140"/>
      <c r="EJ81" s="140"/>
      <c r="EK81" s="140"/>
      <c r="EL81" s="140"/>
      <c r="EM81" s="140"/>
      <c r="EN81" s="140"/>
      <c r="EO81" s="140"/>
      <c r="EP81" s="140"/>
      <c r="EQ81" s="140"/>
      <c r="ER81" s="140"/>
      <c r="ES81" s="140"/>
      <c r="ET81" s="140"/>
      <c r="EU81" s="140"/>
      <c r="EV81" s="140"/>
      <c r="EW81" s="140"/>
      <c r="EX81" s="140"/>
      <c r="EY81" s="140"/>
      <c r="EZ81" s="140"/>
      <c r="FA81" s="140"/>
      <c r="FB81" s="140"/>
      <c r="FC81" s="140"/>
      <c r="FD81" s="140"/>
      <c r="FE81" s="140"/>
      <c r="FF81" s="140"/>
      <c r="FG81" s="140"/>
      <c r="FH81" s="140"/>
      <c r="FI81" s="140"/>
      <c r="FJ81" s="139"/>
      <c r="FK81" s="140"/>
      <c r="FL81" s="140"/>
      <c r="FM81" s="140"/>
      <c r="FN81" s="140"/>
      <c r="FO81" s="140"/>
      <c r="FP81" s="140"/>
      <c r="FQ81" s="140"/>
      <c r="FR81" s="140"/>
      <c r="FS81" s="140"/>
      <c r="FT81" s="140"/>
      <c r="FU81" s="140"/>
      <c r="FV81" s="140"/>
      <c r="FW81" s="140"/>
      <c r="FX81" s="140"/>
      <c r="FY81" s="140"/>
      <c r="FZ81" s="140"/>
      <c r="GA81" s="140"/>
      <c r="GB81" s="140"/>
      <c r="GC81" s="140"/>
      <c r="GD81" s="140"/>
      <c r="GE81" s="140"/>
      <c r="GF81" s="140"/>
      <c r="GG81" s="140"/>
      <c r="GH81" s="140"/>
      <c r="GI81" s="140"/>
      <c r="GJ81" s="140"/>
      <c r="GK81" s="140"/>
      <c r="GL81" s="140"/>
      <c r="GM81" s="140"/>
      <c r="GN81" s="140"/>
      <c r="GO81" s="140"/>
      <c r="GP81" s="140"/>
      <c r="GQ81" s="140"/>
      <c r="GR81" s="140"/>
      <c r="GS81" s="139"/>
      <c r="GT81" s="140"/>
      <c r="GU81" s="140"/>
      <c r="GV81" s="140"/>
      <c r="GW81" s="140"/>
      <c r="GX81" s="140"/>
      <c r="GY81" s="140"/>
      <c r="GZ81" s="140"/>
      <c r="HA81" s="140"/>
      <c r="HB81" s="140"/>
      <c r="HC81" s="140"/>
      <c r="HD81" s="140"/>
      <c r="HE81" s="140"/>
      <c r="HF81" s="140"/>
      <c r="HG81" s="140"/>
      <c r="HH81" s="140"/>
      <c r="HI81" s="140"/>
      <c r="HJ81" s="140"/>
      <c r="HK81" s="140"/>
      <c r="HL81" s="140"/>
      <c r="HM81" s="140"/>
      <c r="HN81" s="140"/>
      <c r="HO81" s="140"/>
      <c r="HP81" s="140"/>
      <c r="HQ81" s="140"/>
      <c r="HR81" s="140"/>
      <c r="HS81" s="140"/>
      <c r="HT81" s="140"/>
      <c r="HU81" s="140"/>
      <c r="HV81" s="140"/>
      <c r="HW81" s="140"/>
      <c r="HX81" s="140"/>
      <c r="HY81" s="140"/>
      <c r="HZ81" s="140"/>
      <c r="IA81" s="140"/>
      <c r="IB81" s="139"/>
      <c r="IC81" s="140"/>
      <c r="ID81" s="140"/>
      <c r="IE81" s="140"/>
      <c r="IF81" s="140"/>
      <c r="IG81" s="140"/>
      <c r="IH81" s="140"/>
      <c r="II81" s="140"/>
      <c r="IJ81" s="140"/>
      <c r="IK81" s="140"/>
      <c r="IL81" s="140"/>
      <c r="IM81" s="140"/>
      <c r="IN81" s="140"/>
      <c r="IO81" s="140"/>
      <c r="IP81" s="140"/>
      <c r="IQ81" s="140"/>
      <c r="IR81" s="140"/>
      <c r="IS81" s="140"/>
      <c r="IT81" s="140"/>
      <c r="IU81" s="140"/>
      <c r="IV81" s="140"/>
      <c r="IW81" s="140"/>
      <c r="IX81" s="140"/>
      <c r="IY81" s="140"/>
      <c r="IZ81" s="140"/>
      <c r="JA81" s="140"/>
      <c r="JB81" s="140"/>
      <c r="JC81" s="140"/>
      <c r="JD81" s="140"/>
      <c r="JE81" s="140"/>
      <c r="JF81" s="140"/>
      <c r="JG81" s="140"/>
      <c r="JH81" s="140"/>
      <c r="JI81" s="140"/>
      <c r="JJ81" s="140"/>
      <c r="JK81" s="139"/>
      <c r="JL81" s="140"/>
      <c r="JM81" s="140"/>
      <c r="JN81" s="140"/>
      <c r="JO81" s="140"/>
      <c r="JP81" s="140"/>
      <c r="JQ81" s="140"/>
      <c r="JR81" s="140"/>
      <c r="JS81" s="140"/>
      <c r="JT81" s="140"/>
      <c r="JU81" s="140"/>
      <c r="JV81" s="140"/>
      <c r="JW81" s="140"/>
      <c r="JX81" s="140"/>
      <c r="JY81" s="140"/>
      <c r="JZ81" s="140"/>
      <c r="KA81" s="140"/>
      <c r="KB81" s="140"/>
      <c r="KC81" s="140"/>
      <c r="KD81" s="140"/>
      <c r="KE81" s="140"/>
      <c r="KF81" s="140"/>
      <c r="KG81" s="140"/>
      <c r="KH81" s="140"/>
      <c r="KI81" s="140"/>
      <c r="KJ81" s="140"/>
      <c r="KK81" s="140"/>
      <c r="KL81" s="140"/>
      <c r="KM81" s="140"/>
      <c r="KN81" s="140"/>
      <c r="KO81" s="140"/>
      <c r="KP81" s="140"/>
      <c r="KQ81" s="140"/>
      <c r="KR81" s="140"/>
      <c r="KS81" s="140"/>
      <c r="KT81" s="139"/>
      <c r="KU81" s="140"/>
      <c r="KV81" s="140"/>
      <c r="KW81" s="140"/>
      <c r="KX81" s="140"/>
      <c r="KY81" s="140"/>
      <c r="KZ81" s="140"/>
      <c r="LA81" s="140"/>
      <c r="LB81" s="140"/>
      <c r="LC81" s="140"/>
      <c r="LD81" s="140"/>
      <c r="LE81" s="140"/>
      <c r="LF81" s="140"/>
      <c r="LG81" s="140"/>
      <c r="LH81" s="140"/>
      <c r="LI81" s="140"/>
      <c r="LJ81" s="140"/>
      <c r="LK81" s="140"/>
      <c r="LL81" s="140"/>
      <c r="LM81" s="140"/>
      <c r="LN81" s="140"/>
      <c r="LO81" s="140"/>
      <c r="LP81" s="140"/>
      <c r="LQ81" s="140"/>
      <c r="LR81" s="140"/>
      <c r="LS81" s="140"/>
      <c r="LT81" s="140"/>
      <c r="LU81" s="140"/>
      <c r="LV81" s="140"/>
      <c r="LW81" s="140"/>
      <c r="LX81" s="140"/>
      <c r="LY81" s="140"/>
      <c r="LZ81" s="140"/>
      <c r="MA81" s="140"/>
      <c r="MB81" s="140"/>
      <c r="MC81" s="139"/>
      <c r="MD81" s="164"/>
      <c r="ME81" s="164"/>
      <c r="MF81" s="164"/>
      <c r="MG81" s="164"/>
      <c r="MH81" s="164"/>
      <c r="MI81" s="164"/>
      <c r="MJ81" s="164"/>
      <c r="MK81" s="164"/>
      <c r="ML81" s="164"/>
      <c r="MM81" s="164"/>
      <c r="MN81" s="164"/>
      <c r="MO81" s="164"/>
      <c r="MP81" s="164"/>
      <c r="MQ81" s="164"/>
      <c r="MR81" s="164"/>
      <c r="MS81" s="164"/>
      <c r="MT81" s="164"/>
      <c r="MU81" s="164"/>
      <c r="MV81" s="164"/>
      <c r="MW81" s="164"/>
      <c r="MX81" s="164"/>
      <c r="MY81" s="164"/>
      <c r="MZ81" s="164"/>
      <c r="NA81" s="164"/>
      <c r="NB81" s="164"/>
      <c r="NC81" s="164"/>
      <c r="ND81" s="164"/>
      <c r="NE81" s="164"/>
      <c r="NF81" s="164"/>
      <c r="NG81" s="164"/>
      <c r="NH81" s="164"/>
      <c r="NI81" s="164"/>
      <c r="NJ81" s="164"/>
      <c r="NK81" s="164"/>
      <c r="NL81" s="139"/>
      <c r="NM81" s="164"/>
      <c r="NN81" s="164"/>
      <c r="NO81" s="164"/>
      <c r="NP81" s="164"/>
      <c r="NQ81" s="164"/>
      <c r="NR81" s="164"/>
      <c r="NS81" s="164"/>
      <c r="NT81" s="164"/>
      <c r="NU81" s="164"/>
      <c r="NV81" s="164"/>
      <c r="NW81" s="164"/>
      <c r="NX81" s="164"/>
      <c r="NY81" s="164"/>
      <c r="NZ81" s="164"/>
      <c r="OA81" s="164"/>
      <c r="OB81" s="164"/>
      <c r="OC81" s="164"/>
      <c r="OD81" s="164"/>
      <c r="OE81" s="164"/>
      <c r="OF81" s="164"/>
      <c r="OG81" s="164"/>
      <c r="OH81" s="164"/>
      <c r="OI81" s="164"/>
      <c r="OJ81" s="164"/>
      <c r="OK81" s="164"/>
      <c r="OL81" s="164"/>
      <c r="OM81" s="164"/>
      <c r="ON81" s="164"/>
      <c r="OO81" s="164"/>
      <c r="OP81" s="164"/>
      <c r="OQ81" s="164"/>
      <c r="OR81" s="164"/>
      <c r="OS81" s="164"/>
      <c r="OT81" s="164"/>
      <c r="OU81" s="139"/>
      <c r="OV81" s="164"/>
      <c r="OW81" s="164"/>
      <c r="OX81" s="164"/>
      <c r="OY81" s="164"/>
      <c r="OZ81" s="164"/>
      <c r="PA81" s="164"/>
      <c r="PB81" s="164"/>
      <c r="PC81" s="164"/>
      <c r="PD81" s="164"/>
      <c r="PE81" s="164"/>
      <c r="PF81" s="164"/>
      <c r="PG81" s="164"/>
      <c r="PH81" s="164"/>
      <c r="PI81" s="164"/>
      <c r="PJ81" s="164"/>
      <c r="PK81" s="164"/>
      <c r="PL81" s="164"/>
      <c r="PM81" s="164"/>
      <c r="PN81" s="164"/>
      <c r="PO81" s="164"/>
      <c r="PP81" s="164"/>
      <c r="PQ81" s="164"/>
      <c r="PR81" s="164"/>
      <c r="PS81" s="164"/>
      <c r="PT81" s="164"/>
      <c r="PU81" s="164"/>
      <c r="PV81" s="164"/>
      <c r="PW81" s="164"/>
      <c r="PX81" s="164"/>
      <c r="PY81" s="164"/>
      <c r="PZ81" s="164"/>
      <c r="QA81" s="164"/>
      <c r="QB81" s="164"/>
      <c r="QC81" s="164"/>
      <c r="QD81" s="131"/>
    </row>
    <row r="82" spans="2:446">
      <c r="B82" s="128"/>
      <c r="C82" s="129"/>
      <c r="D82" s="129"/>
      <c r="E82" s="129"/>
      <c r="F82" s="130"/>
      <c r="G82" s="130"/>
      <c r="H82" s="131"/>
      <c r="I82" s="132"/>
      <c r="J82" s="132"/>
      <c r="K82" s="162"/>
      <c r="L82" s="132"/>
      <c r="M82" s="132"/>
      <c r="N82" s="135"/>
      <c r="O82" s="132"/>
      <c r="P82" s="135"/>
      <c r="Q82" s="132"/>
      <c r="R82" s="133"/>
      <c r="S82" s="133"/>
      <c r="T82" s="133"/>
      <c r="U82" s="133"/>
      <c r="V82" s="133"/>
      <c r="W82" s="133"/>
      <c r="X82" s="131"/>
      <c r="Y82" s="134"/>
      <c r="Z82" s="134"/>
      <c r="AA82" s="163"/>
      <c r="AB82" s="163"/>
      <c r="AC82" s="134"/>
      <c r="AD82" s="134"/>
      <c r="AE82" s="134"/>
      <c r="AF82" s="131"/>
      <c r="AG82" s="135"/>
      <c r="AH82" s="135"/>
      <c r="AI82" s="135"/>
      <c r="AJ82" s="135"/>
      <c r="AK82" s="135"/>
      <c r="AL82" s="131"/>
      <c r="AM82" s="156"/>
      <c r="AN82" s="156"/>
      <c r="AO82" s="156"/>
      <c r="AP82" s="131"/>
      <c r="AQ82" s="138"/>
      <c r="AR82" s="138"/>
      <c r="AS82" s="131"/>
      <c r="AT82" s="138"/>
      <c r="AU82" s="138"/>
      <c r="AV82" s="131"/>
      <c r="AW82" s="138"/>
      <c r="AX82" s="138"/>
      <c r="AY82" s="138"/>
      <c r="AZ82" s="138"/>
      <c r="BA82" s="138"/>
      <c r="BB82" s="131"/>
      <c r="BC82" s="138"/>
      <c r="BD82" s="138"/>
      <c r="BE82" s="138"/>
      <c r="BF82" s="131"/>
      <c r="BG82" s="138"/>
      <c r="BH82" s="138"/>
      <c r="BI82" s="131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  <c r="CP82" s="140"/>
      <c r="CQ82" s="140"/>
      <c r="CR82" s="131"/>
      <c r="CS82" s="140"/>
      <c r="CT82" s="140"/>
      <c r="CU82" s="140"/>
      <c r="CV82" s="140"/>
      <c r="CW82" s="140"/>
      <c r="CX82" s="140"/>
      <c r="CY82" s="140"/>
      <c r="CZ82" s="140"/>
      <c r="DA82" s="140"/>
      <c r="DB82" s="140"/>
      <c r="DC82" s="140"/>
      <c r="DD82" s="140"/>
      <c r="DE82" s="140"/>
      <c r="DF82" s="140"/>
      <c r="DG82" s="140"/>
      <c r="DH82" s="140"/>
      <c r="DI82" s="140"/>
      <c r="DJ82" s="140"/>
      <c r="DK82" s="140"/>
      <c r="DL82" s="140"/>
      <c r="DM82" s="140"/>
      <c r="DN82" s="140"/>
      <c r="DO82" s="140"/>
      <c r="DP82" s="140"/>
      <c r="DQ82" s="140"/>
      <c r="DR82" s="140"/>
      <c r="DS82" s="140"/>
      <c r="DT82" s="140"/>
      <c r="DU82" s="140"/>
      <c r="DV82" s="140"/>
      <c r="DW82" s="140"/>
      <c r="DX82" s="140"/>
      <c r="DY82" s="140"/>
      <c r="DZ82" s="140"/>
      <c r="EA82" s="139"/>
      <c r="EB82" s="140"/>
      <c r="EC82" s="140"/>
      <c r="ED82" s="140"/>
      <c r="EE82" s="140"/>
      <c r="EF82" s="140"/>
      <c r="EG82" s="140"/>
      <c r="EH82" s="140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0"/>
      <c r="ET82" s="140"/>
      <c r="EU82" s="140"/>
      <c r="EV82" s="140"/>
      <c r="EW82" s="140"/>
      <c r="EX82" s="140"/>
      <c r="EY82" s="140"/>
      <c r="EZ82" s="140"/>
      <c r="FA82" s="140"/>
      <c r="FB82" s="140"/>
      <c r="FC82" s="140"/>
      <c r="FD82" s="140"/>
      <c r="FE82" s="140"/>
      <c r="FF82" s="140"/>
      <c r="FG82" s="140"/>
      <c r="FH82" s="140"/>
      <c r="FI82" s="140"/>
      <c r="FJ82" s="139"/>
      <c r="FK82" s="140"/>
      <c r="FL82" s="140"/>
      <c r="FM82" s="140"/>
      <c r="FN82" s="140"/>
      <c r="FO82" s="140"/>
      <c r="FP82" s="140"/>
      <c r="FQ82" s="140"/>
      <c r="FR82" s="140"/>
      <c r="FS82" s="140"/>
      <c r="FT82" s="140"/>
      <c r="FU82" s="140"/>
      <c r="FV82" s="140"/>
      <c r="FW82" s="140"/>
      <c r="FX82" s="140"/>
      <c r="FY82" s="140"/>
      <c r="FZ82" s="140"/>
      <c r="GA82" s="140"/>
      <c r="GB82" s="140"/>
      <c r="GC82" s="140"/>
      <c r="GD82" s="140"/>
      <c r="GE82" s="140"/>
      <c r="GF82" s="140"/>
      <c r="GG82" s="140"/>
      <c r="GH82" s="140"/>
      <c r="GI82" s="140"/>
      <c r="GJ82" s="140"/>
      <c r="GK82" s="140"/>
      <c r="GL82" s="140"/>
      <c r="GM82" s="140"/>
      <c r="GN82" s="140"/>
      <c r="GO82" s="140"/>
      <c r="GP82" s="140"/>
      <c r="GQ82" s="140"/>
      <c r="GR82" s="140"/>
      <c r="GS82" s="139"/>
      <c r="GT82" s="140"/>
      <c r="GU82" s="140"/>
      <c r="GV82" s="140"/>
      <c r="GW82" s="140"/>
      <c r="GX82" s="140"/>
      <c r="GY82" s="140"/>
      <c r="GZ82" s="140"/>
      <c r="HA82" s="140"/>
      <c r="HB82" s="140"/>
      <c r="HC82" s="140"/>
      <c r="HD82" s="140"/>
      <c r="HE82" s="140"/>
      <c r="HF82" s="140"/>
      <c r="HG82" s="140"/>
      <c r="HH82" s="140"/>
      <c r="HI82" s="140"/>
      <c r="HJ82" s="140"/>
      <c r="HK82" s="140"/>
      <c r="HL82" s="140"/>
      <c r="HM82" s="140"/>
      <c r="HN82" s="140"/>
      <c r="HO82" s="140"/>
      <c r="HP82" s="140"/>
      <c r="HQ82" s="140"/>
      <c r="HR82" s="140"/>
      <c r="HS82" s="140"/>
      <c r="HT82" s="140"/>
      <c r="HU82" s="140"/>
      <c r="HV82" s="140"/>
      <c r="HW82" s="140"/>
      <c r="HX82" s="140"/>
      <c r="HY82" s="140"/>
      <c r="HZ82" s="140"/>
      <c r="IA82" s="140"/>
      <c r="IB82" s="139"/>
      <c r="IC82" s="140"/>
      <c r="ID82" s="140"/>
      <c r="IE82" s="140"/>
      <c r="IF82" s="140"/>
      <c r="IG82" s="140"/>
      <c r="IH82" s="140"/>
      <c r="II82" s="140"/>
      <c r="IJ82" s="140"/>
      <c r="IK82" s="140"/>
      <c r="IL82" s="140"/>
      <c r="IM82" s="140"/>
      <c r="IN82" s="140"/>
      <c r="IO82" s="140"/>
      <c r="IP82" s="140"/>
      <c r="IQ82" s="140"/>
      <c r="IR82" s="140"/>
      <c r="IS82" s="140"/>
      <c r="IT82" s="140"/>
      <c r="IU82" s="140"/>
      <c r="IV82" s="140"/>
      <c r="IW82" s="140"/>
      <c r="IX82" s="140"/>
      <c r="IY82" s="140"/>
      <c r="IZ82" s="140"/>
      <c r="JA82" s="140"/>
      <c r="JB82" s="140"/>
      <c r="JC82" s="140"/>
      <c r="JD82" s="140"/>
      <c r="JE82" s="140"/>
      <c r="JF82" s="140"/>
      <c r="JG82" s="140"/>
      <c r="JH82" s="140"/>
      <c r="JI82" s="140"/>
      <c r="JJ82" s="140"/>
      <c r="JK82" s="139"/>
      <c r="JL82" s="140"/>
      <c r="JM82" s="140"/>
      <c r="JN82" s="140"/>
      <c r="JO82" s="140"/>
      <c r="JP82" s="140"/>
      <c r="JQ82" s="140"/>
      <c r="JR82" s="140"/>
      <c r="JS82" s="140"/>
      <c r="JT82" s="140"/>
      <c r="JU82" s="140"/>
      <c r="JV82" s="140"/>
      <c r="JW82" s="140"/>
      <c r="JX82" s="140"/>
      <c r="JY82" s="140"/>
      <c r="JZ82" s="140"/>
      <c r="KA82" s="140"/>
      <c r="KB82" s="140"/>
      <c r="KC82" s="140"/>
      <c r="KD82" s="140"/>
      <c r="KE82" s="140"/>
      <c r="KF82" s="140"/>
      <c r="KG82" s="140"/>
      <c r="KH82" s="140"/>
      <c r="KI82" s="140"/>
      <c r="KJ82" s="140"/>
      <c r="KK82" s="140"/>
      <c r="KL82" s="140"/>
      <c r="KM82" s="140"/>
      <c r="KN82" s="140"/>
      <c r="KO82" s="140"/>
      <c r="KP82" s="140"/>
      <c r="KQ82" s="140"/>
      <c r="KR82" s="140"/>
      <c r="KS82" s="140"/>
      <c r="KT82" s="139"/>
      <c r="KU82" s="140"/>
      <c r="KV82" s="140"/>
      <c r="KW82" s="140"/>
      <c r="KX82" s="140"/>
      <c r="KY82" s="140"/>
      <c r="KZ82" s="140"/>
      <c r="LA82" s="140"/>
      <c r="LB82" s="140"/>
      <c r="LC82" s="140"/>
      <c r="LD82" s="140"/>
      <c r="LE82" s="140"/>
      <c r="LF82" s="140"/>
      <c r="LG82" s="140"/>
      <c r="LH82" s="140"/>
      <c r="LI82" s="140"/>
      <c r="LJ82" s="140"/>
      <c r="LK82" s="140"/>
      <c r="LL82" s="140"/>
      <c r="LM82" s="140"/>
      <c r="LN82" s="140"/>
      <c r="LO82" s="140"/>
      <c r="LP82" s="140"/>
      <c r="LQ82" s="140"/>
      <c r="LR82" s="140"/>
      <c r="LS82" s="140"/>
      <c r="LT82" s="140"/>
      <c r="LU82" s="140"/>
      <c r="LV82" s="140"/>
      <c r="LW82" s="140"/>
      <c r="LX82" s="140"/>
      <c r="LY82" s="140"/>
      <c r="LZ82" s="140"/>
      <c r="MA82" s="140"/>
      <c r="MB82" s="140"/>
      <c r="MC82" s="139"/>
      <c r="MD82" s="164"/>
      <c r="ME82" s="164"/>
      <c r="MF82" s="164"/>
      <c r="MG82" s="164"/>
      <c r="MH82" s="164"/>
      <c r="MI82" s="164"/>
      <c r="MJ82" s="164"/>
      <c r="MK82" s="164"/>
      <c r="ML82" s="164"/>
      <c r="MM82" s="164"/>
      <c r="MN82" s="164"/>
      <c r="MO82" s="164"/>
      <c r="MP82" s="164"/>
      <c r="MQ82" s="164"/>
      <c r="MR82" s="164"/>
      <c r="MS82" s="164"/>
      <c r="MT82" s="164"/>
      <c r="MU82" s="164"/>
      <c r="MV82" s="164"/>
      <c r="MW82" s="164"/>
      <c r="MX82" s="164"/>
      <c r="MY82" s="164"/>
      <c r="MZ82" s="164"/>
      <c r="NA82" s="164"/>
      <c r="NB82" s="164"/>
      <c r="NC82" s="164"/>
      <c r="ND82" s="164"/>
      <c r="NE82" s="164"/>
      <c r="NF82" s="164"/>
      <c r="NG82" s="164"/>
      <c r="NH82" s="164"/>
      <c r="NI82" s="164"/>
      <c r="NJ82" s="164"/>
      <c r="NK82" s="164"/>
      <c r="NL82" s="139"/>
      <c r="NM82" s="164"/>
      <c r="NN82" s="164"/>
      <c r="NO82" s="164"/>
      <c r="NP82" s="164"/>
      <c r="NQ82" s="164"/>
      <c r="NR82" s="164"/>
      <c r="NS82" s="164"/>
      <c r="NT82" s="164"/>
      <c r="NU82" s="164"/>
      <c r="NV82" s="164"/>
      <c r="NW82" s="164"/>
      <c r="NX82" s="164"/>
      <c r="NY82" s="164"/>
      <c r="NZ82" s="164"/>
      <c r="OA82" s="164"/>
      <c r="OB82" s="164"/>
      <c r="OC82" s="164"/>
      <c r="OD82" s="164"/>
      <c r="OE82" s="164"/>
      <c r="OF82" s="164"/>
      <c r="OG82" s="164"/>
      <c r="OH82" s="164"/>
      <c r="OI82" s="164"/>
      <c r="OJ82" s="164"/>
      <c r="OK82" s="164"/>
      <c r="OL82" s="164"/>
      <c r="OM82" s="164"/>
      <c r="ON82" s="164"/>
      <c r="OO82" s="164"/>
      <c r="OP82" s="164"/>
      <c r="OQ82" s="164"/>
      <c r="OR82" s="164"/>
      <c r="OS82" s="164"/>
      <c r="OT82" s="164"/>
      <c r="OU82" s="139"/>
      <c r="OV82" s="164"/>
      <c r="OW82" s="164"/>
      <c r="OX82" s="164"/>
      <c r="OY82" s="164"/>
      <c r="OZ82" s="164"/>
      <c r="PA82" s="164"/>
      <c r="PB82" s="164"/>
      <c r="PC82" s="164"/>
      <c r="PD82" s="164"/>
      <c r="PE82" s="164"/>
      <c r="PF82" s="164"/>
      <c r="PG82" s="164"/>
      <c r="PH82" s="164"/>
      <c r="PI82" s="164"/>
      <c r="PJ82" s="164"/>
      <c r="PK82" s="164"/>
      <c r="PL82" s="164"/>
      <c r="PM82" s="164"/>
      <c r="PN82" s="164"/>
      <c r="PO82" s="164"/>
      <c r="PP82" s="164"/>
      <c r="PQ82" s="164"/>
      <c r="PR82" s="164"/>
      <c r="PS82" s="164"/>
      <c r="PT82" s="164"/>
      <c r="PU82" s="164"/>
      <c r="PV82" s="164"/>
      <c r="PW82" s="164"/>
      <c r="PX82" s="164"/>
      <c r="PY82" s="164"/>
      <c r="PZ82" s="164"/>
      <c r="QA82" s="164"/>
      <c r="QB82" s="164"/>
      <c r="QC82" s="164"/>
      <c r="QD82" s="131"/>
    </row>
    <row r="83" spans="2:446">
      <c r="B83" s="128"/>
      <c r="C83" s="129"/>
      <c r="D83" s="129"/>
      <c r="E83" s="129"/>
      <c r="F83" s="130"/>
      <c r="G83" s="130"/>
      <c r="H83" s="131"/>
      <c r="I83" s="132"/>
      <c r="J83" s="132"/>
      <c r="K83" s="162"/>
      <c r="L83" s="132"/>
      <c r="M83" s="132"/>
      <c r="N83" s="135"/>
      <c r="O83" s="132"/>
      <c r="P83" s="135"/>
      <c r="Q83" s="132"/>
      <c r="R83" s="133"/>
      <c r="S83" s="133"/>
      <c r="T83" s="133"/>
      <c r="U83" s="133"/>
      <c r="V83" s="133"/>
      <c r="W83" s="133"/>
      <c r="X83" s="131"/>
      <c r="Y83" s="134"/>
      <c r="Z83" s="134"/>
      <c r="AA83" s="163"/>
      <c r="AB83" s="163"/>
      <c r="AC83" s="134"/>
      <c r="AD83" s="134"/>
      <c r="AE83" s="134"/>
      <c r="AF83" s="131"/>
      <c r="AG83" s="135"/>
      <c r="AH83" s="135"/>
      <c r="AI83" s="135"/>
      <c r="AJ83" s="135"/>
      <c r="AK83" s="135"/>
      <c r="AL83" s="131"/>
      <c r="AM83" s="156"/>
      <c r="AN83" s="156"/>
      <c r="AO83" s="156"/>
      <c r="AP83" s="131"/>
      <c r="AQ83" s="138"/>
      <c r="AR83" s="138"/>
      <c r="AS83" s="131"/>
      <c r="AT83" s="138"/>
      <c r="AU83" s="138"/>
      <c r="AV83" s="131"/>
      <c r="AW83" s="138"/>
      <c r="AX83" s="138"/>
      <c r="AY83" s="138"/>
      <c r="AZ83" s="138"/>
      <c r="BA83" s="138"/>
      <c r="BB83" s="131"/>
      <c r="BC83" s="138"/>
      <c r="BD83" s="138"/>
      <c r="BE83" s="138"/>
      <c r="BF83" s="131"/>
      <c r="BG83" s="138"/>
      <c r="BH83" s="138"/>
      <c r="BI83" s="131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  <c r="CP83" s="140"/>
      <c r="CQ83" s="140"/>
      <c r="CR83" s="131"/>
      <c r="CS83" s="140"/>
      <c r="CT83" s="140"/>
      <c r="CU83" s="140"/>
      <c r="CV83" s="140"/>
      <c r="CW83" s="140"/>
      <c r="CX83" s="140"/>
      <c r="CY83" s="140"/>
      <c r="CZ83" s="140"/>
      <c r="DA83" s="140"/>
      <c r="DB83" s="140"/>
      <c r="DC83" s="140"/>
      <c r="DD83" s="140"/>
      <c r="DE83" s="140"/>
      <c r="DF83" s="140"/>
      <c r="DG83" s="140"/>
      <c r="DH83" s="140"/>
      <c r="DI83" s="140"/>
      <c r="DJ83" s="140"/>
      <c r="DK83" s="140"/>
      <c r="DL83" s="140"/>
      <c r="DM83" s="140"/>
      <c r="DN83" s="140"/>
      <c r="DO83" s="140"/>
      <c r="DP83" s="140"/>
      <c r="DQ83" s="140"/>
      <c r="DR83" s="140"/>
      <c r="DS83" s="140"/>
      <c r="DT83" s="140"/>
      <c r="DU83" s="140"/>
      <c r="DV83" s="140"/>
      <c r="DW83" s="140"/>
      <c r="DX83" s="140"/>
      <c r="DY83" s="140"/>
      <c r="DZ83" s="140"/>
      <c r="EA83" s="139"/>
      <c r="EB83" s="140"/>
      <c r="EC83" s="140"/>
      <c r="ED83" s="140"/>
      <c r="EE83" s="140"/>
      <c r="EF83" s="140"/>
      <c r="EG83" s="140"/>
      <c r="EH83" s="140"/>
      <c r="EI83" s="140"/>
      <c r="EJ83" s="140"/>
      <c r="EK83" s="140"/>
      <c r="EL83" s="140"/>
      <c r="EM83" s="140"/>
      <c r="EN83" s="140"/>
      <c r="EO83" s="140"/>
      <c r="EP83" s="140"/>
      <c r="EQ83" s="140"/>
      <c r="ER83" s="140"/>
      <c r="ES83" s="140"/>
      <c r="ET83" s="140"/>
      <c r="EU83" s="140"/>
      <c r="EV83" s="140"/>
      <c r="EW83" s="140"/>
      <c r="EX83" s="140"/>
      <c r="EY83" s="140"/>
      <c r="EZ83" s="140"/>
      <c r="FA83" s="140"/>
      <c r="FB83" s="140"/>
      <c r="FC83" s="140"/>
      <c r="FD83" s="140"/>
      <c r="FE83" s="140"/>
      <c r="FF83" s="140"/>
      <c r="FG83" s="140"/>
      <c r="FH83" s="140"/>
      <c r="FI83" s="140"/>
      <c r="FJ83" s="139"/>
      <c r="FK83" s="140"/>
      <c r="FL83" s="140"/>
      <c r="FM83" s="140"/>
      <c r="FN83" s="140"/>
      <c r="FO83" s="140"/>
      <c r="FP83" s="140"/>
      <c r="FQ83" s="140"/>
      <c r="FR83" s="140"/>
      <c r="FS83" s="140"/>
      <c r="FT83" s="140"/>
      <c r="FU83" s="140"/>
      <c r="FV83" s="140"/>
      <c r="FW83" s="140"/>
      <c r="FX83" s="140"/>
      <c r="FY83" s="140"/>
      <c r="FZ83" s="140"/>
      <c r="GA83" s="140"/>
      <c r="GB83" s="140"/>
      <c r="GC83" s="140"/>
      <c r="GD83" s="140"/>
      <c r="GE83" s="140"/>
      <c r="GF83" s="140"/>
      <c r="GG83" s="140"/>
      <c r="GH83" s="140"/>
      <c r="GI83" s="140"/>
      <c r="GJ83" s="140"/>
      <c r="GK83" s="140"/>
      <c r="GL83" s="140"/>
      <c r="GM83" s="140"/>
      <c r="GN83" s="140"/>
      <c r="GO83" s="140"/>
      <c r="GP83" s="140"/>
      <c r="GQ83" s="140"/>
      <c r="GR83" s="140"/>
      <c r="GS83" s="139"/>
      <c r="GT83" s="140"/>
      <c r="GU83" s="140"/>
      <c r="GV83" s="140"/>
      <c r="GW83" s="140"/>
      <c r="GX83" s="140"/>
      <c r="GY83" s="140"/>
      <c r="GZ83" s="140"/>
      <c r="HA83" s="140"/>
      <c r="HB83" s="140"/>
      <c r="HC83" s="140"/>
      <c r="HD83" s="140"/>
      <c r="HE83" s="140"/>
      <c r="HF83" s="140"/>
      <c r="HG83" s="140"/>
      <c r="HH83" s="140"/>
      <c r="HI83" s="140"/>
      <c r="HJ83" s="140"/>
      <c r="HK83" s="140"/>
      <c r="HL83" s="140"/>
      <c r="HM83" s="140"/>
      <c r="HN83" s="140"/>
      <c r="HO83" s="140"/>
      <c r="HP83" s="140"/>
      <c r="HQ83" s="140"/>
      <c r="HR83" s="140"/>
      <c r="HS83" s="140"/>
      <c r="HT83" s="140"/>
      <c r="HU83" s="140"/>
      <c r="HV83" s="140"/>
      <c r="HW83" s="140"/>
      <c r="HX83" s="140"/>
      <c r="HY83" s="140"/>
      <c r="HZ83" s="140"/>
      <c r="IA83" s="140"/>
      <c r="IB83" s="139"/>
      <c r="IC83" s="140"/>
      <c r="ID83" s="140"/>
      <c r="IE83" s="140"/>
      <c r="IF83" s="140"/>
      <c r="IG83" s="140"/>
      <c r="IH83" s="140"/>
      <c r="II83" s="140"/>
      <c r="IJ83" s="140"/>
      <c r="IK83" s="140"/>
      <c r="IL83" s="140"/>
      <c r="IM83" s="140"/>
      <c r="IN83" s="140"/>
      <c r="IO83" s="140"/>
      <c r="IP83" s="140"/>
      <c r="IQ83" s="140"/>
      <c r="IR83" s="140"/>
      <c r="IS83" s="140"/>
      <c r="IT83" s="140"/>
      <c r="IU83" s="140"/>
      <c r="IV83" s="140"/>
      <c r="IW83" s="140"/>
      <c r="IX83" s="140"/>
      <c r="IY83" s="140"/>
      <c r="IZ83" s="140"/>
      <c r="JA83" s="140"/>
      <c r="JB83" s="140"/>
      <c r="JC83" s="140"/>
      <c r="JD83" s="140"/>
      <c r="JE83" s="140"/>
      <c r="JF83" s="140"/>
      <c r="JG83" s="140"/>
      <c r="JH83" s="140"/>
      <c r="JI83" s="140"/>
      <c r="JJ83" s="140"/>
      <c r="JK83" s="139"/>
      <c r="JL83" s="140"/>
      <c r="JM83" s="140"/>
      <c r="JN83" s="140"/>
      <c r="JO83" s="140"/>
      <c r="JP83" s="140"/>
      <c r="JQ83" s="140"/>
      <c r="JR83" s="140"/>
      <c r="JS83" s="140"/>
      <c r="JT83" s="140"/>
      <c r="JU83" s="140"/>
      <c r="JV83" s="140"/>
      <c r="JW83" s="140"/>
      <c r="JX83" s="140"/>
      <c r="JY83" s="140"/>
      <c r="JZ83" s="140"/>
      <c r="KA83" s="140"/>
      <c r="KB83" s="140"/>
      <c r="KC83" s="140"/>
      <c r="KD83" s="140"/>
      <c r="KE83" s="140"/>
      <c r="KF83" s="140"/>
      <c r="KG83" s="140"/>
      <c r="KH83" s="140"/>
      <c r="KI83" s="140"/>
      <c r="KJ83" s="140"/>
      <c r="KK83" s="140"/>
      <c r="KL83" s="140"/>
      <c r="KM83" s="140"/>
      <c r="KN83" s="140"/>
      <c r="KO83" s="140"/>
      <c r="KP83" s="140"/>
      <c r="KQ83" s="140"/>
      <c r="KR83" s="140"/>
      <c r="KS83" s="140"/>
      <c r="KT83" s="139"/>
      <c r="KU83" s="140"/>
      <c r="KV83" s="140"/>
      <c r="KW83" s="140"/>
      <c r="KX83" s="140"/>
      <c r="KY83" s="140"/>
      <c r="KZ83" s="140"/>
      <c r="LA83" s="140"/>
      <c r="LB83" s="140"/>
      <c r="LC83" s="140"/>
      <c r="LD83" s="140"/>
      <c r="LE83" s="140"/>
      <c r="LF83" s="140"/>
      <c r="LG83" s="140"/>
      <c r="LH83" s="140"/>
      <c r="LI83" s="140"/>
      <c r="LJ83" s="140"/>
      <c r="LK83" s="140"/>
      <c r="LL83" s="140"/>
      <c r="LM83" s="140"/>
      <c r="LN83" s="140"/>
      <c r="LO83" s="140"/>
      <c r="LP83" s="140"/>
      <c r="LQ83" s="140"/>
      <c r="LR83" s="140"/>
      <c r="LS83" s="140"/>
      <c r="LT83" s="140"/>
      <c r="LU83" s="140"/>
      <c r="LV83" s="140"/>
      <c r="LW83" s="140"/>
      <c r="LX83" s="140"/>
      <c r="LY83" s="140"/>
      <c r="LZ83" s="140"/>
      <c r="MA83" s="140"/>
      <c r="MB83" s="140"/>
      <c r="MC83" s="139"/>
      <c r="MD83" s="164"/>
      <c r="ME83" s="164"/>
      <c r="MF83" s="164"/>
      <c r="MG83" s="164"/>
      <c r="MH83" s="164"/>
      <c r="MI83" s="164"/>
      <c r="MJ83" s="164"/>
      <c r="MK83" s="164"/>
      <c r="ML83" s="164"/>
      <c r="MM83" s="164"/>
      <c r="MN83" s="164"/>
      <c r="MO83" s="164"/>
      <c r="MP83" s="164"/>
      <c r="MQ83" s="164"/>
      <c r="MR83" s="164"/>
      <c r="MS83" s="164"/>
      <c r="MT83" s="164"/>
      <c r="MU83" s="164"/>
      <c r="MV83" s="164"/>
      <c r="MW83" s="164"/>
      <c r="MX83" s="164"/>
      <c r="MY83" s="164"/>
      <c r="MZ83" s="164"/>
      <c r="NA83" s="164"/>
      <c r="NB83" s="164"/>
      <c r="NC83" s="164"/>
      <c r="ND83" s="164"/>
      <c r="NE83" s="164"/>
      <c r="NF83" s="164"/>
      <c r="NG83" s="164"/>
      <c r="NH83" s="164"/>
      <c r="NI83" s="164"/>
      <c r="NJ83" s="164"/>
      <c r="NK83" s="164"/>
      <c r="NL83" s="139"/>
      <c r="NM83" s="164"/>
      <c r="NN83" s="164"/>
      <c r="NO83" s="164"/>
      <c r="NP83" s="164"/>
      <c r="NQ83" s="164"/>
      <c r="NR83" s="164"/>
      <c r="NS83" s="164"/>
      <c r="NT83" s="164"/>
      <c r="NU83" s="164"/>
      <c r="NV83" s="164"/>
      <c r="NW83" s="164"/>
      <c r="NX83" s="164"/>
      <c r="NY83" s="164"/>
      <c r="NZ83" s="164"/>
      <c r="OA83" s="164"/>
      <c r="OB83" s="164"/>
      <c r="OC83" s="164"/>
      <c r="OD83" s="164"/>
      <c r="OE83" s="164"/>
      <c r="OF83" s="164"/>
      <c r="OG83" s="164"/>
      <c r="OH83" s="164"/>
      <c r="OI83" s="164"/>
      <c r="OJ83" s="164"/>
      <c r="OK83" s="164"/>
      <c r="OL83" s="164"/>
      <c r="OM83" s="164"/>
      <c r="ON83" s="164"/>
      <c r="OO83" s="164"/>
      <c r="OP83" s="164"/>
      <c r="OQ83" s="164"/>
      <c r="OR83" s="164"/>
      <c r="OS83" s="164"/>
      <c r="OT83" s="164"/>
      <c r="OU83" s="139"/>
      <c r="OV83" s="164"/>
      <c r="OW83" s="164"/>
      <c r="OX83" s="164"/>
      <c r="OY83" s="164"/>
      <c r="OZ83" s="164"/>
      <c r="PA83" s="164"/>
      <c r="PB83" s="164"/>
      <c r="PC83" s="164"/>
      <c r="PD83" s="164"/>
      <c r="PE83" s="164"/>
      <c r="PF83" s="164"/>
      <c r="PG83" s="164"/>
      <c r="PH83" s="164"/>
      <c r="PI83" s="164"/>
      <c r="PJ83" s="164"/>
      <c r="PK83" s="164"/>
      <c r="PL83" s="164"/>
      <c r="PM83" s="164"/>
      <c r="PN83" s="164"/>
      <c r="PO83" s="164"/>
      <c r="PP83" s="164"/>
      <c r="PQ83" s="164"/>
      <c r="PR83" s="164"/>
      <c r="PS83" s="164"/>
      <c r="PT83" s="164"/>
      <c r="PU83" s="164"/>
      <c r="PV83" s="164"/>
      <c r="PW83" s="164"/>
      <c r="PX83" s="164"/>
      <c r="PY83" s="164"/>
      <c r="PZ83" s="164"/>
      <c r="QA83" s="164"/>
      <c r="QB83" s="164"/>
      <c r="QC83" s="164"/>
      <c r="QD83" s="131"/>
    </row>
    <row r="84" spans="2:446">
      <c r="B84" s="128"/>
      <c r="C84" s="129"/>
      <c r="D84" s="129"/>
      <c r="E84" s="129"/>
      <c r="F84" s="130"/>
      <c r="G84" s="130"/>
      <c r="H84" s="131"/>
      <c r="I84" s="132"/>
      <c r="J84" s="132"/>
      <c r="K84" s="162"/>
      <c r="L84" s="132"/>
      <c r="M84" s="132"/>
      <c r="N84" s="135"/>
      <c r="O84" s="132"/>
      <c r="P84" s="135"/>
      <c r="Q84" s="132"/>
      <c r="R84" s="133"/>
      <c r="S84" s="133"/>
      <c r="T84" s="133"/>
      <c r="U84" s="133"/>
      <c r="V84" s="133"/>
      <c r="W84" s="133"/>
      <c r="X84" s="131"/>
      <c r="Y84" s="134"/>
      <c r="Z84" s="134"/>
      <c r="AA84" s="163"/>
      <c r="AB84" s="163"/>
      <c r="AC84" s="134"/>
      <c r="AD84" s="134"/>
      <c r="AE84" s="134"/>
      <c r="AF84" s="131"/>
      <c r="AG84" s="135"/>
      <c r="AH84" s="135"/>
      <c r="AI84" s="135"/>
      <c r="AJ84" s="135"/>
      <c r="AK84" s="135"/>
      <c r="AL84" s="131"/>
      <c r="AM84" s="156"/>
      <c r="AN84" s="156"/>
      <c r="AO84" s="156"/>
      <c r="AP84" s="131"/>
      <c r="AQ84" s="138"/>
      <c r="AR84" s="138"/>
      <c r="AS84" s="131"/>
      <c r="AT84" s="138"/>
      <c r="AU84" s="138"/>
      <c r="AV84" s="131"/>
      <c r="AW84" s="138"/>
      <c r="AX84" s="138"/>
      <c r="AY84" s="138"/>
      <c r="AZ84" s="138"/>
      <c r="BA84" s="138"/>
      <c r="BB84" s="131"/>
      <c r="BC84" s="138"/>
      <c r="BD84" s="138"/>
      <c r="BE84" s="138"/>
      <c r="BF84" s="131"/>
      <c r="BG84" s="138"/>
      <c r="BH84" s="138"/>
      <c r="BI84" s="131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40"/>
      <c r="CQ84" s="140"/>
      <c r="CR84" s="131"/>
      <c r="CS84" s="140"/>
      <c r="CT84" s="140"/>
      <c r="CU84" s="140"/>
      <c r="CV84" s="140"/>
      <c r="CW84" s="140"/>
      <c r="CX84" s="140"/>
      <c r="CY84" s="140"/>
      <c r="CZ84" s="140"/>
      <c r="DA84" s="140"/>
      <c r="DB84" s="140"/>
      <c r="DC84" s="140"/>
      <c r="DD84" s="140"/>
      <c r="DE84" s="140"/>
      <c r="DF84" s="140"/>
      <c r="DG84" s="140"/>
      <c r="DH84" s="140"/>
      <c r="DI84" s="140"/>
      <c r="DJ84" s="140"/>
      <c r="DK84" s="140"/>
      <c r="DL84" s="140"/>
      <c r="DM84" s="140"/>
      <c r="DN84" s="140"/>
      <c r="DO84" s="140"/>
      <c r="DP84" s="140"/>
      <c r="DQ84" s="140"/>
      <c r="DR84" s="140"/>
      <c r="DS84" s="140"/>
      <c r="DT84" s="140"/>
      <c r="DU84" s="140"/>
      <c r="DV84" s="140"/>
      <c r="DW84" s="140"/>
      <c r="DX84" s="140"/>
      <c r="DY84" s="140"/>
      <c r="DZ84" s="140"/>
      <c r="EA84" s="139"/>
      <c r="EB84" s="140"/>
      <c r="EC84" s="140"/>
      <c r="ED84" s="140"/>
      <c r="EE84" s="140"/>
      <c r="EF84" s="140"/>
      <c r="EG84" s="140"/>
      <c r="EH84" s="140"/>
      <c r="EI84" s="140"/>
      <c r="EJ84" s="140"/>
      <c r="EK84" s="140"/>
      <c r="EL84" s="140"/>
      <c r="EM84" s="140"/>
      <c r="EN84" s="140"/>
      <c r="EO84" s="140"/>
      <c r="EP84" s="140"/>
      <c r="EQ84" s="140"/>
      <c r="ER84" s="140"/>
      <c r="ES84" s="140"/>
      <c r="ET84" s="140"/>
      <c r="EU84" s="140"/>
      <c r="EV84" s="140"/>
      <c r="EW84" s="140"/>
      <c r="EX84" s="140"/>
      <c r="EY84" s="140"/>
      <c r="EZ84" s="140"/>
      <c r="FA84" s="140"/>
      <c r="FB84" s="140"/>
      <c r="FC84" s="140"/>
      <c r="FD84" s="140"/>
      <c r="FE84" s="140"/>
      <c r="FF84" s="140"/>
      <c r="FG84" s="140"/>
      <c r="FH84" s="140"/>
      <c r="FI84" s="140"/>
      <c r="FJ84" s="139"/>
      <c r="FK84" s="140"/>
      <c r="FL84" s="140"/>
      <c r="FM84" s="140"/>
      <c r="FN84" s="140"/>
      <c r="FO84" s="140"/>
      <c r="FP84" s="140"/>
      <c r="FQ84" s="140"/>
      <c r="FR84" s="140"/>
      <c r="FS84" s="140"/>
      <c r="FT84" s="140"/>
      <c r="FU84" s="140"/>
      <c r="FV84" s="140"/>
      <c r="FW84" s="140"/>
      <c r="FX84" s="140"/>
      <c r="FY84" s="140"/>
      <c r="FZ84" s="140"/>
      <c r="GA84" s="140"/>
      <c r="GB84" s="140"/>
      <c r="GC84" s="140"/>
      <c r="GD84" s="140"/>
      <c r="GE84" s="140"/>
      <c r="GF84" s="140"/>
      <c r="GG84" s="140"/>
      <c r="GH84" s="140"/>
      <c r="GI84" s="140"/>
      <c r="GJ84" s="140"/>
      <c r="GK84" s="140"/>
      <c r="GL84" s="140"/>
      <c r="GM84" s="140"/>
      <c r="GN84" s="140"/>
      <c r="GO84" s="140"/>
      <c r="GP84" s="140"/>
      <c r="GQ84" s="140"/>
      <c r="GR84" s="140"/>
      <c r="GS84" s="139"/>
      <c r="GT84" s="140"/>
      <c r="GU84" s="140"/>
      <c r="GV84" s="140"/>
      <c r="GW84" s="140"/>
      <c r="GX84" s="140"/>
      <c r="GY84" s="140"/>
      <c r="GZ84" s="140"/>
      <c r="HA84" s="140"/>
      <c r="HB84" s="140"/>
      <c r="HC84" s="140"/>
      <c r="HD84" s="140"/>
      <c r="HE84" s="140"/>
      <c r="HF84" s="140"/>
      <c r="HG84" s="140"/>
      <c r="HH84" s="140"/>
      <c r="HI84" s="140"/>
      <c r="HJ84" s="140"/>
      <c r="HK84" s="140"/>
      <c r="HL84" s="140"/>
      <c r="HM84" s="140"/>
      <c r="HN84" s="140"/>
      <c r="HO84" s="140"/>
      <c r="HP84" s="140"/>
      <c r="HQ84" s="140"/>
      <c r="HR84" s="140"/>
      <c r="HS84" s="140"/>
      <c r="HT84" s="140"/>
      <c r="HU84" s="140"/>
      <c r="HV84" s="140"/>
      <c r="HW84" s="140"/>
      <c r="HX84" s="140"/>
      <c r="HY84" s="140"/>
      <c r="HZ84" s="140"/>
      <c r="IA84" s="140"/>
      <c r="IB84" s="139"/>
      <c r="IC84" s="140"/>
      <c r="ID84" s="140"/>
      <c r="IE84" s="140"/>
      <c r="IF84" s="140"/>
      <c r="IG84" s="140"/>
      <c r="IH84" s="140"/>
      <c r="II84" s="140"/>
      <c r="IJ84" s="140"/>
      <c r="IK84" s="140"/>
      <c r="IL84" s="140"/>
      <c r="IM84" s="140"/>
      <c r="IN84" s="140"/>
      <c r="IO84" s="140"/>
      <c r="IP84" s="140"/>
      <c r="IQ84" s="140"/>
      <c r="IR84" s="140"/>
      <c r="IS84" s="140"/>
      <c r="IT84" s="140"/>
      <c r="IU84" s="140"/>
      <c r="IV84" s="140"/>
      <c r="IW84" s="140"/>
      <c r="IX84" s="140"/>
      <c r="IY84" s="140"/>
      <c r="IZ84" s="140"/>
      <c r="JA84" s="140"/>
      <c r="JB84" s="140"/>
      <c r="JC84" s="140"/>
      <c r="JD84" s="140"/>
      <c r="JE84" s="140"/>
      <c r="JF84" s="140"/>
      <c r="JG84" s="140"/>
      <c r="JH84" s="140"/>
      <c r="JI84" s="140"/>
      <c r="JJ84" s="140"/>
      <c r="JK84" s="139"/>
      <c r="JL84" s="140"/>
      <c r="JM84" s="140"/>
      <c r="JN84" s="140"/>
      <c r="JO84" s="140"/>
      <c r="JP84" s="140"/>
      <c r="JQ84" s="140"/>
      <c r="JR84" s="140"/>
      <c r="JS84" s="140"/>
      <c r="JT84" s="140"/>
      <c r="JU84" s="140"/>
      <c r="JV84" s="140"/>
      <c r="JW84" s="140"/>
      <c r="JX84" s="140"/>
      <c r="JY84" s="140"/>
      <c r="JZ84" s="140"/>
      <c r="KA84" s="140"/>
      <c r="KB84" s="140"/>
      <c r="KC84" s="140"/>
      <c r="KD84" s="140"/>
      <c r="KE84" s="140"/>
      <c r="KF84" s="140"/>
      <c r="KG84" s="140"/>
      <c r="KH84" s="140"/>
      <c r="KI84" s="140"/>
      <c r="KJ84" s="140"/>
      <c r="KK84" s="140"/>
      <c r="KL84" s="140"/>
      <c r="KM84" s="140"/>
      <c r="KN84" s="140"/>
      <c r="KO84" s="140"/>
      <c r="KP84" s="140"/>
      <c r="KQ84" s="140"/>
      <c r="KR84" s="140"/>
      <c r="KS84" s="140"/>
      <c r="KT84" s="139"/>
      <c r="KU84" s="140"/>
      <c r="KV84" s="140"/>
      <c r="KW84" s="140"/>
      <c r="KX84" s="140"/>
      <c r="KY84" s="140"/>
      <c r="KZ84" s="140"/>
      <c r="LA84" s="140"/>
      <c r="LB84" s="140"/>
      <c r="LC84" s="140"/>
      <c r="LD84" s="140"/>
      <c r="LE84" s="140"/>
      <c r="LF84" s="140"/>
      <c r="LG84" s="140"/>
      <c r="LH84" s="140"/>
      <c r="LI84" s="140"/>
      <c r="LJ84" s="140"/>
      <c r="LK84" s="140"/>
      <c r="LL84" s="140"/>
      <c r="LM84" s="140"/>
      <c r="LN84" s="140"/>
      <c r="LO84" s="140"/>
      <c r="LP84" s="140"/>
      <c r="LQ84" s="140"/>
      <c r="LR84" s="140"/>
      <c r="LS84" s="140"/>
      <c r="LT84" s="140"/>
      <c r="LU84" s="140"/>
      <c r="LV84" s="140"/>
      <c r="LW84" s="140"/>
      <c r="LX84" s="140"/>
      <c r="LY84" s="140"/>
      <c r="LZ84" s="140"/>
      <c r="MA84" s="140"/>
      <c r="MB84" s="140"/>
      <c r="MC84" s="139"/>
      <c r="MD84" s="164"/>
      <c r="ME84" s="164"/>
      <c r="MF84" s="164"/>
      <c r="MG84" s="164"/>
      <c r="MH84" s="164"/>
      <c r="MI84" s="164"/>
      <c r="MJ84" s="164"/>
      <c r="MK84" s="164"/>
      <c r="ML84" s="164"/>
      <c r="MM84" s="164"/>
      <c r="MN84" s="164"/>
      <c r="MO84" s="164"/>
      <c r="MP84" s="164"/>
      <c r="MQ84" s="164"/>
      <c r="MR84" s="164"/>
      <c r="MS84" s="164"/>
      <c r="MT84" s="164"/>
      <c r="MU84" s="164"/>
      <c r="MV84" s="164"/>
      <c r="MW84" s="164"/>
      <c r="MX84" s="164"/>
      <c r="MY84" s="164"/>
      <c r="MZ84" s="164"/>
      <c r="NA84" s="164"/>
      <c r="NB84" s="164"/>
      <c r="NC84" s="164"/>
      <c r="ND84" s="164"/>
      <c r="NE84" s="164"/>
      <c r="NF84" s="164"/>
      <c r="NG84" s="164"/>
      <c r="NH84" s="164"/>
      <c r="NI84" s="164"/>
      <c r="NJ84" s="164"/>
      <c r="NK84" s="164"/>
      <c r="NL84" s="139"/>
      <c r="NM84" s="164"/>
      <c r="NN84" s="164"/>
      <c r="NO84" s="164"/>
      <c r="NP84" s="164"/>
      <c r="NQ84" s="164"/>
      <c r="NR84" s="164"/>
      <c r="NS84" s="164"/>
      <c r="NT84" s="164"/>
      <c r="NU84" s="164"/>
      <c r="NV84" s="164"/>
      <c r="NW84" s="164"/>
      <c r="NX84" s="164"/>
      <c r="NY84" s="164"/>
      <c r="NZ84" s="164"/>
      <c r="OA84" s="164"/>
      <c r="OB84" s="164"/>
      <c r="OC84" s="164"/>
      <c r="OD84" s="164"/>
      <c r="OE84" s="164"/>
      <c r="OF84" s="164"/>
      <c r="OG84" s="164"/>
      <c r="OH84" s="164"/>
      <c r="OI84" s="164"/>
      <c r="OJ84" s="164"/>
      <c r="OK84" s="164"/>
      <c r="OL84" s="164"/>
      <c r="OM84" s="164"/>
      <c r="ON84" s="164"/>
      <c r="OO84" s="164"/>
      <c r="OP84" s="164"/>
      <c r="OQ84" s="164"/>
      <c r="OR84" s="164"/>
      <c r="OS84" s="164"/>
      <c r="OT84" s="164"/>
      <c r="OU84" s="139"/>
      <c r="OV84" s="164"/>
      <c r="OW84" s="164"/>
      <c r="OX84" s="164"/>
      <c r="OY84" s="164"/>
      <c r="OZ84" s="164"/>
      <c r="PA84" s="164"/>
      <c r="PB84" s="164"/>
      <c r="PC84" s="164"/>
      <c r="PD84" s="164"/>
      <c r="PE84" s="164"/>
      <c r="PF84" s="164"/>
      <c r="PG84" s="164"/>
      <c r="PH84" s="164"/>
      <c r="PI84" s="164"/>
      <c r="PJ84" s="164"/>
      <c r="PK84" s="164"/>
      <c r="PL84" s="164"/>
      <c r="PM84" s="164"/>
      <c r="PN84" s="164"/>
      <c r="PO84" s="164"/>
      <c r="PP84" s="164"/>
      <c r="PQ84" s="164"/>
      <c r="PR84" s="164"/>
      <c r="PS84" s="164"/>
      <c r="PT84" s="164"/>
      <c r="PU84" s="164"/>
      <c r="PV84" s="164"/>
      <c r="PW84" s="164"/>
      <c r="PX84" s="164"/>
      <c r="PY84" s="164"/>
      <c r="PZ84" s="164"/>
      <c r="QA84" s="164"/>
      <c r="QB84" s="164"/>
      <c r="QC84" s="164"/>
      <c r="QD84" s="131"/>
    </row>
    <row r="85" spans="2:446">
      <c r="B85" s="128"/>
      <c r="C85" s="129"/>
      <c r="D85" s="129"/>
      <c r="E85" s="129"/>
      <c r="F85" s="130"/>
      <c r="G85" s="130"/>
      <c r="H85" s="131"/>
      <c r="I85" s="132"/>
      <c r="J85" s="132"/>
      <c r="K85" s="162"/>
      <c r="L85" s="132"/>
      <c r="M85" s="132"/>
      <c r="N85" s="135"/>
      <c r="O85" s="132"/>
      <c r="P85" s="135"/>
      <c r="Q85" s="132"/>
      <c r="R85" s="133"/>
      <c r="S85" s="133"/>
      <c r="T85" s="133"/>
      <c r="U85" s="133"/>
      <c r="V85" s="133"/>
      <c r="W85" s="133"/>
      <c r="X85" s="131"/>
      <c r="Y85" s="134"/>
      <c r="Z85" s="134"/>
      <c r="AA85" s="163"/>
      <c r="AB85" s="163"/>
      <c r="AC85" s="134"/>
      <c r="AD85" s="134"/>
      <c r="AE85" s="134"/>
      <c r="AF85" s="131"/>
      <c r="AG85" s="135"/>
      <c r="AH85" s="135"/>
      <c r="AI85" s="135"/>
      <c r="AJ85" s="135"/>
      <c r="AK85" s="135"/>
      <c r="AL85" s="131"/>
      <c r="AM85" s="156"/>
      <c r="AN85" s="156"/>
      <c r="AO85" s="156"/>
      <c r="AP85" s="131"/>
      <c r="AQ85" s="138"/>
      <c r="AR85" s="138"/>
      <c r="AS85" s="131"/>
      <c r="AT85" s="138"/>
      <c r="AU85" s="138"/>
      <c r="AV85" s="131"/>
      <c r="AW85" s="138"/>
      <c r="AX85" s="138"/>
      <c r="AY85" s="138"/>
      <c r="AZ85" s="138"/>
      <c r="BA85" s="138"/>
      <c r="BB85" s="131"/>
      <c r="BC85" s="138"/>
      <c r="BD85" s="138"/>
      <c r="BE85" s="138"/>
      <c r="BF85" s="131"/>
      <c r="BG85" s="138"/>
      <c r="BH85" s="138"/>
      <c r="BI85" s="131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  <c r="CP85" s="140"/>
      <c r="CQ85" s="140"/>
      <c r="CR85" s="131"/>
      <c r="CS85" s="140"/>
      <c r="CT85" s="140"/>
      <c r="CU85" s="140"/>
      <c r="CV85" s="140"/>
      <c r="CW85" s="140"/>
      <c r="CX85" s="140"/>
      <c r="CY85" s="140"/>
      <c r="CZ85" s="140"/>
      <c r="DA85" s="140"/>
      <c r="DB85" s="140"/>
      <c r="DC85" s="140"/>
      <c r="DD85" s="140"/>
      <c r="DE85" s="140"/>
      <c r="DF85" s="140"/>
      <c r="DG85" s="140"/>
      <c r="DH85" s="140"/>
      <c r="DI85" s="140"/>
      <c r="DJ85" s="140"/>
      <c r="DK85" s="140"/>
      <c r="DL85" s="140"/>
      <c r="DM85" s="140"/>
      <c r="DN85" s="140"/>
      <c r="DO85" s="140"/>
      <c r="DP85" s="140"/>
      <c r="DQ85" s="140"/>
      <c r="DR85" s="140"/>
      <c r="DS85" s="140"/>
      <c r="DT85" s="140"/>
      <c r="DU85" s="140"/>
      <c r="DV85" s="140"/>
      <c r="DW85" s="140"/>
      <c r="DX85" s="140"/>
      <c r="DY85" s="140"/>
      <c r="DZ85" s="140"/>
      <c r="EA85" s="139"/>
      <c r="EB85" s="140"/>
      <c r="EC85" s="140"/>
      <c r="ED85" s="140"/>
      <c r="EE85" s="140"/>
      <c r="EF85" s="140"/>
      <c r="EG85" s="140"/>
      <c r="EH85" s="140"/>
      <c r="EI85" s="140"/>
      <c r="EJ85" s="140"/>
      <c r="EK85" s="140"/>
      <c r="EL85" s="140"/>
      <c r="EM85" s="140"/>
      <c r="EN85" s="140"/>
      <c r="EO85" s="140"/>
      <c r="EP85" s="140"/>
      <c r="EQ85" s="140"/>
      <c r="ER85" s="140"/>
      <c r="ES85" s="140"/>
      <c r="ET85" s="140"/>
      <c r="EU85" s="140"/>
      <c r="EV85" s="140"/>
      <c r="EW85" s="140"/>
      <c r="EX85" s="140"/>
      <c r="EY85" s="140"/>
      <c r="EZ85" s="140"/>
      <c r="FA85" s="140"/>
      <c r="FB85" s="140"/>
      <c r="FC85" s="140"/>
      <c r="FD85" s="140"/>
      <c r="FE85" s="140"/>
      <c r="FF85" s="140"/>
      <c r="FG85" s="140"/>
      <c r="FH85" s="140"/>
      <c r="FI85" s="140"/>
      <c r="FJ85" s="139"/>
      <c r="FK85" s="140"/>
      <c r="FL85" s="140"/>
      <c r="FM85" s="140"/>
      <c r="FN85" s="140"/>
      <c r="FO85" s="140"/>
      <c r="FP85" s="140"/>
      <c r="FQ85" s="140"/>
      <c r="FR85" s="140"/>
      <c r="FS85" s="140"/>
      <c r="FT85" s="140"/>
      <c r="FU85" s="140"/>
      <c r="FV85" s="140"/>
      <c r="FW85" s="140"/>
      <c r="FX85" s="140"/>
      <c r="FY85" s="140"/>
      <c r="FZ85" s="140"/>
      <c r="GA85" s="140"/>
      <c r="GB85" s="140"/>
      <c r="GC85" s="140"/>
      <c r="GD85" s="140"/>
      <c r="GE85" s="140"/>
      <c r="GF85" s="140"/>
      <c r="GG85" s="140"/>
      <c r="GH85" s="140"/>
      <c r="GI85" s="140"/>
      <c r="GJ85" s="140"/>
      <c r="GK85" s="140"/>
      <c r="GL85" s="140"/>
      <c r="GM85" s="140"/>
      <c r="GN85" s="140"/>
      <c r="GO85" s="140"/>
      <c r="GP85" s="140"/>
      <c r="GQ85" s="140"/>
      <c r="GR85" s="140"/>
      <c r="GS85" s="139"/>
      <c r="GT85" s="140"/>
      <c r="GU85" s="140"/>
      <c r="GV85" s="140"/>
      <c r="GW85" s="140"/>
      <c r="GX85" s="140"/>
      <c r="GY85" s="140"/>
      <c r="GZ85" s="140"/>
      <c r="HA85" s="140"/>
      <c r="HB85" s="140"/>
      <c r="HC85" s="140"/>
      <c r="HD85" s="140"/>
      <c r="HE85" s="140"/>
      <c r="HF85" s="140"/>
      <c r="HG85" s="140"/>
      <c r="HH85" s="140"/>
      <c r="HI85" s="140"/>
      <c r="HJ85" s="140"/>
      <c r="HK85" s="140"/>
      <c r="HL85" s="140"/>
      <c r="HM85" s="140"/>
      <c r="HN85" s="140"/>
      <c r="HO85" s="140"/>
      <c r="HP85" s="140"/>
      <c r="HQ85" s="140"/>
      <c r="HR85" s="140"/>
      <c r="HS85" s="140"/>
      <c r="HT85" s="140"/>
      <c r="HU85" s="140"/>
      <c r="HV85" s="140"/>
      <c r="HW85" s="140"/>
      <c r="HX85" s="140"/>
      <c r="HY85" s="140"/>
      <c r="HZ85" s="140"/>
      <c r="IA85" s="140"/>
      <c r="IB85" s="139"/>
      <c r="IC85" s="140"/>
      <c r="ID85" s="140"/>
      <c r="IE85" s="140"/>
      <c r="IF85" s="140"/>
      <c r="IG85" s="140"/>
      <c r="IH85" s="140"/>
      <c r="II85" s="140"/>
      <c r="IJ85" s="140"/>
      <c r="IK85" s="140"/>
      <c r="IL85" s="140"/>
      <c r="IM85" s="140"/>
      <c r="IN85" s="140"/>
      <c r="IO85" s="140"/>
      <c r="IP85" s="140"/>
      <c r="IQ85" s="140"/>
      <c r="IR85" s="140"/>
      <c r="IS85" s="140"/>
      <c r="IT85" s="140"/>
      <c r="IU85" s="140"/>
      <c r="IV85" s="140"/>
      <c r="IW85" s="140"/>
      <c r="IX85" s="140"/>
      <c r="IY85" s="140"/>
      <c r="IZ85" s="140"/>
      <c r="JA85" s="140"/>
      <c r="JB85" s="140"/>
      <c r="JC85" s="140"/>
      <c r="JD85" s="140"/>
      <c r="JE85" s="140"/>
      <c r="JF85" s="140"/>
      <c r="JG85" s="140"/>
      <c r="JH85" s="140"/>
      <c r="JI85" s="140"/>
      <c r="JJ85" s="140"/>
      <c r="JK85" s="139"/>
      <c r="JL85" s="140"/>
      <c r="JM85" s="140"/>
      <c r="JN85" s="140"/>
      <c r="JO85" s="140"/>
      <c r="JP85" s="140"/>
      <c r="JQ85" s="140"/>
      <c r="JR85" s="140"/>
      <c r="JS85" s="140"/>
      <c r="JT85" s="140"/>
      <c r="JU85" s="140"/>
      <c r="JV85" s="140"/>
      <c r="JW85" s="140"/>
      <c r="JX85" s="140"/>
      <c r="JY85" s="140"/>
      <c r="JZ85" s="140"/>
      <c r="KA85" s="140"/>
      <c r="KB85" s="140"/>
      <c r="KC85" s="140"/>
      <c r="KD85" s="140"/>
      <c r="KE85" s="140"/>
      <c r="KF85" s="140"/>
      <c r="KG85" s="140"/>
      <c r="KH85" s="140"/>
      <c r="KI85" s="140"/>
      <c r="KJ85" s="140"/>
      <c r="KK85" s="140"/>
      <c r="KL85" s="140"/>
      <c r="KM85" s="140"/>
      <c r="KN85" s="140"/>
      <c r="KO85" s="140"/>
      <c r="KP85" s="140"/>
      <c r="KQ85" s="140"/>
      <c r="KR85" s="140"/>
      <c r="KS85" s="140"/>
      <c r="KT85" s="139"/>
      <c r="KU85" s="140"/>
      <c r="KV85" s="140"/>
      <c r="KW85" s="140"/>
      <c r="KX85" s="140"/>
      <c r="KY85" s="140"/>
      <c r="KZ85" s="140"/>
      <c r="LA85" s="140"/>
      <c r="LB85" s="140"/>
      <c r="LC85" s="140"/>
      <c r="LD85" s="140"/>
      <c r="LE85" s="140"/>
      <c r="LF85" s="140"/>
      <c r="LG85" s="140"/>
      <c r="LH85" s="140"/>
      <c r="LI85" s="140"/>
      <c r="LJ85" s="140"/>
      <c r="LK85" s="140"/>
      <c r="LL85" s="140"/>
      <c r="LM85" s="140"/>
      <c r="LN85" s="140"/>
      <c r="LO85" s="140"/>
      <c r="LP85" s="140"/>
      <c r="LQ85" s="140"/>
      <c r="LR85" s="140"/>
      <c r="LS85" s="140"/>
      <c r="LT85" s="140"/>
      <c r="LU85" s="140"/>
      <c r="LV85" s="140"/>
      <c r="LW85" s="140"/>
      <c r="LX85" s="140"/>
      <c r="LY85" s="140"/>
      <c r="LZ85" s="140"/>
      <c r="MA85" s="140"/>
      <c r="MB85" s="140"/>
      <c r="MC85" s="139"/>
      <c r="MD85" s="164"/>
      <c r="ME85" s="164"/>
      <c r="MF85" s="164"/>
      <c r="MG85" s="164"/>
      <c r="MH85" s="164"/>
      <c r="MI85" s="164"/>
      <c r="MJ85" s="164"/>
      <c r="MK85" s="164"/>
      <c r="ML85" s="164"/>
      <c r="MM85" s="164"/>
      <c r="MN85" s="164"/>
      <c r="MO85" s="164"/>
      <c r="MP85" s="164"/>
      <c r="MQ85" s="164"/>
      <c r="MR85" s="164"/>
      <c r="MS85" s="164"/>
      <c r="MT85" s="164"/>
      <c r="MU85" s="164"/>
      <c r="MV85" s="164"/>
      <c r="MW85" s="164"/>
      <c r="MX85" s="164"/>
      <c r="MY85" s="164"/>
      <c r="MZ85" s="164"/>
      <c r="NA85" s="164"/>
      <c r="NB85" s="164"/>
      <c r="NC85" s="164"/>
      <c r="ND85" s="164"/>
      <c r="NE85" s="164"/>
      <c r="NF85" s="164"/>
      <c r="NG85" s="164"/>
      <c r="NH85" s="164"/>
      <c r="NI85" s="164"/>
      <c r="NJ85" s="164"/>
      <c r="NK85" s="164"/>
      <c r="NL85" s="139"/>
      <c r="NM85" s="164"/>
      <c r="NN85" s="164"/>
      <c r="NO85" s="164"/>
      <c r="NP85" s="164"/>
      <c r="NQ85" s="164"/>
      <c r="NR85" s="164"/>
      <c r="NS85" s="164"/>
      <c r="NT85" s="164"/>
      <c r="NU85" s="164"/>
      <c r="NV85" s="164"/>
      <c r="NW85" s="164"/>
      <c r="NX85" s="164"/>
      <c r="NY85" s="164"/>
      <c r="NZ85" s="164"/>
      <c r="OA85" s="164"/>
      <c r="OB85" s="164"/>
      <c r="OC85" s="164"/>
      <c r="OD85" s="164"/>
      <c r="OE85" s="164"/>
      <c r="OF85" s="164"/>
      <c r="OG85" s="164"/>
      <c r="OH85" s="164"/>
      <c r="OI85" s="164"/>
      <c r="OJ85" s="164"/>
      <c r="OK85" s="164"/>
      <c r="OL85" s="164"/>
      <c r="OM85" s="164"/>
      <c r="ON85" s="164"/>
      <c r="OO85" s="164"/>
      <c r="OP85" s="164"/>
      <c r="OQ85" s="164"/>
      <c r="OR85" s="164"/>
      <c r="OS85" s="164"/>
      <c r="OT85" s="164"/>
      <c r="OU85" s="139"/>
      <c r="OV85" s="164"/>
      <c r="OW85" s="164"/>
      <c r="OX85" s="164"/>
      <c r="OY85" s="164"/>
      <c r="OZ85" s="164"/>
      <c r="PA85" s="164"/>
      <c r="PB85" s="164"/>
      <c r="PC85" s="164"/>
      <c r="PD85" s="164"/>
      <c r="PE85" s="164"/>
      <c r="PF85" s="164"/>
      <c r="PG85" s="164"/>
      <c r="PH85" s="164"/>
      <c r="PI85" s="164"/>
      <c r="PJ85" s="164"/>
      <c r="PK85" s="164"/>
      <c r="PL85" s="164"/>
      <c r="PM85" s="164"/>
      <c r="PN85" s="164"/>
      <c r="PO85" s="164"/>
      <c r="PP85" s="164"/>
      <c r="PQ85" s="164"/>
      <c r="PR85" s="164"/>
      <c r="PS85" s="164"/>
      <c r="PT85" s="164"/>
      <c r="PU85" s="164"/>
      <c r="PV85" s="164"/>
      <c r="PW85" s="164"/>
      <c r="PX85" s="164"/>
      <c r="PY85" s="164"/>
      <c r="PZ85" s="164"/>
      <c r="QA85" s="164"/>
      <c r="QB85" s="164"/>
      <c r="QC85" s="164"/>
      <c r="QD85" s="131"/>
    </row>
    <row r="86" spans="2:446">
      <c r="B86" s="128"/>
      <c r="C86" s="129"/>
      <c r="D86" s="129"/>
      <c r="E86" s="129"/>
      <c r="F86" s="130"/>
      <c r="G86" s="130"/>
      <c r="H86" s="131"/>
      <c r="I86" s="132"/>
      <c r="J86" s="132"/>
      <c r="K86" s="162"/>
      <c r="L86" s="132"/>
      <c r="M86" s="132"/>
      <c r="N86" s="135"/>
      <c r="O86" s="132"/>
      <c r="P86" s="135"/>
      <c r="Q86" s="132"/>
      <c r="R86" s="133"/>
      <c r="S86" s="133"/>
      <c r="T86" s="133"/>
      <c r="U86" s="133"/>
      <c r="V86" s="133"/>
      <c r="W86" s="133"/>
      <c r="X86" s="131"/>
      <c r="Y86" s="134"/>
      <c r="Z86" s="134"/>
      <c r="AA86" s="163"/>
      <c r="AB86" s="163"/>
      <c r="AC86" s="134"/>
      <c r="AD86" s="134"/>
      <c r="AE86" s="134"/>
      <c r="AF86" s="131"/>
      <c r="AG86" s="135"/>
      <c r="AH86" s="135"/>
      <c r="AI86" s="135"/>
      <c r="AJ86" s="135"/>
      <c r="AK86" s="135"/>
      <c r="AL86" s="131"/>
      <c r="AM86" s="156"/>
      <c r="AN86" s="156"/>
      <c r="AO86" s="156"/>
      <c r="AP86" s="131"/>
      <c r="AQ86" s="138"/>
      <c r="AR86" s="138"/>
      <c r="AS86" s="131"/>
      <c r="AT86" s="138"/>
      <c r="AU86" s="138"/>
      <c r="AV86" s="131"/>
      <c r="AW86" s="138"/>
      <c r="AX86" s="138"/>
      <c r="AY86" s="138"/>
      <c r="AZ86" s="138"/>
      <c r="BA86" s="138"/>
      <c r="BB86" s="131"/>
      <c r="BC86" s="138"/>
      <c r="BD86" s="138"/>
      <c r="BE86" s="138"/>
      <c r="BF86" s="131"/>
      <c r="BG86" s="138"/>
      <c r="BH86" s="138"/>
      <c r="BI86" s="131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  <c r="CP86" s="140"/>
      <c r="CQ86" s="140"/>
      <c r="CR86" s="131"/>
      <c r="CS86" s="140"/>
      <c r="CT86" s="140"/>
      <c r="CU86" s="140"/>
      <c r="CV86" s="140"/>
      <c r="CW86" s="140"/>
      <c r="CX86" s="140"/>
      <c r="CY86" s="140"/>
      <c r="CZ86" s="140"/>
      <c r="DA86" s="140"/>
      <c r="DB86" s="140"/>
      <c r="DC86" s="140"/>
      <c r="DD86" s="140"/>
      <c r="DE86" s="140"/>
      <c r="DF86" s="140"/>
      <c r="DG86" s="140"/>
      <c r="DH86" s="140"/>
      <c r="DI86" s="140"/>
      <c r="DJ86" s="140"/>
      <c r="DK86" s="140"/>
      <c r="DL86" s="140"/>
      <c r="DM86" s="140"/>
      <c r="DN86" s="140"/>
      <c r="DO86" s="140"/>
      <c r="DP86" s="140"/>
      <c r="DQ86" s="140"/>
      <c r="DR86" s="140"/>
      <c r="DS86" s="140"/>
      <c r="DT86" s="140"/>
      <c r="DU86" s="140"/>
      <c r="DV86" s="140"/>
      <c r="DW86" s="140"/>
      <c r="DX86" s="140"/>
      <c r="DY86" s="140"/>
      <c r="DZ86" s="140"/>
      <c r="EA86" s="139"/>
      <c r="EB86" s="140"/>
      <c r="EC86" s="140"/>
      <c r="ED86" s="140"/>
      <c r="EE86" s="140"/>
      <c r="EF86" s="140"/>
      <c r="EG86" s="140"/>
      <c r="EH86" s="140"/>
      <c r="EI86" s="140"/>
      <c r="EJ86" s="140"/>
      <c r="EK86" s="140"/>
      <c r="EL86" s="140"/>
      <c r="EM86" s="140"/>
      <c r="EN86" s="140"/>
      <c r="EO86" s="140"/>
      <c r="EP86" s="140"/>
      <c r="EQ86" s="140"/>
      <c r="ER86" s="140"/>
      <c r="ES86" s="140"/>
      <c r="ET86" s="140"/>
      <c r="EU86" s="140"/>
      <c r="EV86" s="140"/>
      <c r="EW86" s="140"/>
      <c r="EX86" s="140"/>
      <c r="EY86" s="140"/>
      <c r="EZ86" s="140"/>
      <c r="FA86" s="140"/>
      <c r="FB86" s="140"/>
      <c r="FC86" s="140"/>
      <c r="FD86" s="140"/>
      <c r="FE86" s="140"/>
      <c r="FF86" s="140"/>
      <c r="FG86" s="140"/>
      <c r="FH86" s="140"/>
      <c r="FI86" s="140"/>
      <c r="FJ86" s="139"/>
      <c r="FK86" s="140"/>
      <c r="FL86" s="140"/>
      <c r="FM86" s="140"/>
      <c r="FN86" s="140"/>
      <c r="FO86" s="140"/>
      <c r="FP86" s="140"/>
      <c r="FQ86" s="140"/>
      <c r="FR86" s="140"/>
      <c r="FS86" s="140"/>
      <c r="FT86" s="140"/>
      <c r="FU86" s="140"/>
      <c r="FV86" s="140"/>
      <c r="FW86" s="140"/>
      <c r="FX86" s="140"/>
      <c r="FY86" s="140"/>
      <c r="FZ86" s="140"/>
      <c r="GA86" s="140"/>
      <c r="GB86" s="140"/>
      <c r="GC86" s="140"/>
      <c r="GD86" s="140"/>
      <c r="GE86" s="140"/>
      <c r="GF86" s="140"/>
      <c r="GG86" s="140"/>
      <c r="GH86" s="140"/>
      <c r="GI86" s="140"/>
      <c r="GJ86" s="140"/>
      <c r="GK86" s="140"/>
      <c r="GL86" s="140"/>
      <c r="GM86" s="140"/>
      <c r="GN86" s="140"/>
      <c r="GO86" s="140"/>
      <c r="GP86" s="140"/>
      <c r="GQ86" s="140"/>
      <c r="GR86" s="140"/>
      <c r="GS86" s="139"/>
      <c r="GT86" s="140"/>
      <c r="GU86" s="140"/>
      <c r="GV86" s="140"/>
      <c r="GW86" s="140"/>
      <c r="GX86" s="140"/>
      <c r="GY86" s="140"/>
      <c r="GZ86" s="140"/>
      <c r="HA86" s="140"/>
      <c r="HB86" s="140"/>
      <c r="HC86" s="140"/>
      <c r="HD86" s="140"/>
      <c r="HE86" s="140"/>
      <c r="HF86" s="140"/>
      <c r="HG86" s="140"/>
      <c r="HH86" s="140"/>
      <c r="HI86" s="140"/>
      <c r="HJ86" s="140"/>
      <c r="HK86" s="140"/>
      <c r="HL86" s="140"/>
      <c r="HM86" s="140"/>
      <c r="HN86" s="140"/>
      <c r="HO86" s="140"/>
      <c r="HP86" s="140"/>
      <c r="HQ86" s="140"/>
      <c r="HR86" s="140"/>
      <c r="HS86" s="140"/>
      <c r="HT86" s="140"/>
      <c r="HU86" s="140"/>
      <c r="HV86" s="140"/>
      <c r="HW86" s="140"/>
      <c r="HX86" s="140"/>
      <c r="HY86" s="140"/>
      <c r="HZ86" s="140"/>
      <c r="IA86" s="140"/>
      <c r="IB86" s="139"/>
      <c r="IC86" s="140"/>
      <c r="ID86" s="140"/>
      <c r="IE86" s="140"/>
      <c r="IF86" s="140"/>
      <c r="IG86" s="140"/>
      <c r="IH86" s="140"/>
      <c r="II86" s="140"/>
      <c r="IJ86" s="140"/>
      <c r="IK86" s="140"/>
      <c r="IL86" s="140"/>
      <c r="IM86" s="140"/>
      <c r="IN86" s="140"/>
      <c r="IO86" s="140"/>
      <c r="IP86" s="140"/>
      <c r="IQ86" s="140"/>
      <c r="IR86" s="140"/>
      <c r="IS86" s="140"/>
      <c r="IT86" s="140"/>
      <c r="IU86" s="140"/>
      <c r="IV86" s="140"/>
      <c r="IW86" s="140"/>
      <c r="IX86" s="140"/>
      <c r="IY86" s="140"/>
      <c r="IZ86" s="140"/>
      <c r="JA86" s="140"/>
      <c r="JB86" s="140"/>
      <c r="JC86" s="140"/>
      <c r="JD86" s="140"/>
      <c r="JE86" s="140"/>
      <c r="JF86" s="140"/>
      <c r="JG86" s="140"/>
      <c r="JH86" s="140"/>
      <c r="JI86" s="140"/>
      <c r="JJ86" s="140"/>
      <c r="JK86" s="139"/>
      <c r="JL86" s="140"/>
      <c r="JM86" s="140"/>
      <c r="JN86" s="140"/>
      <c r="JO86" s="140"/>
      <c r="JP86" s="140"/>
      <c r="JQ86" s="140"/>
      <c r="JR86" s="140"/>
      <c r="JS86" s="140"/>
      <c r="JT86" s="140"/>
      <c r="JU86" s="140"/>
      <c r="JV86" s="140"/>
      <c r="JW86" s="140"/>
      <c r="JX86" s="140"/>
      <c r="JY86" s="140"/>
      <c r="JZ86" s="140"/>
      <c r="KA86" s="140"/>
      <c r="KB86" s="140"/>
      <c r="KC86" s="140"/>
      <c r="KD86" s="140"/>
      <c r="KE86" s="140"/>
      <c r="KF86" s="140"/>
      <c r="KG86" s="140"/>
      <c r="KH86" s="140"/>
      <c r="KI86" s="140"/>
      <c r="KJ86" s="140"/>
      <c r="KK86" s="140"/>
      <c r="KL86" s="140"/>
      <c r="KM86" s="140"/>
      <c r="KN86" s="140"/>
      <c r="KO86" s="140"/>
      <c r="KP86" s="140"/>
      <c r="KQ86" s="140"/>
      <c r="KR86" s="140"/>
      <c r="KS86" s="140"/>
      <c r="KT86" s="139"/>
      <c r="KU86" s="140"/>
      <c r="KV86" s="140"/>
      <c r="KW86" s="140"/>
      <c r="KX86" s="140"/>
      <c r="KY86" s="140"/>
      <c r="KZ86" s="140"/>
      <c r="LA86" s="140"/>
      <c r="LB86" s="140"/>
      <c r="LC86" s="140"/>
      <c r="LD86" s="140"/>
      <c r="LE86" s="140"/>
      <c r="LF86" s="140"/>
      <c r="LG86" s="140"/>
      <c r="LH86" s="140"/>
      <c r="LI86" s="140"/>
      <c r="LJ86" s="140"/>
      <c r="LK86" s="140"/>
      <c r="LL86" s="140"/>
      <c r="LM86" s="140"/>
      <c r="LN86" s="140"/>
      <c r="LO86" s="140"/>
      <c r="LP86" s="140"/>
      <c r="LQ86" s="140"/>
      <c r="LR86" s="140"/>
      <c r="LS86" s="140"/>
      <c r="LT86" s="140"/>
      <c r="LU86" s="140"/>
      <c r="LV86" s="140"/>
      <c r="LW86" s="140"/>
      <c r="LX86" s="140"/>
      <c r="LY86" s="140"/>
      <c r="LZ86" s="140"/>
      <c r="MA86" s="140"/>
      <c r="MB86" s="140"/>
      <c r="MC86" s="139"/>
      <c r="MD86" s="164"/>
      <c r="ME86" s="164"/>
      <c r="MF86" s="164"/>
      <c r="MG86" s="164"/>
      <c r="MH86" s="164"/>
      <c r="MI86" s="164"/>
      <c r="MJ86" s="164"/>
      <c r="MK86" s="164"/>
      <c r="ML86" s="164"/>
      <c r="MM86" s="164"/>
      <c r="MN86" s="164"/>
      <c r="MO86" s="164"/>
      <c r="MP86" s="164"/>
      <c r="MQ86" s="164"/>
      <c r="MR86" s="164"/>
      <c r="MS86" s="164"/>
      <c r="MT86" s="164"/>
      <c r="MU86" s="164"/>
      <c r="MV86" s="164"/>
      <c r="MW86" s="164"/>
      <c r="MX86" s="164"/>
      <c r="MY86" s="164"/>
      <c r="MZ86" s="164"/>
      <c r="NA86" s="164"/>
      <c r="NB86" s="164"/>
      <c r="NC86" s="164"/>
      <c r="ND86" s="164"/>
      <c r="NE86" s="164"/>
      <c r="NF86" s="164"/>
      <c r="NG86" s="164"/>
      <c r="NH86" s="164"/>
      <c r="NI86" s="164"/>
      <c r="NJ86" s="164"/>
      <c r="NK86" s="164"/>
      <c r="NL86" s="139"/>
      <c r="NM86" s="164"/>
      <c r="NN86" s="164"/>
      <c r="NO86" s="164"/>
      <c r="NP86" s="164"/>
      <c r="NQ86" s="164"/>
      <c r="NR86" s="164"/>
      <c r="NS86" s="164"/>
      <c r="NT86" s="164"/>
      <c r="NU86" s="164"/>
      <c r="NV86" s="164"/>
      <c r="NW86" s="164"/>
      <c r="NX86" s="164"/>
      <c r="NY86" s="164"/>
      <c r="NZ86" s="164"/>
      <c r="OA86" s="164"/>
      <c r="OB86" s="164"/>
      <c r="OC86" s="164"/>
      <c r="OD86" s="164"/>
      <c r="OE86" s="164"/>
      <c r="OF86" s="164"/>
      <c r="OG86" s="164"/>
      <c r="OH86" s="164"/>
      <c r="OI86" s="164"/>
      <c r="OJ86" s="164"/>
      <c r="OK86" s="164"/>
      <c r="OL86" s="164"/>
      <c r="OM86" s="164"/>
      <c r="ON86" s="164"/>
      <c r="OO86" s="164"/>
      <c r="OP86" s="164"/>
      <c r="OQ86" s="164"/>
      <c r="OR86" s="164"/>
      <c r="OS86" s="164"/>
      <c r="OT86" s="164"/>
      <c r="OU86" s="139"/>
      <c r="OV86" s="164"/>
      <c r="OW86" s="164"/>
      <c r="OX86" s="164"/>
      <c r="OY86" s="164"/>
      <c r="OZ86" s="164"/>
      <c r="PA86" s="164"/>
      <c r="PB86" s="164"/>
      <c r="PC86" s="164"/>
      <c r="PD86" s="164"/>
      <c r="PE86" s="164"/>
      <c r="PF86" s="164"/>
      <c r="PG86" s="164"/>
      <c r="PH86" s="164"/>
      <c r="PI86" s="164"/>
      <c r="PJ86" s="164"/>
      <c r="PK86" s="164"/>
      <c r="PL86" s="164"/>
      <c r="PM86" s="164"/>
      <c r="PN86" s="164"/>
      <c r="PO86" s="164"/>
      <c r="PP86" s="164"/>
      <c r="PQ86" s="164"/>
      <c r="PR86" s="164"/>
      <c r="PS86" s="164"/>
      <c r="PT86" s="164"/>
      <c r="PU86" s="164"/>
      <c r="PV86" s="164"/>
      <c r="PW86" s="164"/>
      <c r="PX86" s="164"/>
      <c r="PY86" s="164"/>
      <c r="PZ86" s="164"/>
      <c r="QA86" s="164"/>
      <c r="QB86" s="164"/>
      <c r="QC86" s="164"/>
      <c r="QD86" s="131"/>
    </row>
    <row r="87" spans="2:446">
      <c r="B87" s="128"/>
      <c r="C87" s="129"/>
      <c r="D87" s="129"/>
      <c r="E87" s="129"/>
      <c r="F87" s="130"/>
      <c r="G87" s="130"/>
      <c r="H87" s="131"/>
      <c r="I87" s="132"/>
      <c r="J87" s="132"/>
      <c r="K87" s="162"/>
      <c r="L87" s="132"/>
      <c r="M87" s="132"/>
      <c r="N87" s="135"/>
      <c r="O87" s="132"/>
      <c r="P87" s="135"/>
      <c r="Q87" s="132"/>
      <c r="R87" s="133"/>
      <c r="S87" s="133"/>
      <c r="T87" s="133"/>
      <c r="U87" s="133"/>
      <c r="V87" s="133"/>
      <c r="W87" s="133"/>
      <c r="X87" s="131"/>
      <c r="Y87" s="134"/>
      <c r="Z87" s="134"/>
      <c r="AA87" s="163"/>
      <c r="AB87" s="163"/>
      <c r="AC87" s="134"/>
      <c r="AD87" s="134"/>
      <c r="AE87" s="134"/>
      <c r="AF87" s="131"/>
      <c r="AG87" s="135"/>
      <c r="AH87" s="135"/>
      <c r="AI87" s="135"/>
      <c r="AJ87" s="135"/>
      <c r="AK87" s="135"/>
      <c r="AL87" s="131"/>
      <c r="AM87" s="156"/>
      <c r="AN87" s="156"/>
      <c r="AO87" s="156"/>
      <c r="AP87" s="131"/>
      <c r="AQ87" s="138"/>
      <c r="AR87" s="138"/>
      <c r="AS87" s="131"/>
      <c r="AT87" s="138"/>
      <c r="AU87" s="138"/>
      <c r="AV87" s="131"/>
      <c r="AW87" s="138"/>
      <c r="AX87" s="138"/>
      <c r="AY87" s="138"/>
      <c r="AZ87" s="138"/>
      <c r="BA87" s="138"/>
      <c r="BB87" s="131"/>
      <c r="BC87" s="138"/>
      <c r="BD87" s="138"/>
      <c r="BE87" s="138"/>
      <c r="BF87" s="131"/>
      <c r="BG87" s="138"/>
      <c r="BH87" s="138"/>
      <c r="BI87" s="131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0"/>
      <c r="CR87" s="131"/>
      <c r="CS87" s="140"/>
      <c r="CT87" s="140"/>
      <c r="CU87" s="140"/>
      <c r="CV87" s="140"/>
      <c r="CW87" s="140"/>
      <c r="CX87" s="140"/>
      <c r="CY87" s="140"/>
      <c r="CZ87" s="140"/>
      <c r="DA87" s="140"/>
      <c r="DB87" s="140"/>
      <c r="DC87" s="140"/>
      <c r="DD87" s="140"/>
      <c r="DE87" s="140"/>
      <c r="DF87" s="140"/>
      <c r="DG87" s="140"/>
      <c r="DH87" s="140"/>
      <c r="DI87" s="140"/>
      <c r="DJ87" s="140"/>
      <c r="DK87" s="140"/>
      <c r="DL87" s="140"/>
      <c r="DM87" s="140"/>
      <c r="DN87" s="140"/>
      <c r="DO87" s="140"/>
      <c r="DP87" s="140"/>
      <c r="DQ87" s="140"/>
      <c r="DR87" s="140"/>
      <c r="DS87" s="140"/>
      <c r="DT87" s="140"/>
      <c r="DU87" s="140"/>
      <c r="DV87" s="140"/>
      <c r="DW87" s="140"/>
      <c r="DX87" s="140"/>
      <c r="DY87" s="140"/>
      <c r="DZ87" s="140"/>
      <c r="EA87" s="139"/>
      <c r="EB87" s="140"/>
      <c r="EC87" s="140"/>
      <c r="ED87" s="140"/>
      <c r="EE87" s="140"/>
      <c r="EF87" s="140"/>
      <c r="EG87" s="140"/>
      <c r="EH87" s="140"/>
      <c r="EI87" s="140"/>
      <c r="EJ87" s="140"/>
      <c r="EK87" s="140"/>
      <c r="EL87" s="140"/>
      <c r="EM87" s="140"/>
      <c r="EN87" s="140"/>
      <c r="EO87" s="140"/>
      <c r="EP87" s="140"/>
      <c r="EQ87" s="140"/>
      <c r="ER87" s="140"/>
      <c r="ES87" s="140"/>
      <c r="ET87" s="140"/>
      <c r="EU87" s="140"/>
      <c r="EV87" s="140"/>
      <c r="EW87" s="140"/>
      <c r="EX87" s="140"/>
      <c r="EY87" s="140"/>
      <c r="EZ87" s="140"/>
      <c r="FA87" s="140"/>
      <c r="FB87" s="140"/>
      <c r="FC87" s="140"/>
      <c r="FD87" s="140"/>
      <c r="FE87" s="140"/>
      <c r="FF87" s="140"/>
      <c r="FG87" s="140"/>
      <c r="FH87" s="140"/>
      <c r="FI87" s="140"/>
      <c r="FJ87" s="139"/>
      <c r="FK87" s="140"/>
      <c r="FL87" s="140"/>
      <c r="FM87" s="140"/>
      <c r="FN87" s="140"/>
      <c r="FO87" s="140"/>
      <c r="FP87" s="140"/>
      <c r="FQ87" s="140"/>
      <c r="FR87" s="140"/>
      <c r="FS87" s="140"/>
      <c r="FT87" s="140"/>
      <c r="FU87" s="140"/>
      <c r="FV87" s="140"/>
      <c r="FW87" s="140"/>
      <c r="FX87" s="140"/>
      <c r="FY87" s="140"/>
      <c r="FZ87" s="140"/>
      <c r="GA87" s="140"/>
      <c r="GB87" s="140"/>
      <c r="GC87" s="140"/>
      <c r="GD87" s="140"/>
      <c r="GE87" s="140"/>
      <c r="GF87" s="140"/>
      <c r="GG87" s="140"/>
      <c r="GH87" s="140"/>
      <c r="GI87" s="140"/>
      <c r="GJ87" s="140"/>
      <c r="GK87" s="140"/>
      <c r="GL87" s="140"/>
      <c r="GM87" s="140"/>
      <c r="GN87" s="140"/>
      <c r="GO87" s="140"/>
      <c r="GP87" s="140"/>
      <c r="GQ87" s="140"/>
      <c r="GR87" s="140"/>
      <c r="GS87" s="139"/>
      <c r="GT87" s="140"/>
      <c r="GU87" s="140"/>
      <c r="GV87" s="140"/>
      <c r="GW87" s="140"/>
      <c r="GX87" s="140"/>
      <c r="GY87" s="140"/>
      <c r="GZ87" s="140"/>
      <c r="HA87" s="140"/>
      <c r="HB87" s="140"/>
      <c r="HC87" s="140"/>
      <c r="HD87" s="140"/>
      <c r="HE87" s="140"/>
      <c r="HF87" s="140"/>
      <c r="HG87" s="140"/>
      <c r="HH87" s="140"/>
      <c r="HI87" s="140"/>
      <c r="HJ87" s="140"/>
      <c r="HK87" s="140"/>
      <c r="HL87" s="140"/>
      <c r="HM87" s="140"/>
      <c r="HN87" s="140"/>
      <c r="HO87" s="140"/>
      <c r="HP87" s="140"/>
      <c r="HQ87" s="140"/>
      <c r="HR87" s="140"/>
      <c r="HS87" s="140"/>
      <c r="HT87" s="140"/>
      <c r="HU87" s="140"/>
      <c r="HV87" s="140"/>
      <c r="HW87" s="140"/>
      <c r="HX87" s="140"/>
      <c r="HY87" s="140"/>
      <c r="HZ87" s="140"/>
      <c r="IA87" s="140"/>
      <c r="IB87" s="139"/>
      <c r="IC87" s="140"/>
      <c r="ID87" s="140"/>
      <c r="IE87" s="140"/>
      <c r="IF87" s="140"/>
      <c r="IG87" s="140"/>
      <c r="IH87" s="140"/>
      <c r="II87" s="140"/>
      <c r="IJ87" s="140"/>
      <c r="IK87" s="140"/>
      <c r="IL87" s="140"/>
      <c r="IM87" s="140"/>
      <c r="IN87" s="140"/>
      <c r="IO87" s="140"/>
      <c r="IP87" s="140"/>
      <c r="IQ87" s="140"/>
      <c r="IR87" s="140"/>
      <c r="IS87" s="140"/>
      <c r="IT87" s="140"/>
      <c r="IU87" s="140"/>
      <c r="IV87" s="140"/>
      <c r="IW87" s="140"/>
      <c r="IX87" s="140"/>
      <c r="IY87" s="140"/>
      <c r="IZ87" s="140"/>
      <c r="JA87" s="140"/>
      <c r="JB87" s="140"/>
      <c r="JC87" s="140"/>
      <c r="JD87" s="140"/>
      <c r="JE87" s="140"/>
      <c r="JF87" s="140"/>
      <c r="JG87" s="140"/>
      <c r="JH87" s="140"/>
      <c r="JI87" s="140"/>
      <c r="JJ87" s="140"/>
      <c r="JK87" s="139"/>
      <c r="JL87" s="140"/>
      <c r="JM87" s="140"/>
      <c r="JN87" s="140"/>
      <c r="JO87" s="140"/>
      <c r="JP87" s="140"/>
      <c r="JQ87" s="140"/>
      <c r="JR87" s="140"/>
      <c r="JS87" s="140"/>
      <c r="JT87" s="140"/>
      <c r="JU87" s="140"/>
      <c r="JV87" s="140"/>
      <c r="JW87" s="140"/>
      <c r="JX87" s="140"/>
      <c r="JY87" s="140"/>
      <c r="JZ87" s="140"/>
      <c r="KA87" s="140"/>
      <c r="KB87" s="140"/>
      <c r="KC87" s="140"/>
      <c r="KD87" s="140"/>
      <c r="KE87" s="140"/>
      <c r="KF87" s="140"/>
      <c r="KG87" s="140"/>
      <c r="KH87" s="140"/>
      <c r="KI87" s="140"/>
      <c r="KJ87" s="140"/>
      <c r="KK87" s="140"/>
      <c r="KL87" s="140"/>
      <c r="KM87" s="140"/>
      <c r="KN87" s="140"/>
      <c r="KO87" s="140"/>
      <c r="KP87" s="140"/>
      <c r="KQ87" s="140"/>
      <c r="KR87" s="140"/>
      <c r="KS87" s="140"/>
      <c r="KT87" s="139"/>
      <c r="KU87" s="140"/>
      <c r="KV87" s="140"/>
      <c r="KW87" s="140"/>
      <c r="KX87" s="140"/>
      <c r="KY87" s="140"/>
      <c r="KZ87" s="140"/>
      <c r="LA87" s="140"/>
      <c r="LB87" s="140"/>
      <c r="LC87" s="140"/>
      <c r="LD87" s="140"/>
      <c r="LE87" s="140"/>
      <c r="LF87" s="140"/>
      <c r="LG87" s="140"/>
      <c r="LH87" s="140"/>
      <c r="LI87" s="140"/>
      <c r="LJ87" s="140"/>
      <c r="LK87" s="140"/>
      <c r="LL87" s="140"/>
      <c r="LM87" s="140"/>
      <c r="LN87" s="140"/>
      <c r="LO87" s="140"/>
      <c r="LP87" s="140"/>
      <c r="LQ87" s="140"/>
      <c r="LR87" s="140"/>
      <c r="LS87" s="140"/>
      <c r="LT87" s="140"/>
      <c r="LU87" s="140"/>
      <c r="LV87" s="140"/>
      <c r="LW87" s="140"/>
      <c r="LX87" s="140"/>
      <c r="LY87" s="140"/>
      <c r="LZ87" s="140"/>
      <c r="MA87" s="140"/>
      <c r="MB87" s="140"/>
      <c r="MC87" s="139"/>
      <c r="MD87" s="164"/>
      <c r="ME87" s="164"/>
      <c r="MF87" s="164"/>
      <c r="MG87" s="164"/>
      <c r="MH87" s="164"/>
      <c r="MI87" s="164"/>
      <c r="MJ87" s="164"/>
      <c r="MK87" s="164"/>
      <c r="ML87" s="164"/>
      <c r="MM87" s="164"/>
      <c r="MN87" s="164"/>
      <c r="MO87" s="164"/>
      <c r="MP87" s="164"/>
      <c r="MQ87" s="164"/>
      <c r="MR87" s="164"/>
      <c r="MS87" s="164"/>
      <c r="MT87" s="164"/>
      <c r="MU87" s="164"/>
      <c r="MV87" s="164"/>
      <c r="MW87" s="164"/>
      <c r="MX87" s="164"/>
      <c r="MY87" s="164"/>
      <c r="MZ87" s="164"/>
      <c r="NA87" s="164"/>
      <c r="NB87" s="164"/>
      <c r="NC87" s="164"/>
      <c r="ND87" s="164"/>
      <c r="NE87" s="164"/>
      <c r="NF87" s="164"/>
      <c r="NG87" s="164"/>
      <c r="NH87" s="164"/>
      <c r="NI87" s="164"/>
      <c r="NJ87" s="164"/>
      <c r="NK87" s="164"/>
      <c r="NL87" s="139"/>
      <c r="NM87" s="164"/>
      <c r="NN87" s="164"/>
      <c r="NO87" s="164"/>
      <c r="NP87" s="164"/>
      <c r="NQ87" s="164"/>
      <c r="NR87" s="164"/>
      <c r="NS87" s="164"/>
      <c r="NT87" s="164"/>
      <c r="NU87" s="164"/>
      <c r="NV87" s="164"/>
      <c r="NW87" s="164"/>
      <c r="NX87" s="164"/>
      <c r="NY87" s="164"/>
      <c r="NZ87" s="164"/>
      <c r="OA87" s="164"/>
      <c r="OB87" s="164"/>
      <c r="OC87" s="164"/>
      <c r="OD87" s="164"/>
      <c r="OE87" s="164"/>
      <c r="OF87" s="164"/>
      <c r="OG87" s="164"/>
      <c r="OH87" s="164"/>
      <c r="OI87" s="164"/>
      <c r="OJ87" s="164"/>
      <c r="OK87" s="164"/>
      <c r="OL87" s="164"/>
      <c r="OM87" s="164"/>
      <c r="ON87" s="164"/>
      <c r="OO87" s="164"/>
      <c r="OP87" s="164"/>
      <c r="OQ87" s="164"/>
      <c r="OR87" s="164"/>
      <c r="OS87" s="164"/>
      <c r="OT87" s="164"/>
      <c r="OU87" s="139"/>
      <c r="OV87" s="164"/>
      <c r="OW87" s="164"/>
      <c r="OX87" s="164"/>
      <c r="OY87" s="164"/>
      <c r="OZ87" s="164"/>
      <c r="PA87" s="164"/>
      <c r="PB87" s="164"/>
      <c r="PC87" s="164"/>
      <c r="PD87" s="164"/>
      <c r="PE87" s="164"/>
      <c r="PF87" s="164"/>
      <c r="PG87" s="164"/>
      <c r="PH87" s="164"/>
      <c r="PI87" s="164"/>
      <c r="PJ87" s="164"/>
      <c r="PK87" s="164"/>
      <c r="PL87" s="164"/>
      <c r="PM87" s="164"/>
      <c r="PN87" s="164"/>
      <c r="PO87" s="164"/>
      <c r="PP87" s="164"/>
      <c r="PQ87" s="164"/>
      <c r="PR87" s="164"/>
      <c r="PS87" s="164"/>
      <c r="PT87" s="164"/>
      <c r="PU87" s="164"/>
      <c r="PV87" s="164"/>
      <c r="PW87" s="164"/>
      <c r="PX87" s="164"/>
      <c r="PY87" s="164"/>
      <c r="PZ87" s="164"/>
      <c r="QA87" s="164"/>
      <c r="QB87" s="164"/>
      <c r="QC87" s="164"/>
      <c r="QD87" s="131"/>
    </row>
    <row r="88" spans="2:446">
      <c r="B88" s="128"/>
      <c r="C88" s="129"/>
      <c r="D88" s="129"/>
      <c r="E88" s="129"/>
      <c r="F88" s="130"/>
      <c r="G88" s="130"/>
      <c r="H88" s="131"/>
      <c r="I88" s="132"/>
      <c r="J88" s="132"/>
      <c r="K88" s="162"/>
      <c r="L88" s="132"/>
      <c r="M88" s="132"/>
      <c r="N88" s="135"/>
      <c r="O88" s="132"/>
      <c r="P88" s="135"/>
      <c r="Q88" s="132"/>
      <c r="R88" s="133"/>
      <c r="S88" s="133"/>
      <c r="T88" s="133"/>
      <c r="U88" s="133"/>
      <c r="V88" s="133"/>
      <c r="W88" s="133"/>
      <c r="X88" s="131"/>
      <c r="Y88" s="134"/>
      <c r="Z88" s="134"/>
      <c r="AA88" s="163"/>
      <c r="AB88" s="163"/>
      <c r="AC88" s="134"/>
      <c r="AD88" s="134"/>
      <c r="AE88" s="134"/>
      <c r="AF88" s="131"/>
      <c r="AG88" s="135"/>
      <c r="AH88" s="135"/>
      <c r="AI88" s="135"/>
      <c r="AJ88" s="135"/>
      <c r="AK88" s="135"/>
      <c r="AL88" s="131"/>
      <c r="AM88" s="156"/>
      <c r="AN88" s="156"/>
      <c r="AO88" s="156"/>
      <c r="AP88" s="131"/>
      <c r="AQ88" s="138"/>
      <c r="AR88" s="138"/>
      <c r="AS88" s="131"/>
      <c r="AT88" s="138"/>
      <c r="AU88" s="138"/>
      <c r="AV88" s="131"/>
      <c r="AW88" s="138"/>
      <c r="AX88" s="138"/>
      <c r="AY88" s="138"/>
      <c r="AZ88" s="138"/>
      <c r="BA88" s="138"/>
      <c r="BB88" s="131"/>
      <c r="BC88" s="138"/>
      <c r="BD88" s="138"/>
      <c r="BE88" s="138"/>
      <c r="BF88" s="131"/>
      <c r="BG88" s="138"/>
      <c r="BH88" s="138"/>
      <c r="BI88" s="131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  <c r="CP88" s="140"/>
      <c r="CQ88" s="140"/>
      <c r="CR88" s="131"/>
      <c r="CS88" s="140"/>
      <c r="CT88" s="140"/>
      <c r="CU88" s="140"/>
      <c r="CV88" s="140"/>
      <c r="CW88" s="140"/>
      <c r="CX88" s="140"/>
      <c r="CY88" s="140"/>
      <c r="CZ88" s="140"/>
      <c r="DA88" s="140"/>
      <c r="DB88" s="140"/>
      <c r="DC88" s="140"/>
      <c r="DD88" s="140"/>
      <c r="DE88" s="140"/>
      <c r="DF88" s="140"/>
      <c r="DG88" s="140"/>
      <c r="DH88" s="140"/>
      <c r="DI88" s="140"/>
      <c r="DJ88" s="140"/>
      <c r="DK88" s="140"/>
      <c r="DL88" s="140"/>
      <c r="DM88" s="140"/>
      <c r="DN88" s="140"/>
      <c r="DO88" s="140"/>
      <c r="DP88" s="140"/>
      <c r="DQ88" s="140"/>
      <c r="DR88" s="140"/>
      <c r="DS88" s="140"/>
      <c r="DT88" s="140"/>
      <c r="DU88" s="140"/>
      <c r="DV88" s="140"/>
      <c r="DW88" s="140"/>
      <c r="DX88" s="140"/>
      <c r="DY88" s="140"/>
      <c r="DZ88" s="140"/>
      <c r="EA88" s="139"/>
      <c r="EB88" s="140"/>
      <c r="EC88" s="140"/>
      <c r="ED88" s="140"/>
      <c r="EE88" s="140"/>
      <c r="EF88" s="140"/>
      <c r="EG88" s="140"/>
      <c r="EH88" s="140"/>
      <c r="EI88" s="140"/>
      <c r="EJ88" s="140"/>
      <c r="EK88" s="140"/>
      <c r="EL88" s="140"/>
      <c r="EM88" s="140"/>
      <c r="EN88" s="140"/>
      <c r="EO88" s="140"/>
      <c r="EP88" s="140"/>
      <c r="EQ88" s="140"/>
      <c r="ER88" s="140"/>
      <c r="ES88" s="140"/>
      <c r="ET88" s="140"/>
      <c r="EU88" s="140"/>
      <c r="EV88" s="140"/>
      <c r="EW88" s="140"/>
      <c r="EX88" s="140"/>
      <c r="EY88" s="140"/>
      <c r="EZ88" s="140"/>
      <c r="FA88" s="140"/>
      <c r="FB88" s="140"/>
      <c r="FC88" s="140"/>
      <c r="FD88" s="140"/>
      <c r="FE88" s="140"/>
      <c r="FF88" s="140"/>
      <c r="FG88" s="140"/>
      <c r="FH88" s="140"/>
      <c r="FI88" s="140"/>
      <c r="FJ88" s="139"/>
      <c r="FK88" s="140"/>
      <c r="FL88" s="140"/>
      <c r="FM88" s="140"/>
      <c r="FN88" s="140"/>
      <c r="FO88" s="140"/>
      <c r="FP88" s="140"/>
      <c r="FQ88" s="140"/>
      <c r="FR88" s="140"/>
      <c r="FS88" s="140"/>
      <c r="FT88" s="140"/>
      <c r="FU88" s="140"/>
      <c r="FV88" s="140"/>
      <c r="FW88" s="140"/>
      <c r="FX88" s="140"/>
      <c r="FY88" s="140"/>
      <c r="FZ88" s="140"/>
      <c r="GA88" s="140"/>
      <c r="GB88" s="140"/>
      <c r="GC88" s="140"/>
      <c r="GD88" s="140"/>
      <c r="GE88" s="140"/>
      <c r="GF88" s="140"/>
      <c r="GG88" s="140"/>
      <c r="GH88" s="140"/>
      <c r="GI88" s="140"/>
      <c r="GJ88" s="140"/>
      <c r="GK88" s="140"/>
      <c r="GL88" s="140"/>
      <c r="GM88" s="140"/>
      <c r="GN88" s="140"/>
      <c r="GO88" s="140"/>
      <c r="GP88" s="140"/>
      <c r="GQ88" s="140"/>
      <c r="GR88" s="140"/>
      <c r="GS88" s="139"/>
      <c r="GT88" s="140"/>
      <c r="GU88" s="140"/>
      <c r="GV88" s="140"/>
      <c r="GW88" s="140"/>
      <c r="GX88" s="140"/>
      <c r="GY88" s="140"/>
      <c r="GZ88" s="140"/>
      <c r="HA88" s="140"/>
      <c r="HB88" s="140"/>
      <c r="HC88" s="140"/>
      <c r="HD88" s="140"/>
      <c r="HE88" s="140"/>
      <c r="HF88" s="140"/>
      <c r="HG88" s="140"/>
      <c r="HH88" s="140"/>
      <c r="HI88" s="140"/>
      <c r="HJ88" s="140"/>
      <c r="HK88" s="140"/>
      <c r="HL88" s="140"/>
      <c r="HM88" s="140"/>
      <c r="HN88" s="140"/>
      <c r="HO88" s="140"/>
      <c r="HP88" s="140"/>
      <c r="HQ88" s="140"/>
      <c r="HR88" s="140"/>
      <c r="HS88" s="140"/>
      <c r="HT88" s="140"/>
      <c r="HU88" s="140"/>
      <c r="HV88" s="140"/>
      <c r="HW88" s="140"/>
      <c r="HX88" s="140"/>
      <c r="HY88" s="140"/>
      <c r="HZ88" s="140"/>
      <c r="IA88" s="140"/>
      <c r="IB88" s="139"/>
      <c r="IC88" s="140"/>
      <c r="ID88" s="140"/>
      <c r="IE88" s="140"/>
      <c r="IF88" s="140"/>
      <c r="IG88" s="140"/>
      <c r="IH88" s="140"/>
      <c r="II88" s="140"/>
      <c r="IJ88" s="140"/>
      <c r="IK88" s="140"/>
      <c r="IL88" s="140"/>
      <c r="IM88" s="140"/>
      <c r="IN88" s="140"/>
      <c r="IO88" s="140"/>
      <c r="IP88" s="140"/>
      <c r="IQ88" s="140"/>
      <c r="IR88" s="140"/>
      <c r="IS88" s="140"/>
      <c r="IT88" s="140"/>
      <c r="IU88" s="140"/>
      <c r="IV88" s="140"/>
      <c r="IW88" s="140"/>
      <c r="IX88" s="140"/>
      <c r="IY88" s="140"/>
      <c r="IZ88" s="140"/>
      <c r="JA88" s="140"/>
      <c r="JB88" s="140"/>
      <c r="JC88" s="140"/>
      <c r="JD88" s="140"/>
      <c r="JE88" s="140"/>
      <c r="JF88" s="140"/>
      <c r="JG88" s="140"/>
      <c r="JH88" s="140"/>
      <c r="JI88" s="140"/>
      <c r="JJ88" s="140"/>
      <c r="JK88" s="139"/>
      <c r="JL88" s="140"/>
      <c r="JM88" s="140"/>
      <c r="JN88" s="140"/>
      <c r="JO88" s="140"/>
      <c r="JP88" s="140"/>
      <c r="JQ88" s="140"/>
      <c r="JR88" s="140"/>
      <c r="JS88" s="140"/>
      <c r="JT88" s="140"/>
      <c r="JU88" s="140"/>
      <c r="JV88" s="140"/>
      <c r="JW88" s="140"/>
      <c r="JX88" s="140"/>
      <c r="JY88" s="140"/>
      <c r="JZ88" s="140"/>
      <c r="KA88" s="140"/>
      <c r="KB88" s="140"/>
      <c r="KC88" s="140"/>
      <c r="KD88" s="140"/>
      <c r="KE88" s="140"/>
      <c r="KF88" s="140"/>
      <c r="KG88" s="140"/>
      <c r="KH88" s="140"/>
      <c r="KI88" s="140"/>
      <c r="KJ88" s="140"/>
      <c r="KK88" s="140"/>
      <c r="KL88" s="140"/>
      <c r="KM88" s="140"/>
      <c r="KN88" s="140"/>
      <c r="KO88" s="140"/>
      <c r="KP88" s="140"/>
      <c r="KQ88" s="140"/>
      <c r="KR88" s="140"/>
      <c r="KS88" s="140"/>
      <c r="KT88" s="139"/>
      <c r="KU88" s="140"/>
      <c r="KV88" s="140"/>
      <c r="KW88" s="140"/>
      <c r="KX88" s="140"/>
      <c r="KY88" s="140"/>
      <c r="KZ88" s="140"/>
      <c r="LA88" s="140"/>
      <c r="LB88" s="140"/>
      <c r="LC88" s="140"/>
      <c r="LD88" s="140"/>
      <c r="LE88" s="140"/>
      <c r="LF88" s="140"/>
      <c r="LG88" s="140"/>
      <c r="LH88" s="140"/>
      <c r="LI88" s="140"/>
      <c r="LJ88" s="140"/>
      <c r="LK88" s="140"/>
      <c r="LL88" s="140"/>
      <c r="LM88" s="140"/>
      <c r="LN88" s="140"/>
      <c r="LO88" s="140"/>
      <c r="LP88" s="140"/>
      <c r="LQ88" s="140"/>
      <c r="LR88" s="140"/>
      <c r="LS88" s="140"/>
      <c r="LT88" s="140"/>
      <c r="LU88" s="140"/>
      <c r="LV88" s="140"/>
      <c r="LW88" s="140"/>
      <c r="LX88" s="140"/>
      <c r="LY88" s="140"/>
      <c r="LZ88" s="140"/>
      <c r="MA88" s="140"/>
      <c r="MB88" s="140"/>
      <c r="MC88" s="139"/>
      <c r="MD88" s="164"/>
      <c r="ME88" s="164"/>
      <c r="MF88" s="164"/>
      <c r="MG88" s="164"/>
      <c r="MH88" s="164"/>
      <c r="MI88" s="164"/>
      <c r="MJ88" s="164"/>
      <c r="MK88" s="164"/>
      <c r="ML88" s="164"/>
      <c r="MM88" s="164"/>
      <c r="MN88" s="164"/>
      <c r="MO88" s="164"/>
      <c r="MP88" s="164"/>
      <c r="MQ88" s="164"/>
      <c r="MR88" s="164"/>
      <c r="MS88" s="164"/>
      <c r="MT88" s="164"/>
      <c r="MU88" s="164"/>
      <c r="MV88" s="164"/>
      <c r="MW88" s="164"/>
      <c r="MX88" s="164"/>
      <c r="MY88" s="164"/>
      <c r="MZ88" s="164"/>
      <c r="NA88" s="164"/>
      <c r="NB88" s="164"/>
      <c r="NC88" s="164"/>
      <c r="ND88" s="164"/>
      <c r="NE88" s="164"/>
      <c r="NF88" s="164"/>
      <c r="NG88" s="164"/>
      <c r="NH88" s="164"/>
      <c r="NI88" s="164"/>
      <c r="NJ88" s="164"/>
      <c r="NK88" s="164"/>
      <c r="NL88" s="139"/>
      <c r="NM88" s="164"/>
      <c r="NN88" s="164"/>
      <c r="NO88" s="164"/>
      <c r="NP88" s="164"/>
      <c r="NQ88" s="164"/>
      <c r="NR88" s="164"/>
      <c r="NS88" s="164"/>
      <c r="NT88" s="164"/>
      <c r="NU88" s="164"/>
      <c r="NV88" s="164"/>
      <c r="NW88" s="164"/>
      <c r="NX88" s="164"/>
      <c r="NY88" s="164"/>
      <c r="NZ88" s="164"/>
      <c r="OA88" s="164"/>
      <c r="OB88" s="164"/>
      <c r="OC88" s="164"/>
      <c r="OD88" s="164"/>
      <c r="OE88" s="164"/>
      <c r="OF88" s="164"/>
      <c r="OG88" s="164"/>
      <c r="OH88" s="164"/>
      <c r="OI88" s="164"/>
      <c r="OJ88" s="164"/>
      <c r="OK88" s="164"/>
      <c r="OL88" s="164"/>
      <c r="OM88" s="164"/>
      <c r="ON88" s="164"/>
      <c r="OO88" s="164"/>
      <c r="OP88" s="164"/>
      <c r="OQ88" s="164"/>
      <c r="OR88" s="164"/>
      <c r="OS88" s="164"/>
      <c r="OT88" s="164"/>
      <c r="OU88" s="139"/>
      <c r="OV88" s="164"/>
      <c r="OW88" s="164"/>
      <c r="OX88" s="164"/>
      <c r="OY88" s="164"/>
      <c r="OZ88" s="164"/>
      <c r="PA88" s="164"/>
      <c r="PB88" s="164"/>
      <c r="PC88" s="164"/>
      <c r="PD88" s="164"/>
      <c r="PE88" s="164"/>
      <c r="PF88" s="164"/>
      <c r="PG88" s="164"/>
      <c r="PH88" s="164"/>
      <c r="PI88" s="164"/>
      <c r="PJ88" s="164"/>
      <c r="PK88" s="164"/>
      <c r="PL88" s="164"/>
      <c r="PM88" s="164"/>
      <c r="PN88" s="164"/>
      <c r="PO88" s="164"/>
      <c r="PP88" s="164"/>
      <c r="PQ88" s="164"/>
      <c r="PR88" s="164"/>
      <c r="PS88" s="164"/>
      <c r="PT88" s="164"/>
      <c r="PU88" s="164"/>
      <c r="PV88" s="164"/>
      <c r="PW88" s="164"/>
      <c r="PX88" s="164"/>
      <c r="PY88" s="164"/>
      <c r="PZ88" s="164"/>
      <c r="QA88" s="164"/>
      <c r="QB88" s="164"/>
      <c r="QC88" s="164"/>
      <c r="QD88" s="131"/>
    </row>
    <row r="89" spans="2:446">
      <c r="B89" s="128"/>
      <c r="C89" s="129"/>
      <c r="D89" s="129"/>
      <c r="E89" s="129"/>
      <c r="F89" s="130"/>
      <c r="G89" s="130"/>
      <c r="H89" s="131"/>
      <c r="I89" s="132"/>
      <c r="J89" s="132"/>
      <c r="K89" s="162"/>
      <c r="L89" s="132"/>
      <c r="M89" s="132"/>
      <c r="N89" s="135"/>
      <c r="O89" s="132"/>
      <c r="P89" s="135"/>
      <c r="Q89" s="132"/>
      <c r="R89" s="133"/>
      <c r="S89" s="133"/>
      <c r="T89" s="133"/>
      <c r="U89" s="133"/>
      <c r="V89" s="133"/>
      <c r="W89" s="133"/>
      <c r="X89" s="131"/>
      <c r="Y89" s="134"/>
      <c r="Z89" s="134"/>
      <c r="AA89" s="163"/>
      <c r="AB89" s="163"/>
      <c r="AC89" s="134"/>
      <c r="AD89" s="134"/>
      <c r="AE89" s="134"/>
      <c r="AF89" s="131"/>
      <c r="AG89" s="135"/>
      <c r="AH89" s="135"/>
      <c r="AI89" s="135"/>
      <c r="AJ89" s="135"/>
      <c r="AK89" s="135"/>
      <c r="AL89" s="131"/>
      <c r="AM89" s="156"/>
      <c r="AN89" s="156"/>
      <c r="AO89" s="156"/>
      <c r="AP89" s="131"/>
      <c r="AQ89" s="138"/>
      <c r="AR89" s="138"/>
      <c r="AS89" s="131"/>
      <c r="AT89" s="138"/>
      <c r="AU89" s="138"/>
      <c r="AV89" s="131"/>
      <c r="AW89" s="138"/>
      <c r="AX89" s="138"/>
      <c r="AY89" s="138"/>
      <c r="AZ89" s="138"/>
      <c r="BA89" s="138"/>
      <c r="BB89" s="131"/>
      <c r="BC89" s="138"/>
      <c r="BD89" s="138"/>
      <c r="BE89" s="138"/>
      <c r="BF89" s="131"/>
      <c r="BG89" s="138"/>
      <c r="BH89" s="138"/>
      <c r="BI89" s="131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  <c r="CP89" s="140"/>
      <c r="CQ89" s="140"/>
      <c r="CR89" s="131"/>
      <c r="CS89" s="140"/>
      <c r="CT89" s="140"/>
      <c r="CU89" s="140"/>
      <c r="CV89" s="140"/>
      <c r="CW89" s="140"/>
      <c r="CX89" s="140"/>
      <c r="CY89" s="140"/>
      <c r="CZ89" s="140"/>
      <c r="DA89" s="140"/>
      <c r="DB89" s="140"/>
      <c r="DC89" s="140"/>
      <c r="DD89" s="140"/>
      <c r="DE89" s="140"/>
      <c r="DF89" s="140"/>
      <c r="DG89" s="140"/>
      <c r="DH89" s="140"/>
      <c r="DI89" s="140"/>
      <c r="DJ89" s="140"/>
      <c r="DK89" s="140"/>
      <c r="DL89" s="140"/>
      <c r="DM89" s="140"/>
      <c r="DN89" s="140"/>
      <c r="DO89" s="140"/>
      <c r="DP89" s="140"/>
      <c r="DQ89" s="140"/>
      <c r="DR89" s="140"/>
      <c r="DS89" s="140"/>
      <c r="DT89" s="140"/>
      <c r="DU89" s="140"/>
      <c r="DV89" s="140"/>
      <c r="DW89" s="140"/>
      <c r="DX89" s="140"/>
      <c r="DY89" s="140"/>
      <c r="DZ89" s="140"/>
      <c r="EA89" s="139"/>
      <c r="EB89" s="140"/>
      <c r="EC89" s="140"/>
      <c r="ED89" s="140"/>
      <c r="EE89" s="140"/>
      <c r="EF89" s="140"/>
      <c r="EG89" s="140"/>
      <c r="EH89" s="140"/>
      <c r="EI89" s="140"/>
      <c r="EJ89" s="140"/>
      <c r="EK89" s="140"/>
      <c r="EL89" s="140"/>
      <c r="EM89" s="140"/>
      <c r="EN89" s="140"/>
      <c r="EO89" s="140"/>
      <c r="EP89" s="140"/>
      <c r="EQ89" s="140"/>
      <c r="ER89" s="140"/>
      <c r="ES89" s="140"/>
      <c r="ET89" s="140"/>
      <c r="EU89" s="140"/>
      <c r="EV89" s="140"/>
      <c r="EW89" s="140"/>
      <c r="EX89" s="140"/>
      <c r="EY89" s="140"/>
      <c r="EZ89" s="140"/>
      <c r="FA89" s="140"/>
      <c r="FB89" s="140"/>
      <c r="FC89" s="140"/>
      <c r="FD89" s="140"/>
      <c r="FE89" s="140"/>
      <c r="FF89" s="140"/>
      <c r="FG89" s="140"/>
      <c r="FH89" s="140"/>
      <c r="FI89" s="140"/>
      <c r="FJ89" s="139"/>
      <c r="FK89" s="140"/>
      <c r="FL89" s="140"/>
      <c r="FM89" s="140"/>
      <c r="FN89" s="140"/>
      <c r="FO89" s="140"/>
      <c r="FP89" s="140"/>
      <c r="FQ89" s="140"/>
      <c r="FR89" s="140"/>
      <c r="FS89" s="140"/>
      <c r="FT89" s="140"/>
      <c r="FU89" s="140"/>
      <c r="FV89" s="140"/>
      <c r="FW89" s="140"/>
      <c r="FX89" s="140"/>
      <c r="FY89" s="140"/>
      <c r="FZ89" s="140"/>
      <c r="GA89" s="140"/>
      <c r="GB89" s="140"/>
      <c r="GC89" s="140"/>
      <c r="GD89" s="140"/>
      <c r="GE89" s="140"/>
      <c r="GF89" s="140"/>
      <c r="GG89" s="140"/>
      <c r="GH89" s="140"/>
      <c r="GI89" s="140"/>
      <c r="GJ89" s="140"/>
      <c r="GK89" s="140"/>
      <c r="GL89" s="140"/>
      <c r="GM89" s="140"/>
      <c r="GN89" s="140"/>
      <c r="GO89" s="140"/>
      <c r="GP89" s="140"/>
      <c r="GQ89" s="140"/>
      <c r="GR89" s="140"/>
      <c r="GS89" s="139"/>
      <c r="GT89" s="140"/>
      <c r="GU89" s="140"/>
      <c r="GV89" s="140"/>
      <c r="GW89" s="140"/>
      <c r="GX89" s="140"/>
      <c r="GY89" s="140"/>
      <c r="GZ89" s="140"/>
      <c r="HA89" s="140"/>
      <c r="HB89" s="140"/>
      <c r="HC89" s="140"/>
      <c r="HD89" s="140"/>
      <c r="HE89" s="140"/>
      <c r="HF89" s="140"/>
      <c r="HG89" s="140"/>
      <c r="HH89" s="140"/>
      <c r="HI89" s="140"/>
      <c r="HJ89" s="140"/>
      <c r="HK89" s="140"/>
      <c r="HL89" s="140"/>
      <c r="HM89" s="140"/>
      <c r="HN89" s="140"/>
      <c r="HO89" s="140"/>
      <c r="HP89" s="140"/>
      <c r="HQ89" s="140"/>
      <c r="HR89" s="140"/>
      <c r="HS89" s="140"/>
      <c r="HT89" s="140"/>
      <c r="HU89" s="140"/>
      <c r="HV89" s="140"/>
      <c r="HW89" s="140"/>
      <c r="HX89" s="140"/>
      <c r="HY89" s="140"/>
      <c r="HZ89" s="140"/>
      <c r="IA89" s="140"/>
      <c r="IB89" s="139"/>
      <c r="IC89" s="140"/>
      <c r="ID89" s="140"/>
      <c r="IE89" s="140"/>
      <c r="IF89" s="140"/>
      <c r="IG89" s="140"/>
      <c r="IH89" s="140"/>
      <c r="II89" s="140"/>
      <c r="IJ89" s="140"/>
      <c r="IK89" s="140"/>
      <c r="IL89" s="140"/>
      <c r="IM89" s="140"/>
      <c r="IN89" s="140"/>
      <c r="IO89" s="140"/>
      <c r="IP89" s="140"/>
      <c r="IQ89" s="140"/>
      <c r="IR89" s="140"/>
      <c r="IS89" s="140"/>
      <c r="IT89" s="140"/>
      <c r="IU89" s="140"/>
      <c r="IV89" s="140"/>
      <c r="IW89" s="140"/>
      <c r="IX89" s="140"/>
      <c r="IY89" s="140"/>
      <c r="IZ89" s="140"/>
      <c r="JA89" s="140"/>
      <c r="JB89" s="140"/>
      <c r="JC89" s="140"/>
      <c r="JD89" s="140"/>
      <c r="JE89" s="140"/>
      <c r="JF89" s="140"/>
      <c r="JG89" s="140"/>
      <c r="JH89" s="140"/>
      <c r="JI89" s="140"/>
      <c r="JJ89" s="140"/>
      <c r="JK89" s="139"/>
      <c r="JL89" s="140"/>
      <c r="JM89" s="140"/>
      <c r="JN89" s="140"/>
      <c r="JO89" s="140"/>
      <c r="JP89" s="140"/>
      <c r="JQ89" s="140"/>
      <c r="JR89" s="140"/>
      <c r="JS89" s="140"/>
      <c r="JT89" s="140"/>
      <c r="JU89" s="140"/>
      <c r="JV89" s="140"/>
      <c r="JW89" s="140"/>
      <c r="JX89" s="140"/>
      <c r="JY89" s="140"/>
      <c r="JZ89" s="140"/>
      <c r="KA89" s="140"/>
      <c r="KB89" s="140"/>
      <c r="KC89" s="140"/>
      <c r="KD89" s="140"/>
      <c r="KE89" s="140"/>
      <c r="KF89" s="140"/>
      <c r="KG89" s="140"/>
      <c r="KH89" s="140"/>
      <c r="KI89" s="140"/>
      <c r="KJ89" s="140"/>
      <c r="KK89" s="140"/>
      <c r="KL89" s="140"/>
      <c r="KM89" s="140"/>
      <c r="KN89" s="140"/>
      <c r="KO89" s="140"/>
      <c r="KP89" s="140"/>
      <c r="KQ89" s="140"/>
      <c r="KR89" s="140"/>
      <c r="KS89" s="140"/>
      <c r="KT89" s="139"/>
      <c r="KU89" s="140"/>
      <c r="KV89" s="140"/>
      <c r="KW89" s="140"/>
      <c r="KX89" s="140"/>
      <c r="KY89" s="140"/>
      <c r="KZ89" s="140"/>
      <c r="LA89" s="140"/>
      <c r="LB89" s="140"/>
      <c r="LC89" s="140"/>
      <c r="LD89" s="140"/>
      <c r="LE89" s="140"/>
      <c r="LF89" s="140"/>
      <c r="LG89" s="140"/>
      <c r="LH89" s="140"/>
      <c r="LI89" s="140"/>
      <c r="LJ89" s="140"/>
      <c r="LK89" s="140"/>
      <c r="LL89" s="140"/>
      <c r="LM89" s="140"/>
      <c r="LN89" s="140"/>
      <c r="LO89" s="140"/>
      <c r="LP89" s="140"/>
      <c r="LQ89" s="140"/>
      <c r="LR89" s="140"/>
      <c r="LS89" s="140"/>
      <c r="LT89" s="140"/>
      <c r="LU89" s="140"/>
      <c r="LV89" s="140"/>
      <c r="LW89" s="140"/>
      <c r="LX89" s="140"/>
      <c r="LY89" s="140"/>
      <c r="LZ89" s="140"/>
      <c r="MA89" s="140"/>
      <c r="MB89" s="140"/>
      <c r="MC89" s="139"/>
      <c r="MD89" s="164"/>
      <c r="ME89" s="164"/>
      <c r="MF89" s="164"/>
      <c r="MG89" s="164"/>
      <c r="MH89" s="164"/>
      <c r="MI89" s="164"/>
      <c r="MJ89" s="164"/>
      <c r="MK89" s="164"/>
      <c r="ML89" s="164"/>
      <c r="MM89" s="164"/>
      <c r="MN89" s="164"/>
      <c r="MO89" s="164"/>
      <c r="MP89" s="164"/>
      <c r="MQ89" s="164"/>
      <c r="MR89" s="164"/>
      <c r="MS89" s="164"/>
      <c r="MT89" s="164"/>
      <c r="MU89" s="164"/>
      <c r="MV89" s="164"/>
      <c r="MW89" s="164"/>
      <c r="MX89" s="164"/>
      <c r="MY89" s="164"/>
      <c r="MZ89" s="164"/>
      <c r="NA89" s="164"/>
      <c r="NB89" s="164"/>
      <c r="NC89" s="164"/>
      <c r="ND89" s="164"/>
      <c r="NE89" s="164"/>
      <c r="NF89" s="164"/>
      <c r="NG89" s="164"/>
      <c r="NH89" s="164"/>
      <c r="NI89" s="164"/>
      <c r="NJ89" s="164"/>
      <c r="NK89" s="164"/>
      <c r="NL89" s="139"/>
      <c r="NM89" s="164"/>
      <c r="NN89" s="164"/>
      <c r="NO89" s="164"/>
      <c r="NP89" s="164"/>
      <c r="NQ89" s="164"/>
      <c r="NR89" s="164"/>
      <c r="NS89" s="164"/>
      <c r="NT89" s="164"/>
      <c r="NU89" s="164"/>
      <c r="NV89" s="164"/>
      <c r="NW89" s="164"/>
      <c r="NX89" s="164"/>
      <c r="NY89" s="164"/>
      <c r="NZ89" s="164"/>
      <c r="OA89" s="164"/>
      <c r="OB89" s="164"/>
      <c r="OC89" s="164"/>
      <c r="OD89" s="164"/>
      <c r="OE89" s="164"/>
      <c r="OF89" s="164"/>
      <c r="OG89" s="164"/>
      <c r="OH89" s="164"/>
      <c r="OI89" s="164"/>
      <c r="OJ89" s="164"/>
      <c r="OK89" s="164"/>
      <c r="OL89" s="164"/>
      <c r="OM89" s="164"/>
      <c r="ON89" s="164"/>
      <c r="OO89" s="164"/>
      <c r="OP89" s="164"/>
      <c r="OQ89" s="164"/>
      <c r="OR89" s="164"/>
      <c r="OS89" s="164"/>
      <c r="OT89" s="164"/>
      <c r="OU89" s="139"/>
      <c r="OV89" s="164"/>
      <c r="OW89" s="164"/>
      <c r="OX89" s="164"/>
      <c r="OY89" s="164"/>
      <c r="OZ89" s="164"/>
      <c r="PA89" s="164"/>
      <c r="PB89" s="164"/>
      <c r="PC89" s="164"/>
      <c r="PD89" s="164"/>
      <c r="PE89" s="164"/>
      <c r="PF89" s="164"/>
      <c r="PG89" s="164"/>
      <c r="PH89" s="164"/>
      <c r="PI89" s="164"/>
      <c r="PJ89" s="164"/>
      <c r="PK89" s="164"/>
      <c r="PL89" s="164"/>
      <c r="PM89" s="164"/>
      <c r="PN89" s="164"/>
      <c r="PO89" s="164"/>
      <c r="PP89" s="164"/>
      <c r="PQ89" s="164"/>
      <c r="PR89" s="164"/>
      <c r="PS89" s="164"/>
      <c r="PT89" s="164"/>
      <c r="PU89" s="164"/>
      <c r="PV89" s="164"/>
      <c r="PW89" s="164"/>
      <c r="PX89" s="164"/>
      <c r="PY89" s="164"/>
      <c r="PZ89" s="164"/>
      <c r="QA89" s="164"/>
      <c r="QB89" s="164"/>
      <c r="QC89" s="164"/>
      <c r="QD89" s="131"/>
    </row>
    <row r="90" spans="2:446">
      <c r="B90" s="128"/>
      <c r="C90" s="129"/>
      <c r="D90" s="129"/>
      <c r="E90" s="129"/>
      <c r="F90" s="130"/>
      <c r="G90" s="130"/>
      <c r="H90" s="131"/>
      <c r="I90" s="132"/>
      <c r="J90" s="132"/>
      <c r="K90" s="162"/>
      <c r="L90" s="132"/>
      <c r="M90" s="132"/>
      <c r="N90" s="135"/>
      <c r="O90" s="132"/>
      <c r="P90" s="135"/>
      <c r="Q90" s="132"/>
      <c r="R90" s="133"/>
      <c r="S90" s="133"/>
      <c r="T90" s="133"/>
      <c r="U90" s="133"/>
      <c r="V90" s="133"/>
      <c r="W90" s="133"/>
      <c r="X90" s="131"/>
      <c r="Y90" s="134"/>
      <c r="Z90" s="134"/>
      <c r="AA90" s="163"/>
      <c r="AB90" s="163"/>
      <c r="AC90" s="134"/>
      <c r="AD90" s="134"/>
      <c r="AE90" s="134"/>
      <c r="AF90" s="131"/>
      <c r="AG90" s="135"/>
      <c r="AH90" s="135"/>
      <c r="AI90" s="135"/>
      <c r="AJ90" s="135"/>
      <c r="AK90" s="135"/>
      <c r="AL90" s="131"/>
      <c r="AM90" s="156"/>
      <c r="AN90" s="156"/>
      <c r="AO90" s="156"/>
      <c r="AP90" s="131"/>
      <c r="AQ90" s="138"/>
      <c r="AR90" s="138"/>
      <c r="AS90" s="131"/>
      <c r="AT90" s="138"/>
      <c r="AU90" s="138"/>
      <c r="AV90" s="131"/>
      <c r="AW90" s="138"/>
      <c r="AX90" s="138"/>
      <c r="AY90" s="138"/>
      <c r="AZ90" s="138"/>
      <c r="BA90" s="138"/>
      <c r="BB90" s="131"/>
      <c r="BC90" s="138"/>
      <c r="BD90" s="138"/>
      <c r="BE90" s="138"/>
      <c r="BF90" s="131"/>
      <c r="BG90" s="138"/>
      <c r="BH90" s="138"/>
      <c r="BI90" s="131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/>
      <c r="CR90" s="131"/>
      <c r="CS90" s="140"/>
      <c r="CT90" s="140"/>
      <c r="CU90" s="140"/>
      <c r="CV90" s="140"/>
      <c r="CW90" s="140"/>
      <c r="CX90" s="140"/>
      <c r="CY90" s="140"/>
      <c r="CZ90" s="140"/>
      <c r="DA90" s="140"/>
      <c r="DB90" s="140"/>
      <c r="DC90" s="140"/>
      <c r="DD90" s="140"/>
      <c r="DE90" s="140"/>
      <c r="DF90" s="140"/>
      <c r="DG90" s="140"/>
      <c r="DH90" s="140"/>
      <c r="DI90" s="140"/>
      <c r="DJ90" s="140"/>
      <c r="DK90" s="140"/>
      <c r="DL90" s="140"/>
      <c r="DM90" s="140"/>
      <c r="DN90" s="140"/>
      <c r="DO90" s="140"/>
      <c r="DP90" s="140"/>
      <c r="DQ90" s="140"/>
      <c r="DR90" s="140"/>
      <c r="DS90" s="140"/>
      <c r="DT90" s="140"/>
      <c r="DU90" s="140"/>
      <c r="DV90" s="140"/>
      <c r="DW90" s="140"/>
      <c r="DX90" s="140"/>
      <c r="DY90" s="140"/>
      <c r="DZ90" s="140"/>
      <c r="EA90" s="139"/>
      <c r="EB90" s="140"/>
      <c r="EC90" s="140"/>
      <c r="ED90" s="140"/>
      <c r="EE90" s="140"/>
      <c r="EF90" s="140"/>
      <c r="EG90" s="140"/>
      <c r="EH90" s="140"/>
      <c r="EI90" s="140"/>
      <c r="EJ90" s="140"/>
      <c r="EK90" s="140"/>
      <c r="EL90" s="140"/>
      <c r="EM90" s="140"/>
      <c r="EN90" s="140"/>
      <c r="EO90" s="140"/>
      <c r="EP90" s="140"/>
      <c r="EQ90" s="140"/>
      <c r="ER90" s="140"/>
      <c r="ES90" s="140"/>
      <c r="ET90" s="140"/>
      <c r="EU90" s="140"/>
      <c r="EV90" s="140"/>
      <c r="EW90" s="140"/>
      <c r="EX90" s="140"/>
      <c r="EY90" s="140"/>
      <c r="EZ90" s="140"/>
      <c r="FA90" s="140"/>
      <c r="FB90" s="140"/>
      <c r="FC90" s="140"/>
      <c r="FD90" s="140"/>
      <c r="FE90" s="140"/>
      <c r="FF90" s="140"/>
      <c r="FG90" s="140"/>
      <c r="FH90" s="140"/>
      <c r="FI90" s="140"/>
      <c r="FJ90" s="139"/>
      <c r="FK90" s="140"/>
      <c r="FL90" s="140"/>
      <c r="FM90" s="140"/>
      <c r="FN90" s="140"/>
      <c r="FO90" s="140"/>
      <c r="FP90" s="140"/>
      <c r="FQ90" s="140"/>
      <c r="FR90" s="140"/>
      <c r="FS90" s="140"/>
      <c r="FT90" s="140"/>
      <c r="FU90" s="140"/>
      <c r="FV90" s="140"/>
      <c r="FW90" s="140"/>
      <c r="FX90" s="140"/>
      <c r="FY90" s="140"/>
      <c r="FZ90" s="140"/>
      <c r="GA90" s="140"/>
      <c r="GB90" s="140"/>
      <c r="GC90" s="140"/>
      <c r="GD90" s="140"/>
      <c r="GE90" s="140"/>
      <c r="GF90" s="140"/>
      <c r="GG90" s="140"/>
      <c r="GH90" s="140"/>
      <c r="GI90" s="140"/>
      <c r="GJ90" s="140"/>
      <c r="GK90" s="140"/>
      <c r="GL90" s="140"/>
      <c r="GM90" s="140"/>
      <c r="GN90" s="140"/>
      <c r="GO90" s="140"/>
      <c r="GP90" s="140"/>
      <c r="GQ90" s="140"/>
      <c r="GR90" s="140"/>
      <c r="GS90" s="139"/>
      <c r="GT90" s="140"/>
      <c r="GU90" s="140"/>
      <c r="GV90" s="140"/>
      <c r="GW90" s="140"/>
      <c r="GX90" s="140"/>
      <c r="GY90" s="140"/>
      <c r="GZ90" s="140"/>
      <c r="HA90" s="140"/>
      <c r="HB90" s="140"/>
      <c r="HC90" s="140"/>
      <c r="HD90" s="140"/>
      <c r="HE90" s="140"/>
      <c r="HF90" s="140"/>
      <c r="HG90" s="140"/>
      <c r="HH90" s="140"/>
      <c r="HI90" s="140"/>
      <c r="HJ90" s="140"/>
      <c r="HK90" s="140"/>
      <c r="HL90" s="140"/>
      <c r="HM90" s="140"/>
      <c r="HN90" s="140"/>
      <c r="HO90" s="140"/>
      <c r="HP90" s="140"/>
      <c r="HQ90" s="140"/>
      <c r="HR90" s="140"/>
      <c r="HS90" s="140"/>
      <c r="HT90" s="140"/>
      <c r="HU90" s="140"/>
      <c r="HV90" s="140"/>
      <c r="HW90" s="140"/>
      <c r="HX90" s="140"/>
      <c r="HY90" s="140"/>
      <c r="HZ90" s="140"/>
      <c r="IA90" s="140"/>
      <c r="IB90" s="139"/>
      <c r="IC90" s="140"/>
      <c r="ID90" s="140"/>
      <c r="IE90" s="140"/>
      <c r="IF90" s="140"/>
      <c r="IG90" s="140"/>
      <c r="IH90" s="140"/>
      <c r="II90" s="140"/>
      <c r="IJ90" s="140"/>
      <c r="IK90" s="140"/>
      <c r="IL90" s="140"/>
      <c r="IM90" s="140"/>
      <c r="IN90" s="140"/>
      <c r="IO90" s="140"/>
      <c r="IP90" s="140"/>
      <c r="IQ90" s="140"/>
      <c r="IR90" s="140"/>
      <c r="IS90" s="140"/>
      <c r="IT90" s="140"/>
      <c r="IU90" s="140"/>
      <c r="IV90" s="140"/>
      <c r="IW90" s="140"/>
      <c r="IX90" s="140"/>
      <c r="IY90" s="140"/>
      <c r="IZ90" s="140"/>
      <c r="JA90" s="140"/>
      <c r="JB90" s="140"/>
      <c r="JC90" s="140"/>
      <c r="JD90" s="140"/>
      <c r="JE90" s="140"/>
      <c r="JF90" s="140"/>
      <c r="JG90" s="140"/>
      <c r="JH90" s="140"/>
      <c r="JI90" s="140"/>
      <c r="JJ90" s="140"/>
      <c r="JK90" s="139"/>
      <c r="JL90" s="140"/>
      <c r="JM90" s="140"/>
      <c r="JN90" s="140"/>
      <c r="JO90" s="140"/>
      <c r="JP90" s="140"/>
      <c r="JQ90" s="140"/>
      <c r="JR90" s="140"/>
      <c r="JS90" s="140"/>
      <c r="JT90" s="140"/>
      <c r="JU90" s="140"/>
      <c r="JV90" s="140"/>
      <c r="JW90" s="140"/>
      <c r="JX90" s="140"/>
      <c r="JY90" s="140"/>
      <c r="JZ90" s="140"/>
      <c r="KA90" s="140"/>
      <c r="KB90" s="140"/>
      <c r="KC90" s="140"/>
      <c r="KD90" s="140"/>
      <c r="KE90" s="140"/>
      <c r="KF90" s="140"/>
      <c r="KG90" s="140"/>
      <c r="KH90" s="140"/>
      <c r="KI90" s="140"/>
      <c r="KJ90" s="140"/>
      <c r="KK90" s="140"/>
      <c r="KL90" s="140"/>
      <c r="KM90" s="140"/>
      <c r="KN90" s="140"/>
      <c r="KO90" s="140"/>
      <c r="KP90" s="140"/>
      <c r="KQ90" s="140"/>
      <c r="KR90" s="140"/>
      <c r="KS90" s="140"/>
      <c r="KT90" s="139"/>
      <c r="KU90" s="140"/>
      <c r="KV90" s="140"/>
      <c r="KW90" s="140"/>
      <c r="KX90" s="140"/>
      <c r="KY90" s="140"/>
      <c r="KZ90" s="140"/>
      <c r="LA90" s="140"/>
      <c r="LB90" s="140"/>
      <c r="LC90" s="140"/>
      <c r="LD90" s="140"/>
      <c r="LE90" s="140"/>
      <c r="LF90" s="140"/>
      <c r="LG90" s="140"/>
      <c r="LH90" s="140"/>
      <c r="LI90" s="140"/>
      <c r="LJ90" s="140"/>
      <c r="LK90" s="140"/>
      <c r="LL90" s="140"/>
      <c r="LM90" s="140"/>
      <c r="LN90" s="140"/>
      <c r="LO90" s="140"/>
      <c r="LP90" s="140"/>
      <c r="LQ90" s="140"/>
      <c r="LR90" s="140"/>
      <c r="LS90" s="140"/>
      <c r="LT90" s="140"/>
      <c r="LU90" s="140"/>
      <c r="LV90" s="140"/>
      <c r="LW90" s="140"/>
      <c r="LX90" s="140"/>
      <c r="LY90" s="140"/>
      <c r="LZ90" s="140"/>
      <c r="MA90" s="140"/>
      <c r="MB90" s="140"/>
      <c r="MC90" s="139"/>
      <c r="MD90" s="164"/>
      <c r="ME90" s="164"/>
      <c r="MF90" s="164"/>
      <c r="MG90" s="164"/>
      <c r="MH90" s="164"/>
      <c r="MI90" s="164"/>
      <c r="MJ90" s="164"/>
      <c r="MK90" s="164"/>
      <c r="ML90" s="164"/>
      <c r="MM90" s="164"/>
      <c r="MN90" s="164"/>
      <c r="MO90" s="164"/>
      <c r="MP90" s="164"/>
      <c r="MQ90" s="164"/>
      <c r="MR90" s="164"/>
      <c r="MS90" s="164"/>
      <c r="MT90" s="164"/>
      <c r="MU90" s="164"/>
      <c r="MV90" s="164"/>
      <c r="MW90" s="164"/>
      <c r="MX90" s="164"/>
      <c r="MY90" s="164"/>
      <c r="MZ90" s="164"/>
      <c r="NA90" s="164"/>
      <c r="NB90" s="164"/>
      <c r="NC90" s="164"/>
      <c r="ND90" s="164"/>
      <c r="NE90" s="164"/>
      <c r="NF90" s="164"/>
      <c r="NG90" s="164"/>
      <c r="NH90" s="164"/>
      <c r="NI90" s="164"/>
      <c r="NJ90" s="164"/>
      <c r="NK90" s="164"/>
      <c r="NL90" s="139"/>
      <c r="NM90" s="164"/>
      <c r="NN90" s="164"/>
      <c r="NO90" s="164"/>
      <c r="NP90" s="164"/>
      <c r="NQ90" s="164"/>
      <c r="NR90" s="164"/>
      <c r="NS90" s="164"/>
      <c r="NT90" s="164"/>
      <c r="NU90" s="164"/>
      <c r="NV90" s="164"/>
      <c r="NW90" s="164"/>
      <c r="NX90" s="164"/>
      <c r="NY90" s="164"/>
      <c r="NZ90" s="164"/>
      <c r="OA90" s="164"/>
      <c r="OB90" s="164"/>
      <c r="OC90" s="164"/>
      <c r="OD90" s="164"/>
      <c r="OE90" s="164"/>
      <c r="OF90" s="164"/>
      <c r="OG90" s="164"/>
      <c r="OH90" s="164"/>
      <c r="OI90" s="164"/>
      <c r="OJ90" s="164"/>
      <c r="OK90" s="164"/>
      <c r="OL90" s="164"/>
      <c r="OM90" s="164"/>
      <c r="ON90" s="164"/>
      <c r="OO90" s="164"/>
      <c r="OP90" s="164"/>
      <c r="OQ90" s="164"/>
      <c r="OR90" s="164"/>
      <c r="OS90" s="164"/>
      <c r="OT90" s="164"/>
      <c r="OU90" s="139"/>
      <c r="OV90" s="164"/>
      <c r="OW90" s="164"/>
      <c r="OX90" s="164"/>
      <c r="OY90" s="164"/>
      <c r="OZ90" s="164"/>
      <c r="PA90" s="164"/>
      <c r="PB90" s="164"/>
      <c r="PC90" s="164"/>
      <c r="PD90" s="164"/>
      <c r="PE90" s="164"/>
      <c r="PF90" s="164"/>
      <c r="PG90" s="164"/>
      <c r="PH90" s="164"/>
      <c r="PI90" s="164"/>
      <c r="PJ90" s="164"/>
      <c r="PK90" s="164"/>
      <c r="PL90" s="164"/>
      <c r="PM90" s="164"/>
      <c r="PN90" s="164"/>
      <c r="PO90" s="164"/>
      <c r="PP90" s="164"/>
      <c r="PQ90" s="164"/>
      <c r="PR90" s="164"/>
      <c r="PS90" s="164"/>
      <c r="PT90" s="164"/>
      <c r="PU90" s="164"/>
      <c r="PV90" s="164"/>
      <c r="PW90" s="164"/>
      <c r="PX90" s="164"/>
      <c r="PY90" s="164"/>
      <c r="PZ90" s="164"/>
      <c r="QA90" s="164"/>
      <c r="QB90" s="164"/>
      <c r="QC90" s="164"/>
      <c r="QD90" s="131"/>
    </row>
    <row r="91" spans="2:446">
      <c r="B91" s="128"/>
      <c r="C91" s="129"/>
      <c r="D91" s="129"/>
      <c r="E91" s="129"/>
      <c r="F91" s="130"/>
      <c r="G91" s="130"/>
      <c r="H91" s="131"/>
      <c r="I91" s="132"/>
      <c r="J91" s="132"/>
      <c r="K91" s="162"/>
      <c r="L91" s="132"/>
      <c r="M91" s="132"/>
      <c r="N91" s="135"/>
      <c r="O91" s="132"/>
      <c r="P91" s="135"/>
      <c r="Q91" s="132"/>
      <c r="R91" s="133"/>
      <c r="S91" s="133"/>
      <c r="T91" s="133"/>
      <c r="U91" s="133"/>
      <c r="V91" s="133"/>
      <c r="W91" s="133"/>
      <c r="X91" s="131"/>
      <c r="Y91" s="134"/>
      <c r="Z91" s="134"/>
      <c r="AA91" s="163"/>
      <c r="AB91" s="163"/>
      <c r="AC91" s="134"/>
      <c r="AD91" s="134"/>
      <c r="AE91" s="134"/>
      <c r="AF91" s="131"/>
      <c r="AG91" s="135"/>
      <c r="AH91" s="135"/>
      <c r="AI91" s="135"/>
      <c r="AJ91" s="135"/>
      <c r="AK91" s="135"/>
      <c r="AL91" s="131"/>
      <c r="AM91" s="156"/>
      <c r="AN91" s="156"/>
      <c r="AO91" s="156"/>
      <c r="AP91" s="131"/>
      <c r="AQ91" s="138"/>
      <c r="AR91" s="138"/>
      <c r="AS91" s="131"/>
      <c r="AT91" s="138"/>
      <c r="AU91" s="138"/>
      <c r="AV91" s="131"/>
      <c r="AW91" s="138"/>
      <c r="AX91" s="138"/>
      <c r="AY91" s="138"/>
      <c r="AZ91" s="138"/>
      <c r="BA91" s="138"/>
      <c r="BB91" s="131"/>
      <c r="BC91" s="138"/>
      <c r="BD91" s="138"/>
      <c r="BE91" s="138"/>
      <c r="BF91" s="131"/>
      <c r="BG91" s="138"/>
      <c r="BH91" s="138"/>
      <c r="BI91" s="131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0"/>
      <c r="CR91" s="131"/>
      <c r="CS91" s="140"/>
      <c r="CT91" s="140"/>
      <c r="CU91" s="140"/>
      <c r="CV91" s="140"/>
      <c r="CW91" s="140"/>
      <c r="CX91" s="140"/>
      <c r="CY91" s="140"/>
      <c r="CZ91" s="140"/>
      <c r="DA91" s="140"/>
      <c r="DB91" s="140"/>
      <c r="DC91" s="140"/>
      <c r="DD91" s="140"/>
      <c r="DE91" s="140"/>
      <c r="DF91" s="140"/>
      <c r="DG91" s="140"/>
      <c r="DH91" s="140"/>
      <c r="DI91" s="140"/>
      <c r="DJ91" s="140"/>
      <c r="DK91" s="140"/>
      <c r="DL91" s="140"/>
      <c r="DM91" s="140"/>
      <c r="DN91" s="140"/>
      <c r="DO91" s="140"/>
      <c r="DP91" s="140"/>
      <c r="DQ91" s="140"/>
      <c r="DR91" s="140"/>
      <c r="DS91" s="140"/>
      <c r="DT91" s="140"/>
      <c r="DU91" s="140"/>
      <c r="DV91" s="140"/>
      <c r="DW91" s="140"/>
      <c r="DX91" s="140"/>
      <c r="DY91" s="140"/>
      <c r="DZ91" s="140"/>
      <c r="EA91" s="139"/>
      <c r="EB91" s="140"/>
      <c r="EC91" s="140"/>
      <c r="ED91" s="140"/>
      <c r="EE91" s="140"/>
      <c r="EF91" s="140"/>
      <c r="EG91" s="140"/>
      <c r="EH91" s="140"/>
      <c r="EI91" s="140"/>
      <c r="EJ91" s="140"/>
      <c r="EK91" s="140"/>
      <c r="EL91" s="140"/>
      <c r="EM91" s="140"/>
      <c r="EN91" s="140"/>
      <c r="EO91" s="140"/>
      <c r="EP91" s="140"/>
      <c r="EQ91" s="140"/>
      <c r="ER91" s="140"/>
      <c r="ES91" s="140"/>
      <c r="ET91" s="140"/>
      <c r="EU91" s="140"/>
      <c r="EV91" s="140"/>
      <c r="EW91" s="140"/>
      <c r="EX91" s="140"/>
      <c r="EY91" s="140"/>
      <c r="EZ91" s="140"/>
      <c r="FA91" s="140"/>
      <c r="FB91" s="140"/>
      <c r="FC91" s="140"/>
      <c r="FD91" s="140"/>
      <c r="FE91" s="140"/>
      <c r="FF91" s="140"/>
      <c r="FG91" s="140"/>
      <c r="FH91" s="140"/>
      <c r="FI91" s="140"/>
      <c r="FJ91" s="139"/>
      <c r="FK91" s="140"/>
      <c r="FL91" s="140"/>
      <c r="FM91" s="140"/>
      <c r="FN91" s="140"/>
      <c r="FO91" s="140"/>
      <c r="FP91" s="140"/>
      <c r="FQ91" s="140"/>
      <c r="FR91" s="140"/>
      <c r="FS91" s="140"/>
      <c r="FT91" s="140"/>
      <c r="FU91" s="140"/>
      <c r="FV91" s="140"/>
      <c r="FW91" s="140"/>
      <c r="FX91" s="140"/>
      <c r="FY91" s="140"/>
      <c r="FZ91" s="140"/>
      <c r="GA91" s="140"/>
      <c r="GB91" s="140"/>
      <c r="GC91" s="140"/>
      <c r="GD91" s="140"/>
      <c r="GE91" s="140"/>
      <c r="GF91" s="140"/>
      <c r="GG91" s="140"/>
      <c r="GH91" s="140"/>
      <c r="GI91" s="140"/>
      <c r="GJ91" s="140"/>
      <c r="GK91" s="140"/>
      <c r="GL91" s="140"/>
      <c r="GM91" s="140"/>
      <c r="GN91" s="140"/>
      <c r="GO91" s="140"/>
      <c r="GP91" s="140"/>
      <c r="GQ91" s="140"/>
      <c r="GR91" s="140"/>
      <c r="GS91" s="139"/>
      <c r="GT91" s="140"/>
      <c r="GU91" s="140"/>
      <c r="GV91" s="140"/>
      <c r="GW91" s="140"/>
      <c r="GX91" s="140"/>
      <c r="GY91" s="140"/>
      <c r="GZ91" s="140"/>
      <c r="HA91" s="140"/>
      <c r="HB91" s="140"/>
      <c r="HC91" s="140"/>
      <c r="HD91" s="140"/>
      <c r="HE91" s="140"/>
      <c r="HF91" s="140"/>
      <c r="HG91" s="140"/>
      <c r="HH91" s="140"/>
      <c r="HI91" s="140"/>
      <c r="HJ91" s="140"/>
      <c r="HK91" s="140"/>
      <c r="HL91" s="140"/>
      <c r="HM91" s="140"/>
      <c r="HN91" s="140"/>
      <c r="HO91" s="140"/>
      <c r="HP91" s="140"/>
      <c r="HQ91" s="140"/>
      <c r="HR91" s="140"/>
      <c r="HS91" s="140"/>
      <c r="HT91" s="140"/>
      <c r="HU91" s="140"/>
      <c r="HV91" s="140"/>
      <c r="HW91" s="140"/>
      <c r="HX91" s="140"/>
      <c r="HY91" s="140"/>
      <c r="HZ91" s="140"/>
      <c r="IA91" s="140"/>
      <c r="IB91" s="139"/>
      <c r="IC91" s="140"/>
      <c r="ID91" s="140"/>
      <c r="IE91" s="140"/>
      <c r="IF91" s="140"/>
      <c r="IG91" s="140"/>
      <c r="IH91" s="140"/>
      <c r="II91" s="140"/>
      <c r="IJ91" s="140"/>
      <c r="IK91" s="140"/>
      <c r="IL91" s="140"/>
      <c r="IM91" s="140"/>
      <c r="IN91" s="140"/>
      <c r="IO91" s="140"/>
      <c r="IP91" s="140"/>
      <c r="IQ91" s="140"/>
      <c r="IR91" s="140"/>
      <c r="IS91" s="140"/>
      <c r="IT91" s="140"/>
      <c r="IU91" s="140"/>
      <c r="IV91" s="140"/>
      <c r="IW91" s="140"/>
      <c r="IX91" s="140"/>
      <c r="IY91" s="140"/>
      <c r="IZ91" s="140"/>
      <c r="JA91" s="140"/>
      <c r="JB91" s="140"/>
      <c r="JC91" s="140"/>
      <c r="JD91" s="140"/>
      <c r="JE91" s="140"/>
      <c r="JF91" s="140"/>
      <c r="JG91" s="140"/>
      <c r="JH91" s="140"/>
      <c r="JI91" s="140"/>
      <c r="JJ91" s="140"/>
      <c r="JK91" s="139"/>
      <c r="JL91" s="140"/>
      <c r="JM91" s="140"/>
      <c r="JN91" s="140"/>
      <c r="JO91" s="140"/>
      <c r="JP91" s="140"/>
      <c r="JQ91" s="140"/>
      <c r="JR91" s="140"/>
      <c r="JS91" s="140"/>
      <c r="JT91" s="140"/>
      <c r="JU91" s="140"/>
      <c r="JV91" s="140"/>
      <c r="JW91" s="140"/>
      <c r="JX91" s="140"/>
      <c r="JY91" s="140"/>
      <c r="JZ91" s="140"/>
      <c r="KA91" s="140"/>
      <c r="KB91" s="140"/>
      <c r="KC91" s="140"/>
      <c r="KD91" s="140"/>
      <c r="KE91" s="140"/>
      <c r="KF91" s="140"/>
      <c r="KG91" s="140"/>
      <c r="KH91" s="140"/>
      <c r="KI91" s="140"/>
      <c r="KJ91" s="140"/>
      <c r="KK91" s="140"/>
      <c r="KL91" s="140"/>
      <c r="KM91" s="140"/>
      <c r="KN91" s="140"/>
      <c r="KO91" s="140"/>
      <c r="KP91" s="140"/>
      <c r="KQ91" s="140"/>
      <c r="KR91" s="140"/>
      <c r="KS91" s="140"/>
      <c r="KT91" s="139"/>
      <c r="KU91" s="140"/>
      <c r="KV91" s="140"/>
      <c r="KW91" s="140"/>
      <c r="KX91" s="140"/>
      <c r="KY91" s="140"/>
      <c r="KZ91" s="140"/>
      <c r="LA91" s="140"/>
      <c r="LB91" s="140"/>
      <c r="LC91" s="140"/>
      <c r="LD91" s="140"/>
      <c r="LE91" s="140"/>
      <c r="LF91" s="140"/>
      <c r="LG91" s="140"/>
      <c r="LH91" s="140"/>
      <c r="LI91" s="140"/>
      <c r="LJ91" s="140"/>
      <c r="LK91" s="140"/>
      <c r="LL91" s="140"/>
      <c r="LM91" s="140"/>
      <c r="LN91" s="140"/>
      <c r="LO91" s="140"/>
      <c r="LP91" s="140"/>
      <c r="LQ91" s="140"/>
      <c r="LR91" s="140"/>
      <c r="LS91" s="140"/>
      <c r="LT91" s="140"/>
      <c r="LU91" s="140"/>
      <c r="LV91" s="140"/>
      <c r="LW91" s="140"/>
      <c r="LX91" s="140"/>
      <c r="LY91" s="140"/>
      <c r="LZ91" s="140"/>
      <c r="MA91" s="140"/>
      <c r="MB91" s="140"/>
      <c r="MC91" s="139"/>
      <c r="MD91" s="164"/>
      <c r="ME91" s="164"/>
      <c r="MF91" s="164"/>
      <c r="MG91" s="164"/>
      <c r="MH91" s="164"/>
      <c r="MI91" s="164"/>
      <c r="MJ91" s="164"/>
      <c r="MK91" s="164"/>
      <c r="ML91" s="164"/>
      <c r="MM91" s="164"/>
      <c r="MN91" s="164"/>
      <c r="MO91" s="164"/>
      <c r="MP91" s="164"/>
      <c r="MQ91" s="164"/>
      <c r="MR91" s="164"/>
      <c r="MS91" s="164"/>
      <c r="MT91" s="164"/>
      <c r="MU91" s="164"/>
      <c r="MV91" s="164"/>
      <c r="MW91" s="164"/>
      <c r="MX91" s="164"/>
      <c r="MY91" s="164"/>
      <c r="MZ91" s="164"/>
      <c r="NA91" s="164"/>
      <c r="NB91" s="164"/>
      <c r="NC91" s="164"/>
      <c r="ND91" s="164"/>
      <c r="NE91" s="164"/>
      <c r="NF91" s="164"/>
      <c r="NG91" s="164"/>
      <c r="NH91" s="164"/>
      <c r="NI91" s="164"/>
      <c r="NJ91" s="164"/>
      <c r="NK91" s="164"/>
      <c r="NL91" s="139"/>
      <c r="NM91" s="164"/>
      <c r="NN91" s="164"/>
      <c r="NO91" s="164"/>
      <c r="NP91" s="164"/>
      <c r="NQ91" s="164"/>
      <c r="NR91" s="164"/>
      <c r="NS91" s="164"/>
      <c r="NT91" s="164"/>
      <c r="NU91" s="164"/>
      <c r="NV91" s="164"/>
      <c r="NW91" s="164"/>
      <c r="NX91" s="164"/>
      <c r="NY91" s="164"/>
      <c r="NZ91" s="164"/>
      <c r="OA91" s="164"/>
      <c r="OB91" s="164"/>
      <c r="OC91" s="164"/>
      <c r="OD91" s="164"/>
      <c r="OE91" s="164"/>
      <c r="OF91" s="164"/>
      <c r="OG91" s="164"/>
      <c r="OH91" s="164"/>
      <c r="OI91" s="164"/>
      <c r="OJ91" s="164"/>
      <c r="OK91" s="164"/>
      <c r="OL91" s="164"/>
      <c r="OM91" s="164"/>
      <c r="ON91" s="164"/>
      <c r="OO91" s="164"/>
      <c r="OP91" s="164"/>
      <c r="OQ91" s="164"/>
      <c r="OR91" s="164"/>
      <c r="OS91" s="164"/>
      <c r="OT91" s="164"/>
      <c r="OU91" s="139"/>
      <c r="OV91" s="164"/>
      <c r="OW91" s="164"/>
      <c r="OX91" s="164"/>
      <c r="OY91" s="164"/>
      <c r="OZ91" s="164"/>
      <c r="PA91" s="164"/>
      <c r="PB91" s="164"/>
      <c r="PC91" s="164"/>
      <c r="PD91" s="164"/>
      <c r="PE91" s="164"/>
      <c r="PF91" s="164"/>
      <c r="PG91" s="164"/>
      <c r="PH91" s="164"/>
      <c r="PI91" s="164"/>
      <c r="PJ91" s="164"/>
      <c r="PK91" s="164"/>
      <c r="PL91" s="164"/>
      <c r="PM91" s="164"/>
      <c r="PN91" s="164"/>
      <c r="PO91" s="164"/>
      <c r="PP91" s="164"/>
      <c r="PQ91" s="164"/>
      <c r="PR91" s="164"/>
      <c r="PS91" s="164"/>
      <c r="PT91" s="164"/>
      <c r="PU91" s="164"/>
      <c r="PV91" s="164"/>
      <c r="PW91" s="164"/>
      <c r="PX91" s="164"/>
      <c r="PY91" s="164"/>
      <c r="PZ91" s="164"/>
      <c r="QA91" s="164"/>
      <c r="QB91" s="164"/>
      <c r="QC91" s="164"/>
      <c r="QD91" s="131"/>
    </row>
    <row r="92" spans="2:446">
      <c r="B92" s="128"/>
      <c r="C92" s="129"/>
      <c r="D92" s="129"/>
      <c r="E92" s="129"/>
      <c r="F92" s="130"/>
      <c r="G92" s="130"/>
      <c r="H92" s="131"/>
      <c r="I92" s="132"/>
      <c r="J92" s="132"/>
      <c r="K92" s="162"/>
      <c r="L92" s="132"/>
      <c r="M92" s="132"/>
      <c r="N92" s="135"/>
      <c r="O92" s="132"/>
      <c r="P92" s="135"/>
      <c r="Q92" s="132"/>
      <c r="R92" s="133"/>
      <c r="S92" s="133"/>
      <c r="T92" s="133"/>
      <c r="U92" s="133"/>
      <c r="V92" s="133"/>
      <c r="W92" s="133"/>
      <c r="X92" s="131"/>
      <c r="Y92" s="134"/>
      <c r="Z92" s="134"/>
      <c r="AA92" s="163"/>
      <c r="AB92" s="163"/>
      <c r="AC92" s="134"/>
      <c r="AD92" s="134"/>
      <c r="AE92" s="134"/>
      <c r="AF92" s="131"/>
      <c r="AG92" s="135"/>
      <c r="AH92" s="135"/>
      <c r="AI92" s="135"/>
      <c r="AJ92" s="135"/>
      <c r="AK92" s="135"/>
      <c r="AL92" s="131"/>
      <c r="AM92" s="156"/>
      <c r="AN92" s="156"/>
      <c r="AO92" s="156"/>
      <c r="AP92" s="131"/>
      <c r="AQ92" s="138"/>
      <c r="AR92" s="138"/>
      <c r="AS92" s="131"/>
      <c r="AT92" s="138"/>
      <c r="AU92" s="138"/>
      <c r="AV92" s="131"/>
      <c r="AW92" s="138"/>
      <c r="AX92" s="138"/>
      <c r="AY92" s="138"/>
      <c r="AZ92" s="138"/>
      <c r="BA92" s="138"/>
      <c r="BB92" s="131"/>
      <c r="BC92" s="138"/>
      <c r="BD92" s="138"/>
      <c r="BE92" s="138"/>
      <c r="BF92" s="131"/>
      <c r="BG92" s="138"/>
      <c r="BH92" s="138"/>
      <c r="BI92" s="131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  <c r="CP92" s="140"/>
      <c r="CQ92" s="140"/>
      <c r="CR92" s="131"/>
      <c r="CS92" s="140"/>
      <c r="CT92" s="140"/>
      <c r="CU92" s="140"/>
      <c r="CV92" s="140"/>
      <c r="CW92" s="140"/>
      <c r="CX92" s="140"/>
      <c r="CY92" s="140"/>
      <c r="CZ92" s="140"/>
      <c r="DA92" s="140"/>
      <c r="DB92" s="140"/>
      <c r="DC92" s="140"/>
      <c r="DD92" s="140"/>
      <c r="DE92" s="140"/>
      <c r="DF92" s="140"/>
      <c r="DG92" s="140"/>
      <c r="DH92" s="140"/>
      <c r="DI92" s="140"/>
      <c r="DJ92" s="140"/>
      <c r="DK92" s="140"/>
      <c r="DL92" s="140"/>
      <c r="DM92" s="140"/>
      <c r="DN92" s="140"/>
      <c r="DO92" s="140"/>
      <c r="DP92" s="140"/>
      <c r="DQ92" s="140"/>
      <c r="DR92" s="140"/>
      <c r="DS92" s="140"/>
      <c r="DT92" s="140"/>
      <c r="DU92" s="140"/>
      <c r="DV92" s="140"/>
      <c r="DW92" s="140"/>
      <c r="DX92" s="140"/>
      <c r="DY92" s="140"/>
      <c r="DZ92" s="140"/>
      <c r="EA92" s="139"/>
      <c r="EB92" s="140"/>
      <c r="EC92" s="140"/>
      <c r="ED92" s="140"/>
      <c r="EE92" s="140"/>
      <c r="EF92" s="140"/>
      <c r="EG92" s="140"/>
      <c r="EH92" s="140"/>
      <c r="EI92" s="140"/>
      <c r="EJ92" s="140"/>
      <c r="EK92" s="140"/>
      <c r="EL92" s="140"/>
      <c r="EM92" s="140"/>
      <c r="EN92" s="140"/>
      <c r="EO92" s="140"/>
      <c r="EP92" s="140"/>
      <c r="EQ92" s="140"/>
      <c r="ER92" s="140"/>
      <c r="ES92" s="140"/>
      <c r="ET92" s="140"/>
      <c r="EU92" s="140"/>
      <c r="EV92" s="140"/>
      <c r="EW92" s="140"/>
      <c r="EX92" s="140"/>
      <c r="EY92" s="140"/>
      <c r="EZ92" s="140"/>
      <c r="FA92" s="140"/>
      <c r="FB92" s="140"/>
      <c r="FC92" s="140"/>
      <c r="FD92" s="140"/>
      <c r="FE92" s="140"/>
      <c r="FF92" s="140"/>
      <c r="FG92" s="140"/>
      <c r="FH92" s="140"/>
      <c r="FI92" s="140"/>
      <c r="FJ92" s="139"/>
      <c r="FK92" s="140"/>
      <c r="FL92" s="140"/>
      <c r="FM92" s="140"/>
      <c r="FN92" s="140"/>
      <c r="FO92" s="140"/>
      <c r="FP92" s="140"/>
      <c r="FQ92" s="140"/>
      <c r="FR92" s="140"/>
      <c r="FS92" s="140"/>
      <c r="FT92" s="140"/>
      <c r="FU92" s="140"/>
      <c r="FV92" s="140"/>
      <c r="FW92" s="140"/>
      <c r="FX92" s="140"/>
      <c r="FY92" s="140"/>
      <c r="FZ92" s="140"/>
      <c r="GA92" s="140"/>
      <c r="GB92" s="140"/>
      <c r="GC92" s="140"/>
      <c r="GD92" s="140"/>
      <c r="GE92" s="140"/>
      <c r="GF92" s="140"/>
      <c r="GG92" s="140"/>
      <c r="GH92" s="140"/>
      <c r="GI92" s="140"/>
      <c r="GJ92" s="140"/>
      <c r="GK92" s="140"/>
      <c r="GL92" s="140"/>
      <c r="GM92" s="140"/>
      <c r="GN92" s="140"/>
      <c r="GO92" s="140"/>
      <c r="GP92" s="140"/>
      <c r="GQ92" s="140"/>
      <c r="GR92" s="140"/>
      <c r="GS92" s="139"/>
      <c r="GT92" s="140"/>
      <c r="GU92" s="140"/>
      <c r="GV92" s="140"/>
      <c r="GW92" s="140"/>
      <c r="GX92" s="140"/>
      <c r="GY92" s="140"/>
      <c r="GZ92" s="140"/>
      <c r="HA92" s="140"/>
      <c r="HB92" s="140"/>
      <c r="HC92" s="140"/>
      <c r="HD92" s="140"/>
      <c r="HE92" s="140"/>
      <c r="HF92" s="140"/>
      <c r="HG92" s="140"/>
      <c r="HH92" s="140"/>
      <c r="HI92" s="140"/>
      <c r="HJ92" s="140"/>
      <c r="HK92" s="140"/>
      <c r="HL92" s="140"/>
      <c r="HM92" s="140"/>
      <c r="HN92" s="140"/>
      <c r="HO92" s="140"/>
      <c r="HP92" s="140"/>
      <c r="HQ92" s="140"/>
      <c r="HR92" s="140"/>
      <c r="HS92" s="140"/>
      <c r="HT92" s="140"/>
      <c r="HU92" s="140"/>
      <c r="HV92" s="140"/>
      <c r="HW92" s="140"/>
      <c r="HX92" s="140"/>
      <c r="HY92" s="140"/>
      <c r="HZ92" s="140"/>
      <c r="IA92" s="140"/>
      <c r="IB92" s="139"/>
      <c r="IC92" s="140"/>
      <c r="ID92" s="140"/>
      <c r="IE92" s="140"/>
      <c r="IF92" s="140"/>
      <c r="IG92" s="140"/>
      <c r="IH92" s="140"/>
      <c r="II92" s="140"/>
      <c r="IJ92" s="140"/>
      <c r="IK92" s="140"/>
      <c r="IL92" s="140"/>
      <c r="IM92" s="140"/>
      <c r="IN92" s="140"/>
      <c r="IO92" s="140"/>
      <c r="IP92" s="140"/>
      <c r="IQ92" s="140"/>
      <c r="IR92" s="140"/>
      <c r="IS92" s="140"/>
      <c r="IT92" s="140"/>
      <c r="IU92" s="140"/>
      <c r="IV92" s="140"/>
      <c r="IW92" s="140"/>
      <c r="IX92" s="140"/>
      <c r="IY92" s="140"/>
      <c r="IZ92" s="140"/>
      <c r="JA92" s="140"/>
      <c r="JB92" s="140"/>
      <c r="JC92" s="140"/>
      <c r="JD92" s="140"/>
      <c r="JE92" s="140"/>
      <c r="JF92" s="140"/>
      <c r="JG92" s="140"/>
      <c r="JH92" s="140"/>
      <c r="JI92" s="140"/>
      <c r="JJ92" s="140"/>
      <c r="JK92" s="139"/>
      <c r="JL92" s="140"/>
      <c r="JM92" s="140"/>
      <c r="JN92" s="140"/>
      <c r="JO92" s="140"/>
      <c r="JP92" s="140"/>
      <c r="JQ92" s="140"/>
      <c r="JR92" s="140"/>
      <c r="JS92" s="140"/>
      <c r="JT92" s="140"/>
      <c r="JU92" s="140"/>
      <c r="JV92" s="140"/>
      <c r="JW92" s="140"/>
      <c r="JX92" s="140"/>
      <c r="JY92" s="140"/>
      <c r="JZ92" s="140"/>
      <c r="KA92" s="140"/>
      <c r="KB92" s="140"/>
      <c r="KC92" s="140"/>
      <c r="KD92" s="140"/>
      <c r="KE92" s="140"/>
      <c r="KF92" s="140"/>
      <c r="KG92" s="140"/>
      <c r="KH92" s="140"/>
      <c r="KI92" s="140"/>
      <c r="KJ92" s="140"/>
      <c r="KK92" s="140"/>
      <c r="KL92" s="140"/>
      <c r="KM92" s="140"/>
      <c r="KN92" s="140"/>
      <c r="KO92" s="140"/>
      <c r="KP92" s="140"/>
      <c r="KQ92" s="140"/>
      <c r="KR92" s="140"/>
      <c r="KS92" s="140"/>
      <c r="KT92" s="139"/>
      <c r="KU92" s="140"/>
      <c r="KV92" s="140"/>
      <c r="KW92" s="140"/>
      <c r="KX92" s="140"/>
      <c r="KY92" s="140"/>
      <c r="KZ92" s="140"/>
      <c r="LA92" s="140"/>
      <c r="LB92" s="140"/>
      <c r="LC92" s="140"/>
      <c r="LD92" s="140"/>
      <c r="LE92" s="140"/>
      <c r="LF92" s="140"/>
      <c r="LG92" s="140"/>
      <c r="LH92" s="140"/>
      <c r="LI92" s="140"/>
      <c r="LJ92" s="140"/>
      <c r="LK92" s="140"/>
      <c r="LL92" s="140"/>
      <c r="LM92" s="140"/>
      <c r="LN92" s="140"/>
      <c r="LO92" s="140"/>
      <c r="LP92" s="140"/>
      <c r="LQ92" s="140"/>
      <c r="LR92" s="140"/>
      <c r="LS92" s="140"/>
      <c r="LT92" s="140"/>
      <c r="LU92" s="140"/>
      <c r="LV92" s="140"/>
      <c r="LW92" s="140"/>
      <c r="LX92" s="140"/>
      <c r="LY92" s="140"/>
      <c r="LZ92" s="140"/>
      <c r="MA92" s="140"/>
      <c r="MB92" s="140"/>
      <c r="MC92" s="139"/>
      <c r="MD92" s="164"/>
      <c r="ME92" s="164"/>
      <c r="MF92" s="164"/>
      <c r="MG92" s="164"/>
      <c r="MH92" s="164"/>
      <c r="MI92" s="164"/>
      <c r="MJ92" s="164"/>
      <c r="MK92" s="164"/>
      <c r="ML92" s="164"/>
      <c r="MM92" s="164"/>
      <c r="MN92" s="164"/>
      <c r="MO92" s="164"/>
      <c r="MP92" s="164"/>
      <c r="MQ92" s="164"/>
      <c r="MR92" s="164"/>
      <c r="MS92" s="164"/>
      <c r="MT92" s="164"/>
      <c r="MU92" s="164"/>
      <c r="MV92" s="164"/>
      <c r="MW92" s="164"/>
      <c r="MX92" s="164"/>
      <c r="MY92" s="164"/>
      <c r="MZ92" s="164"/>
      <c r="NA92" s="164"/>
      <c r="NB92" s="164"/>
      <c r="NC92" s="164"/>
      <c r="ND92" s="164"/>
      <c r="NE92" s="164"/>
      <c r="NF92" s="164"/>
      <c r="NG92" s="164"/>
      <c r="NH92" s="164"/>
      <c r="NI92" s="164"/>
      <c r="NJ92" s="164"/>
      <c r="NK92" s="164"/>
      <c r="NL92" s="139"/>
      <c r="NM92" s="164"/>
      <c r="NN92" s="164"/>
      <c r="NO92" s="164"/>
      <c r="NP92" s="164"/>
      <c r="NQ92" s="164"/>
      <c r="NR92" s="164"/>
      <c r="NS92" s="164"/>
      <c r="NT92" s="164"/>
      <c r="NU92" s="164"/>
      <c r="NV92" s="164"/>
      <c r="NW92" s="164"/>
      <c r="NX92" s="164"/>
      <c r="NY92" s="164"/>
      <c r="NZ92" s="164"/>
      <c r="OA92" s="164"/>
      <c r="OB92" s="164"/>
      <c r="OC92" s="164"/>
      <c r="OD92" s="164"/>
      <c r="OE92" s="164"/>
      <c r="OF92" s="164"/>
      <c r="OG92" s="164"/>
      <c r="OH92" s="164"/>
      <c r="OI92" s="164"/>
      <c r="OJ92" s="164"/>
      <c r="OK92" s="164"/>
      <c r="OL92" s="164"/>
      <c r="OM92" s="164"/>
      <c r="ON92" s="164"/>
      <c r="OO92" s="164"/>
      <c r="OP92" s="164"/>
      <c r="OQ92" s="164"/>
      <c r="OR92" s="164"/>
      <c r="OS92" s="164"/>
      <c r="OT92" s="164"/>
      <c r="OU92" s="139"/>
      <c r="OV92" s="164"/>
      <c r="OW92" s="164"/>
      <c r="OX92" s="164"/>
      <c r="OY92" s="164"/>
      <c r="OZ92" s="164"/>
      <c r="PA92" s="164"/>
      <c r="PB92" s="164"/>
      <c r="PC92" s="164"/>
      <c r="PD92" s="164"/>
      <c r="PE92" s="164"/>
      <c r="PF92" s="164"/>
      <c r="PG92" s="164"/>
      <c r="PH92" s="164"/>
      <c r="PI92" s="164"/>
      <c r="PJ92" s="164"/>
      <c r="PK92" s="164"/>
      <c r="PL92" s="164"/>
      <c r="PM92" s="164"/>
      <c r="PN92" s="164"/>
      <c r="PO92" s="164"/>
      <c r="PP92" s="164"/>
      <c r="PQ92" s="164"/>
      <c r="PR92" s="164"/>
      <c r="PS92" s="164"/>
      <c r="PT92" s="164"/>
      <c r="PU92" s="164"/>
      <c r="PV92" s="164"/>
      <c r="PW92" s="164"/>
      <c r="PX92" s="164"/>
      <c r="PY92" s="164"/>
      <c r="PZ92" s="164"/>
      <c r="QA92" s="164"/>
      <c r="QB92" s="164"/>
      <c r="QC92" s="164"/>
      <c r="QD92" s="131"/>
    </row>
    <row r="93" spans="2:446">
      <c r="B93" s="128"/>
      <c r="C93" s="129"/>
      <c r="D93" s="129"/>
      <c r="E93" s="129"/>
      <c r="F93" s="130"/>
      <c r="G93" s="130"/>
      <c r="H93" s="131"/>
      <c r="I93" s="132"/>
      <c r="J93" s="132"/>
      <c r="K93" s="162"/>
      <c r="L93" s="132"/>
      <c r="M93" s="132"/>
      <c r="N93" s="135"/>
      <c r="O93" s="132"/>
      <c r="P93" s="135"/>
      <c r="Q93" s="132"/>
      <c r="R93" s="133"/>
      <c r="S93" s="133"/>
      <c r="T93" s="133"/>
      <c r="U93" s="133"/>
      <c r="V93" s="133"/>
      <c r="W93" s="133"/>
      <c r="X93" s="131"/>
      <c r="Y93" s="134"/>
      <c r="Z93" s="134"/>
      <c r="AA93" s="163"/>
      <c r="AB93" s="163"/>
      <c r="AC93" s="134"/>
      <c r="AD93" s="134"/>
      <c r="AE93" s="134"/>
      <c r="AF93" s="131"/>
      <c r="AG93" s="135"/>
      <c r="AH93" s="135"/>
      <c r="AI93" s="135"/>
      <c r="AJ93" s="135"/>
      <c r="AK93" s="135"/>
      <c r="AL93" s="131"/>
      <c r="AM93" s="156"/>
      <c r="AN93" s="156"/>
      <c r="AO93" s="156"/>
      <c r="AP93" s="131"/>
      <c r="AQ93" s="138"/>
      <c r="AR93" s="138"/>
      <c r="AS93" s="131"/>
      <c r="AT93" s="138"/>
      <c r="AU93" s="138"/>
      <c r="AV93" s="131"/>
      <c r="AW93" s="138"/>
      <c r="AX93" s="138"/>
      <c r="AY93" s="138"/>
      <c r="AZ93" s="138"/>
      <c r="BA93" s="138"/>
      <c r="BB93" s="131"/>
      <c r="BC93" s="138"/>
      <c r="BD93" s="138"/>
      <c r="BE93" s="138"/>
      <c r="BF93" s="131"/>
      <c r="BG93" s="138"/>
      <c r="BH93" s="138"/>
      <c r="BI93" s="131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  <c r="CP93" s="140"/>
      <c r="CQ93" s="140"/>
      <c r="CR93" s="131"/>
      <c r="CS93" s="140"/>
      <c r="CT93" s="140"/>
      <c r="CU93" s="140"/>
      <c r="CV93" s="140"/>
      <c r="CW93" s="140"/>
      <c r="CX93" s="140"/>
      <c r="CY93" s="140"/>
      <c r="CZ93" s="140"/>
      <c r="DA93" s="140"/>
      <c r="DB93" s="140"/>
      <c r="DC93" s="140"/>
      <c r="DD93" s="140"/>
      <c r="DE93" s="140"/>
      <c r="DF93" s="140"/>
      <c r="DG93" s="140"/>
      <c r="DH93" s="140"/>
      <c r="DI93" s="140"/>
      <c r="DJ93" s="140"/>
      <c r="DK93" s="140"/>
      <c r="DL93" s="140"/>
      <c r="DM93" s="140"/>
      <c r="DN93" s="140"/>
      <c r="DO93" s="140"/>
      <c r="DP93" s="140"/>
      <c r="DQ93" s="140"/>
      <c r="DR93" s="140"/>
      <c r="DS93" s="140"/>
      <c r="DT93" s="140"/>
      <c r="DU93" s="140"/>
      <c r="DV93" s="140"/>
      <c r="DW93" s="140"/>
      <c r="DX93" s="140"/>
      <c r="DY93" s="140"/>
      <c r="DZ93" s="140"/>
      <c r="EA93" s="139"/>
      <c r="EB93" s="140"/>
      <c r="EC93" s="140"/>
      <c r="ED93" s="140"/>
      <c r="EE93" s="140"/>
      <c r="EF93" s="140"/>
      <c r="EG93" s="140"/>
      <c r="EH93" s="140"/>
      <c r="EI93" s="140"/>
      <c r="EJ93" s="140"/>
      <c r="EK93" s="140"/>
      <c r="EL93" s="140"/>
      <c r="EM93" s="140"/>
      <c r="EN93" s="140"/>
      <c r="EO93" s="140"/>
      <c r="EP93" s="140"/>
      <c r="EQ93" s="140"/>
      <c r="ER93" s="140"/>
      <c r="ES93" s="140"/>
      <c r="ET93" s="140"/>
      <c r="EU93" s="140"/>
      <c r="EV93" s="140"/>
      <c r="EW93" s="140"/>
      <c r="EX93" s="140"/>
      <c r="EY93" s="140"/>
      <c r="EZ93" s="140"/>
      <c r="FA93" s="140"/>
      <c r="FB93" s="140"/>
      <c r="FC93" s="140"/>
      <c r="FD93" s="140"/>
      <c r="FE93" s="140"/>
      <c r="FF93" s="140"/>
      <c r="FG93" s="140"/>
      <c r="FH93" s="140"/>
      <c r="FI93" s="140"/>
      <c r="FJ93" s="139"/>
      <c r="FK93" s="140"/>
      <c r="FL93" s="140"/>
      <c r="FM93" s="140"/>
      <c r="FN93" s="140"/>
      <c r="FO93" s="140"/>
      <c r="FP93" s="140"/>
      <c r="FQ93" s="140"/>
      <c r="FR93" s="140"/>
      <c r="FS93" s="140"/>
      <c r="FT93" s="140"/>
      <c r="FU93" s="140"/>
      <c r="FV93" s="140"/>
      <c r="FW93" s="140"/>
      <c r="FX93" s="140"/>
      <c r="FY93" s="140"/>
      <c r="FZ93" s="140"/>
      <c r="GA93" s="140"/>
      <c r="GB93" s="140"/>
      <c r="GC93" s="140"/>
      <c r="GD93" s="140"/>
      <c r="GE93" s="140"/>
      <c r="GF93" s="140"/>
      <c r="GG93" s="140"/>
      <c r="GH93" s="140"/>
      <c r="GI93" s="140"/>
      <c r="GJ93" s="140"/>
      <c r="GK93" s="140"/>
      <c r="GL93" s="140"/>
      <c r="GM93" s="140"/>
      <c r="GN93" s="140"/>
      <c r="GO93" s="140"/>
      <c r="GP93" s="140"/>
      <c r="GQ93" s="140"/>
      <c r="GR93" s="140"/>
      <c r="GS93" s="139"/>
      <c r="GT93" s="140"/>
      <c r="GU93" s="140"/>
      <c r="GV93" s="140"/>
      <c r="GW93" s="140"/>
      <c r="GX93" s="140"/>
      <c r="GY93" s="140"/>
      <c r="GZ93" s="140"/>
      <c r="HA93" s="140"/>
      <c r="HB93" s="140"/>
      <c r="HC93" s="140"/>
      <c r="HD93" s="140"/>
      <c r="HE93" s="140"/>
      <c r="HF93" s="140"/>
      <c r="HG93" s="140"/>
      <c r="HH93" s="140"/>
      <c r="HI93" s="140"/>
      <c r="HJ93" s="140"/>
      <c r="HK93" s="140"/>
      <c r="HL93" s="140"/>
      <c r="HM93" s="140"/>
      <c r="HN93" s="140"/>
      <c r="HO93" s="140"/>
      <c r="HP93" s="140"/>
      <c r="HQ93" s="140"/>
      <c r="HR93" s="140"/>
      <c r="HS93" s="140"/>
      <c r="HT93" s="140"/>
      <c r="HU93" s="140"/>
      <c r="HV93" s="140"/>
      <c r="HW93" s="140"/>
      <c r="HX93" s="140"/>
      <c r="HY93" s="140"/>
      <c r="HZ93" s="140"/>
      <c r="IA93" s="140"/>
      <c r="IB93" s="139"/>
      <c r="IC93" s="140"/>
      <c r="ID93" s="140"/>
      <c r="IE93" s="140"/>
      <c r="IF93" s="140"/>
      <c r="IG93" s="140"/>
      <c r="IH93" s="140"/>
      <c r="II93" s="140"/>
      <c r="IJ93" s="140"/>
      <c r="IK93" s="140"/>
      <c r="IL93" s="140"/>
      <c r="IM93" s="140"/>
      <c r="IN93" s="140"/>
      <c r="IO93" s="140"/>
      <c r="IP93" s="140"/>
      <c r="IQ93" s="140"/>
      <c r="IR93" s="140"/>
      <c r="IS93" s="140"/>
      <c r="IT93" s="140"/>
      <c r="IU93" s="140"/>
      <c r="IV93" s="140"/>
      <c r="IW93" s="140"/>
      <c r="IX93" s="140"/>
      <c r="IY93" s="140"/>
      <c r="IZ93" s="140"/>
      <c r="JA93" s="140"/>
      <c r="JB93" s="140"/>
      <c r="JC93" s="140"/>
      <c r="JD93" s="140"/>
      <c r="JE93" s="140"/>
      <c r="JF93" s="140"/>
      <c r="JG93" s="140"/>
      <c r="JH93" s="140"/>
      <c r="JI93" s="140"/>
      <c r="JJ93" s="140"/>
      <c r="JK93" s="139"/>
      <c r="JL93" s="140"/>
      <c r="JM93" s="140"/>
      <c r="JN93" s="140"/>
      <c r="JO93" s="140"/>
      <c r="JP93" s="140"/>
      <c r="JQ93" s="140"/>
      <c r="JR93" s="140"/>
      <c r="JS93" s="140"/>
      <c r="JT93" s="140"/>
      <c r="JU93" s="140"/>
      <c r="JV93" s="140"/>
      <c r="JW93" s="140"/>
      <c r="JX93" s="140"/>
      <c r="JY93" s="140"/>
      <c r="JZ93" s="140"/>
      <c r="KA93" s="140"/>
      <c r="KB93" s="140"/>
      <c r="KC93" s="140"/>
      <c r="KD93" s="140"/>
      <c r="KE93" s="140"/>
      <c r="KF93" s="140"/>
      <c r="KG93" s="140"/>
      <c r="KH93" s="140"/>
      <c r="KI93" s="140"/>
      <c r="KJ93" s="140"/>
      <c r="KK93" s="140"/>
      <c r="KL93" s="140"/>
      <c r="KM93" s="140"/>
      <c r="KN93" s="140"/>
      <c r="KO93" s="140"/>
      <c r="KP93" s="140"/>
      <c r="KQ93" s="140"/>
      <c r="KR93" s="140"/>
      <c r="KS93" s="140"/>
      <c r="KT93" s="139"/>
      <c r="KU93" s="140"/>
      <c r="KV93" s="140"/>
      <c r="KW93" s="140"/>
      <c r="KX93" s="140"/>
      <c r="KY93" s="140"/>
      <c r="KZ93" s="140"/>
      <c r="LA93" s="140"/>
      <c r="LB93" s="140"/>
      <c r="LC93" s="140"/>
      <c r="LD93" s="140"/>
      <c r="LE93" s="140"/>
      <c r="LF93" s="140"/>
      <c r="LG93" s="140"/>
      <c r="LH93" s="140"/>
      <c r="LI93" s="140"/>
      <c r="LJ93" s="140"/>
      <c r="LK93" s="140"/>
      <c r="LL93" s="140"/>
      <c r="LM93" s="140"/>
      <c r="LN93" s="140"/>
      <c r="LO93" s="140"/>
      <c r="LP93" s="140"/>
      <c r="LQ93" s="140"/>
      <c r="LR93" s="140"/>
      <c r="LS93" s="140"/>
      <c r="LT93" s="140"/>
      <c r="LU93" s="140"/>
      <c r="LV93" s="140"/>
      <c r="LW93" s="140"/>
      <c r="LX93" s="140"/>
      <c r="LY93" s="140"/>
      <c r="LZ93" s="140"/>
      <c r="MA93" s="140"/>
      <c r="MB93" s="140"/>
      <c r="MC93" s="139"/>
      <c r="MD93" s="164"/>
      <c r="ME93" s="164"/>
      <c r="MF93" s="164"/>
      <c r="MG93" s="164"/>
      <c r="MH93" s="164"/>
      <c r="MI93" s="164"/>
      <c r="MJ93" s="164"/>
      <c r="MK93" s="164"/>
      <c r="ML93" s="164"/>
      <c r="MM93" s="164"/>
      <c r="MN93" s="164"/>
      <c r="MO93" s="164"/>
      <c r="MP93" s="164"/>
      <c r="MQ93" s="164"/>
      <c r="MR93" s="164"/>
      <c r="MS93" s="164"/>
      <c r="MT93" s="164"/>
      <c r="MU93" s="164"/>
      <c r="MV93" s="164"/>
      <c r="MW93" s="164"/>
      <c r="MX93" s="164"/>
      <c r="MY93" s="164"/>
      <c r="MZ93" s="164"/>
      <c r="NA93" s="164"/>
      <c r="NB93" s="164"/>
      <c r="NC93" s="164"/>
      <c r="ND93" s="164"/>
      <c r="NE93" s="164"/>
      <c r="NF93" s="164"/>
      <c r="NG93" s="164"/>
      <c r="NH93" s="164"/>
      <c r="NI93" s="164"/>
      <c r="NJ93" s="164"/>
      <c r="NK93" s="164"/>
      <c r="NL93" s="139"/>
      <c r="NM93" s="164"/>
      <c r="NN93" s="164"/>
      <c r="NO93" s="164"/>
      <c r="NP93" s="164"/>
      <c r="NQ93" s="164"/>
      <c r="NR93" s="164"/>
      <c r="NS93" s="164"/>
      <c r="NT93" s="164"/>
      <c r="NU93" s="164"/>
      <c r="NV93" s="164"/>
      <c r="NW93" s="164"/>
      <c r="NX93" s="164"/>
      <c r="NY93" s="164"/>
      <c r="NZ93" s="164"/>
      <c r="OA93" s="164"/>
      <c r="OB93" s="164"/>
      <c r="OC93" s="164"/>
      <c r="OD93" s="164"/>
      <c r="OE93" s="164"/>
      <c r="OF93" s="164"/>
      <c r="OG93" s="164"/>
      <c r="OH93" s="164"/>
      <c r="OI93" s="164"/>
      <c r="OJ93" s="164"/>
      <c r="OK93" s="164"/>
      <c r="OL93" s="164"/>
      <c r="OM93" s="164"/>
      <c r="ON93" s="164"/>
      <c r="OO93" s="164"/>
      <c r="OP93" s="164"/>
      <c r="OQ93" s="164"/>
      <c r="OR93" s="164"/>
      <c r="OS93" s="164"/>
      <c r="OT93" s="164"/>
      <c r="OU93" s="139"/>
      <c r="OV93" s="164"/>
      <c r="OW93" s="164"/>
      <c r="OX93" s="164"/>
      <c r="OY93" s="164"/>
      <c r="OZ93" s="164"/>
      <c r="PA93" s="164"/>
      <c r="PB93" s="164"/>
      <c r="PC93" s="164"/>
      <c r="PD93" s="164"/>
      <c r="PE93" s="164"/>
      <c r="PF93" s="164"/>
      <c r="PG93" s="164"/>
      <c r="PH93" s="164"/>
      <c r="PI93" s="164"/>
      <c r="PJ93" s="164"/>
      <c r="PK93" s="164"/>
      <c r="PL93" s="164"/>
      <c r="PM93" s="164"/>
      <c r="PN93" s="164"/>
      <c r="PO93" s="164"/>
      <c r="PP93" s="164"/>
      <c r="PQ93" s="164"/>
      <c r="PR93" s="164"/>
      <c r="PS93" s="164"/>
      <c r="PT93" s="164"/>
      <c r="PU93" s="164"/>
      <c r="PV93" s="164"/>
      <c r="PW93" s="164"/>
      <c r="PX93" s="164"/>
      <c r="PY93" s="164"/>
      <c r="PZ93" s="164"/>
      <c r="QA93" s="164"/>
      <c r="QB93" s="164"/>
      <c r="QC93" s="164"/>
      <c r="QD93" s="131"/>
    </row>
    <row r="94" spans="2:446">
      <c r="B94" s="128"/>
      <c r="C94" s="129"/>
      <c r="D94" s="129"/>
      <c r="E94" s="129"/>
      <c r="F94" s="130"/>
      <c r="G94" s="130"/>
      <c r="H94" s="131"/>
      <c r="I94" s="132"/>
      <c r="J94" s="132"/>
      <c r="K94" s="162"/>
      <c r="L94" s="132"/>
      <c r="M94" s="132"/>
      <c r="N94" s="135"/>
      <c r="O94" s="132"/>
      <c r="P94" s="135"/>
      <c r="Q94" s="132"/>
      <c r="R94" s="133"/>
      <c r="S94" s="133"/>
      <c r="T94" s="133"/>
      <c r="U94" s="133"/>
      <c r="V94" s="133"/>
      <c r="W94" s="133"/>
      <c r="X94" s="131"/>
      <c r="Y94" s="134"/>
      <c r="Z94" s="134"/>
      <c r="AA94" s="163"/>
      <c r="AB94" s="163"/>
      <c r="AC94" s="134"/>
      <c r="AD94" s="134"/>
      <c r="AE94" s="134"/>
      <c r="AF94" s="131"/>
      <c r="AG94" s="135"/>
      <c r="AH94" s="135"/>
      <c r="AI94" s="135"/>
      <c r="AJ94" s="135"/>
      <c r="AK94" s="135"/>
      <c r="AL94" s="131"/>
      <c r="AM94" s="156"/>
      <c r="AN94" s="156"/>
      <c r="AO94" s="156"/>
      <c r="AP94" s="131"/>
      <c r="AQ94" s="138"/>
      <c r="AR94" s="138"/>
      <c r="AS94" s="131"/>
      <c r="AT94" s="138"/>
      <c r="AU94" s="138"/>
      <c r="AV94" s="131"/>
      <c r="AW94" s="138"/>
      <c r="AX94" s="138"/>
      <c r="AY94" s="138"/>
      <c r="AZ94" s="138"/>
      <c r="BA94" s="138"/>
      <c r="BB94" s="131"/>
      <c r="BC94" s="138"/>
      <c r="BD94" s="138"/>
      <c r="BE94" s="138"/>
      <c r="BF94" s="131"/>
      <c r="BG94" s="138"/>
      <c r="BH94" s="138"/>
      <c r="BI94" s="131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  <c r="CP94" s="140"/>
      <c r="CQ94" s="140"/>
      <c r="CR94" s="131"/>
      <c r="CS94" s="140"/>
      <c r="CT94" s="140"/>
      <c r="CU94" s="140"/>
      <c r="CV94" s="140"/>
      <c r="CW94" s="140"/>
      <c r="CX94" s="140"/>
      <c r="CY94" s="140"/>
      <c r="CZ94" s="140"/>
      <c r="DA94" s="140"/>
      <c r="DB94" s="140"/>
      <c r="DC94" s="140"/>
      <c r="DD94" s="140"/>
      <c r="DE94" s="140"/>
      <c r="DF94" s="140"/>
      <c r="DG94" s="140"/>
      <c r="DH94" s="140"/>
      <c r="DI94" s="140"/>
      <c r="DJ94" s="140"/>
      <c r="DK94" s="140"/>
      <c r="DL94" s="140"/>
      <c r="DM94" s="140"/>
      <c r="DN94" s="140"/>
      <c r="DO94" s="140"/>
      <c r="DP94" s="140"/>
      <c r="DQ94" s="140"/>
      <c r="DR94" s="140"/>
      <c r="DS94" s="140"/>
      <c r="DT94" s="140"/>
      <c r="DU94" s="140"/>
      <c r="DV94" s="140"/>
      <c r="DW94" s="140"/>
      <c r="DX94" s="140"/>
      <c r="DY94" s="140"/>
      <c r="DZ94" s="140"/>
      <c r="EA94" s="139"/>
      <c r="EB94" s="140"/>
      <c r="EC94" s="140"/>
      <c r="ED94" s="140"/>
      <c r="EE94" s="140"/>
      <c r="EF94" s="140"/>
      <c r="EG94" s="140"/>
      <c r="EH94" s="140"/>
      <c r="EI94" s="140"/>
      <c r="EJ94" s="140"/>
      <c r="EK94" s="140"/>
      <c r="EL94" s="140"/>
      <c r="EM94" s="140"/>
      <c r="EN94" s="140"/>
      <c r="EO94" s="140"/>
      <c r="EP94" s="140"/>
      <c r="EQ94" s="140"/>
      <c r="ER94" s="140"/>
      <c r="ES94" s="140"/>
      <c r="ET94" s="140"/>
      <c r="EU94" s="140"/>
      <c r="EV94" s="140"/>
      <c r="EW94" s="140"/>
      <c r="EX94" s="140"/>
      <c r="EY94" s="140"/>
      <c r="EZ94" s="140"/>
      <c r="FA94" s="140"/>
      <c r="FB94" s="140"/>
      <c r="FC94" s="140"/>
      <c r="FD94" s="140"/>
      <c r="FE94" s="140"/>
      <c r="FF94" s="140"/>
      <c r="FG94" s="140"/>
      <c r="FH94" s="140"/>
      <c r="FI94" s="140"/>
      <c r="FJ94" s="139"/>
      <c r="FK94" s="140"/>
      <c r="FL94" s="140"/>
      <c r="FM94" s="140"/>
      <c r="FN94" s="140"/>
      <c r="FO94" s="140"/>
      <c r="FP94" s="140"/>
      <c r="FQ94" s="140"/>
      <c r="FR94" s="140"/>
      <c r="FS94" s="140"/>
      <c r="FT94" s="140"/>
      <c r="FU94" s="140"/>
      <c r="FV94" s="140"/>
      <c r="FW94" s="140"/>
      <c r="FX94" s="140"/>
      <c r="FY94" s="140"/>
      <c r="FZ94" s="140"/>
      <c r="GA94" s="140"/>
      <c r="GB94" s="140"/>
      <c r="GC94" s="140"/>
      <c r="GD94" s="140"/>
      <c r="GE94" s="140"/>
      <c r="GF94" s="140"/>
      <c r="GG94" s="140"/>
      <c r="GH94" s="140"/>
      <c r="GI94" s="140"/>
      <c r="GJ94" s="140"/>
      <c r="GK94" s="140"/>
      <c r="GL94" s="140"/>
      <c r="GM94" s="140"/>
      <c r="GN94" s="140"/>
      <c r="GO94" s="140"/>
      <c r="GP94" s="140"/>
      <c r="GQ94" s="140"/>
      <c r="GR94" s="140"/>
      <c r="GS94" s="139"/>
      <c r="GT94" s="140"/>
      <c r="GU94" s="140"/>
      <c r="GV94" s="140"/>
      <c r="GW94" s="140"/>
      <c r="GX94" s="140"/>
      <c r="GY94" s="140"/>
      <c r="GZ94" s="140"/>
      <c r="HA94" s="140"/>
      <c r="HB94" s="140"/>
      <c r="HC94" s="140"/>
      <c r="HD94" s="140"/>
      <c r="HE94" s="140"/>
      <c r="HF94" s="140"/>
      <c r="HG94" s="140"/>
      <c r="HH94" s="140"/>
      <c r="HI94" s="140"/>
      <c r="HJ94" s="140"/>
      <c r="HK94" s="140"/>
      <c r="HL94" s="140"/>
      <c r="HM94" s="140"/>
      <c r="HN94" s="140"/>
      <c r="HO94" s="140"/>
      <c r="HP94" s="140"/>
      <c r="HQ94" s="140"/>
      <c r="HR94" s="140"/>
      <c r="HS94" s="140"/>
      <c r="HT94" s="140"/>
      <c r="HU94" s="140"/>
      <c r="HV94" s="140"/>
      <c r="HW94" s="140"/>
      <c r="HX94" s="140"/>
      <c r="HY94" s="140"/>
      <c r="HZ94" s="140"/>
      <c r="IA94" s="140"/>
      <c r="IB94" s="139"/>
      <c r="IC94" s="140"/>
      <c r="ID94" s="140"/>
      <c r="IE94" s="140"/>
      <c r="IF94" s="140"/>
      <c r="IG94" s="140"/>
      <c r="IH94" s="140"/>
      <c r="II94" s="140"/>
      <c r="IJ94" s="140"/>
      <c r="IK94" s="140"/>
      <c r="IL94" s="140"/>
      <c r="IM94" s="140"/>
      <c r="IN94" s="140"/>
      <c r="IO94" s="140"/>
      <c r="IP94" s="140"/>
      <c r="IQ94" s="140"/>
      <c r="IR94" s="140"/>
      <c r="IS94" s="140"/>
      <c r="IT94" s="140"/>
      <c r="IU94" s="140"/>
      <c r="IV94" s="140"/>
      <c r="IW94" s="140"/>
      <c r="IX94" s="140"/>
      <c r="IY94" s="140"/>
      <c r="IZ94" s="140"/>
      <c r="JA94" s="140"/>
      <c r="JB94" s="140"/>
      <c r="JC94" s="140"/>
      <c r="JD94" s="140"/>
      <c r="JE94" s="140"/>
      <c r="JF94" s="140"/>
      <c r="JG94" s="140"/>
      <c r="JH94" s="140"/>
      <c r="JI94" s="140"/>
      <c r="JJ94" s="140"/>
      <c r="JK94" s="139"/>
      <c r="JL94" s="140"/>
      <c r="JM94" s="140"/>
      <c r="JN94" s="140"/>
      <c r="JO94" s="140"/>
      <c r="JP94" s="140"/>
      <c r="JQ94" s="140"/>
      <c r="JR94" s="140"/>
      <c r="JS94" s="140"/>
      <c r="JT94" s="140"/>
      <c r="JU94" s="140"/>
      <c r="JV94" s="140"/>
      <c r="JW94" s="140"/>
      <c r="JX94" s="140"/>
      <c r="JY94" s="140"/>
      <c r="JZ94" s="140"/>
      <c r="KA94" s="140"/>
      <c r="KB94" s="140"/>
      <c r="KC94" s="140"/>
      <c r="KD94" s="140"/>
      <c r="KE94" s="140"/>
      <c r="KF94" s="140"/>
      <c r="KG94" s="140"/>
      <c r="KH94" s="140"/>
      <c r="KI94" s="140"/>
      <c r="KJ94" s="140"/>
      <c r="KK94" s="140"/>
      <c r="KL94" s="140"/>
      <c r="KM94" s="140"/>
      <c r="KN94" s="140"/>
      <c r="KO94" s="140"/>
      <c r="KP94" s="140"/>
      <c r="KQ94" s="140"/>
      <c r="KR94" s="140"/>
      <c r="KS94" s="140"/>
      <c r="KT94" s="139"/>
      <c r="KU94" s="140"/>
      <c r="KV94" s="140"/>
      <c r="KW94" s="140"/>
      <c r="KX94" s="140"/>
      <c r="KY94" s="140"/>
      <c r="KZ94" s="140"/>
      <c r="LA94" s="140"/>
      <c r="LB94" s="140"/>
      <c r="LC94" s="140"/>
      <c r="LD94" s="140"/>
      <c r="LE94" s="140"/>
      <c r="LF94" s="140"/>
      <c r="LG94" s="140"/>
      <c r="LH94" s="140"/>
      <c r="LI94" s="140"/>
      <c r="LJ94" s="140"/>
      <c r="LK94" s="140"/>
      <c r="LL94" s="140"/>
      <c r="LM94" s="140"/>
      <c r="LN94" s="140"/>
      <c r="LO94" s="140"/>
      <c r="LP94" s="140"/>
      <c r="LQ94" s="140"/>
      <c r="LR94" s="140"/>
      <c r="LS94" s="140"/>
      <c r="LT94" s="140"/>
      <c r="LU94" s="140"/>
      <c r="LV94" s="140"/>
      <c r="LW94" s="140"/>
      <c r="LX94" s="140"/>
      <c r="LY94" s="140"/>
      <c r="LZ94" s="140"/>
      <c r="MA94" s="140"/>
      <c r="MB94" s="140"/>
      <c r="MC94" s="139"/>
      <c r="MD94" s="164"/>
      <c r="ME94" s="164"/>
      <c r="MF94" s="164"/>
      <c r="MG94" s="164"/>
      <c r="MH94" s="164"/>
      <c r="MI94" s="164"/>
      <c r="MJ94" s="164"/>
      <c r="MK94" s="164"/>
      <c r="ML94" s="164"/>
      <c r="MM94" s="164"/>
      <c r="MN94" s="164"/>
      <c r="MO94" s="164"/>
      <c r="MP94" s="164"/>
      <c r="MQ94" s="164"/>
      <c r="MR94" s="164"/>
      <c r="MS94" s="164"/>
      <c r="MT94" s="164"/>
      <c r="MU94" s="164"/>
      <c r="MV94" s="164"/>
      <c r="MW94" s="164"/>
      <c r="MX94" s="164"/>
      <c r="MY94" s="164"/>
      <c r="MZ94" s="164"/>
      <c r="NA94" s="164"/>
      <c r="NB94" s="164"/>
      <c r="NC94" s="164"/>
      <c r="ND94" s="164"/>
      <c r="NE94" s="164"/>
      <c r="NF94" s="164"/>
      <c r="NG94" s="164"/>
      <c r="NH94" s="164"/>
      <c r="NI94" s="164"/>
      <c r="NJ94" s="164"/>
      <c r="NK94" s="164"/>
      <c r="NL94" s="139"/>
      <c r="NM94" s="164"/>
      <c r="NN94" s="164"/>
      <c r="NO94" s="164"/>
      <c r="NP94" s="164"/>
      <c r="NQ94" s="164"/>
      <c r="NR94" s="164"/>
      <c r="NS94" s="164"/>
      <c r="NT94" s="164"/>
      <c r="NU94" s="164"/>
      <c r="NV94" s="164"/>
      <c r="NW94" s="164"/>
      <c r="NX94" s="164"/>
      <c r="NY94" s="164"/>
      <c r="NZ94" s="164"/>
      <c r="OA94" s="164"/>
      <c r="OB94" s="164"/>
      <c r="OC94" s="164"/>
      <c r="OD94" s="164"/>
      <c r="OE94" s="164"/>
      <c r="OF94" s="164"/>
      <c r="OG94" s="164"/>
      <c r="OH94" s="164"/>
      <c r="OI94" s="164"/>
      <c r="OJ94" s="164"/>
      <c r="OK94" s="164"/>
      <c r="OL94" s="164"/>
      <c r="OM94" s="164"/>
      <c r="ON94" s="164"/>
      <c r="OO94" s="164"/>
      <c r="OP94" s="164"/>
      <c r="OQ94" s="164"/>
      <c r="OR94" s="164"/>
      <c r="OS94" s="164"/>
      <c r="OT94" s="164"/>
      <c r="OU94" s="139"/>
      <c r="OV94" s="164"/>
      <c r="OW94" s="164"/>
      <c r="OX94" s="164"/>
      <c r="OY94" s="164"/>
      <c r="OZ94" s="164"/>
      <c r="PA94" s="164"/>
      <c r="PB94" s="164"/>
      <c r="PC94" s="164"/>
      <c r="PD94" s="164"/>
      <c r="PE94" s="164"/>
      <c r="PF94" s="164"/>
      <c r="PG94" s="164"/>
      <c r="PH94" s="164"/>
      <c r="PI94" s="164"/>
      <c r="PJ94" s="164"/>
      <c r="PK94" s="164"/>
      <c r="PL94" s="164"/>
      <c r="PM94" s="164"/>
      <c r="PN94" s="164"/>
      <c r="PO94" s="164"/>
      <c r="PP94" s="164"/>
      <c r="PQ94" s="164"/>
      <c r="PR94" s="164"/>
      <c r="PS94" s="164"/>
      <c r="PT94" s="164"/>
      <c r="PU94" s="164"/>
      <c r="PV94" s="164"/>
      <c r="PW94" s="164"/>
      <c r="PX94" s="164"/>
      <c r="PY94" s="164"/>
      <c r="PZ94" s="164"/>
      <c r="QA94" s="164"/>
      <c r="QB94" s="164"/>
      <c r="QC94" s="164"/>
      <c r="QD94" s="131"/>
    </row>
    <row r="95" spans="2:446">
      <c r="B95" s="128"/>
      <c r="C95" s="129"/>
      <c r="D95" s="129"/>
      <c r="E95" s="129"/>
      <c r="F95" s="130"/>
      <c r="G95" s="130"/>
      <c r="H95" s="131"/>
      <c r="I95" s="132"/>
      <c r="J95" s="132"/>
      <c r="K95" s="162"/>
      <c r="L95" s="132"/>
      <c r="M95" s="132"/>
      <c r="N95" s="135"/>
      <c r="O95" s="132"/>
      <c r="P95" s="135"/>
      <c r="Q95" s="132"/>
      <c r="R95" s="133"/>
      <c r="S95" s="133"/>
      <c r="T95" s="133"/>
      <c r="U95" s="133"/>
      <c r="V95" s="133"/>
      <c r="W95" s="133"/>
      <c r="X95" s="131"/>
      <c r="Y95" s="134"/>
      <c r="Z95" s="134"/>
      <c r="AA95" s="163"/>
      <c r="AB95" s="163"/>
      <c r="AC95" s="134"/>
      <c r="AD95" s="134"/>
      <c r="AE95" s="134"/>
      <c r="AF95" s="131"/>
      <c r="AG95" s="135"/>
      <c r="AH95" s="135"/>
      <c r="AI95" s="135"/>
      <c r="AJ95" s="135"/>
      <c r="AK95" s="135"/>
      <c r="AL95" s="131"/>
      <c r="AM95" s="156"/>
      <c r="AN95" s="156"/>
      <c r="AO95" s="156"/>
      <c r="AP95" s="131"/>
      <c r="AQ95" s="138"/>
      <c r="AR95" s="138"/>
      <c r="AS95" s="131"/>
      <c r="AT95" s="138"/>
      <c r="AU95" s="138"/>
      <c r="AV95" s="131"/>
      <c r="AW95" s="138"/>
      <c r="AX95" s="138"/>
      <c r="AY95" s="138"/>
      <c r="AZ95" s="138"/>
      <c r="BA95" s="138"/>
      <c r="BB95" s="131"/>
      <c r="BC95" s="138"/>
      <c r="BD95" s="138"/>
      <c r="BE95" s="138"/>
      <c r="BF95" s="131"/>
      <c r="BG95" s="138"/>
      <c r="BH95" s="138"/>
      <c r="BI95" s="131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  <c r="CP95" s="140"/>
      <c r="CQ95" s="140"/>
      <c r="CR95" s="131"/>
      <c r="CS95" s="140"/>
      <c r="CT95" s="140"/>
      <c r="CU95" s="140"/>
      <c r="CV95" s="140"/>
      <c r="CW95" s="140"/>
      <c r="CX95" s="140"/>
      <c r="CY95" s="140"/>
      <c r="CZ95" s="140"/>
      <c r="DA95" s="140"/>
      <c r="DB95" s="140"/>
      <c r="DC95" s="140"/>
      <c r="DD95" s="140"/>
      <c r="DE95" s="140"/>
      <c r="DF95" s="140"/>
      <c r="DG95" s="140"/>
      <c r="DH95" s="140"/>
      <c r="DI95" s="140"/>
      <c r="DJ95" s="140"/>
      <c r="DK95" s="140"/>
      <c r="DL95" s="140"/>
      <c r="DM95" s="140"/>
      <c r="DN95" s="140"/>
      <c r="DO95" s="140"/>
      <c r="DP95" s="140"/>
      <c r="DQ95" s="140"/>
      <c r="DR95" s="140"/>
      <c r="DS95" s="140"/>
      <c r="DT95" s="140"/>
      <c r="DU95" s="140"/>
      <c r="DV95" s="140"/>
      <c r="DW95" s="140"/>
      <c r="DX95" s="140"/>
      <c r="DY95" s="140"/>
      <c r="DZ95" s="140"/>
      <c r="EA95" s="139"/>
      <c r="EB95" s="140"/>
      <c r="EC95" s="140"/>
      <c r="ED95" s="140"/>
      <c r="EE95" s="140"/>
      <c r="EF95" s="140"/>
      <c r="EG95" s="140"/>
      <c r="EH95" s="140"/>
      <c r="EI95" s="140"/>
      <c r="EJ95" s="140"/>
      <c r="EK95" s="140"/>
      <c r="EL95" s="140"/>
      <c r="EM95" s="140"/>
      <c r="EN95" s="140"/>
      <c r="EO95" s="140"/>
      <c r="EP95" s="140"/>
      <c r="EQ95" s="140"/>
      <c r="ER95" s="140"/>
      <c r="ES95" s="140"/>
      <c r="ET95" s="140"/>
      <c r="EU95" s="140"/>
      <c r="EV95" s="140"/>
      <c r="EW95" s="140"/>
      <c r="EX95" s="140"/>
      <c r="EY95" s="140"/>
      <c r="EZ95" s="140"/>
      <c r="FA95" s="140"/>
      <c r="FB95" s="140"/>
      <c r="FC95" s="140"/>
      <c r="FD95" s="140"/>
      <c r="FE95" s="140"/>
      <c r="FF95" s="140"/>
      <c r="FG95" s="140"/>
      <c r="FH95" s="140"/>
      <c r="FI95" s="140"/>
      <c r="FJ95" s="139"/>
      <c r="FK95" s="140"/>
      <c r="FL95" s="140"/>
      <c r="FM95" s="140"/>
      <c r="FN95" s="140"/>
      <c r="FO95" s="140"/>
      <c r="FP95" s="140"/>
      <c r="FQ95" s="140"/>
      <c r="FR95" s="140"/>
      <c r="FS95" s="140"/>
      <c r="FT95" s="140"/>
      <c r="FU95" s="140"/>
      <c r="FV95" s="140"/>
      <c r="FW95" s="140"/>
      <c r="FX95" s="140"/>
      <c r="FY95" s="140"/>
      <c r="FZ95" s="140"/>
      <c r="GA95" s="140"/>
      <c r="GB95" s="140"/>
      <c r="GC95" s="140"/>
      <c r="GD95" s="140"/>
      <c r="GE95" s="140"/>
      <c r="GF95" s="140"/>
      <c r="GG95" s="140"/>
      <c r="GH95" s="140"/>
      <c r="GI95" s="140"/>
      <c r="GJ95" s="140"/>
      <c r="GK95" s="140"/>
      <c r="GL95" s="140"/>
      <c r="GM95" s="140"/>
      <c r="GN95" s="140"/>
      <c r="GO95" s="140"/>
      <c r="GP95" s="140"/>
      <c r="GQ95" s="140"/>
      <c r="GR95" s="140"/>
      <c r="GS95" s="139"/>
      <c r="GT95" s="140"/>
      <c r="GU95" s="140"/>
      <c r="GV95" s="140"/>
      <c r="GW95" s="140"/>
      <c r="GX95" s="140"/>
      <c r="GY95" s="140"/>
      <c r="GZ95" s="140"/>
      <c r="HA95" s="140"/>
      <c r="HB95" s="140"/>
      <c r="HC95" s="140"/>
      <c r="HD95" s="140"/>
      <c r="HE95" s="140"/>
      <c r="HF95" s="140"/>
      <c r="HG95" s="140"/>
      <c r="HH95" s="140"/>
      <c r="HI95" s="140"/>
      <c r="HJ95" s="140"/>
      <c r="HK95" s="140"/>
      <c r="HL95" s="140"/>
      <c r="HM95" s="140"/>
      <c r="HN95" s="140"/>
      <c r="HO95" s="140"/>
      <c r="HP95" s="140"/>
      <c r="HQ95" s="140"/>
      <c r="HR95" s="140"/>
      <c r="HS95" s="140"/>
      <c r="HT95" s="140"/>
      <c r="HU95" s="140"/>
      <c r="HV95" s="140"/>
      <c r="HW95" s="140"/>
      <c r="HX95" s="140"/>
      <c r="HY95" s="140"/>
      <c r="HZ95" s="140"/>
      <c r="IA95" s="140"/>
      <c r="IB95" s="139"/>
      <c r="IC95" s="140"/>
      <c r="ID95" s="140"/>
      <c r="IE95" s="140"/>
      <c r="IF95" s="140"/>
      <c r="IG95" s="140"/>
      <c r="IH95" s="140"/>
      <c r="II95" s="140"/>
      <c r="IJ95" s="140"/>
      <c r="IK95" s="140"/>
      <c r="IL95" s="140"/>
      <c r="IM95" s="140"/>
      <c r="IN95" s="140"/>
      <c r="IO95" s="140"/>
      <c r="IP95" s="140"/>
      <c r="IQ95" s="140"/>
      <c r="IR95" s="140"/>
      <c r="IS95" s="140"/>
      <c r="IT95" s="140"/>
      <c r="IU95" s="140"/>
      <c r="IV95" s="140"/>
      <c r="IW95" s="140"/>
      <c r="IX95" s="140"/>
      <c r="IY95" s="140"/>
      <c r="IZ95" s="140"/>
      <c r="JA95" s="140"/>
      <c r="JB95" s="140"/>
      <c r="JC95" s="140"/>
      <c r="JD95" s="140"/>
      <c r="JE95" s="140"/>
      <c r="JF95" s="140"/>
      <c r="JG95" s="140"/>
      <c r="JH95" s="140"/>
      <c r="JI95" s="140"/>
      <c r="JJ95" s="140"/>
      <c r="JK95" s="139"/>
      <c r="JL95" s="140"/>
      <c r="JM95" s="140"/>
      <c r="JN95" s="140"/>
      <c r="JO95" s="140"/>
      <c r="JP95" s="140"/>
      <c r="JQ95" s="140"/>
      <c r="JR95" s="140"/>
      <c r="JS95" s="140"/>
      <c r="JT95" s="140"/>
      <c r="JU95" s="140"/>
      <c r="JV95" s="140"/>
      <c r="JW95" s="140"/>
      <c r="JX95" s="140"/>
      <c r="JY95" s="140"/>
      <c r="JZ95" s="140"/>
      <c r="KA95" s="140"/>
      <c r="KB95" s="140"/>
      <c r="KC95" s="140"/>
      <c r="KD95" s="140"/>
      <c r="KE95" s="140"/>
      <c r="KF95" s="140"/>
      <c r="KG95" s="140"/>
      <c r="KH95" s="140"/>
      <c r="KI95" s="140"/>
      <c r="KJ95" s="140"/>
      <c r="KK95" s="140"/>
      <c r="KL95" s="140"/>
      <c r="KM95" s="140"/>
      <c r="KN95" s="140"/>
      <c r="KO95" s="140"/>
      <c r="KP95" s="140"/>
      <c r="KQ95" s="140"/>
      <c r="KR95" s="140"/>
      <c r="KS95" s="140"/>
      <c r="KT95" s="139"/>
      <c r="KU95" s="140"/>
      <c r="KV95" s="140"/>
      <c r="KW95" s="140"/>
      <c r="KX95" s="140"/>
      <c r="KY95" s="140"/>
      <c r="KZ95" s="140"/>
      <c r="LA95" s="140"/>
      <c r="LB95" s="140"/>
      <c r="LC95" s="140"/>
      <c r="LD95" s="140"/>
      <c r="LE95" s="140"/>
      <c r="LF95" s="140"/>
      <c r="LG95" s="140"/>
      <c r="LH95" s="140"/>
      <c r="LI95" s="140"/>
      <c r="LJ95" s="140"/>
      <c r="LK95" s="140"/>
      <c r="LL95" s="140"/>
      <c r="LM95" s="140"/>
      <c r="LN95" s="140"/>
      <c r="LO95" s="140"/>
      <c r="LP95" s="140"/>
      <c r="LQ95" s="140"/>
      <c r="LR95" s="140"/>
      <c r="LS95" s="140"/>
      <c r="LT95" s="140"/>
      <c r="LU95" s="140"/>
      <c r="LV95" s="140"/>
      <c r="LW95" s="140"/>
      <c r="LX95" s="140"/>
      <c r="LY95" s="140"/>
      <c r="LZ95" s="140"/>
      <c r="MA95" s="140"/>
      <c r="MB95" s="140"/>
      <c r="MC95" s="139"/>
      <c r="MD95" s="164"/>
      <c r="ME95" s="164"/>
      <c r="MF95" s="164"/>
      <c r="MG95" s="164"/>
      <c r="MH95" s="164"/>
      <c r="MI95" s="164"/>
      <c r="MJ95" s="164"/>
      <c r="MK95" s="164"/>
      <c r="ML95" s="164"/>
      <c r="MM95" s="164"/>
      <c r="MN95" s="164"/>
      <c r="MO95" s="164"/>
      <c r="MP95" s="164"/>
      <c r="MQ95" s="164"/>
      <c r="MR95" s="164"/>
      <c r="MS95" s="164"/>
      <c r="MT95" s="164"/>
      <c r="MU95" s="164"/>
      <c r="MV95" s="164"/>
      <c r="MW95" s="164"/>
      <c r="MX95" s="164"/>
      <c r="MY95" s="164"/>
      <c r="MZ95" s="164"/>
      <c r="NA95" s="164"/>
      <c r="NB95" s="164"/>
      <c r="NC95" s="164"/>
      <c r="ND95" s="164"/>
      <c r="NE95" s="164"/>
      <c r="NF95" s="164"/>
      <c r="NG95" s="164"/>
      <c r="NH95" s="164"/>
      <c r="NI95" s="164"/>
      <c r="NJ95" s="164"/>
      <c r="NK95" s="164"/>
      <c r="NL95" s="139"/>
      <c r="NM95" s="164"/>
      <c r="NN95" s="164"/>
      <c r="NO95" s="164"/>
      <c r="NP95" s="164"/>
      <c r="NQ95" s="164"/>
      <c r="NR95" s="164"/>
      <c r="NS95" s="164"/>
      <c r="NT95" s="164"/>
      <c r="NU95" s="164"/>
      <c r="NV95" s="164"/>
      <c r="NW95" s="164"/>
      <c r="NX95" s="164"/>
      <c r="NY95" s="164"/>
      <c r="NZ95" s="164"/>
      <c r="OA95" s="164"/>
      <c r="OB95" s="164"/>
      <c r="OC95" s="164"/>
      <c r="OD95" s="164"/>
      <c r="OE95" s="164"/>
      <c r="OF95" s="164"/>
      <c r="OG95" s="164"/>
      <c r="OH95" s="164"/>
      <c r="OI95" s="164"/>
      <c r="OJ95" s="164"/>
      <c r="OK95" s="164"/>
      <c r="OL95" s="164"/>
      <c r="OM95" s="164"/>
      <c r="ON95" s="164"/>
      <c r="OO95" s="164"/>
      <c r="OP95" s="164"/>
      <c r="OQ95" s="164"/>
      <c r="OR95" s="164"/>
      <c r="OS95" s="164"/>
      <c r="OT95" s="164"/>
      <c r="OU95" s="139"/>
      <c r="OV95" s="164"/>
      <c r="OW95" s="164"/>
      <c r="OX95" s="164"/>
      <c r="OY95" s="164"/>
      <c r="OZ95" s="164"/>
      <c r="PA95" s="164"/>
      <c r="PB95" s="164"/>
      <c r="PC95" s="164"/>
      <c r="PD95" s="164"/>
      <c r="PE95" s="164"/>
      <c r="PF95" s="164"/>
      <c r="PG95" s="164"/>
      <c r="PH95" s="164"/>
      <c r="PI95" s="164"/>
      <c r="PJ95" s="164"/>
      <c r="PK95" s="164"/>
      <c r="PL95" s="164"/>
      <c r="PM95" s="164"/>
      <c r="PN95" s="164"/>
      <c r="PO95" s="164"/>
      <c r="PP95" s="164"/>
      <c r="PQ95" s="164"/>
      <c r="PR95" s="164"/>
      <c r="PS95" s="164"/>
      <c r="PT95" s="164"/>
      <c r="PU95" s="164"/>
      <c r="PV95" s="164"/>
      <c r="PW95" s="164"/>
      <c r="PX95" s="164"/>
      <c r="PY95" s="164"/>
      <c r="PZ95" s="164"/>
      <c r="QA95" s="164"/>
      <c r="QB95" s="164"/>
      <c r="QC95" s="164"/>
      <c r="QD95" s="131"/>
    </row>
    <row r="96" spans="2:446">
      <c r="B96" s="128"/>
      <c r="C96" s="129"/>
      <c r="D96" s="129"/>
      <c r="E96" s="129"/>
      <c r="F96" s="130"/>
      <c r="G96" s="130"/>
      <c r="H96" s="131"/>
      <c r="I96" s="132"/>
      <c r="J96" s="132"/>
      <c r="K96" s="162"/>
      <c r="L96" s="132"/>
      <c r="M96" s="132"/>
      <c r="N96" s="135"/>
      <c r="O96" s="132"/>
      <c r="P96" s="135"/>
      <c r="Q96" s="132"/>
      <c r="R96" s="133"/>
      <c r="S96" s="133"/>
      <c r="T96" s="133"/>
      <c r="U96" s="133"/>
      <c r="V96" s="133"/>
      <c r="W96" s="133"/>
      <c r="X96" s="131"/>
      <c r="Y96" s="134"/>
      <c r="Z96" s="134"/>
      <c r="AA96" s="163"/>
      <c r="AB96" s="163"/>
      <c r="AC96" s="134"/>
      <c r="AD96" s="134"/>
      <c r="AE96" s="134"/>
      <c r="AF96" s="131"/>
      <c r="AG96" s="135"/>
      <c r="AH96" s="135"/>
      <c r="AI96" s="135"/>
      <c r="AJ96" s="135"/>
      <c r="AK96" s="135"/>
      <c r="AL96" s="131"/>
      <c r="AM96" s="156"/>
      <c r="AN96" s="156"/>
      <c r="AO96" s="156"/>
      <c r="AP96" s="131"/>
      <c r="AQ96" s="138"/>
      <c r="AR96" s="138"/>
      <c r="AS96" s="131"/>
      <c r="AT96" s="138"/>
      <c r="AU96" s="138"/>
      <c r="AV96" s="131"/>
      <c r="AW96" s="138"/>
      <c r="AX96" s="138"/>
      <c r="AY96" s="138"/>
      <c r="AZ96" s="138"/>
      <c r="BA96" s="138"/>
      <c r="BB96" s="131"/>
      <c r="BC96" s="138"/>
      <c r="BD96" s="138"/>
      <c r="BE96" s="138"/>
      <c r="BF96" s="131"/>
      <c r="BG96" s="138"/>
      <c r="BH96" s="138"/>
      <c r="BI96" s="131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  <c r="CP96" s="140"/>
      <c r="CQ96" s="140"/>
      <c r="CR96" s="131"/>
      <c r="CS96" s="140"/>
      <c r="CT96" s="140"/>
      <c r="CU96" s="140"/>
      <c r="CV96" s="140"/>
      <c r="CW96" s="140"/>
      <c r="CX96" s="140"/>
      <c r="CY96" s="140"/>
      <c r="CZ96" s="140"/>
      <c r="DA96" s="140"/>
      <c r="DB96" s="140"/>
      <c r="DC96" s="140"/>
      <c r="DD96" s="140"/>
      <c r="DE96" s="140"/>
      <c r="DF96" s="140"/>
      <c r="DG96" s="140"/>
      <c r="DH96" s="140"/>
      <c r="DI96" s="140"/>
      <c r="DJ96" s="140"/>
      <c r="DK96" s="140"/>
      <c r="DL96" s="140"/>
      <c r="DM96" s="140"/>
      <c r="DN96" s="140"/>
      <c r="DO96" s="140"/>
      <c r="DP96" s="140"/>
      <c r="DQ96" s="140"/>
      <c r="DR96" s="140"/>
      <c r="DS96" s="140"/>
      <c r="DT96" s="140"/>
      <c r="DU96" s="140"/>
      <c r="DV96" s="140"/>
      <c r="DW96" s="140"/>
      <c r="DX96" s="140"/>
      <c r="DY96" s="140"/>
      <c r="DZ96" s="140"/>
      <c r="EA96" s="139"/>
      <c r="EB96" s="140"/>
      <c r="EC96" s="140"/>
      <c r="ED96" s="140"/>
      <c r="EE96" s="140"/>
      <c r="EF96" s="140"/>
      <c r="EG96" s="140"/>
      <c r="EH96" s="140"/>
      <c r="EI96" s="140"/>
      <c r="EJ96" s="140"/>
      <c r="EK96" s="140"/>
      <c r="EL96" s="140"/>
      <c r="EM96" s="140"/>
      <c r="EN96" s="140"/>
      <c r="EO96" s="140"/>
      <c r="EP96" s="140"/>
      <c r="EQ96" s="140"/>
      <c r="ER96" s="140"/>
      <c r="ES96" s="140"/>
      <c r="ET96" s="140"/>
      <c r="EU96" s="140"/>
      <c r="EV96" s="140"/>
      <c r="EW96" s="140"/>
      <c r="EX96" s="140"/>
      <c r="EY96" s="140"/>
      <c r="EZ96" s="140"/>
      <c r="FA96" s="140"/>
      <c r="FB96" s="140"/>
      <c r="FC96" s="140"/>
      <c r="FD96" s="140"/>
      <c r="FE96" s="140"/>
      <c r="FF96" s="140"/>
      <c r="FG96" s="140"/>
      <c r="FH96" s="140"/>
      <c r="FI96" s="140"/>
      <c r="FJ96" s="139"/>
      <c r="FK96" s="140"/>
      <c r="FL96" s="140"/>
      <c r="FM96" s="140"/>
      <c r="FN96" s="140"/>
      <c r="FO96" s="140"/>
      <c r="FP96" s="140"/>
      <c r="FQ96" s="140"/>
      <c r="FR96" s="140"/>
      <c r="FS96" s="140"/>
      <c r="FT96" s="140"/>
      <c r="FU96" s="140"/>
      <c r="FV96" s="140"/>
      <c r="FW96" s="140"/>
      <c r="FX96" s="140"/>
      <c r="FY96" s="140"/>
      <c r="FZ96" s="140"/>
      <c r="GA96" s="140"/>
      <c r="GB96" s="140"/>
      <c r="GC96" s="140"/>
      <c r="GD96" s="140"/>
      <c r="GE96" s="140"/>
      <c r="GF96" s="140"/>
      <c r="GG96" s="140"/>
      <c r="GH96" s="140"/>
      <c r="GI96" s="140"/>
      <c r="GJ96" s="140"/>
      <c r="GK96" s="140"/>
      <c r="GL96" s="140"/>
      <c r="GM96" s="140"/>
      <c r="GN96" s="140"/>
      <c r="GO96" s="140"/>
      <c r="GP96" s="140"/>
      <c r="GQ96" s="140"/>
      <c r="GR96" s="140"/>
      <c r="GS96" s="139"/>
      <c r="GT96" s="140"/>
      <c r="GU96" s="140"/>
      <c r="GV96" s="140"/>
      <c r="GW96" s="140"/>
      <c r="GX96" s="140"/>
      <c r="GY96" s="140"/>
      <c r="GZ96" s="140"/>
      <c r="HA96" s="140"/>
      <c r="HB96" s="140"/>
      <c r="HC96" s="140"/>
      <c r="HD96" s="140"/>
      <c r="HE96" s="140"/>
      <c r="HF96" s="140"/>
      <c r="HG96" s="140"/>
      <c r="HH96" s="140"/>
      <c r="HI96" s="140"/>
      <c r="HJ96" s="140"/>
      <c r="HK96" s="140"/>
      <c r="HL96" s="140"/>
      <c r="HM96" s="140"/>
      <c r="HN96" s="140"/>
      <c r="HO96" s="140"/>
      <c r="HP96" s="140"/>
      <c r="HQ96" s="140"/>
      <c r="HR96" s="140"/>
      <c r="HS96" s="140"/>
      <c r="HT96" s="140"/>
      <c r="HU96" s="140"/>
      <c r="HV96" s="140"/>
      <c r="HW96" s="140"/>
      <c r="HX96" s="140"/>
      <c r="HY96" s="140"/>
      <c r="HZ96" s="140"/>
      <c r="IA96" s="140"/>
      <c r="IB96" s="139"/>
      <c r="IC96" s="140"/>
      <c r="ID96" s="140"/>
      <c r="IE96" s="140"/>
      <c r="IF96" s="140"/>
      <c r="IG96" s="140"/>
      <c r="IH96" s="140"/>
      <c r="II96" s="140"/>
      <c r="IJ96" s="140"/>
      <c r="IK96" s="140"/>
      <c r="IL96" s="140"/>
      <c r="IM96" s="140"/>
      <c r="IN96" s="140"/>
      <c r="IO96" s="140"/>
      <c r="IP96" s="140"/>
      <c r="IQ96" s="140"/>
      <c r="IR96" s="140"/>
      <c r="IS96" s="140"/>
      <c r="IT96" s="140"/>
      <c r="IU96" s="140"/>
      <c r="IV96" s="140"/>
      <c r="IW96" s="140"/>
      <c r="IX96" s="140"/>
      <c r="IY96" s="140"/>
      <c r="IZ96" s="140"/>
      <c r="JA96" s="140"/>
      <c r="JB96" s="140"/>
      <c r="JC96" s="140"/>
      <c r="JD96" s="140"/>
      <c r="JE96" s="140"/>
      <c r="JF96" s="140"/>
      <c r="JG96" s="140"/>
      <c r="JH96" s="140"/>
      <c r="JI96" s="140"/>
      <c r="JJ96" s="140"/>
      <c r="JK96" s="139"/>
      <c r="JL96" s="140"/>
      <c r="JM96" s="140"/>
      <c r="JN96" s="140"/>
      <c r="JO96" s="140"/>
      <c r="JP96" s="140"/>
      <c r="JQ96" s="140"/>
      <c r="JR96" s="140"/>
      <c r="JS96" s="140"/>
      <c r="JT96" s="140"/>
      <c r="JU96" s="140"/>
      <c r="JV96" s="140"/>
      <c r="JW96" s="140"/>
      <c r="JX96" s="140"/>
      <c r="JY96" s="140"/>
      <c r="JZ96" s="140"/>
      <c r="KA96" s="140"/>
      <c r="KB96" s="140"/>
      <c r="KC96" s="140"/>
      <c r="KD96" s="140"/>
      <c r="KE96" s="140"/>
      <c r="KF96" s="140"/>
      <c r="KG96" s="140"/>
      <c r="KH96" s="140"/>
      <c r="KI96" s="140"/>
      <c r="KJ96" s="140"/>
      <c r="KK96" s="140"/>
      <c r="KL96" s="140"/>
      <c r="KM96" s="140"/>
      <c r="KN96" s="140"/>
      <c r="KO96" s="140"/>
      <c r="KP96" s="140"/>
      <c r="KQ96" s="140"/>
      <c r="KR96" s="140"/>
      <c r="KS96" s="140"/>
      <c r="KT96" s="139"/>
      <c r="KU96" s="140"/>
      <c r="KV96" s="140"/>
      <c r="KW96" s="140"/>
      <c r="KX96" s="140"/>
      <c r="KY96" s="140"/>
      <c r="KZ96" s="140"/>
      <c r="LA96" s="140"/>
      <c r="LB96" s="140"/>
      <c r="LC96" s="140"/>
      <c r="LD96" s="140"/>
      <c r="LE96" s="140"/>
      <c r="LF96" s="140"/>
      <c r="LG96" s="140"/>
      <c r="LH96" s="140"/>
      <c r="LI96" s="140"/>
      <c r="LJ96" s="140"/>
      <c r="LK96" s="140"/>
      <c r="LL96" s="140"/>
      <c r="LM96" s="140"/>
      <c r="LN96" s="140"/>
      <c r="LO96" s="140"/>
      <c r="LP96" s="140"/>
      <c r="LQ96" s="140"/>
      <c r="LR96" s="140"/>
      <c r="LS96" s="140"/>
      <c r="LT96" s="140"/>
      <c r="LU96" s="140"/>
      <c r="LV96" s="140"/>
      <c r="LW96" s="140"/>
      <c r="LX96" s="140"/>
      <c r="LY96" s="140"/>
      <c r="LZ96" s="140"/>
      <c r="MA96" s="140"/>
      <c r="MB96" s="140"/>
      <c r="MC96" s="139"/>
      <c r="MD96" s="164"/>
      <c r="ME96" s="164"/>
      <c r="MF96" s="164"/>
      <c r="MG96" s="164"/>
      <c r="MH96" s="164"/>
      <c r="MI96" s="164"/>
      <c r="MJ96" s="164"/>
      <c r="MK96" s="164"/>
      <c r="ML96" s="164"/>
      <c r="MM96" s="164"/>
      <c r="MN96" s="164"/>
      <c r="MO96" s="164"/>
      <c r="MP96" s="164"/>
      <c r="MQ96" s="164"/>
      <c r="MR96" s="164"/>
      <c r="MS96" s="164"/>
      <c r="MT96" s="164"/>
      <c r="MU96" s="164"/>
      <c r="MV96" s="164"/>
      <c r="MW96" s="164"/>
      <c r="MX96" s="164"/>
      <c r="MY96" s="164"/>
      <c r="MZ96" s="164"/>
      <c r="NA96" s="164"/>
      <c r="NB96" s="164"/>
      <c r="NC96" s="164"/>
      <c r="ND96" s="164"/>
      <c r="NE96" s="164"/>
      <c r="NF96" s="164"/>
      <c r="NG96" s="164"/>
      <c r="NH96" s="164"/>
      <c r="NI96" s="164"/>
      <c r="NJ96" s="164"/>
      <c r="NK96" s="164"/>
      <c r="NL96" s="139"/>
      <c r="NM96" s="164"/>
      <c r="NN96" s="164"/>
      <c r="NO96" s="164"/>
      <c r="NP96" s="164"/>
      <c r="NQ96" s="164"/>
      <c r="NR96" s="164"/>
      <c r="NS96" s="164"/>
      <c r="NT96" s="164"/>
      <c r="NU96" s="164"/>
      <c r="NV96" s="164"/>
      <c r="NW96" s="164"/>
      <c r="NX96" s="164"/>
      <c r="NY96" s="164"/>
      <c r="NZ96" s="164"/>
      <c r="OA96" s="164"/>
      <c r="OB96" s="164"/>
      <c r="OC96" s="164"/>
      <c r="OD96" s="164"/>
      <c r="OE96" s="164"/>
      <c r="OF96" s="164"/>
      <c r="OG96" s="164"/>
      <c r="OH96" s="164"/>
      <c r="OI96" s="164"/>
      <c r="OJ96" s="164"/>
      <c r="OK96" s="164"/>
      <c r="OL96" s="164"/>
      <c r="OM96" s="164"/>
      <c r="ON96" s="164"/>
      <c r="OO96" s="164"/>
      <c r="OP96" s="164"/>
      <c r="OQ96" s="164"/>
      <c r="OR96" s="164"/>
      <c r="OS96" s="164"/>
      <c r="OT96" s="164"/>
      <c r="OU96" s="139"/>
      <c r="OV96" s="164"/>
      <c r="OW96" s="164"/>
      <c r="OX96" s="164"/>
      <c r="OY96" s="164"/>
      <c r="OZ96" s="164"/>
      <c r="PA96" s="164"/>
      <c r="PB96" s="164"/>
      <c r="PC96" s="164"/>
      <c r="PD96" s="164"/>
      <c r="PE96" s="164"/>
      <c r="PF96" s="164"/>
      <c r="PG96" s="164"/>
      <c r="PH96" s="164"/>
      <c r="PI96" s="164"/>
      <c r="PJ96" s="164"/>
      <c r="PK96" s="164"/>
      <c r="PL96" s="164"/>
      <c r="PM96" s="164"/>
      <c r="PN96" s="164"/>
      <c r="PO96" s="164"/>
      <c r="PP96" s="164"/>
      <c r="PQ96" s="164"/>
      <c r="PR96" s="164"/>
      <c r="PS96" s="164"/>
      <c r="PT96" s="164"/>
      <c r="PU96" s="164"/>
      <c r="PV96" s="164"/>
      <c r="PW96" s="164"/>
      <c r="PX96" s="164"/>
      <c r="PY96" s="164"/>
      <c r="PZ96" s="164"/>
      <c r="QA96" s="164"/>
      <c r="QB96" s="164"/>
      <c r="QC96" s="164"/>
      <c r="QD96" s="131"/>
    </row>
    <row r="97" spans="2:446">
      <c r="B97" s="128"/>
      <c r="C97" s="129"/>
      <c r="D97" s="129"/>
      <c r="E97" s="129"/>
      <c r="F97" s="130"/>
      <c r="G97" s="130"/>
      <c r="H97" s="131"/>
      <c r="I97" s="132"/>
      <c r="J97" s="132"/>
      <c r="K97" s="162"/>
      <c r="L97" s="132"/>
      <c r="M97" s="132"/>
      <c r="N97" s="135"/>
      <c r="O97" s="132"/>
      <c r="P97" s="135"/>
      <c r="Q97" s="132"/>
      <c r="R97" s="133"/>
      <c r="S97" s="133"/>
      <c r="T97" s="133"/>
      <c r="U97" s="133"/>
      <c r="V97" s="133"/>
      <c r="W97" s="133"/>
      <c r="X97" s="131"/>
      <c r="Y97" s="134"/>
      <c r="Z97" s="134"/>
      <c r="AA97" s="163"/>
      <c r="AB97" s="163"/>
      <c r="AC97" s="134"/>
      <c r="AD97" s="134"/>
      <c r="AE97" s="134"/>
      <c r="AF97" s="131"/>
      <c r="AG97" s="135"/>
      <c r="AH97" s="135"/>
      <c r="AI97" s="135"/>
      <c r="AJ97" s="135"/>
      <c r="AK97" s="135"/>
      <c r="AL97" s="131"/>
      <c r="AM97" s="156"/>
      <c r="AN97" s="156"/>
      <c r="AO97" s="156"/>
      <c r="AP97" s="131"/>
      <c r="AQ97" s="138"/>
      <c r="AR97" s="138"/>
      <c r="AS97" s="131"/>
      <c r="AT97" s="138"/>
      <c r="AU97" s="138"/>
      <c r="AV97" s="131"/>
      <c r="AW97" s="138"/>
      <c r="AX97" s="138"/>
      <c r="AY97" s="138"/>
      <c r="AZ97" s="138"/>
      <c r="BA97" s="138"/>
      <c r="BB97" s="131"/>
      <c r="BC97" s="138"/>
      <c r="BD97" s="138"/>
      <c r="BE97" s="138"/>
      <c r="BF97" s="131"/>
      <c r="BG97" s="138"/>
      <c r="BH97" s="138"/>
      <c r="BI97" s="131"/>
      <c r="BJ97" s="140"/>
      <c r="BK97" s="140"/>
      <c r="BL97" s="140"/>
      <c r="BM97" s="140"/>
      <c r="BN97" s="140"/>
      <c r="BO97" s="140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  <c r="CP97" s="140"/>
      <c r="CQ97" s="140"/>
      <c r="CR97" s="131"/>
      <c r="CS97" s="140"/>
      <c r="CT97" s="140"/>
      <c r="CU97" s="140"/>
      <c r="CV97" s="140"/>
      <c r="CW97" s="140"/>
      <c r="CX97" s="140"/>
      <c r="CY97" s="140"/>
      <c r="CZ97" s="140"/>
      <c r="DA97" s="140"/>
      <c r="DB97" s="140"/>
      <c r="DC97" s="140"/>
      <c r="DD97" s="140"/>
      <c r="DE97" s="140"/>
      <c r="DF97" s="140"/>
      <c r="DG97" s="140"/>
      <c r="DH97" s="140"/>
      <c r="DI97" s="140"/>
      <c r="DJ97" s="140"/>
      <c r="DK97" s="140"/>
      <c r="DL97" s="140"/>
      <c r="DM97" s="140"/>
      <c r="DN97" s="140"/>
      <c r="DO97" s="140"/>
      <c r="DP97" s="140"/>
      <c r="DQ97" s="140"/>
      <c r="DR97" s="140"/>
      <c r="DS97" s="140"/>
      <c r="DT97" s="140"/>
      <c r="DU97" s="140"/>
      <c r="DV97" s="140"/>
      <c r="DW97" s="140"/>
      <c r="DX97" s="140"/>
      <c r="DY97" s="140"/>
      <c r="DZ97" s="140"/>
      <c r="EA97" s="139"/>
      <c r="EB97" s="140"/>
      <c r="EC97" s="140"/>
      <c r="ED97" s="140"/>
      <c r="EE97" s="140"/>
      <c r="EF97" s="140"/>
      <c r="EG97" s="140"/>
      <c r="EH97" s="140"/>
      <c r="EI97" s="140"/>
      <c r="EJ97" s="140"/>
      <c r="EK97" s="140"/>
      <c r="EL97" s="140"/>
      <c r="EM97" s="140"/>
      <c r="EN97" s="140"/>
      <c r="EO97" s="140"/>
      <c r="EP97" s="140"/>
      <c r="EQ97" s="140"/>
      <c r="ER97" s="140"/>
      <c r="ES97" s="140"/>
      <c r="ET97" s="140"/>
      <c r="EU97" s="140"/>
      <c r="EV97" s="140"/>
      <c r="EW97" s="140"/>
      <c r="EX97" s="140"/>
      <c r="EY97" s="140"/>
      <c r="EZ97" s="140"/>
      <c r="FA97" s="140"/>
      <c r="FB97" s="140"/>
      <c r="FC97" s="140"/>
      <c r="FD97" s="140"/>
      <c r="FE97" s="140"/>
      <c r="FF97" s="140"/>
      <c r="FG97" s="140"/>
      <c r="FH97" s="140"/>
      <c r="FI97" s="140"/>
      <c r="FJ97" s="139"/>
      <c r="FK97" s="140"/>
      <c r="FL97" s="140"/>
      <c r="FM97" s="140"/>
      <c r="FN97" s="140"/>
      <c r="FO97" s="140"/>
      <c r="FP97" s="140"/>
      <c r="FQ97" s="140"/>
      <c r="FR97" s="140"/>
      <c r="FS97" s="140"/>
      <c r="FT97" s="140"/>
      <c r="FU97" s="140"/>
      <c r="FV97" s="140"/>
      <c r="FW97" s="140"/>
      <c r="FX97" s="140"/>
      <c r="FY97" s="140"/>
      <c r="FZ97" s="140"/>
      <c r="GA97" s="140"/>
      <c r="GB97" s="140"/>
      <c r="GC97" s="140"/>
      <c r="GD97" s="140"/>
      <c r="GE97" s="140"/>
      <c r="GF97" s="140"/>
      <c r="GG97" s="140"/>
      <c r="GH97" s="140"/>
      <c r="GI97" s="140"/>
      <c r="GJ97" s="140"/>
      <c r="GK97" s="140"/>
      <c r="GL97" s="140"/>
      <c r="GM97" s="140"/>
      <c r="GN97" s="140"/>
      <c r="GO97" s="140"/>
      <c r="GP97" s="140"/>
      <c r="GQ97" s="140"/>
      <c r="GR97" s="140"/>
      <c r="GS97" s="139"/>
      <c r="GT97" s="140"/>
      <c r="GU97" s="140"/>
      <c r="GV97" s="140"/>
      <c r="GW97" s="140"/>
      <c r="GX97" s="140"/>
      <c r="GY97" s="140"/>
      <c r="GZ97" s="140"/>
      <c r="HA97" s="140"/>
      <c r="HB97" s="140"/>
      <c r="HC97" s="140"/>
      <c r="HD97" s="140"/>
      <c r="HE97" s="140"/>
      <c r="HF97" s="140"/>
      <c r="HG97" s="140"/>
      <c r="HH97" s="140"/>
      <c r="HI97" s="140"/>
      <c r="HJ97" s="140"/>
      <c r="HK97" s="140"/>
      <c r="HL97" s="140"/>
      <c r="HM97" s="140"/>
      <c r="HN97" s="140"/>
      <c r="HO97" s="140"/>
      <c r="HP97" s="140"/>
      <c r="HQ97" s="140"/>
      <c r="HR97" s="140"/>
      <c r="HS97" s="140"/>
      <c r="HT97" s="140"/>
      <c r="HU97" s="140"/>
      <c r="HV97" s="140"/>
      <c r="HW97" s="140"/>
      <c r="HX97" s="140"/>
      <c r="HY97" s="140"/>
      <c r="HZ97" s="140"/>
      <c r="IA97" s="140"/>
      <c r="IB97" s="139"/>
      <c r="IC97" s="140"/>
      <c r="ID97" s="140"/>
      <c r="IE97" s="140"/>
      <c r="IF97" s="140"/>
      <c r="IG97" s="140"/>
      <c r="IH97" s="140"/>
      <c r="II97" s="140"/>
      <c r="IJ97" s="140"/>
      <c r="IK97" s="140"/>
      <c r="IL97" s="140"/>
      <c r="IM97" s="140"/>
      <c r="IN97" s="140"/>
      <c r="IO97" s="140"/>
      <c r="IP97" s="140"/>
      <c r="IQ97" s="140"/>
      <c r="IR97" s="140"/>
      <c r="IS97" s="140"/>
      <c r="IT97" s="140"/>
      <c r="IU97" s="140"/>
      <c r="IV97" s="140"/>
      <c r="IW97" s="140"/>
      <c r="IX97" s="140"/>
      <c r="IY97" s="140"/>
      <c r="IZ97" s="140"/>
      <c r="JA97" s="140"/>
      <c r="JB97" s="140"/>
      <c r="JC97" s="140"/>
      <c r="JD97" s="140"/>
      <c r="JE97" s="140"/>
      <c r="JF97" s="140"/>
      <c r="JG97" s="140"/>
      <c r="JH97" s="140"/>
      <c r="JI97" s="140"/>
      <c r="JJ97" s="140"/>
      <c r="JK97" s="139"/>
      <c r="JL97" s="140"/>
      <c r="JM97" s="140"/>
      <c r="JN97" s="140"/>
      <c r="JO97" s="140"/>
      <c r="JP97" s="140"/>
      <c r="JQ97" s="140"/>
      <c r="JR97" s="140"/>
      <c r="JS97" s="140"/>
      <c r="JT97" s="140"/>
      <c r="JU97" s="140"/>
      <c r="JV97" s="140"/>
      <c r="JW97" s="140"/>
      <c r="JX97" s="140"/>
      <c r="JY97" s="140"/>
      <c r="JZ97" s="140"/>
      <c r="KA97" s="140"/>
      <c r="KB97" s="140"/>
      <c r="KC97" s="140"/>
      <c r="KD97" s="140"/>
      <c r="KE97" s="140"/>
      <c r="KF97" s="140"/>
      <c r="KG97" s="140"/>
      <c r="KH97" s="140"/>
      <c r="KI97" s="140"/>
      <c r="KJ97" s="140"/>
      <c r="KK97" s="140"/>
      <c r="KL97" s="140"/>
      <c r="KM97" s="140"/>
      <c r="KN97" s="140"/>
      <c r="KO97" s="140"/>
      <c r="KP97" s="140"/>
      <c r="KQ97" s="140"/>
      <c r="KR97" s="140"/>
      <c r="KS97" s="140"/>
      <c r="KT97" s="139"/>
      <c r="KU97" s="140"/>
      <c r="KV97" s="140"/>
      <c r="KW97" s="140"/>
      <c r="KX97" s="140"/>
      <c r="KY97" s="140"/>
      <c r="KZ97" s="140"/>
      <c r="LA97" s="140"/>
      <c r="LB97" s="140"/>
      <c r="LC97" s="140"/>
      <c r="LD97" s="140"/>
      <c r="LE97" s="140"/>
      <c r="LF97" s="140"/>
      <c r="LG97" s="140"/>
      <c r="LH97" s="140"/>
      <c r="LI97" s="140"/>
      <c r="LJ97" s="140"/>
      <c r="LK97" s="140"/>
      <c r="LL97" s="140"/>
      <c r="LM97" s="140"/>
      <c r="LN97" s="140"/>
      <c r="LO97" s="140"/>
      <c r="LP97" s="140"/>
      <c r="LQ97" s="140"/>
      <c r="LR97" s="140"/>
      <c r="LS97" s="140"/>
      <c r="LT97" s="140"/>
      <c r="LU97" s="140"/>
      <c r="LV97" s="140"/>
      <c r="LW97" s="140"/>
      <c r="LX97" s="140"/>
      <c r="LY97" s="140"/>
      <c r="LZ97" s="140"/>
      <c r="MA97" s="140"/>
      <c r="MB97" s="140"/>
      <c r="MC97" s="139"/>
      <c r="MD97" s="164"/>
      <c r="ME97" s="164"/>
      <c r="MF97" s="164"/>
      <c r="MG97" s="164"/>
      <c r="MH97" s="164"/>
      <c r="MI97" s="164"/>
      <c r="MJ97" s="164"/>
      <c r="MK97" s="164"/>
      <c r="ML97" s="164"/>
      <c r="MM97" s="164"/>
      <c r="MN97" s="164"/>
      <c r="MO97" s="164"/>
      <c r="MP97" s="164"/>
      <c r="MQ97" s="164"/>
      <c r="MR97" s="164"/>
      <c r="MS97" s="164"/>
      <c r="MT97" s="164"/>
      <c r="MU97" s="164"/>
      <c r="MV97" s="164"/>
      <c r="MW97" s="164"/>
      <c r="MX97" s="164"/>
      <c r="MY97" s="164"/>
      <c r="MZ97" s="164"/>
      <c r="NA97" s="164"/>
      <c r="NB97" s="164"/>
      <c r="NC97" s="164"/>
      <c r="ND97" s="164"/>
      <c r="NE97" s="164"/>
      <c r="NF97" s="164"/>
      <c r="NG97" s="164"/>
      <c r="NH97" s="164"/>
      <c r="NI97" s="164"/>
      <c r="NJ97" s="164"/>
      <c r="NK97" s="164"/>
      <c r="NL97" s="139"/>
      <c r="NM97" s="164"/>
      <c r="NN97" s="164"/>
      <c r="NO97" s="164"/>
      <c r="NP97" s="164"/>
      <c r="NQ97" s="164"/>
      <c r="NR97" s="164"/>
      <c r="NS97" s="164"/>
      <c r="NT97" s="164"/>
      <c r="NU97" s="164"/>
      <c r="NV97" s="164"/>
      <c r="NW97" s="164"/>
      <c r="NX97" s="164"/>
      <c r="NY97" s="164"/>
      <c r="NZ97" s="164"/>
      <c r="OA97" s="164"/>
      <c r="OB97" s="164"/>
      <c r="OC97" s="164"/>
      <c r="OD97" s="164"/>
      <c r="OE97" s="164"/>
      <c r="OF97" s="164"/>
      <c r="OG97" s="164"/>
      <c r="OH97" s="164"/>
      <c r="OI97" s="164"/>
      <c r="OJ97" s="164"/>
      <c r="OK97" s="164"/>
      <c r="OL97" s="164"/>
      <c r="OM97" s="164"/>
      <c r="ON97" s="164"/>
      <c r="OO97" s="164"/>
      <c r="OP97" s="164"/>
      <c r="OQ97" s="164"/>
      <c r="OR97" s="164"/>
      <c r="OS97" s="164"/>
      <c r="OT97" s="164"/>
      <c r="OU97" s="139"/>
      <c r="OV97" s="164"/>
      <c r="OW97" s="164"/>
      <c r="OX97" s="164"/>
      <c r="OY97" s="164"/>
      <c r="OZ97" s="164"/>
      <c r="PA97" s="164"/>
      <c r="PB97" s="164"/>
      <c r="PC97" s="164"/>
      <c r="PD97" s="164"/>
      <c r="PE97" s="164"/>
      <c r="PF97" s="164"/>
      <c r="PG97" s="164"/>
      <c r="PH97" s="164"/>
      <c r="PI97" s="164"/>
      <c r="PJ97" s="164"/>
      <c r="PK97" s="164"/>
      <c r="PL97" s="164"/>
      <c r="PM97" s="164"/>
      <c r="PN97" s="164"/>
      <c r="PO97" s="164"/>
      <c r="PP97" s="164"/>
      <c r="PQ97" s="164"/>
      <c r="PR97" s="164"/>
      <c r="PS97" s="164"/>
      <c r="PT97" s="164"/>
      <c r="PU97" s="164"/>
      <c r="PV97" s="164"/>
      <c r="PW97" s="164"/>
      <c r="PX97" s="164"/>
      <c r="PY97" s="164"/>
      <c r="PZ97" s="164"/>
      <c r="QA97" s="164"/>
      <c r="QB97" s="164"/>
      <c r="QC97" s="164"/>
      <c r="QD97" s="131"/>
    </row>
    <row r="98" spans="2:446">
      <c r="B98" s="128"/>
      <c r="C98" s="129"/>
      <c r="D98" s="129"/>
      <c r="E98" s="129"/>
      <c r="F98" s="130"/>
      <c r="G98" s="130"/>
      <c r="H98" s="131"/>
      <c r="I98" s="132"/>
      <c r="J98" s="132"/>
      <c r="K98" s="162"/>
      <c r="L98" s="132"/>
      <c r="M98" s="132"/>
      <c r="N98" s="135"/>
      <c r="O98" s="132"/>
      <c r="P98" s="135"/>
      <c r="Q98" s="132"/>
      <c r="R98" s="133"/>
      <c r="S98" s="133"/>
      <c r="T98" s="133"/>
      <c r="U98" s="133"/>
      <c r="V98" s="133"/>
      <c r="W98" s="133"/>
      <c r="X98" s="131"/>
      <c r="Y98" s="134"/>
      <c r="Z98" s="134"/>
      <c r="AA98" s="163"/>
      <c r="AB98" s="163"/>
      <c r="AC98" s="134"/>
      <c r="AD98" s="134"/>
      <c r="AE98" s="134"/>
      <c r="AF98" s="131"/>
      <c r="AG98" s="135"/>
      <c r="AH98" s="135"/>
      <c r="AI98" s="135"/>
      <c r="AJ98" s="135"/>
      <c r="AK98" s="135"/>
      <c r="AL98" s="131"/>
      <c r="AM98" s="156"/>
      <c r="AN98" s="156"/>
      <c r="AO98" s="156"/>
      <c r="AP98" s="131"/>
      <c r="AQ98" s="138"/>
      <c r="AR98" s="138"/>
      <c r="AS98" s="131"/>
      <c r="AT98" s="138"/>
      <c r="AU98" s="138"/>
      <c r="AV98" s="131"/>
      <c r="AW98" s="138"/>
      <c r="AX98" s="138"/>
      <c r="AY98" s="138"/>
      <c r="AZ98" s="138"/>
      <c r="BA98" s="138"/>
      <c r="BB98" s="131"/>
      <c r="BC98" s="138"/>
      <c r="BD98" s="138"/>
      <c r="BE98" s="138"/>
      <c r="BF98" s="131"/>
      <c r="BG98" s="138"/>
      <c r="BH98" s="138"/>
      <c r="BI98" s="131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  <c r="CP98" s="140"/>
      <c r="CQ98" s="140"/>
      <c r="CR98" s="131"/>
      <c r="CS98" s="140"/>
      <c r="CT98" s="140"/>
      <c r="CU98" s="140"/>
      <c r="CV98" s="140"/>
      <c r="CW98" s="140"/>
      <c r="CX98" s="140"/>
      <c r="CY98" s="140"/>
      <c r="CZ98" s="140"/>
      <c r="DA98" s="140"/>
      <c r="DB98" s="140"/>
      <c r="DC98" s="140"/>
      <c r="DD98" s="140"/>
      <c r="DE98" s="140"/>
      <c r="DF98" s="140"/>
      <c r="DG98" s="140"/>
      <c r="DH98" s="140"/>
      <c r="DI98" s="140"/>
      <c r="DJ98" s="140"/>
      <c r="DK98" s="140"/>
      <c r="DL98" s="140"/>
      <c r="DM98" s="140"/>
      <c r="DN98" s="140"/>
      <c r="DO98" s="140"/>
      <c r="DP98" s="140"/>
      <c r="DQ98" s="140"/>
      <c r="DR98" s="140"/>
      <c r="DS98" s="140"/>
      <c r="DT98" s="140"/>
      <c r="DU98" s="140"/>
      <c r="DV98" s="140"/>
      <c r="DW98" s="140"/>
      <c r="DX98" s="140"/>
      <c r="DY98" s="140"/>
      <c r="DZ98" s="140"/>
      <c r="EA98" s="139"/>
      <c r="EB98" s="140"/>
      <c r="EC98" s="140"/>
      <c r="ED98" s="140"/>
      <c r="EE98" s="140"/>
      <c r="EF98" s="140"/>
      <c r="EG98" s="140"/>
      <c r="EH98" s="140"/>
      <c r="EI98" s="140"/>
      <c r="EJ98" s="140"/>
      <c r="EK98" s="140"/>
      <c r="EL98" s="140"/>
      <c r="EM98" s="140"/>
      <c r="EN98" s="140"/>
      <c r="EO98" s="140"/>
      <c r="EP98" s="140"/>
      <c r="EQ98" s="140"/>
      <c r="ER98" s="140"/>
      <c r="ES98" s="140"/>
      <c r="ET98" s="140"/>
      <c r="EU98" s="140"/>
      <c r="EV98" s="140"/>
      <c r="EW98" s="140"/>
      <c r="EX98" s="140"/>
      <c r="EY98" s="140"/>
      <c r="EZ98" s="140"/>
      <c r="FA98" s="140"/>
      <c r="FB98" s="140"/>
      <c r="FC98" s="140"/>
      <c r="FD98" s="140"/>
      <c r="FE98" s="140"/>
      <c r="FF98" s="140"/>
      <c r="FG98" s="140"/>
      <c r="FH98" s="140"/>
      <c r="FI98" s="140"/>
      <c r="FJ98" s="139"/>
      <c r="FK98" s="140"/>
      <c r="FL98" s="140"/>
      <c r="FM98" s="140"/>
      <c r="FN98" s="140"/>
      <c r="FO98" s="140"/>
      <c r="FP98" s="140"/>
      <c r="FQ98" s="140"/>
      <c r="FR98" s="140"/>
      <c r="FS98" s="140"/>
      <c r="FT98" s="140"/>
      <c r="FU98" s="140"/>
      <c r="FV98" s="140"/>
      <c r="FW98" s="140"/>
      <c r="FX98" s="140"/>
      <c r="FY98" s="140"/>
      <c r="FZ98" s="140"/>
      <c r="GA98" s="140"/>
      <c r="GB98" s="140"/>
      <c r="GC98" s="140"/>
      <c r="GD98" s="140"/>
      <c r="GE98" s="140"/>
      <c r="GF98" s="140"/>
      <c r="GG98" s="140"/>
      <c r="GH98" s="140"/>
      <c r="GI98" s="140"/>
      <c r="GJ98" s="140"/>
      <c r="GK98" s="140"/>
      <c r="GL98" s="140"/>
      <c r="GM98" s="140"/>
      <c r="GN98" s="140"/>
      <c r="GO98" s="140"/>
      <c r="GP98" s="140"/>
      <c r="GQ98" s="140"/>
      <c r="GR98" s="140"/>
      <c r="GS98" s="139"/>
      <c r="GT98" s="140"/>
      <c r="GU98" s="140"/>
      <c r="GV98" s="140"/>
      <c r="GW98" s="140"/>
      <c r="GX98" s="140"/>
      <c r="GY98" s="140"/>
      <c r="GZ98" s="140"/>
      <c r="HA98" s="140"/>
      <c r="HB98" s="140"/>
      <c r="HC98" s="140"/>
      <c r="HD98" s="140"/>
      <c r="HE98" s="140"/>
      <c r="HF98" s="140"/>
      <c r="HG98" s="140"/>
      <c r="HH98" s="140"/>
      <c r="HI98" s="140"/>
      <c r="HJ98" s="140"/>
      <c r="HK98" s="140"/>
      <c r="HL98" s="140"/>
      <c r="HM98" s="140"/>
      <c r="HN98" s="140"/>
      <c r="HO98" s="140"/>
      <c r="HP98" s="140"/>
      <c r="HQ98" s="140"/>
      <c r="HR98" s="140"/>
      <c r="HS98" s="140"/>
      <c r="HT98" s="140"/>
      <c r="HU98" s="140"/>
      <c r="HV98" s="140"/>
      <c r="HW98" s="140"/>
      <c r="HX98" s="140"/>
      <c r="HY98" s="140"/>
      <c r="HZ98" s="140"/>
      <c r="IA98" s="140"/>
      <c r="IB98" s="139"/>
      <c r="IC98" s="140"/>
      <c r="ID98" s="140"/>
      <c r="IE98" s="140"/>
      <c r="IF98" s="140"/>
      <c r="IG98" s="140"/>
      <c r="IH98" s="140"/>
      <c r="II98" s="140"/>
      <c r="IJ98" s="140"/>
      <c r="IK98" s="140"/>
      <c r="IL98" s="140"/>
      <c r="IM98" s="140"/>
      <c r="IN98" s="140"/>
      <c r="IO98" s="140"/>
      <c r="IP98" s="140"/>
      <c r="IQ98" s="140"/>
      <c r="IR98" s="140"/>
      <c r="IS98" s="140"/>
      <c r="IT98" s="140"/>
      <c r="IU98" s="140"/>
      <c r="IV98" s="140"/>
      <c r="IW98" s="140"/>
      <c r="IX98" s="140"/>
      <c r="IY98" s="140"/>
      <c r="IZ98" s="140"/>
      <c r="JA98" s="140"/>
      <c r="JB98" s="140"/>
      <c r="JC98" s="140"/>
      <c r="JD98" s="140"/>
      <c r="JE98" s="140"/>
      <c r="JF98" s="140"/>
      <c r="JG98" s="140"/>
      <c r="JH98" s="140"/>
      <c r="JI98" s="140"/>
      <c r="JJ98" s="140"/>
      <c r="JK98" s="139"/>
      <c r="JL98" s="140"/>
      <c r="JM98" s="140"/>
      <c r="JN98" s="140"/>
      <c r="JO98" s="140"/>
      <c r="JP98" s="140"/>
      <c r="JQ98" s="140"/>
      <c r="JR98" s="140"/>
      <c r="JS98" s="140"/>
      <c r="JT98" s="140"/>
      <c r="JU98" s="140"/>
      <c r="JV98" s="140"/>
      <c r="JW98" s="140"/>
      <c r="JX98" s="140"/>
      <c r="JY98" s="140"/>
      <c r="JZ98" s="140"/>
      <c r="KA98" s="140"/>
      <c r="KB98" s="140"/>
      <c r="KC98" s="140"/>
      <c r="KD98" s="140"/>
      <c r="KE98" s="140"/>
      <c r="KF98" s="140"/>
      <c r="KG98" s="140"/>
      <c r="KH98" s="140"/>
      <c r="KI98" s="140"/>
      <c r="KJ98" s="140"/>
      <c r="KK98" s="140"/>
      <c r="KL98" s="140"/>
      <c r="KM98" s="140"/>
      <c r="KN98" s="140"/>
      <c r="KO98" s="140"/>
      <c r="KP98" s="140"/>
      <c r="KQ98" s="140"/>
      <c r="KR98" s="140"/>
      <c r="KS98" s="140"/>
      <c r="KT98" s="139"/>
      <c r="KU98" s="140"/>
      <c r="KV98" s="140"/>
      <c r="KW98" s="140"/>
      <c r="KX98" s="140"/>
      <c r="KY98" s="140"/>
      <c r="KZ98" s="140"/>
      <c r="LA98" s="140"/>
      <c r="LB98" s="140"/>
      <c r="LC98" s="140"/>
      <c r="LD98" s="140"/>
      <c r="LE98" s="140"/>
      <c r="LF98" s="140"/>
      <c r="LG98" s="140"/>
      <c r="LH98" s="140"/>
      <c r="LI98" s="140"/>
      <c r="LJ98" s="140"/>
      <c r="LK98" s="140"/>
      <c r="LL98" s="140"/>
      <c r="LM98" s="140"/>
      <c r="LN98" s="140"/>
      <c r="LO98" s="140"/>
      <c r="LP98" s="140"/>
      <c r="LQ98" s="140"/>
      <c r="LR98" s="140"/>
      <c r="LS98" s="140"/>
      <c r="LT98" s="140"/>
      <c r="LU98" s="140"/>
      <c r="LV98" s="140"/>
      <c r="LW98" s="140"/>
      <c r="LX98" s="140"/>
      <c r="LY98" s="140"/>
      <c r="LZ98" s="140"/>
      <c r="MA98" s="140"/>
      <c r="MB98" s="140"/>
      <c r="MC98" s="139"/>
      <c r="MD98" s="164"/>
      <c r="ME98" s="164"/>
      <c r="MF98" s="164"/>
      <c r="MG98" s="164"/>
      <c r="MH98" s="164"/>
      <c r="MI98" s="164"/>
      <c r="MJ98" s="164"/>
      <c r="MK98" s="164"/>
      <c r="ML98" s="164"/>
      <c r="MM98" s="164"/>
      <c r="MN98" s="164"/>
      <c r="MO98" s="164"/>
      <c r="MP98" s="164"/>
      <c r="MQ98" s="164"/>
      <c r="MR98" s="164"/>
      <c r="MS98" s="164"/>
      <c r="MT98" s="164"/>
      <c r="MU98" s="164"/>
      <c r="MV98" s="164"/>
      <c r="MW98" s="164"/>
      <c r="MX98" s="164"/>
      <c r="MY98" s="164"/>
      <c r="MZ98" s="164"/>
      <c r="NA98" s="164"/>
      <c r="NB98" s="164"/>
      <c r="NC98" s="164"/>
      <c r="ND98" s="164"/>
      <c r="NE98" s="164"/>
      <c r="NF98" s="164"/>
      <c r="NG98" s="164"/>
      <c r="NH98" s="164"/>
      <c r="NI98" s="164"/>
      <c r="NJ98" s="164"/>
      <c r="NK98" s="164"/>
      <c r="NL98" s="139"/>
      <c r="NM98" s="164"/>
      <c r="NN98" s="164"/>
      <c r="NO98" s="164"/>
      <c r="NP98" s="164"/>
      <c r="NQ98" s="164"/>
      <c r="NR98" s="164"/>
      <c r="NS98" s="164"/>
      <c r="NT98" s="164"/>
      <c r="NU98" s="164"/>
      <c r="NV98" s="164"/>
      <c r="NW98" s="164"/>
      <c r="NX98" s="164"/>
      <c r="NY98" s="164"/>
      <c r="NZ98" s="164"/>
      <c r="OA98" s="164"/>
      <c r="OB98" s="164"/>
      <c r="OC98" s="164"/>
      <c r="OD98" s="164"/>
      <c r="OE98" s="164"/>
      <c r="OF98" s="164"/>
      <c r="OG98" s="164"/>
      <c r="OH98" s="164"/>
      <c r="OI98" s="164"/>
      <c r="OJ98" s="164"/>
      <c r="OK98" s="164"/>
      <c r="OL98" s="164"/>
      <c r="OM98" s="164"/>
      <c r="ON98" s="164"/>
      <c r="OO98" s="164"/>
      <c r="OP98" s="164"/>
      <c r="OQ98" s="164"/>
      <c r="OR98" s="164"/>
      <c r="OS98" s="164"/>
      <c r="OT98" s="164"/>
      <c r="OU98" s="139"/>
      <c r="OV98" s="164"/>
      <c r="OW98" s="164"/>
      <c r="OX98" s="164"/>
      <c r="OY98" s="164"/>
      <c r="OZ98" s="164"/>
      <c r="PA98" s="164"/>
      <c r="PB98" s="164"/>
      <c r="PC98" s="164"/>
      <c r="PD98" s="164"/>
      <c r="PE98" s="164"/>
      <c r="PF98" s="164"/>
      <c r="PG98" s="164"/>
      <c r="PH98" s="164"/>
      <c r="PI98" s="164"/>
      <c r="PJ98" s="164"/>
      <c r="PK98" s="164"/>
      <c r="PL98" s="164"/>
      <c r="PM98" s="164"/>
      <c r="PN98" s="164"/>
      <c r="PO98" s="164"/>
      <c r="PP98" s="164"/>
      <c r="PQ98" s="164"/>
      <c r="PR98" s="164"/>
      <c r="PS98" s="164"/>
      <c r="PT98" s="164"/>
      <c r="PU98" s="164"/>
      <c r="PV98" s="164"/>
      <c r="PW98" s="164"/>
      <c r="PX98" s="164"/>
      <c r="PY98" s="164"/>
      <c r="PZ98" s="164"/>
      <c r="QA98" s="164"/>
      <c r="QB98" s="164"/>
      <c r="QC98" s="164"/>
      <c r="QD98" s="131"/>
    </row>
    <row r="99" spans="2:446">
      <c r="B99" s="128"/>
      <c r="C99" s="129"/>
      <c r="D99" s="129"/>
      <c r="E99" s="129"/>
      <c r="F99" s="130"/>
      <c r="G99" s="130"/>
      <c r="H99" s="131"/>
      <c r="I99" s="132"/>
      <c r="J99" s="132"/>
      <c r="K99" s="162"/>
      <c r="L99" s="132"/>
      <c r="M99" s="132"/>
      <c r="N99" s="135"/>
      <c r="O99" s="132"/>
      <c r="P99" s="135"/>
      <c r="Q99" s="132"/>
      <c r="R99" s="133"/>
      <c r="S99" s="133"/>
      <c r="T99" s="133"/>
      <c r="U99" s="133"/>
      <c r="V99" s="133"/>
      <c r="W99" s="133"/>
      <c r="X99" s="131"/>
      <c r="Y99" s="134"/>
      <c r="Z99" s="134"/>
      <c r="AA99" s="163"/>
      <c r="AB99" s="163"/>
      <c r="AC99" s="134"/>
      <c r="AD99" s="134"/>
      <c r="AE99" s="134"/>
      <c r="AF99" s="131"/>
      <c r="AG99" s="135"/>
      <c r="AH99" s="135"/>
      <c r="AI99" s="135"/>
      <c r="AJ99" s="135"/>
      <c r="AK99" s="135"/>
      <c r="AL99" s="131"/>
      <c r="AM99" s="156"/>
      <c r="AN99" s="156"/>
      <c r="AO99" s="156"/>
      <c r="AP99" s="131"/>
      <c r="AQ99" s="138"/>
      <c r="AR99" s="138"/>
      <c r="AS99" s="131"/>
      <c r="AT99" s="138"/>
      <c r="AU99" s="138"/>
      <c r="AV99" s="131"/>
      <c r="AW99" s="138"/>
      <c r="AX99" s="138"/>
      <c r="AY99" s="138"/>
      <c r="AZ99" s="138"/>
      <c r="BA99" s="138"/>
      <c r="BB99" s="131"/>
      <c r="BC99" s="138"/>
      <c r="BD99" s="138"/>
      <c r="BE99" s="138"/>
      <c r="BF99" s="131"/>
      <c r="BG99" s="138"/>
      <c r="BH99" s="138"/>
      <c r="BI99" s="131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  <c r="CP99" s="140"/>
      <c r="CQ99" s="140"/>
      <c r="CR99" s="131"/>
      <c r="CS99" s="140"/>
      <c r="CT99" s="140"/>
      <c r="CU99" s="140"/>
      <c r="CV99" s="140"/>
      <c r="CW99" s="140"/>
      <c r="CX99" s="140"/>
      <c r="CY99" s="140"/>
      <c r="CZ99" s="140"/>
      <c r="DA99" s="140"/>
      <c r="DB99" s="140"/>
      <c r="DC99" s="140"/>
      <c r="DD99" s="140"/>
      <c r="DE99" s="140"/>
      <c r="DF99" s="140"/>
      <c r="DG99" s="140"/>
      <c r="DH99" s="140"/>
      <c r="DI99" s="140"/>
      <c r="DJ99" s="140"/>
      <c r="DK99" s="140"/>
      <c r="DL99" s="140"/>
      <c r="DM99" s="140"/>
      <c r="DN99" s="140"/>
      <c r="DO99" s="140"/>
      <c r="DP99" s="140"/>
      <c r="DQ99" s="140"/>
      <c r="DR99" s="140"/>
      <c r="DS99" s="140"/>
      <c r="DT99" s="140"/>
      <c r="DU99" s="140"/>
      <c r="DV99" s="140"/>
      <c r="DW99" s="140"/>
      <c r="DX99" s="140"/>
      <c r="DY99" s="140"/>
      <c r="DZ99" s="140"/>
      <c r="EA99" s="139"/>
      <c r="EB99" s="140"/>
      <c r="EC99" s="140"/>
      <c r="ED99" s="140"/>
      <c r="EE99" s="140"/>
      <c r="EF99" s="140"/>
      <c r="EG99" s="140"/>
      <c r="EH99" s="140"/>
      <c r="EI99" s="140"/>
      <c r="EJ99" s="140"/>
      <c r="EK99" s="140"/>
      <c r="EL99" s="140"/>
      <c r="EM99" s="140"/>
      <c r="EN99" s="140"/>
      <c r="EO99" s="140"/>
      <c r="EP99" s="140"/>
      <c r="EQ99" s="140"/>
      <c r="ER99" s="140"/>
      <c r="ES99" s="140"/>
      <c r="ET99" s="140"/>
      <c r="EU99" s="140"/>
      <c r="EV99" s="140"/>
      <c r="EW99" s="140"/>
      <c r="EX99" s="140"/>
      <c r="EY99" s="140"/>
      <c r="EZ99" s="140"/>
      <c r="FA99" s="140"/>
      <c r="FB99" s="140"/>
      <c r="FC99" s="140"/>
      <c r="FD99" s="140"/>
      <c r="FE99" s="140"/>
      <c r="FF99" s="140"/>
      <c r="FG99" s="140"/>
      <c r="FH99" s="140"/>
      <c r="FI99" s="140"/>
      <c r="FJ99" s="139"/>
      <c r="FK99" s="140"/>
      <c r="FL99" s="140"/>
      <c r="FM99" s="140"/>
      <c r="FN99" s="140"/>
      <c r="FO99" s="140"/>
      <c r="FP99" s="140"/>
      <c r="FQ99" s="140"/>
      <c r="FR99" s="140"/>
      <c r="FS99" s="140"/>
      <c r="FT99" s="140"/>
      <c r="FU99" s="140"/>
      <c r="FV99" s="140"/>
      <c r="FW99" s="140"/>
      <c r="FX99" s="140"/>
      <c r="FY99" s="140"/>
      <c r="FZ99" s="140"/>
      <c r="GA99" s="140"/>
      <c r="GB99" s="140"/>
      <c r="GC99" s="140"/>
      <c r="GD99" s="140"/>
      <c r="GE99" s="140"/>
      <c r="GF99" s="140"/>
      <c r="GG99" s="140"/>
      <c r="GH99" s="140"/>
      <c r="GI99" s="140"/>
      <c r="GJ99" s="140"/>
      <c r="GK99" s="140"/>
      <c r="GL99" s="140"/>
      <c r="GM99" s="140"/>
      <c r="GN99" s="140"/>
      <c r="GO99" s="140"/>
      <c r="GP99" s="140"/>
      <c r="GQ99" s="140"/>
      <c r="GR99" s="140"/>
      <c r="GS99" s="139"/>
      <c r="GT99" s="140"/>
      <c r="GU99" s="140"/>
      <c r="GV99" s="140"/>
      <c r="GW99" s="140"/>
      <c r="GX99" s="140"/>
      <c r="GY99" s="140"/>
      <c r="GZ99" s="140"/>
      <c r="HA99" s="140"/>
      <c r="HB99" s="140"/>
      <c r="HC99" s="140"/>
      <c r="HD99" s="140"/>
      <c r="HE99" s="140"/>
      <c r="HF99" s="140"/>
      <c r="HG99" s="140"/>
      <c r="HH99" s="140"/>
      <c r="HI99" s="140"/>
      <c r="HJ99" s="140"/>
      <c r="HK99" s="140"/>
      <c r="HL99" s="140"/>
      <c r="HM99" s="140"/>
      <c r="HN99" s="140"/>
      <c r="HO99" s="140"/>
      <c r="HP99" s="140"/>
      <c r="HQ99" s="140"/>
      <c r="HR99" s="140"/>
      <c r="HS99" s="140"/>
      <c r="HT99" s="140"/>
      <c r="HU99" s="140"/>
      <c r="HV99" s="140"/>
      <c r="HW99" s="140"/>
      <c r="HX99" s="140"/>
      <c r="HY99" s="140"/>
      <c r="HZ99" s="140"/>
      <c r="IA99" s="140"/>
      <c r="IB99" s="139"/>
      <c r="IC99" s="140"/>
      <c r="ID99" s="140"/>
      <c r="IE99" s="140"/>
      <c r="IF99" s="140"/>
      <c r="IG99" s="140"/>
      <c r="IH99" s="140"/>
      <c r="II99" s="140"/>
      <c r="IJ99" s="140"/>
      <c r="IK99" s="140"/>
      <c r="IL99" s="140"/>
      <c r="IM99" s="140"/>
      <c r="IN99" s="140"/>
      <c r="IO99" s="140"/>
      <c r="IP99" s="140"/>
      <c r="IQ99" s="140"/>
      <c r="IR99" s="140"/>
      <c r="IS99" s="140"/>
      <c r="IT99" s="140"/>
      <c r="IU99" s="140"/>
      <c r="IV99" s="140"/>
      <c r="IW99" s="140"/>
      <c r="IX99" s="140"/>
      <c r="IY99" s="140"/>
      <c r="IZ99" s="140"/>
      <c r="JA99" s="140"/>
      <c r="JB99" s="140"/>
      <c r="JC99" s="140"/>
      <c r="JD99" s="140"/>
      <c r="JE99" s="140"/>
      <c r="JF99" s="140"/>
      <c r="JG99" s="140"/>
      <c r="JH99" s="140"/>
      <c r="JI99" s="140"/>
      <c r="JJ99" s="140"/>
      <c r="JK99" s="139"/>
      <c r="JL99" s="140"/>
      <c r="JM99" s="140"/>
      <c r="JN99" s="140"/>
      <c r="JO99" s="140"/>
      <c r="JP99" s="140"/>
      <c r="JQ99" s="140"/>
      <c r="JR99" s="140"/>
      <c r="JS99" s="140"/>
      <c r="JT99" s="140"/>
      <c r="JU99" s="140"/>
      <c r="JV99" s="140"/>
      <c r="JW99" s="140"/>
      <c r="JX99" s="140"/>
      <c r="JY99" s="140"/>
      <c r="JZ99" s="140"/>
      <c r="KA99" s="140"/>
      <c r="KB99" s="140"/>
      <c r="KC99" s="140"/>
      <c r="KD99" s="140"/>
      <c r="KE99" s="140"/>
      <c r="KF99" s="140"/>
      <c r="KG99" s="140"/>
      <c r="KH99" s="140"/>
      <c r="KI99" s="140"/>
      <c r="KJ99" s="140"/>
      <c r="KK99" s="140"/>
      <c r="KL99" s="140"/>
      <c r="KM99" s="140"/>
      <c r="KN99" s="140"/>
      <c r="KO99" s="140"/>
      <c r="KP99" s="140"/>
      <c r="KQ99" s="140"/>
      <c r="KR99" s="140"/>
      <c r="KS99" s="140"/>
      <c r="KT99" s="139"/>
      <c r="KU99" s="140"/>
      <c r="KV99" s="140"/>
      <c r="KW99" s="140"/>
      <c r="KX99" s="140"/>
      <c r="KY99" s="140"/>
      <c r="KZ99" s="140"/>
      <c r="LA99" s="140"/>
      <c r="LB99" s="140"/>
      <c r="LC99" s="140"/>
      <c r="LD99" s="140"/>
      <c r="LE99" s="140"/>
      <c r="LF99" s="140"/>
      <c r="LG99" s="140"/>
      <c r="LH99" s="140"/>
      <c r="LI99" s="140"/>
      <c r="LJ99" s="140"/>
      <c r="LK99" s="140"/>
      <c r="LL99" s="140"/>
      <c r="LM99" s="140"/>
      <c r="LN99" s="140"/>
      <c r="LO99" s="140"/>
      <c r="LP99" s="140"/>
      <c r="LQ99" s="140"/>
      <c r="LR99" s="140"/>
      <c r="LS99" s="140"/>
      <c r="LT99" s="140"/>
      <c r="LU99" s="140"/>
      <c r="LV99" s="140"/>
      <c r="LW99" s="140"/>
      <c r="LX99" s="140"/>
      <c r="LY99" s="140"/>
      <c r="LZ99" s="140"/>
      <c r="MA99" s="140"/>
      <c r="MB99" s="140"/>
      <c r="MC99" s="139"/>
      <c r="MD99" s="164"/>
      <c r="ME99" s="164"/>
      <c r="MF99" s="164"/>
      <c r="MG99" s="164"/>
      <c r="MH99" s="164"/>
      <c r="MI99" s="164"/>
      <c r="MJ99" s="164"/>
      <c r="MK99" s="164"/>
      <c r="ML99" s="164"/>
      <c r="MM99" s="164"/>
      <c r="MN99" s="164"/>
      <c r="MO99" s="164"/>
      <c r="MP99" s="164"/>
      <c r="MQ99" s="164"/>
      <c r="MR99" s="164"/>
      <c r="MS99" s="164"/>
      <c r="MT99" s="164"/>
      <c r="MU99" s="164"/>
      <c r="MV99" s="164"/>
      <c r="MW99" s="164"/>
      <c r="MX99" s="164"/>
      <c r="MY99" s="164"/>
      <c r="MZ99" s="164"/>
      <c r="NA99" s="164"/>
      <c r="NB99" s="164"/>
      <c r="NC99" s="164"/>
      <c r="ND99" s="164"/>
      <c r="NE99" s="164"/>
      <c r="NF99" s="164"/>
      <c r="NG99" s="164"/>
      <c r="NH99" s="164"/>
      <c r="NI99" s="164"/>
      <c r="NJ99" s="164"/>
      <c r="NK99" s="164"/>
      <c r="NL99" s="139"/>
      <c r="NM99" s="164"/>
      <c r="NN99" s="164"/>
      <c r="NO99" s="164"/>
      <c r="NP99" s="164"/>
      <c r="NQ99" s="164"/>
      <c r="NR99" s="164"/>
      <c r="NS99" s="164"/>
      <c r="NT99" s="164"/>
      <c r="NU99" s="164"/>
      <c r="NV99" s="164"/>
      <c r="NW99" s="164"/>
      <c r="NX99" s="164"/>
      <c r="NY99" s="164"/>
      <c r="NZ99" s="164"/>
      <c r="OA99" s="164"/>
      <c r="OB99" s="164"/>
      <c r="OC99" s="164"/>
      <c r="OD99" s="164"/>
      <c r="OE99" s="164"/>
      <c r="OF99" s="164"/>
      <c r="OG99" s="164"/>
      <c r="OH99" s="164"/>
      <c r="OI99" s="164"/>
      <c r="OJ99" s="164"/>
      <c r="OK99" s="164"/>
      <c r="OL99" s="164"/>
      <c r="OM99" s="164"/>
      <c r="ON99" s="164"/>
      <c r="OO99" s="164"/>
      <c r="OP99" s="164"/>
      <c r="OQ99" s="164"/>
      <c r="OR99" s="164"/>
      <c r="OS99" s="164"/>
      <c r="OT99" s="164"/>
      <c r="OU99" s="139"/>
      <c r="OV99" s="164"/>
      <c r="OW99" s="164"/>
      <c r="OX99" s="164"/>
      <c r="OY99" s="164"/>
      <c r="OZ99" s="164"/>
      <c r="PA99" s="164"/>
      <c r="PB99" s="164"/>
      <c r="PC99" s="164"/>
      <c r="PD99" s="164"/>
      <c r="PE99" s="164"/>
      <c r="PF99" s="164"/>
      <c r="PG99" s="164"/>
      <c r="PH99" s="164"/>
      <c r="PI99" s="164"/>
      <c r="PJ99" s="164"/>
      <c r="PK99" s="164"/>
      <c r="PL99" s="164"/>
      <c r="PM99" s="164"/>
      <c r="PN99" s="164"/>
      <c r="PO99" s="164"/>
      <c r="PP99" s="164"/>
      <c r="PQ99" s="164"/>
      <c r="PR99" s="164"/>
      <c r="PS99" s="164"/>
      <c r="PT99" s="164"/>
      <c r="PU99" s="164"/>
      <c r="PV99" s="164"/>
      <c r="PW99" s="164"/>
      <c r="PX99" s="164"/>
      <c r="PY99" s="164"/>
      <c r="PZ99" s="164"/>
      <c r="QA99" s="164"/>
      <c r="QB99" s="164"/>
      <c r="QC99" s="164"/>
      <c r="QD99" s="131"/>
    </row>
    <row r="100" spans="2:446">
      <c r="B100" s="128"/>
      <c r="C100" s="129"/>
      <c r="D100" s="129"/>
      <c r="E100" s="129"/>
      <c r="F100" s="130"/>
      <c r="G100" s="130"/>
      <c r="H100" s="131"/>
      <c r="I100" s="132"/>
      <c r="J100" s="132"/>
      <c r="K100" s="162"/>
      <c r="L100" s="132"/>
      <c r="M100" s="132"/>
      <c r="N100" s="135"/>
      <c r="O100" s="132"/>
      <c r="P100" s="135"/>
      <c r="Q100" s="132"/>
      <c r="R100" s="133"/>
      <c r="S100" s="133"/>
      <c r="T100" s="133"/>
      <c r="U100" s="133"/>
      <c r="V100" s="133"/>
      <c r="W100" s="133"/>
      <c r="X100" s="131"/>
      <c r="Y100" s="134"/>
      <c r="Z100" s="134"/>
      <c r="AA100" s="163"/>
      <c r="AB100" s="163"/>
      <c r="AC100" s="134"/>
      <c r="AD100" s="134"/>
      <c r="AE100" s="134"/>
      <c r="AF100" s="131"/>
      <c r="AG100" s="135"/>
      <c r="AH100" s="135"/>
      <c r="AI100" s="135"/>
      <c r="AJ100" s="135"/>
      <c r="AK100" s="135"/>
      <c r="AL100" s="131"/>
      <c r="AM100" s="156"/>
      <c r="AN100" s="156"/>
      <c r="AO100" s="156"/>
      <c r="AP100" s="131"/>
      <c r="AQ100" s="138"/>
      <c r="AR100" s="138"/>
      <c r="AS100" s="131"/>
      <c r="AT100" s="138"/>
      <c r="AU100" s="138"/>
      <c r="AV100" s="131"/>
      <c r="AW100" s="138"/>
      <c r="AX100" s="138"/>
      <c r="AY100" s="138"/>
      <c r="AZ100" s="138"/>
      <c r="BA100" s="138"/>
      <c r="BB100" s="131"/>
      <c r="BC100" s="138"/>
      <c r="BD100" s="138"/>
      <c r="BE100" s="138"/>
      <c r="BF100" s="131"/>
      <c r="BG100" s="138"/>
      <c r="BH100" s="138"/>
      <c r="BI100" s="131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  <c r="CP100" s="140"/>
      <c r="CQ100" s="140"/>
      <c r="CR100" s="131"/>
      <c r="CS100" s="140"/>
      <c r="CT100" s="140"/>
      <c r="CU100" s="140"/>
      <c r="CV100" s="140"/>
      <c r="CW100" s="140"/>
      <c r="CX100" s="140"/>
      <c r="CY100" s="140"/>
      <c r="CZ100" s="140"/>
      <c r="DA100" s="140"/>
      <c r="DB100" s="140"/>
      <c r="DC100" s="140"/>
      <c r="DD100" s="140"/>
      <c r="DE100" s="140"/>
      <c r="DF100" s="140"/>
      <c r="DG100" s="140"/>
      <c r="DH100" s="140"/>
      <c r="DI100" s="140"/>
      <c r="DJ100" s="140"/>
      <c r="DK100" s="140"/>
      <c r="DL100" s="140"/>
      <c r="DM100" s="140"/>
      <c r="DN100" s="140"/>
      <c r="DO100" s="140"/>
      <c r="DP100" s="140"/>
      <c r="DQ100" s="140"/>
      <c r="DR100" s="140"/>
      <c r="DS100" s="140"/>
      <c r="DT100" s="140"/>
      <c r="DU100" s="140"/>
      <c r="DV100" s="140"/>
      <c r="DW100" s="140"/>
      <c r="DX100" s="140"/>
      <c r="DY100" s="140"/>
      <c r="DZ100" s="140"/>
      <c r="EA100" s="139"/>
      <c r="EB100" s="140"/>
      <c r="EC100" s="140"/>
      <c r="ED100" s="140"/>
      <c r="EE100" s="140"/>
      <c r="EF100" s="140"/>
      <c r="EG100" s="140"/>
      <c r="EH100" s="140"/>
      <c r="EI100" s="140"/>
      <c r="EJ100" s="140"/>
      <c r="EK100" s="140"/>
      <c r="EL100" s="140"/>
      <c r="EM100" s="140"/>
      <c r="EN100" s="140"/>
      <c r="EO100" s="140"/>
      <c r="EP100" s="140"/>
      <c r="EQ100" s="140"/>
      <c r="ER100" s="140"/>
      <c r="ES100" s="140"/>
      <c r="ET100" s="140"/>
      <c r="EU100" s="140"/>
      <c r="EV100" s="140"/>
      <c r="EW100" s="140"/>
      <c r="EX100" s="140"/>
      <c r="EY100" s="140"/>
      <c r="EZ100" s="140"/>
      <c r="FA100" s="140"/>
      <c r="FB100" s="140"/>
      <c r="FC100" s="140"/>
      <c r="FD100" s="140"/>
      <c r="FE100" s="140"/>
      <c r="FF100" s="140"/>
      <c r="FG100" s="140"/>
      <c r="FH100" s="140"/>
      <c r="FI100" s="140"/>
      <c r="FJ100" s="139"/>
      <c r="FK100" s="140"/>
      <c r="FL100" s="140"/>
      <c r="FM100" s="140"/>
      <c r="FN100" s="140"/>
      <c r="FO100" s="140"/>
      <c r="FP100" s="140"/>
      <c r="FQ100" s="140"/>
      <c r="FR100" s="140"/>
      <c r="FS100" s="140"/>
      <c r="FT100" s="140"/>
      <c r="FU100" s="140"/>
      <c r="FV100" s="140"/>
      <c r="FW100" s="140"/>
      <c r="FX100" s="140"/>
      <c r="FY100" s="140"/>
      <c r="FZ100" s="140"/>
      <c r="GA100" s="140"/>
      <c r="GB100" s="140"/>
      <c r="GC100" s="140"/>
      <c r="GD100" s="140"/>
      <c r="GE100" s="140"/>
      <c r="GF100" s="140"/>
      <c r="GG100" s="140"/>
      <c r="GH100" s="140"/>
      <c r="GI100" s="140"/>
      <c r="GJ100" s="140"/>
      <c r="GK100" s="140"/>
      <c r="GL100" s="140"/>
      <c r="GM100" s="140"/>
      <c r="GN100" s="140"/>
      <c r="GO100" s="140"/>
      <c r="GP100" s="140"/>
      <c r="GQ100" s="140"/>
      <c r="GR100" s="140"/>
      <c r="GS100" s="139"/>
      <c r="GT100" s="140"/>
      <c r="GU100" s="140"/>
      <c r="GV100" s="140"/>
      <c r="GW100" s="140"/>
      <c r="GX100" s="140"/>
      <c r="GY100" s="140"/>
      <c r="GZ100" s="140"/>
      <c r="HA100" s="140"/>
      <c r="HB100" s="140"/>
      <c r="HC100" s="140"/>
      <c r="HD100" s="140"/>
      <c r="HE100" s="140"/>
      <c r="HF100" s="140"/>
      <c r="HG100" s="140"/>
      <c r="HH100" s="140"/>
      <c r="HI100" s="140"/>
      <c r="HJ100" s="140"/>
      <c r="HK100" s="140"/>
      <c r="HL100" s="140"/>
      <c r="HM100" s="140"/>
      <c r="HN100" s="140"/>
      <c r="HO100" s="140"/>
      <c r="HP100" s="140"/>
      <c r="HQ100" s="140"/>
      <c r="HR100" s="140"/>
      <c r="HS100" s="140"/>
      <c r="HT100" s="140"/>
      <c r="HU100" s="140"/>
      <c r="HV100" s="140"/>
      <c r="HW100" s="140"/>
      <c r="HX100" s="140"/>
      <c r="HY100" s="140"/>
      <c r="HZ100" s="140"/>
      <c r="IA100" s="140"/>
      <c r="IB100" s="139"/>
      <c r="IC100" s="140"/>
      <c r="ID100" s="140"/>
      <c r="IE100" s="140"/>
      <c r="IF100" s="140"/>
      <c r="IG100" s="140"/>
      <c r="IH100" s="140"/>
      <c r="II100" s="140"/>
      <c r="IJ100" s="140"/>
      <c r="IK100" s="140"/>
      <c r="IL100" s="140"/>
      <c r="IM100" s="140"/>
      <c r="IN100" s="140"/>
      <c r="IO100" s="140"/>
      <c r="IP100" s="140"/>
      <c r="IQ100" s="140"/>
      <c r="IR100" s="140"/>
      <c r="IS100" s="140"/>
      <c r="IT100" s="140"/>
      <c r="IU100" s="140"/>
      <c r="IV100" s="140"/>
      <c r="IW100" s="140"/>
      <c r="IX100" s="140"/>
      <c r="IY100" s="140"/>
      <c r="IZ100" s="140"/>
      <c r="JA100" s="140"/>
      <c r="JB100" s="140"/>
      <c r="JC100" s="140"/>
      <c r="JD100" s="140"/>
      <c r="JE100" s="140"/>
      <c r="JF100" s="140"/>
      <c r="JG100" s="140"/>
      <c r="JH100" s="140"/>
      <c r="JI100" s="140"/>
      <c r="JJ100" s="140"/>
      <c r="JK100" s="139"/>
      <c r="JL100" s="140"/>
      <c r="JM100" s="140"/>
      <c r="JN100" s="140"/>
      <c r="JO100" s="140"/>
      <c r="JP100" s="140"/>
      <c r="JQ100" s="140"/>
      <c r="JR100" s="140"/>
      <c r="JS100" s="140"/>
      <c r="JT100" s="140"/>
      <c r="JU100" s="140"/>
      <c r="JV100" s="140"/>
      <c r="JW100" s="140"/>
      <c r="JX100" s="140"/>
      <c r="JY100" s="140"/>
      <c r="JZ100" s="140"/>
      <c r="KA100" s="140"/>
      <c r="KB100" s="140"/>
      <c r="KC100" s="140"/>
      <c r="KD100" s="140"/>
      <c r="KE100" s="140"/>
      <c r="KF100" s="140"/>
      <c r="KG100" s="140"/>
      <c r="KH100" s="140"/>
      <c r="KI100" s="140"/>
      <c r="KJ100" s="140"/>
      <c r="KK100" s="140"/>
      <c r="KL100" s="140"/>
      <c r="KM100" s="140"/>
      <c r="KN100" s="140"/>
      <c r="KO100" s="140"/>
      <c r="KP100" s="140"/>
      <c r="KQ100" s="140"/>
      <c r="KR100" s="140"/>
      <c r="KS100" s="140"/>
      <c r="KT100" s="139"/>
      <c r="KU100" s="140"/>
      <c r="KV100" s="140"/>
      <c r="KW100" s="140"/>
      <c r="KX100" s="140"/>
      <c r="KY100" s="140"/>
      <c r="KZ100" s="140"/>
      <c r="LA100" s="140"/>
      <c r="LB100" s="140"/>
      <c r="LC100" s="140"/>
      <c r="LD100" s="140"/>
      <c r="LE100" s="140"/>
      <c r="LF100" s="140"/>
      <c r="LG100" s="140"/>
      <c r="LH100" s="140"/>
      <c r="LI100" s="140"/>
      <c r="LJ100" s="140"/>
      <c r="LK100" s="140"/>
      <c r="LL100" s="140"/>
      <c r="LM100" s="140"/>
      <c r="LN100" s="140"/>
      <c r="LO100" s="140"/>
      <c r="LP100" s="140"/>
      <c r="LQ100" s="140"/>
      <c r="LR100" s="140"/>
      <c r="LS100" s="140"/>
      <c r="LT100" s="140"/>
      <c r="LU100" s="140"/>
      <c r="LV100" s="140"/>
      <c r="LW100" s="140"/>
      <c r="LX100" s="140"/>
      <c r="LY100" s="140"/>
      <c r="LZ100" s="140"/>
      <c r="MA100" s="140"/>
      <c r="MB100" s="140"/>
      <c r="MC100" s="139"/>
      <c r="MD100" s="164"/>
      <c r="ME100" s="164"/>
      <c r="MF100" s="164"/>
      <c r="MG100" s="164"/>
      <c r="MH100" s="164"/>
      <c r="MI100" s="164"/>
      <c r="MJ100" s="164"/>
      <c r="MK100" s="164"/>
      <c r="ML100" s="164"/>
      <c r="MM100" s="164"/>
      <c r="MN100" s="164"/>
      <c r="MO100" s="164"/>
      <c r="MP100" s="164"/>
      <c r="MQ100" s="164"/>
      <c r="MR100" s="164"/>
      <c r="MS100" s="164"/>
      <c r="MT100" s="164"/>
      <c r="MU100" s="164"/>
      <c r="MV100" s="164"/>
      <c r="MW100" s="164"/>
      <c r="MX100" s="164"/>
      <c r="MY100" s="164"/>
      <c r="MZ100" s="164"/>
      <c r="NA100" s="164"/>
      <c r="NB100" s="164"/>
      <c r="NC100" s="164"/>
      <c r="ND100" s="164"/>
      <c r="NE100" s="164"/>
      <c r="NF100" s="164"/>
      <c r="NG100" s="164"/>
      <c r="NH100" s="164"/>
      <c r="NI100" s="164"/>
      <c r="NJ100" s="164"/>
      <c r="NK100" s="164"/>
      <c r="NL100" s="139"/>
      <c r="NM100" s="164"/>
      <c r="NN100" s="164"/>
      <c r="NO100" s="164"/>
      <c r="NP100" s="164"/>
      <c r="NQ100" s="164"/>
      <c r="NR100" s="164"/>
      <c r="NS100" s="164"/>
      <c r="NT100" s="164"/>
      <c r="NU100" s="164"/>
      <c r="NV100" s="164"/>
      <c r="NW100" s="164"/>
      <c r="NX100" s="164"/>
      <c r="NY100" s="164"/>
      <c r="NZ100" s="164"/>
      <c r="OA100" s="164"/>
      <c r="OB100" s="164"/>
      <c r="OC100" s="164"/>
      <c r="OD100" s="164"/>
      <c r="OE100" s="164"/>
      <c r="OF100" s="164"/>
      <c r="OG100" s="164"/>
      <c r="OH100" s="164"/>
      <c r="OI100" s="164"/>
      <c r="OJ100" s="164"/>
      <c r="OK100" s="164"/>
      <c r="OL100" s="164"/>
      <c r="OM100" s="164"/>
      <c r="ON100" s="164"/>
      <c r="OO100" s="164"/>
      <c r="OP100" s="164"/>
      <c r="OQ100" s="164"/>
      <c r="OR100" s="164"/>
      <c r="OS100" s="164"/>
      <c r="OT100" s="164"/>
      <c r="OU100" s="139"/>
      <c r="OV100" s="164"/>
      <c r="OW100" s="164"/>
      <c r="OX100" s="164"/>
      <c r="OY100" s="164"/>
      <c r="OZ100" s="164"/>
      <c r="PA100" s="164"/>
      <c r="PB100" s="164"/>
      <c r="PC100" s="164"/>
      <c r="PD100" s="164"/>
      <c r="PE100" s="164"/>
      <c r="PF100" s="164"/>
      <c r="PG100" s="164"/>
      <c r="PH100" s="164"/>
      <c r="PI100" s="164"/>
      <c r="PJ100" s="164"/>
      <c r="PK100" s="164"/>
      <c r="PL100" s="164"/>
      <c r="PM100" s="164"/>
      <c r="PN100" s="164"/>
      <c r="PO100" s="164"/>
      <c r="PP100" s="164"/>
      <c r="PQ100" s="164"/>
      <c r="PR100" s="164"/>
      <c r="PS100" s="164"/>
      <c r="PT100" s="164"/>
      <c r="PU100" s="164"/>
      <c r="PV100" s="164"/>
      <c r="PW100" s="164"/>
      <c r="PX100" s="164"/>
      <c r="PY100" s="164"/>
      <c r="PZ100" s="164"/>
      <c r="QA100" s="164"/>
      <c r="QB100" s="164"/>
      <c r="QC100" s="164"/>
      <c r="QD100" s="131"/>
    </row>
    <row r="101" spans="2:446">
      <c r="B101" s="128"/>
      <c r="C101" s="129"/>
      <c r="D101" s="129"/>
      <c r="E101" s="129"/>
      <c r="F101" s="130"/>
      <c r="G101" s="130"/>
      <c r="H101" s="131"/>
      <c r="I101" s="132"/>
      <c r="J101" s="132"/>
      <c r="K101" s="162"/>
      <c r="L101" s="132"/>
      <c r="M101" s="132"/>
      <c r="N101" s="135"/>
      <c r="O101" s="132"/>
      <c r="P101" s="135"/>
      <c r="Q101" s="132"/>
      <c r="R101" s="133"/>
      <c r="S101" s="133"/>
      <c r="T101" s="133"/>
      <c r="U101" s="133"/>
      <c r="V101" s="133"/>
      <c r="W101" s="133"/>
      <c r="X101" s="131"/>
      <c r="Y101" s="134"/>
      <c r="Z101" s="134"/>
      <c r="AA101" s="163"/>
      <c r="AB101" s="163"/>
      <c r="AC101" s="134"/>
      <c r="AD101" s="134"/>
      <c r="AE101" s="134"/>
      <c r="AF101" s="131"/>
      <c r="AG101" s="135"/>
      <c r="AH101" s="135"/>
      <c r="AI101" s="135"/>
      <c r="AJ101" s="135"/>
      <c r="AK101" s="135"/>
      <c r="AL101" s="131"/>
      <c r="AM101" s="156"/>
      <c r="AN101" s="156"/>
      <c r="AO101" s="156"/>
      <c r="AP101" s="131"/>
      <c r="AQ101" s="138"/>
      <c r="AR101" s="138"/>
      <c r="AS101" s="131"/>
      <c r="AT101" s="138"/>
      <c r="AU101" s="138"/>
      <c r="AV101" s="131"/>
      <c r="AW101" s="138"/>
      <c r="AX101" s="138"/>
      <c r="AY101" s="138"/>
      <c r="AZ101" s="138"/>
      <c r="BA101" s="138"/>
      <c r="BB101" s="131"/>
      <c r="BC101" s="138"/>
      <c r="BD101" s="138"/>
      <c r="BE101" s="138"/>
      <c r="BF101" s="131"/>
      <c r="BG101" s="138"/>
      <c r="BH101" s="138"/>
      <c r="BI101" s="131"/>
      <c r="BJ101" s="140"/>
      <c r="BK101" s="140"/>
      <c r="BL101" s="140"/>
      <c r="BM101" s="140"/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  <c r="CP101" s="140"/>
      <c r="CQ101" s="140"/>
      <c r="CR101" s="131"/>
      <c r="CS101" s="140"/>
      <c r="CT101" s="140"/>
      <c r="CU101" s="140"/>
      <c r="CV101" s="140"/>
      <c r="CW101" s="140"/>
      <c r="CX101" s="140"/>
      <c r="CY101" s="140"/>
      <c r="CZ101" s="140"/>
      <c r="DA101" s="140"/>
      <c r="DB101" s="140"/>
      <c r="DC101" s="140"/>
      <c r="DD101" s="140"/>
      <c r="DE101" s="140"/>
      <c r="DF101" s="140"/>
      <c r="DG101" s="140"/>
      <c r="DH101" s="140"/>
      <c r="DI101" s="140"/>
      <c r="DJ101" s="140"/>
      <c r="DK101" s="140"/>
      <c r="DL101" s="140"/>
      <c r="DM101" s="140"/>
      <c r="DN101" s="140"/>
      <c r="DO101" s="140"/>
      <c r="DP101" s="140"/>
      <c r="DQ101" s="140"/>
      <c r="DR101" s="140"/>
      <c r="DS101" s="140"/>
      <c r="DT101" s="140"/>
      <c r="DU101" s="140"/>
      <c r="DV101" s="140"/>
      <c r="DW101" s="140"/>
      <c r="DX101" s="140"/>
      <c r="DY101" s="140"/>
      <c r="DZ101" s="140"/>
      <c r="EA101" s="139"/>
      <c r="EB101" s="140"/>
      <c r="EC101" s="140"/>
      <c r="ED101" s="140"/>
      <c r="EE101" s="140"/>
      <c r="EF101" s="140"/>
      <c r="EG101" s="140"/>
      <c r="EH101" s="140"/>
      <c r="EI101" s="140"/>
      <c r="EJ101" s="140"/>
      <c r="EK101" s="140"/>
      <c r="EL101" s="140"/>
      <c r="EM101" s="140"/>
      <c r="EN101" s="140"/>
      <c r="EO101" s="140"/>
      <c r="EP101" s="140"/>
      <c r="EQ101" s="140"/>
      <c r="ER101" s="140"/>
      <c r="ES101" s="140"/>
      <c r="ET101" s="140"/>
      <c r="EU101" s="140"/>
      <c r="EV101" s="140"/>
      <c r="EW101" s="140"/>
      <c r="EX101" s="140"/>
      <c r="EY101" s="140"/>
      <c r="EZ101" s="140"/>
      <c r="FA101" s="140"/>
      <c r="FB101" s="140"/>
      <c r="FC101" s="140"/>
      <c r="FD101" s="140"/>
      <c r="FE101" s="140"/>
      <c r="FF101" s="140"/>
      <c r="FG101" s="140"/>
      <c r="FH101" s="140"/>
      <c r="FI101" s="140"/>
      <c r="FJ101" s="139"/>
      <c r="FK101" s="140"/>
      <c r="FL101" s="140"/>
      <c r="FM101" s="140"/>
      <c r="FN101" s="140"/>
      <c r="FO101" s="140"/>
      <c r="FP101" s="140"/>
      <c r="FQ101" s="140"/>
      <c r="FR101" s="140"/>
      <c r="FS101" s="140"/>
      <c r="FT101" s="140"/>
      <c r="FU101" s="140"/>
      <c r="FV101" s="140"/>
      <c r="FW101" s="140"/>
      <c r="FX101" s="140"/>
      <c r="FY101" s="140"/>
      <c r="FZ101" s="140"/>
      <c r="GA101" s="140"/>
      <c r="GB101" s="140"/>
      <c r="GC101" s="140"/>
      <c r="GD101" s="140"/>
      <c r="GE101" s="140"/>
      <c r="GF101" s="140"/>
      <c r="GG101" s="140"/>
      <c r="GH101" s="140"/>
      <c r="GI101" s="140"/>
      <c r="GJ101" s="140"/>
      <c r="GK101" s="140"/>
      <c r="GL101" s="140"/>
      <c r="GM101" s="140"/>
      <c r="GN101" s="140"/>
      <c r="GO101" s="140"/>
      <c r="GP101" s="140"/>
      <c r="GQ101" s="140"/>
      <c r="GR101" s="140"/>
      <c r="GS101" s="139"/>
      <c r="GT101" s="140"/>
      <c r="GU101" s="140"/>
      <c r="GV101" s="140"/>
      <c r="GW101" s="140"/>
      <c r="GX101" s="140"/>
      <c r="GY101" s="140"/>
      <c r="GZ101" s="140"/>
      <c r="HA101" s="140"/>
      <c r="HB101" s="140"/>
      <c r="HC101" s="140"/>
      <c r="HD101" s="140"/>
      <c r="HE101" s="140"/>
      <c r="HF101" s="140"/>
      <c r="HG101" s="140"/>
      <c r="HH101" s="140"/>
      <c r="HI101" s="140"/>
      <c r="HJ101" s="140"/>
      <c r="HK101" s="140"/>
      <c r="HL101" s="140"/>
      <c r="HM101" s="140"/>
      <c r="HN101" s="140"/>
      <c r="HO101" s="140"/>
      <c r="HP101" s="140"/>
      <c r="HQ101" s="140"/>
      <c r="HR101" s="140"/>
      <c r="HS101" s="140"/>
      <c r="HT101" s="140"/>
      <c r="HU101" s="140"/>
      <c r="HV101" s="140"/>
      <c r="HW101" s="140"/>
      <c r="HX101" s="140"/>
      <c r="HY101" s="140"/>
      <c r="HZ101" s="140"/>
      <c r="IA101" s="140"/>
      <c r="IB101" s="139"/>
      <c r="IC101" s="140"/>
      <c r="ID101" s="140"/>
      <c r="IE101" s="140"/>
      <c r="IF101" s="140"/>
      <c r="IG101" s="140"/>
      <c r="IH101" s="140"/>
      <c r="II101" s="140"/>
      <c r="IJ101" s="140"/>
      <c r="IK101" s="140"/>
      <c r="IL101" s="140"/>
      <c r="IM101" s="140"/>
      <c r="IN101" s="140"/>
      <c r="IO101" s="140"/>
      <c r="IP101" s="140"/>
      <c r="IQ101" s="140"/>
      <c r="IR101" s="140"/>
      <c r="IS101" s="140"/>
      <c r="IT101" s="140"/>
      <c r="IU101" s="140"/>
      <c r="IV101" s="140"/>
      <c r="IW101" s="140"/>
      <c r="IX101" s="140"/>
      <c r="IY101" s="140"/>
      <c r="IZ101" s="140"/>
      <c r="JA101" s="140"/>
      <c r="JB101" s="140"/>
      <c r="JC101" s="140"/>
      <c r="JD101" s="140"/>
      <c r="JE101" s="140"/>
      <c r="JF101" s="140"/>
      <c r="JG101" s="140"/>
      <c r="JH101" s="140"/>
      <c r="JI101" s="140"/>
      <c r="JJ101" s="140"/>
      <c r="JK101" s="139"/>
      <c r="JL101" s="140"/>
      <c r="JM101" s="140"/>
      <c r="JN101" s="140"/>
      <c r="JO101" s="140"/>
      <c r="JP101" s="140"/>
      <c r="JQ101" s="140"/>
      <c r="JR101" s="140"/>
      <c r="JS101" s="140"/>
      <c r="JT101" s="140"/>
      <c r="JU101" s="140"/>
      <c r="JV101" s="140"/>
      <c r="JW101" s="140"/>
      <c r="JX101" s="140"/>
      <c r="JY101" s="140"/>
      <c r="JZ101" s="140"/>
      <c r="KA101" s="140"/>
      <c r="KB101" s="140"/>
      <c r="KC101" s="140"/>
      <c r="KD101" s="140"/>
      <c r="KE101" s="140"/>
      <c r="KF101" s="140"/>
      <c r="KG101" s="140"/>
      <c r="KH101" s="140"/>
      <c r="KI101" s="140"/>
      <c r="KJ101" s="140"/>
      <c r="KK101" s="140"/>
      <c r="KL101" s="140"/>
      <c r="KM101" s="140"/>
      <c r="KN101" s="140"/>
      <c r="KO101" s="140"/>
      <c r="KP101" s="140"/>
      <c r="KQ101" s="140"/>
      <c r="KR101" s="140"/>
      <c r="KS101" s="140"/>
      <c r="KT101" s="139"/>
      <c r="KU101" s="140"/>
      <c r="KV101" s="140"/>
      <c r="KW101" s="140"/>
      <c r="KX101" s="140"/>
      <c r="KY101" s="140"/>
      <c r="KZ101" s="140"/>
      <c r="LA101" s="140"/>
      <c r="LB101" s="140"/>
      <c r="LC101" s="140"/>
      <c r="LD101" s="140"/>
      <c r="LE101" s="140"/>
      <c r="LF101" s="140"/>
      <c r="LG101" s="140"/>
      <c r="LH101" s="140"/>
      <c r="LI101" s="140"/>
      <c r="LJ101" s="140"/>
      <c r="LK101" s="140"/>
      <c r="LL101" s="140"/>
      <c r="LM101" s="140"/>
      <c r="LN101" s="140"/>
      <c r="LO101" s="140"/>
      <c r="LP101" s="140"/>
      <c r="LQ101" s="140"/>
      <c r="LR101" s="140"/>
      <c r="LS101" s="140"/>
      <c r="LT101" s="140"/>
      <c r="LU101" s="140"/>
      <c r="LV101" s="140"/>
      <c r="LW101" s="140"/>
      <c r="LX101" s="140"/>
      <c r="LY101" s="140"/>
      <c r="LZ101" s="140"/>
      <c r="MA101" s="140"/>
      <c r="MB101" s="140"/>
      <c r="MC101" s="139"/>
      <c r="MD101" s="164"/>
      <c r="ME101" s="164"/>
      <c r="MF101" s="164"/>
      <c r="MG101" s="164"/>
      <c r="MH101" s="164"/>
      <c r="MI101" s="164"/>
      <c r="MJ101" s="164"/>
      <c r="MK101" s="164"/>
      <c r="ML101" s="164"/>
      <c r="MM101" s="164"/>
      <c r="MN101" s="164"/>
      <c r="MO101" s="164"/>
      <c r="MP101" s="164"/>
      <c r="MQ101" s="164"/>
      <c r="MR101" s="164"/>
      <c r="MS101" s="164"/>
      <c r="MT101" s="164"/>
      <c r="MU101" s="164"/>
      <c r="MV101" s="164"/>
      <c r="MW101" s="164"/>
      <c r="MX101" s="164"/>
      <c r="MY101" s="164"/>
      <c r="MZ101" s="164"/>
      <c r="NA101" s="164"/>
      <c r="NB101" s="164"/>
      <c r="NC101" s="164"/>
      <c r="ND101" s="164"/>
      <c r="NE101" s="164"/>
      <c r="NF101" s="164"/>
      <c r="NG101" s="164"/>
      <c r="NH101" s="164"/>
      <c r="NI101" s="164"/>
      <c r="NJ101" s="164"/>
      <c r="NK101" s="164"/>
      <c r="NL101" s="139"/>
      <c r="NM101" s="164"/>
      <c r="NN101" s="164"/>
      <c r="NO101" s="164"/>
      <c r="NP101" s="164"/>
      <c r="NQ101" s="164"/>
      <c r="NR101" s="164"/>
      <c r="NS101" s="164"/>
      <c r="NT101" s="164"/>
      <c r="NU101" s="164"/>
      <c r="NV101" s="164"/>
      <c r="NW101" s="164"/>
      <c r="NX101" s="164"/>
      <c r="NY101" s="164"/>
      <c r="NZ101" s="164"/>
      <c r="OA101" s="164"/>
      <c r="OB101" s="164"/>
      <c r="OC101" s="164"/>
      <c r="OD101" s="164"/>
      <c r="OE101" s="164"/>
      <c r="OF101" s="164"/>
      <c r="OG101" s="164"/>
      <c r="OH101" s="164"/>
      <c r="OI101" s="164"/>
      <c r="OJ101" s="164"/>
      <c r="OK101" s="164"/>
      <c r="OL101" s="164"/>
      <c r="OM101" s="164"/>
      <c r="ON101" s="164"/>
      <c r="OO101" s="164"/>
      <c r="OP101" s="164"/>
      <c r="OQ101" s="164"/>
      <c r="OR101" s="164"/>
      <c r="OS101" s="164"/>
      <c r="OT101" s="164"/>
      <c r="OU101" s="139"/>
      <c r="OV101" s="164"/>
      <c r="OW101" s="164"/>
      <c r="OX101" s="164"/>
      <c r="OY101" s="164"/>
      <c r="OZ101" s="164"/>
      <c r="PA101" s="164"/>
      <c r="PB101" s="164"/>
      <c r="PC101" s="164"/>
      <c r="PD101" s="164"/>
      <c r="PE101" s="164"/>
      <c r="PF101" s="164"/>
      <c r="PG101" s="164"/>
      <c r="PH101" s="164"/>
      <c r="PI101" s="164"/>
      <c r="PJ101" s="164"/>
      <c r="PK101" s="164"/>
      <c r="PL101" s="164"/>
      <c r="PM101" s="164"/>
      <c r="PN101" s="164"/>
      <c r="PO101" s="164"/>
      <c r="PP101" s="164"/>
      <c r="PQ101" s="164"/>
      <c r="PR101" s="164"/>
      <c r="PS101" s="164"/>
      <c r="PT101" s="164"/>
      <c r="PU101" s="164"/>
      <c r="PV101" s="164"/>
      <c r="PW101" s="164"/>
      <c r="PX101" s="164"/>
      <c r="PY101" s="164"/>
      <c r="PZ101" s="164"/>
      <c r="QA101" s="164"/>
      <c r="QB101" s="164"/>
      <c r="QC101" s="164"/>
      <c r="QD101" s="131"/>
    </row>
    <row r="102" spans="2:446">
      <c r="B102" s="128"/>
      <c r="C102" s="129"/>
      <c r="D102" s="129"/>
      <c r="E102" s="129"/>
      <c r="F102" s="130"/>
      <c r="G102" s="130"/>
      <c r="H102" s="131"/>
      <c r="I102" s="132"/>
      <c r="J102" s="132"/>
      <c r="K102" s="162"/>
      <c r="L102" s="132"/>
      <c r="M102" s="132"/>
      <c r="N102" s="135"/>
      <c r="O102" s="132"/>
      <c r="P102" s="135"/>
      <c r="Q102" s="132"/>
      <c r="R102" s="133"/>
      <c r="S102" s="133"/>
      <c r="T102" s="133"/>
      <c r="U102" s="133"/>
      <c r="V102" s="133"/>
      <c r="W102" s="133"/>
      <c r="X102" s="131"/>
      <c r="Y102" s="134"/>
      <c r="Z102" s="134"/>
      <c r="AA102" s="163"/>
      <c r="AB102" s="163"/>
      <c r="AC102" s="134"/>
      <c r="AD102" s="134"/>
      <c r="AE102" s="134"/>
      <c r="AF102" s="131"/>
      <c r="AG102" s="135"/>
      <c r="AH102" s="135"/>
      <c r="AI102" s="135"/>
      <c r="AJ102" s="135"/>
      <c r="AK102" s="135"/>
      <c r="AL102" s="131"/>
      <c r="AM102" s="156"/>
      <c r="AN102" s="156"/>
      <c r="AO102" s="156"/>
      <c r="AP102" s="131"/>
      <c r="AQ102" s="138"/>
      <c r="AR102" s="138"/>
      <c r="AS102" s="131"/>
      <c r="AT102" s="138"/>
      <c r="AU102" s="138"/>
      <c r="AV102" s="131"/>
      <c r="AW102" s="138"/>
      <c r="AX102" s="138"/>
      <c r="AY102" s="138"/>
      <c r="AZ102" s="138"/>
      <c r="BA102" s="138"/>
      <c r="BB102" s="131"/>
      <c r="BC102" s="138"/>
      <c r="BD102" s="138"/>
      <c r="BE102" s="138"/>
      <c r="BF102" s="131"/>
      <c r="BG102" s="138"/>
      <c r="BH102" s="138"/>
      <c r="BI102" s="131"/>
      <c r="BJ102" s="140"/>
      <c r="BK102" s="140"/>
      <c r="BL102" s="140"/>
      <c r="BM102" s="140"/>
      <c r="BN102" s="140"/>
      <c r="BO102" s="140"/>
      <c r="BP102" s="140"/>
      <c r="BQ102" s="140"/>
      <c r="BR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/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  <c r="CN102" s="140"/>
      <c r="CO102" s="140"/>
      <c r="CP102" s="140"/>
      <c r="CQ102" s="140"/>
      <c r="CR102" s="131"/>
      <c r="CS102" s="140"/>
      <c r="CT102" s="140"/>
      <c r="CU102" s="140"/>
      <c r="CV102" s="140"/>
      <c r="CW102" s="140"/>
      <c r="CX102" s="140"/>
      <c r="CY102" s="140"/>
      <c r="CZ102" s="140"/>
      <c r="DA102" s="140"/>
      <c r="DB102" s="140"/>
      <c r="DC102" s="140"/>
      <c r="DD102" s="140"/>
      <c r="DE102" s="140"/>
      <c r="DF102" s="140"/>
      <c r="DG102" s="140"/>
      <c r="DH102" s="140"/>
      <c r="DI102" s="140"/>
      <c r="DJ102" s="140"/>
      <c r="DK102" s="140"/>
      <c r="DL102" s="140"/>
      <c r="DM102" s="140"/>
      <c r="DN102" s="140"/>
      <c r="DO102" s="140"/>
      <c r="DP102" s="140"/>
      <c r="DQ102" s="140"/>
      <c r="DR102" s="140"/>
      <c r="DS102" s="140"/>
      <c r="DT102" s="140"/>
      <c r="DU102" s="140"/>
      <c r="DV102" s="140"/>
      <c r="DW102" s="140"/>
      <c r="DX102" s="140"/>
      <c r="DY102" s="140"/>
      <c r="DZ102" s="140"/>
      <c r="EA102" s="139"/>
      <c r="EB102" s="140"/>
      <c r="EC102" s="140"/>
      <c r="ED102" s="140"/>
      <c r="EE102" s="140"/>
      <c r="EF102" s="140"/>
      <c r="EG102" s="140"/>
      <c r="EH102" s="140"/>
      <c r="EI102" s="140"/>
      <c r="EJ102" s="140"/>
      <c r="EK102" s="140"/>
      <c r="EL102" s="140"/>
      <c r="EM102" s="140"/>
      <c r="EN102" s="140"/>
      <c r="EO102" s="140"/>
      <c r="EP102" s="140"/>
      <c r="EQ102" s="140"/>
      <c r="ER102" s="140"/>
      <c r="ES102" s="140"/>
      <c r="ET102" s="140"/>
      <c r="EU102" s="140"/>
      <c r="EV102" s="140"/>
      <c r="EW102" s="140"/>
      <c r="EX102" s="140"/>
      <c r="EY102" s="140"/>
      <c r="EZ102" s="140"/>
      <c r="FA102" s="140"/>
      <c r="FB102" s="140"/>
      <c r="FC102" s="140"/>
      <c r="FD102" s="140"/>
      <c r="FE102" s="140"/>
      <c r="FF102" s="140"/>
      <c r="FG102" s="140"/>
      <c r="FH102" s="140"/>
      <c r="FI102" s="140"/>
      <c r="FJ102" s="139"/>
      <c r="FK102" s="140"/>
      <c r="FL102" s="140"/>
      <c r="FM102" s="140"/>
      <c r="FN102" s="140"/>
      <c r="FO102" s="140"/>
      <c r="FP102" s="140"/>
      <c r="FQ102" s="140"/>
      <c r="FR102" s="140"/>
      <c r="FS102" s="140"/>
      <c r="FT102" s="140"/>
      <c r="FU102" s="140"/>
      <c r="FV102" s="140"/>
      <c r="FW102" s="140"/>
      <c r="FX102" s="140"/>
      <c r="FY102" s="140"/>
      <c r="FZ102" s="140"/>
      <c r="GA102" s="140"/>
      <c r="GB102" s="140"/>
      <c r="GC102" s="140"/>
      <c r="GD102" s="140"/>
      <c r="GE102" s="140"/>
      <c r="GF102" s="140"/>
      <c r="GG102" s="140"/>
      <c r="GH102" s="140"/>
      <c r="GI102" s="140"/>
      <c r="GJ102" s="140"/>
      <c r="GK102" s="140"/>
      <c r="GL102" s="140"/>
      <c r="GM102" s="140"/>
      <c r="GN102" s="140"/>
      <c r="GO102" s="140"/>
      <c r="GP102" s="140"/>
      <c r="GQ102" s="140"/>
      <c r="GR102" s="140"/>
      <c r="GS102" s="139"/>
      <c r="GT102" s="140"/>
      <c r="GU102" s="140"/>
      <c r="GV102" s="140"/>
      <c r="GW102" s="140"/>
      <c r="GX102" s="140"/>
      <c r="GY102" s="140"/>
      <c r="GZ102" s="140"/>
      <c r="HA102" s="140"/>
      <c r="HB102" s="140"/>
      <c r="HC102" s="140"/>
      <c r="HD102" s="140"/>
      <c r="HE102" s="140"/>
      <c r="HF102" s="140"/>
      <c r="HG102" s="140"/>
      <c r="HH102" s="140"/>
      <c r="HI102" s="140"/>
      <c r="HJ102" s="140"/>
      <c r="HK102" s="140"/>
      <c r="HL102" s="140"/>
      <c r="HM102" s="140"/>
      <c r="HN102" s="140"/>
      <c r="HO102" s="140"/>
      <c r="HP102" s="140"/>
      <c r="HQ102" s="140"/>
      <c r="HR102" s="140"/>
      <c r="HS102" s="140"/>
      <c r="HT102" s="140"/>
      <c r="HU102" s="140"/>
      <c r="HV102" s="140"/>
      <c r="HW102" s="140"/>
      <c r="HX102" s="140"/>
      <c r="HY102" s="140"/>
      <c r="HZ102" s="140"/>
      <c r="IA102" s="140"/>
      <c r="IB102" s="139"/>
      <c r="IC102" s="140"/>
      <c r="ID102" s="140"/>
      <c r="IE102" s="140"/>
      <c r="IF102" s="140"/>
      <c r="IG102" s="140"/>
      <c r="IH102" s="140"/>
      <c r="II102" s="140"/>
      <c r="IJ102" s="140"/>
      <c r="IK102" s="140"/>
      <c r="IL102" s="140"/>
      <c r="IM102" s="140"/>
      <c r="IN102" s="140"/>
      <c r="IO102" s="140"/>
      <c r="IP102" s="140"/>
      <c r="IQ102" s="140"/>
      <c r="IR102" s="140"/>
      <c r="IS102" s="140"/>
      <c r="IT102" s="140"/>
      <c r="IU102" s="140"/>
      <c r="IV102" s="140"/>
      <c r="IW102" s="140"/>
      <c r="IX102" s="140"/>
      <c r="IY102" s="140"/>
      <c r="IZ102" s="140"/>
      <c r="JA102" s="140"/>
      <c r="JB102" s="140"/>
      <c r="JC102" s="140"/>
      <c r="JD102" s="140"/>
      <c r="JE102" s="140"/>
      <c r="JF102" s="140"/>
      <c r="JG102" s="140"/>
      <c r="JH102" s="140"/>
      <c r="JI102" s="140"/>
      <c r="JJ102" s="140"/>
      <c r="JK102" s="139"/>
      <c r="JL102" s="140"/>
      <c r="JM102" s="140"/>
      <c r="JN102" s="140"/>
      <c r="JO102" s="140"/>
      <c r="JP102" s="140"/>
      <c r="JQ102" s="140"/>
      <c r="JR102" s="140"/>
      <c r="JS102" s="140"/>
      <c r="JT102" s="140"/>
      <c r="JU102" s="140"/>
      <c r="JV102" s="140"/>
      <c r="JW102" s="140"/>
      <c r="JX102" s="140"/>
      <c r="JY102" s="140"/>
      <c r="JZ102" s="140"/>
      <c r="KA102" s="140"/>
      <c r="KB102" s="140"/>
      <c r="KC102" s="140"/>
      <c r="KD102" s="140"/>
      <c r="KE102" s="140"/>
      <c r="KF102" s="140"/>
      <c r="KG102" s="140"/>
      <c r="KH102" s="140"/>
      <c r="KI102" s="140"/>
      <c r="KJ102" s="140"/>
      <c r="KK102" s="140"/>
      <c r="KL102" s="140"/>
      <c r="KM102" s="140"/>
      <c r="KN102" s="140"/>
      <c r="KO102" s="140"/>
      <c r="KP102" s="140"/>
      <c r="KQ102" s="140"/>
      <c r="KR102" s="140"/>
      <c r="KS102" s="140"/>
      <c r="KT102" s="139"/>
      <c r="KU102" s="140"/>
      <c r="KV102" s="140"/>
      <c r="KW102" s="140"/>
      <c r="KX102" s="140"/>
      <c r="KY102" s="140"/>
      <c r="KZ102" s="140"/>
      <c r="LA102" s="140"/>
      <c r="LB102" s="140"/>
      <c r="LC102" s="140"/>
      <c r="LD102" s="140"/>
      <c r="LE102" s="140"/>
      <c r="LF102" s="140"/>
      <c r="LG102" s="140"/>
      <c r="LH102" s="140"/>
      <c r="LI102" s="140"/>
      <c r="LJ102" s="140"/>
      <c r="LK102" s="140"/>
      <c r="LL102" s="140"/>
      <c r="LM102" s="140"/>
      <c r="LN102" s="140"/>
      <c r="LO102" s="140"/>
      <c r="LP102" s="140"/>
      <c r="LQ102" s="140"/>
      <c r="LR102" s="140"/>
      <c r="LS102" s="140"/>
      <c r="LT102" s="140"/>
      <c r="LU102" s="140"/>
      <c r="LV102" s="140"/>
      <c r="LW102" s="140"/>
      <c r="LX102" s="140"/>
      <c r="LY102" s="140"/>
      <c r="LZ102" s="140"/>
      <c r="MA102" s="140"/>
      <c r="MB102" s="140"/>
      <c r="MC102" s="139"/>
      <c r="MD102" s="164"/>
      <c r="ME102" s="164"/>
      <c r="MF102" s="164"/>
      <c r="MG102" s="164"/>
      <c r="MH102" s="164"/>
      <c r="MI102" s="164"/>
      <c r="MJ102" s="164"/>
      <c r="MK102" s="164"/>
      <c r="ML102" s="164"/>
      <c r="MM102" s="164"/>
      <c r="MN102" s="164"/>
      <c r="MO102" s="164"/>
      <c r="MP102" s="164"/>
      <c r="MQ102" s="164"/>
      <c r="MR102" s="164"/>
      <c r="MS102" s="164"/>
      <c r="MT102" s="164"/>
      <c r="MU102" s="164"/>
      <c r="MV102" s="164"/>
      <c r="MW102" s="164"/>
      <c r="MX102" s="164"/>
      <c r="MY102" s="164"/>
      <c r="MZ102" s="164"/>
      <c r="NA102" s="164"/>
      <c r="NB102" s="164"/>
      <c r="NC102" s="164"/>
      <c r="ND102" s="164"/>
      <c r="NE102" s="164"/>
      <c r="NF102" s="164"/>
      <c r="NG102" s="164"/>
      <c r="NH102" s="164"/>
      <c r="NI102" s="164"/>
      <c r="NJ102" s="164"/>
      <c r="NK102" s="164"/>
      <c r="NL102" s="139"/>
      <c r="NM102" s="164"/>
      <c r="NN102" s="164"/>
      <c r="NO102" s="164"/>
      <c r="NP102" s="164"/>
      <c r="NQ102" s="164"/>
      <c r="NR102" s="164"/>
      <c r="NS102" s="164"/>
      <c r="NT102" s="164"/>
      <c r="NU102" s="164"/>
      <c r="NV102" s="164"/>
      <c r="NW102" s="164"/>
      <c r="NX102" s="164"/>
      <c r="NY102" s="164"/>
      <c r="NZ102" s="164"/>
      <c r="OA102" s="164"/>
      <c r="OB102" s="164"/>
      <c r="OC102" s="164"/>
      <c r="OD102" s="164"/>
      <c r="OE102" s="164"/>
      <c r="OF102" s="164"/>
      <c r="OG102" s="164"/>
      <c r="OH102" s="164"/>
      <c r="OI102" s="164"/>
      <c r="OJ102" s="164"/>
      <c r="OK102" s="164"/>
      <c r="OL102" s="164"/>
      <c r="OM102" s="164"/>
      <c r="ON102" s="164"/>
      <c r="OO102" s="164"/>
      <c r="OP102" s="164"/>
      <c r="OQ102" s="164"/>
      <c r="OR102" s="164"/>
      <c r="OS102" s="164"/>
      <c r="OT102" s="164"/>
      <c r="OU102" s="139"/>
      <c r="OV102" s="164"/>
      <c r="OW102" s="164"/>
      <c r="OX102" s="164"/>
      <c r="OY102" s="164"/>
      <c r="OZ102" s="164"/>
      <c r="PA102" s="164"/>
      <c r="PB102" s="164"/>
      <c r="PC102" s="164"/>
      <c r="PD102" s="164"/>
      <c r="PE102" s="164"/>
      <c r="PF102" s="164"/>
      <c r="PG102" s="164"/>
      <c r="PH102" s="164"/>
      <c r="PI102" s="164"/>
      <c r="PJ102" s="164"/>
      <c r="PK102" s="164"/>
      <c r="PL102" s="164"/>
      <c r="PM102" s="164"/>
      <c r="PN102" s="164"/>
      <c r="PO102" s="164"/>
      <c r="PP102" s="164"/>
      <c r="PQ102" s="164"/>
      <c r="PR102" s="164"/>
      <c r="PS102" s="164"/>
      <c r="PT102" s="164"/>
      <c r="PU102" s="164"/>
      <c r="PV102" s="164"/>
      <c r="PW102" s="164"/>
      <c r="PX102" s="164"/>
      <c r="PY102" s="164"/>
      <c r="PZ102" s="164"/>
      <c r="QA102" s="164"/>
      <c r="QB102" s="164"/>
      <c r="QC102" s="164"/>
      <c r="QD102" s="131"/>
    </row>
    <row r="103" spans="2:446">
      <c r="B103" s="128"/>
      <c r="C103" s="129"/>
      <c r="D103" s="129"/>
      <c r="E103" s="129"/>
      <c r="F103" s="130"/>
      <c r="G103" s="130"/>
      <c r="H103" s="131"/>
      <c r="I103" s="132"/>
      <c r="J103" s="132"/>
      <c r="K103" s="162"/>
      <c r="L103" s="132"/>
      <c r="M103" s="132"/>
      <c r="N103" s="135"/>
      <c r="O103" s="132"/>
      <c r="P103" s="135"/>
      <c r="Q103" s="132"/>
      <c r="R103" s="133"/>
      <c r="S103" s="133"/>
      <c r="T103" s="133"/>
      <c r="U103" s="133"/>
      <c r="V103" s="133"/>
      <c r="W103" s="133"/>
      <c r="X103" s="131"/>
      <c r="Y103" s="134"/>
      <c r="Z103" s="134"/>
      <c r="AA103" s="163"/>
      <c r="AB103" s="163"/>
      <c r="AC103" s="134"/>
      <c r="AD103" s="134"/>
      <c r="AE103" s="134"/>
      <c r="AF103" s="131"/>
      <c r="AG103" s="135"/>
      <c r="AH103" s="135"/>
      <c r="AI103" s="135"/>
      <c r="AJ103" s="135"/>
      <c r="AK103" s="135"/>
      <c r="AL103" s="131"/>
      <c r="AM103" s="156"/>
      <c r="AN103" s="156"/>
      <c r="AO103" s="156"/>
      <c r="AP103" s="131"/>
      <c r="AQ103" s="138"/>
      <c r="AR103" s="138"/>
      <c r="AS103" s="131"/>
      <c r="AT103" s="138"/>
      <c r="AU103" s="138"/>
      <c r="AV103" s="131"/>
      <c r="AW103" s="138"/>
      <c r="AX103" s="138"/>
      <c r="AY103" s="138"/>
      <c r="AZ103" s="138"/>
      <c r="BA103" s="138"/>
      <c r="BB103" s="131"/>
      <c r="BC103" s="138"/>
      <c r="BD103" s="138"/>
      <c r="BE103" s="138"/>
      <c r="BF103" s="131"/>
      <c r="BG103" s="138"/>
      <c r="BH103" s="138"/>
      <c r="BI103" s="131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140"/>
      <c r="CO103" s="140"/>
      <c r="CP103" s="140"/>
      <c r="CQ103" s="140"/>
      <c r="CR103" s="131"/>
      <c r="CS103" s="140"/>
      <c r="CT103" s="140"/>
      <c r="CU103" s="140"/>
      <c r="CV103" s="140"/>
      <c r="CW103" s="140"/>
      <c r="CX103" s="140"/>
      <c r="CY103" s="140"/>
      <c r="CZ103" s="140"/>
      <c r="DA103" s="140"/>
      <c r="DB103" s="140"/>
      <c r="DC103" s="140"/>
      <c r="DD103" s="140"/>
      <c r="DE103" s="140"/>
      <c r="DF103" s="140"/>
      <c r="DG103" s="140"/>
      <c r="DH103" s="140"/>
      <c r="DI103" s="140"/>
      <c r="DJ103" s="140"/>
      <c r="DK103" s="140"/>
      <c r="DL103" s="140"/>
      <c r="DM103" s="140"/>
      <c r="DN103" s="140"/>
      <c r="DO103" s="140"/>
      <c r="DP103" s="140"/>
      <c r="DQ103" s="140"/>
      <c r="DR103" s="140"/>
      <c r="DS103" s="140"/>
      <c r="DT103" s="140"/>
      <c r="DU103" s="140"/>
      <c r="DV103" s="140"/>
      <c r="DW103" s="140"/>
      <c r="DX103" s="140"/>
      <c r="DY103" s="140"/>
      <c r="DZ103" s="140"/>
      <c r="EA103" s="139"/>
      <c r="EB103" s="140"/>
      <c r="EC103" s="140"/>
      <c r="ED103" s="140"/>
      <c r="EE103" s="140"/>
      <c r="EF103" s="140"/>
      <c r="EG103" s="140"/>
      <c r="EH103" s="140"/>
      <c r="EI103" s="140"/>
      <c r="EJ103" s="140"/>
      <c r="EK103" s="140"/>
      <c r="EL103" s="140"/>
      <c r="EM103" s="140"/>
      <c r="EN103" s="140"/>
      <c r="EO103" s="140"/>
      <c r="EP103" s="140"/>
      <c r="EQ103" s="140"/>
      <c r="ER103" s="140"/>
      <c r="ES103" s="140"/>
      <c r="ET103" s="140"/>
      <c r="EU103" s="140"/>
      <c r="EV103" s="140"/>
      <c r="EW103" s="140"/>
      <c r="EX103" s="140"/>
      <c r="EY103" s="140"/>
      <c r="EZ103" s="140"/>
      <c r="FA103" s="140"/>
      <c r="FB103" s="140"/>
      <c r="FC103" s="140"/>
      <c r="FD103" s="140"/>
      <c r="FE103" s="140"/>
      <c r="FF103" s="140"/>
      <c r="FG103" s="140"/>
      <c r="FH103" s="140"/>
      <c r="FI103" s="140"/>
      <c r="FJ103" s="139"/>
      <c r="FK103" s="140"/>
      <c r="FL103" s="140"/>
      <c r="FM103" s="140"/>
      <c r="FN103" s="140"/>
      <c r="FO103" s="140"/>
      <c r="FP103" s="140"/>
      <c r="FQ103" s="140"/>
      <c r="FR103" s="140"/>
      <c r="FS103" s="140"/>
      <c r="FT103" s="140"/>
      <c r="FU103" s="140"/>
      <c r="FV103" s="140"/>
      <c r="FW103" s="140"/>
      <c r="FX103" s="140"/>
      <c r="FY103" s="140"/>
      <c r="FZ103" s="140"/>
      <c r="GA103" s="140"/>
      <c r="GB103" s="140"/>
      <c r="GC103" s="140"/>
      <c r="GD103" s="140"/>
      <c r="GE103" s="140"/>
      <c r="GF103" s="140"/>
      <c r="GG103" s="140"/>
      <c r="GH103" s="140"/>
      <c r="GI103" s="140"/>
      <c r="GJ103" s="140"/>
      <c r="GK103" s="140"/>
      <c r="GL103" s="140"/>
      <c r="GM103" s="140"/>
      <c r="GN103" s="140"/>
      <c r="GO103" s="140"/>
      <c r="GP103" s="140"/>
      <c r="GQ103" s="140"/>
      <c r="GR103" s="140"/>
      <c r="GS103" s="139"/>
      <c r="GT103" s="140"/>
      <c r="GU103" s="140"/>
      <c r="GV103" s="140"/>
      <c r="GW103" s="140"/>
      <c r="GX103" s="140"/>
      <c r="GY103" s="140"/>
      <c r="GZ103" s="140"/>
      <c r="HA103" s="140"/>
      <c r="HB103" s="140"/>
      <c r="HC103" s="140"/>
      <c r="HD103" s="140"/>
      <c r="HE103" s="140"/>
      <c r="HF103" s="140"/>
      <c r="HG103" s="140"/>
      <c r="HH103" s="140"/>
      <c r="HI103" s="140"/>
      <c r="HJ103" s="140"/>
      <c r="HK103" s="140"/>
      <c r="HL103" s="140"/>
      <c r="HM103" s="140"/>
      <c r="HN103" s="140"/>
      <c r="HO103" s="140"/>
      <c r="HP103" s="140"/>
      <c r="HQ103" s="140"/>
      <c r="HR103" s="140"/>
      <c r="HS103" s="140"/>
      <c r="HT103" s="140"/>
      <c r="HU103" s="140"/>
      <c r="HV103" s="140"/>
      <c r="HW103" s="140"/>
      <c r="HX103" s="140"/>
      <c r="HY103" s="140"/>
      <c r="HZ103" s="140"/>
      <c r="IA103" s="140"/>
      <c r="IB103" s="139"/>
      <c r="IC103" s="140"/>
      <c r="ID103" s="140"/>
      <c r="IE103" s="140"/>
      <c r="IF103" s="140"/>
      <c r="IG103" s="140"/>
      <c r="IH103" s="140"/>
      <c r="II103" s="140"/>
      <c r="IJ103" s="140"/>
      <c r="IK103" s="140"/>
      <c r="IL103" s="140"/>
      <c r="IM103" s="140"/>
      <c r="IN103" s="140"/>
      <c r="IO103" s="140"/>
      <c r="IP103" s="140"/>
      <c r="IQ103" s="140"/>
      <c r="IR103" s="140"/>
      <c r="IS103" s="140"/>
      <c r="IT103" s="140"/>
      <c r="IU103" s="140"/>
      <c r="IV103" s="140"/>
      <c r="IW103" s="140"/>
      <c r="IX103" s="140"/>
      <c r="IY103" s="140"/>
      <c r="IZ103" s="140"/>
      <c r="JA103" s="140"/>
      <c r="JB103" s="140"/>
      <c r="JC103" s="140"/>
      <c r="JD103" s="140"/>
      <c r="JE103" s="140"/>
      <c r="JF103" s="140"/>
      <c r="JG103" s="140"/>
      <c r="JH103" s="140"/>
      <c r="JI103" s="140"/>
      <c r="JJ103" s="140"/>
      <c r="JK103" s="139"/>
      <c r="JL103" s="140"/>
      <c r="JM103" s="140"/>
      <c r="JN103" s="140"/>
      <c r="JO103" s="140"/>
      <c r="JP103" s="140"/>
      <c r="JQ103" s="140"/>
      <c r="JR103" s="140"/>
      <c r="JS103" s="140"/>
      <c r="JT103" s="140"/>
      <c r="JU103" s="140"/>
      <c r="JV103" s="140"/>
      <c r="JW103" s="140"/>
      <c r="JX103" s="140"/>
      <c r="JY103" s="140"/>
      <c r="JZ103" s="140"/>
      <c r="KA103" s="140"/>
      <c r="KB103" s="140"/>
      <c r="KC103" s="140"/>
      <c r="KD103" s="140"/>
      <c r="KE103" s="140"/>
      <c r="KF103" s="140"/>
      <c r="KG103" s="140"/>
      <c r="KH103" s="140"/>
      <c r="KI103" s="140"/>
      <c r="KJ103" s="140"/>
      <c r="KK103" s="140"/>
      <c r="KL103" s="140"/>
      <c r="KM103" s="140"/>
      <c r="KN103" s="140"/>
      <c r="KO103" s="140"/>
      <c r="KP103" s="140"/>
      <c r="KQ103" s="140"/>
      <c r="KR103" s="140"/>
      <c r="KS103" s="140"/>
      <c r="KT103" s="139"/>
      <c r="KU103" s="140"/>
      <c r="KV103" s="140"/>
      <c r="KW103" s="140"/>
      <c r="KX103" s="140"/>
      <c r="KY103" s="140"/>
      <c r="KZ103" s="140"/>
      <c r="LA103" s="140"/>
      <c r="LB103" s="140"/>
      <c r="LC103" s="140"/>
      <c r="LD103" s="140"/>
      <c r="LE103" s="140"/>
      <c r="LF103" s="140"/>
      <c r="LG103" s="140"/>
      <c r="LH103" s="140"/>
      <c r="LI103" s="140"/>
      <c r="LJ103" s="140"/>
      <c r="LK103" s="140"/>
      <c r="LL103" s="140"/>
      <c r="LM103" s="140"/>
      <c r="LN103" s="140"/>
      <c r="LO103" s="140"/>
      <c r="LP103" s="140"/>
      <c r="LQ103" s="140"/>
      <c r="LR103" s="140"/>
      <c r="LS103" s="140"/>
      <c r="LT103" s="140"/>
      <c r="LU103" s="140"/>
      <c r="LV103" s="140"/>
      <c r="LW103" s="140"/>
      <c r="LX103" s="140"/>
      <c r="LY103" s="140"/>
      <c r="LZ103" s="140"/>
      <c r="MA103" s="140"/>
      <c r="MB103" s="140"/>
      <c r="MC103" s="139"/>
      <c r="MD103" s="164"/>
      <c r="ME103" s="164"/>
      <c r="MF103" s="164"/>
      <c r="MG103" s="164"/>
      <c r="MH103" s="164"/>
      <c r="MI103" s="164"/>
      <c r="MJ103" s="164"/>
      <c r="MK103" s="164"/>
      <c r="ML103" s="164"/>
      <c r="MM103" s="164"/>
      <c r="MN103" s="164"/>
      <c r="MO103" s="164"/>
      <c r="MP103" s="164"/>
      <c r="MQ103" s="164"/>
      <c r="MR103" s="164"/>
      <c r="MS103" s="164"/>
      <c r="MT103" s="164"/>
      <c r="MU103" s="164"/>
      <c r="MV103" s="164"/>
      <c r="MW103" s="164"/>
      <c r="MX103" s="164"/>
      <c r="MY103" s="164"/>
      <c r="MZ103" s="164"/>
      <c r="NA103" s="164"/>
      <c r="NB103" s="164"/>
      <c r="NC103" s="164"/>
      <c r="ND103" s="164"/>
      <c r="NE103" s="164"/>
      <c r="NF103" s="164"/>
      <c r="NG103" s="164"/>
      <c r="NH103" s="164"/>
      <c r="NI103" s="164"/>
      <c r="NJ103" s="164"/>
      <c r="NK103" s="164"/>
      <c r="NL103" s="139"/>
      <c r="NM103" s="164"/>
      <c r="NN103" s="164"/>
      <c r="NO103" s="164"/>
      <c r="NP103" s="164"/>
      <c r="NQ103" s="164"/>
      <c r="NR103" s="164"/>
      <c r="NS103" s="164"/>
      <c r="NT103" s="164"/>
      <c r="NU103" s="164"/>
      <c r="NV103" s="164"/>
      <c r="NW103" s="164"/>
      <c r="NX103" s="164"/>
      <c r="NY103" s="164"/>
      <c r="NZ103" s="164"/>
      <c r="OA103" s="164"/>
      <c r="OB103" s="164"/>
      <c r="OC103" s="164"/>
      <c r="OD103" s="164"/>
      <c r="OE103" s="164"/>
      <c r="OF103" s="164"/>
      <c r="OG103" s="164"/>
      <c r="OH103" s="164"/>
      <c r="OI103" s="164"/>
      <c r="OJ103" s="164"/>
      <c r="OK103" s="164"/>
      <c r="OL103" s="164"/>
      <c r="OM103" s="164"/>
      <c r="ON103" s="164"/>
      <c r="OO103" s="164"/>
      <c r="OP103" s="164"/>
      <c r="OQ103" s="164"/>
      <c r="OR103" s="164"/>
      <c r="OS103" s="164"/>
      <c r="OT103" s="164"/>
      <c r="OU103" s="139"/>
      <c r="OV103" s="164"/>
      <c r="OW103" s="164"/>
      <c r="OX103" s="164"/>
      <c r="OY103" s="164"/>
      <c r="OZ103" s="164"/>
      <c r="PA103" s="164"/>
      <c r="PB103" s="164"/>
      <c r="PC103" s="164"/>
      <c r="PD103" s="164"/>
      <c r="PE103" s="164"/>
      <c r="PF103" s="164"/>
      <c r="PG103" s="164"/>
      <c r="PH103" s="164"/>
      <c r="PI103" s="164"/>
      <c r="PJ103" s="164"/>
      <c r="PK103" s="164"/>
      <c r="PL103" s="164"/>
      <c r="PM103" s="164"/>
      <c r="PN103" s="164"/>
      <c r="PO103" s="164"/>
      <c r="PP103" s="164"/>
      <c r="PQ103" s="164"/>
      <c r="PR103" s="164"/>
      <c r="PS103" s="164"/>
      <c r="PT103" s="164"/>
      <c r="PU103" s="164"/>
      <c r="PV103" s="164"/>
      <c r="PW103" s="164"/>
      <c r="PX103" s="164"/>
      <c r="PY103" s="164"/>
      <c r="PZ103" s="164"/>
      <c r="QA103" s="164"/>
      <c r="QB103" s="164"/>
      <c r="QC103" s="164"/>
      <c r="QD103" s="131"/>
    </row>
    <row r="104" spans="2:446">
      <c r="B104" s="128"/>
      <c r="C104" s="129"/>
      <c r="D104" s="129"/>
      <c r="E104" s="129"/>
      <c r="F104" s="130"/>
      <c r="G104" s="130"/>
      <c r="H104" s="131"/>
      <c r="I104" s="132"/>
      <c r="J104" s="132"/>
      <c r="K104" s="162"/>
      <c r="L104" s="132"/>
      <c r="M104" s="132"/>
      <c r="N104" s="135"/>
      <c r="O104" s="132"/>
      <c r="P104" s="135"/>
      <c r="Q104" s="132"/>
      <c r="R104" s="133"/>
      <c r="S104" s="133"/>
      <c r="T104" s="133"/>
      <c r="U104" s="133"/>
      <c r="V104" s="133"/>
      <c r="W104" s="133"/>
      <c r="X104" s="131"/>
      <c r="Y104" s="134"/>
      <c r="Z104" s="134"/>
      <c r="AA104" s="163"/>
      <c r="AB104" s="163"/>
      <c r="AC104" s="134"/>
      <c r="AD104" s="134"/>
      <c r="AE104" s="134"/>
      <c r="AF104" s="131"/>
      <c r="AG104" s="135"/>
      <c r="AH104" s="135"/>
      <c r="AI104" s="135"/>
      <c r="AJ104" s="135"/>
      <c r="AK104" s="135"/>
      <c r="AL104" s="131"/>
      <c r="AM104" s="156"/>
      <c r="AN104" s="156"/>
      <c r="AO104" s="156"/>
      <c r="AP104" s="131"/>
      <c r="AQ104" s="138"/>
      <c r="AR104" s="138"/>
      <c r="AS104" s="131"/>
      <c r="AT104" s="138"/>
      <c r="AU104" s="138"/>
      <c r="AV104" s="131"/>
      <c r="AW104" s="138"/>
      <c r="AX104" s="138"/>
      <c r="AY104" s="138"/>
      <c r="AZ104" s="138"/>
      <c r="BA104" s="138"/>
      <c r="BB104" s="131"/>
      <c r="BC104" s="138"/>
      <c r="BD104" s="138"/>
      <c r="BE104" s="138"/>
      <c r="BF104" s="131"/>
      <c r="BG104" s="138"/>
      <c r="BH104" s="138"/>
      <c r="BI104" s="131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  <c r="CP104" s="140"/>
      <c r="CQ104" s="140"/>
      <c r="CR104" s="131"/>
      <c r="CS104" s="140"/>
      <c r="CT104" s="140"/>
      <c r="CU104" s="140"/>
      <c r="CV104" s="140"/>
      <c r="CW104" s="140"/>
      <c r="CX104" s="140"/>
      <c r="CY104" s="140"/>
      <c r="CZ104" s="140"/>
      <c r="DA104" s="140"/>
      <c r="DB104" s="140"/>
      <c r="DC104" s="140"/>
      <c r="DD104" s="140"/>
      <c r="DE104" s="140"/>
      <c r="DF104" s="140"/>
      <c r="DG104" s="140"/>
      <c r="DH104" s="140"/>
      <c r="DI104" s="140"/>
      <c r="DJ104" s="140"/>
      <c r="DK104" s="140"/>
      <c r="DL104" s="140"/>
      <c r="DM104" s="140"/>
      <c r="DN104" s="140"/>
      <c r="DO104" s="140"/>
      <c r="DP104" s="140"/>
      <c r="DQ104" s="140"/>
      <c r="DR104" s="140"/>
      <c r="DS104" s="140"/>
      <c r="DT104" s="140"/>
      <c r="DU104" s="140"/>
      <c r="DV104" s="140"/>
      <c r="DW104" s="140"/>
      <c r="DX104" s="140"/>
      <c r="DY104" s="140"/>
      <c r="DZ104" s="140"/>
      <c r="EA104" s="139"/>
      <c r="EB104" s="140"/>
      <c r="EC104" s="140"/>
      <c r="ED104" s="140"/>
      <c r="EE104" s="140"/>
      <c r="EF104" s="140"/>
      <c r="EG104" s="140"/>
      <c r="EH104" s="140"/>
      <c r="EI104" s="140"/>
      <c r="EJ104" s="140"/>
      <c r="EK104" s="140"/>
      <c r="EL104" s="140"/>
      <c r="EM104" s="140"/>
      <c r="EN104" s="140"/>
      <c r="EO104" s="140"/>
      <c r="EP104" s="140"/>
      <c r="EQ104" s="140"/>
      <c r="ER104" s="140"/>
      <c r="ES104" s="140"/>
      <c r="ET104" s="140"/>
      <c r="EU104" s="140"/>
      <c r="EV104" s="140"/>
      <c r="EW104" s="140"/>
      <c r="EX104" s="140"/>
      <c r="EY104" s="140"/>
      <c r="EZ104" s="140"/>
      <c r="FA104" s="140"/>
      <c r="FB104" s="140"/>
      <c r="FC104" s="140"/>
      <c r="FD104" s="140"/>
      <c r="FE104" s="140"/>
      <c r="FF104" s="140"/>
      <c r="FG104" s="140"/>
      <c r="FH104" s="140"/>
      <c r="FI104" s="140"/>
      <c r="FJ104" s="139"/>
      <c r="FK104" s="140"/>
      <c r="FL104" s="140"/>
      <c r="FM104" s="140"/>
      <c r="FN104" s="140"/>
      <c r="FO104" s="140"/>
      <c r="FP104" s="140"/>
      <c r="FQ104" s="140"/>
      <c r="FR104" s="140"/>
      <c r="FS104" s="140"/>
      <c r="FT104" s="140"/>
      <c r="FU104" s="140"/>
      <c r="FV104" s="140"/>
      <c r="FW104" s="140"/>
      <c r="FX104" s="140"/>
      <c r="FY104" s="140"/>
      <c r="FZ104" s="140"/>
      <c r="GA104" s="140"/>
      <c r="GB104" s="140"/>
      <c r="GC104" s="140"/>
      <c r="GD104" s="140"/>
      <c r="GE104" s="140"/>
      <c r="GF104" s="140"/>
      <c r="GG104" s="140"/>
      <c r="GH104" s="140"/>
      <c r="GI104" s="140"/>
      <c r="GJ104" s="140"/>
      <c r="GK104" s="140"/>
      <c r="GL104" s="140"/>
      <c r="GM104" s="140"/>
      <c r="GN104" s="140"/>
      <c r="GO104" s="140"/>
      <c r="GP104" s="140"/>
      <c r="GQ104" s="140"/>
      <c r="GR104" s="140"/>
      <c r="GS104" s="139"/>
      <c r="GT104" s="140"/>
      <c r="GU104" s="140"/>
      <c r="GV104" s="140"/>
      <c r="GW104" s="140"/>
      <c r="GX104" s="140"/>
      <c r="GY104" s="140"/>
      <c r="GZ104" s="140"/>
      <c r="HA104" s="140"/>
      <c r="HB104" s="140"/>
      <c r="HC104" s="140"/>
      <c r="HD104" s="140"/>
      <c r="HE104" s="140"/>
      <c r="HF104" s="140"/>
      <c r="HG104" s="140"/>
      <c r="HH104" s="140"/>
      <c r="HI104" s="140"/>
      <c r="HJ104" s="140"/>
      <c r="HK104" s="140"/>
      <c r="HL104" s="140"/>
      <c r="HM104" s="140"/>
      <c r="HN104" s="140"/>
      <c r="HO104" s="140"/>
      <c r="HP104" s="140"/>
      <c r="HQ104" s="140"/>
      <c r="HR104" s="140"/>
      <c r="HS104" s="140"/>
      <c r="HT104" s="140"/>
      <c r="HU104" s="140"/>
      <c r="HV104" s="140"/>
      <c r="HW104" s="140"/>
      <c r="HX104" s="140"/>
      <c r="HY104" s="140"/>
      <c r="HZ104" s="140"/>
      <c r="IA104" s="140"/>
      <c r="IB104" s="139"/>
      <c r="IC104" s="140"/>
      <c r="ID104" s="140"/>
      <c r="IE104" s="140"/>
      <c r="IF104" s="140"/>
      <c r="IG104" s="140"/>
      <c r="IH104" s="140"/>
      <c r="II104" s="140"/>
      <c r="IJ104" s="140"/>
      <c r="IK104" s="140"/>
      <c r="IL104" s="140"/>
      <c r="IM104" s="140"/>
      <c r="IN104" s="140"/>
      <c r="IO104" s="140"/>
      <c r="IP104" s="140"/>
      <c r="IQ104" s="140"/>
      <c r="IR104" s="140"/>
      <c r="IS104" s="140"/>
      <c r="IT104" s="140"/>
      <c r="IU104" s="140"/>
      <c r="IV104" s="140"/>
      <c r="IW104" s="140"/>
      <c r="IX104" s="140"/>
      <c r="IY104" s="140"/>
      <c r="IZ104" s="140"/>
      <c r="JA104" s="140"/>
      <c r="JB104" s="140"/>
      <c r="JC104" s="140"/>
      <c r="JD104" s="140"/>
      <c r="JE104" s="140"/>
      <c r="JF104" s="140"/>
      <c r="JG104" s="140"/>
      <c r="JH104" s="140"/>
      <c r="JI104" s="140"/>
      <c r="JJ104" s="140"/>
      <c r="JK104" s="139"/>
      <c r="JL104" s="140"/>
      <c r="JM104" s="140"/>
      <c r="JN104" s="140"/>
      <c r="JO104" s="140"/>
      <c r="JP104" s="140"/>
      <c r="JQ104" s="140"/>
      <c r="JR104" s="140"/>
      <c r="JS104" s="140"/>
      <c r="JT104" s="140"/>
      <c r="JU104" s="140"/>
      <c r="JV104" s="140"/>
      <c r="JW104" s="140"/>
      <c r="JX104" s="140"/>
      <c r="JY104" s="140"/>
      <c r="JZ104" s="140"/>
      <c r="KA104" s="140"/>
      <c r="KB104" s="140"/>
      <c r="KC104" s="140"/>
      <c r="KD104" s="140"/>
      <c r="KE104" s="140"/>
      <c r="KF104" s="140"/>
      <c r="KG104" s="140"/>
      <c r="KH104" s="140"/>
      <c r="KI104" s="140"/>
      <c r="KJ104" s="140"/>
      <c r="KK104" s="140"/>
      <c r="KL104" s="140"/>
      <c r="KM104" s="140"/>
      <c r="KN104" s="140"/>
      <c r="KO104" s="140"/>
      <c r="KP104" s="140"/>
      <c r="KQ104" s="140"/>
      <c r="KR104" s="140"/>
      <c r="KS104" s="140"/>
      <c r="KT104" s="139"/>
      <c r="KU104" s="140"/>
      <c r="KV104" s="140"/>
      <c r="KW104" s="140"/>
      <c r="KX104" s="140"/>
      <c r="KY104" s="140"/>
      <c r="KZ104" s="140"/>
      <c r="LA104" s="140"/>
      <c r="LB104" s="140"/>
      <c r="LC104" s="140"/>
      <c r="LD104" s="140"/>
      <c r="LE104" s="140"/>
      <c r="LF104" s="140"/>
      <c r="LG104" s="140"/>
      <c r="LH104" s="140"/>
      <c r="LI104" s="140"/>
      <c r="LJ104" s="140"/>
      <c r="LK104" s="140"/>
      <c r="LL104" s="140"/>
      <c r="LM104" s="140"/>
      <c r="LN104" s="140"/>
      <c r="LO104" s="140"/>
      <c r="LP104" s="140"/>
      <c r="LQ104" s="140"/>
      <c r="LR104" s="140"/>
      <c r="LS104" s="140"/>
      <c r="LT104" s="140"/>
      <c r="LU104" s="140"/>
      <c r="LV104" s="140"/>
      <c r="LW104" s="140"/>
      <c r="LX104" s="140"/>
      <c r="LY104" s="140"/>
      <c r="LZ104" s="140"/>
      <c r="MA104" s="140"/>
      <c r="MB104" s="140"/>
      <c r="MC104" s="139"/>
      <c r="MD104" s="164"/>
      <c r="ME104" s="164"/>
      <c r="MF104" s="164"/>
      <c r="MG104" s="164"/>
      <c r="MH104" s="164"/>
      <c r="MI104" s="164"/>
      <c r="MJ104" s="164"/>
      <c r="MK104" s="164"/>
      <c r="ML104" s="164"/>
      <c r="MM104" s="164"/>
      <c r="MN104" s="164"/>
      <c r="MO104" s="164"/>
      <c r="MP104" s="164"/>
      <c r="MQ104" s="164"/>
      <c r="MR104" s="164"/>
      <c r="MS104" s="164"/>
      <c r="MT104" s="164"/>
      <c r="MU104" s="164"/>
      <c r="MV104" s="164"/>
      <c r="MW104" s="164"/>
      <c r="MX104" s="164"/>
      <c r="MY104" s="164"/>
      <c r="MZ104" s="164"/>
      <c r="NA104" s="164"/>
      <c r="NB104" s="164"/>
      <c r="NC104" s="164"/>
      <c r="ND104" s="164"/>
      <c r="NE104" s="164"/>
      <c r="NF104" s="164"/>
      <c r="NG104" s="164"/>
      <c r="NH104" s="164"/>
      <c r="NI104" s="164"/>
      <c r="NJ104" s="164"/>
      <c r="NK104" s="164"/>
      <c r="NL104" s="139"/>
      <c r="NM104" s="164"/>
      <c r="NN104" s="164"/>
      <c r="NO104" s="164"/>
      <c r="NP104" s="164"/>
      <c r="NQ104" s="164"/>
      <c r="NR104" s="164"/>
      <c r="NS104" s="164"/>
      <c r="NT104" s="164"/>
      <c r="NU104" s="164"/>
      <c r="NV104" s="164"/>
      <c r="NW104" s="164"/>
      <c r="NX104" s="164"/>
      <c r="NY104" s="164"/>
      <c r="NZ104" s="164"/>
      <c r="OA104" s="164"/>
      <c r="OB104" s="164"/>
      <c r="OC104" s="164"/>
      <c r="OD104" s="164"/>
      <c r="OE104" s="164"/>
      <c r="OF104" s="164"/>
      <c r="OG104" s="164"/>
      <c r="OH104" s="164"/>
      <c r="OI104" s="164"/>
      <c r="OJ104" s="164"/>
      <c r="OK104" s="164"/>
      <c r="OL104" s="164"/>
      <c r="OM104" s="164"/>
      <c r="ON104" s="164"/>
      <c r="OO104" s="164"/>
      <c r="OP104" s="164"/>
      <c r="OQ104" s="164"/>
      <c r="OR104" s="164"/>
      <c r="OS104" s="164"/>
      <c r="OT104" s="164"/>
      <c r="OU104" s="139"/>
      <c r="OV104" s="164"/>
      <c r="OW104" s="164"/>
      <c r="OX104" s="164"/>
      <c r="OY104" s="164"/>
      <c r="OZ104" s="164"/>
      <c r="PA104" s="164"/>
      <c r="PB104" s="164"/>
      <c r="PC104" s="164"/>
      <c r="PD104" s="164"/>
      <c r="PE104" s="164"/>
      <c r="PF104" s="164"/>
      <c r="PG104" s="164"/>
      <c r="PH104" s="164"/>
      <c r="PI104" s="164"/>
      <c r="PJ104" s="164"/>
      <c r="PK104" s="164"/>
      <c r="PL104" s="164"/>
      <c r="PM104" s="164"/>
      <c r="PN104" s="164"/>
      <c r="PO104" s="164"/>
      <c r="PP104" s="164"/>
      <c r="PQ104" s="164"/>
      <c r="PR104" s="164"/>
      <c r="PS104" s="164"/>
      <c r="PT104" s="164"/>
      <c r="PU104" s="164"/>
      <c r="PV104" s="164"/>
      <c r="PW104" s="164"/>
      <c r="PX104" s="164"/>
      <c r="PY104" s="164"/>
      <c r="PZ104" s="164"/>
      <c r="QA104" s="164"/>
      <c r="QB104" s="164"/>
      <c r="QC104" s="164"/>
      <c r="QD104" s="131"/>
    </row>
    <row r="105" spans="2:446">
      <c r="B105" s="128"/>
      <c r="C105" s="129"/>
      <c r="D105" s="129"/>
      <c r="E105" s="129"/>
      <c r="F105" s="130"/>
      <c r="G105" s="130"/>
      <c r="H105" s="131"/>
      <c r="I105" s="132"/>
      <c r="J105" s="132"/>
      <c r="K105" s="162"/>
      <c r="L105" s="132"/>
      <c r="M105" s="132"/>
      <c r="N105" s="135"/>
      <c r="O105" s="132"/>
      <c r="P105" s="135"/>
      <c r="Q105" s="132"/>
      <c r="R105" s="133"/>
      <c r="S105" s="133"/>
      <c r="T105" s="133"/>
      <c r="U105" s="133"/>
      <c r="V105" s="133"/>
      <c r="W105" s="133"/>
      <c r="X105" s="131"/>
      <c r="Y105" s="134"/>
      <c r="Z105" s="134"/>
      <c r="AA105" s="163"/>
      <c r="AB105" s="163"/>
      <c r="AC105" s="134"/>
      <c r="AD105" s="134"/>
      <c r="AE105" s="134"/>
      <c r="AF105" s="131"/>
      <c r="AG105" s="135"/>
      <c r="AH105" s="135"/>
      <c r="AI105" s="135"/>
      <c r="AJ105" s="135"/>
      <c r="AK105" s="135"/>
      <c r="AL105" s="131"/>
      <c r="AM105" s="156"/>
      <c r="AN105" s="156"/>
      <c r="AO105" s="156"/>
      <c r="AP105" s="131"/>
      <c r="AQ105" s="138"/>
      <c r="AR105" s="138"/>
      <c r="AS105" s="131"/>
      <c r="AT105" s="138"/>
      <c r="AU105" s="138"/>
      <c r="AV105" s="131"/>
      <c r="AW105" s="138"/>
      <c r="AX105" s="138"/>
      <c r="AY105" s="138"/>
      <c r="AZ105" s="138"/>
      <c r="BA105" s="138"/>
      <c r="BB105" s="131"/>
      <c r="BC105" s="138"/>
      <c r="BD105" s="138"/>
      <c r="BE105" s="138"/>
      <c r="BF105" s="131"/>
      <c r="BG105" s="138"/>
      <c r="BH105" s="138"/>
      <c r="BI105" s="131"/>
      <c r="BJ105" s="140"/>
      <c r="BK105" s="140"/>
      <c r="BL105" s="140"/>
      <c r="BM105" s="14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140"/>
      <c r="CO105" s="140"/>
      <c r="CP105" s="140"/>
      <c r="CQ105" s="140"/>
      <c r="CR105" s="131"/>
      <c r="CS105" s="140"/>
      <c r="CT105" s="140"/>
      <c r="CU105" s="140"/>
      <c r="CV105" s="140"/>
      <c r="CW105" s="140"/>
      <c r="CX105" s="140"/>
      <c r="CY105" s="140"/>
      <c r="CZ105" s="140"/>
      <c r="DA105" s="140"/>
      <c r="DB105" s="140"/>
      <c r="DC105" s="140"/>
      <c r="DD105" s="140"/>
      <c r="DE105" s="140"/>
      <c r="DF105" s="140"/>
      <c r="DG105" s="140"/>
      <c r="DH105" s="140"/>
      <c r="DI105" s="140"/>
      <c r="DJ105" s="140"/>
      <c r="DK105" s="140"/>
      <c r="DL105" s="140"/>
      <c r="DM105" s="140"/>
      <c r="DN105" s="140"/>
      <c r="DO105" s="140"/>
      <c r="DP105" s="140"/>
      <c r="DQ105" s="140"/>
      <c r="DR105" s="140"/>
      <c r="DS105" s="140"/>
      <c r="DT105" s="140"/>
      <c r="DU105" s="140"/>
      <c r="DV105" s="140"/>
      <c r="DW105" s="140"/>
      <c r="DX105" s="140"/>
      <c r="DY105" s="140"/>
      <c r="DZ105" s="140"/>
      <c r="EA105" s="139"/>
      <c r="EB105" s="140"/>
      <c r="EC105" s="140"/>
      <c r="ED105" s="140"/>
      <c r="EE105" s="140"/>
      <c r="EF105" s="140"/>
      <c r="EG105" s="140"/>
      <c r="EH105" s="140"/>
      <c r="EI105" s="140"/>
      <c r="EJ105" s="140"/>
      <c r="EK105" s="140"/>
      <c r="EL105" s="140"/>
      <c r="EM105" s="140"/>
      <c r="EN105" s="140"/>
      <c r="EO105" s="140"/>
      <c r="EP105" s="140"/>
      <c r="EQ105" s="140"/>
      <c r="ER105" s="140"/>
      <c r="ES105" s="140"/>
      <c r="ET105" s="140"/>
      <c r="EU105" s="140"/>
      <c r="EV105" s="140"/>
      <c r="EW105" s="140"/>
      <c r="EX105" s="140"/>
      <c r="EY105" s="140"/>
      <c r="EZ105" s="140"/>
      <c r="FA105" s="140"/>
      <c r="FB105" s="140"/>
      <c r="FC105" s="140"/>
      <c r="FD105" s="140"/>
      <c r="FE105" s="140"/>
      <c r="FF105" s="140"/>
      <c r="FG105" s="140"/>
      <c r="FH105" s="140"/>
      <c r="FI105" s="140"/>
      <c r="FJ105" s="139"/>
      <c r="FK105" s="140"/>
      <c r="FL105" s="140"/>
      <c r="FM105" s="140"/>
      <c r="FN105" s="140"/>
      <c r="FO105" s="140"/>
      <c r="FP105" s="140"/>
      <c r="FQ105" s="140"/>
      <c r="FR105" s="140"/>
      <c r="FS105" s="140"/>
      <c r="FT105" s="140"/>
      <c r="FU105" s="140"/>
      <c r="FV105" s="140"/>
      <c r="FW105" s="140"/>
      <c r="FX105" s="140"/>
      <c r="FY105" s="140"/>
      <c r="FZ105" s="140"/>
      <c r="GA105" s="140"/>
      <c r="GB105" s="140"/>
      <c r="GC105" s="140"/>
      <c r="GD105" s="140"/>
      <c r="GE105" s="140"/>
      <c r="GF105" s="140"/>
      <c r="GG105" s="140"/>
      <c r="GH105" s="140"/>
      <c r="GI105" s="140"/>
      <c r="GJ105" s="140"/>
      <c r="GK105" s="140"/>
      <c r="GL105" s="140"/>
      <c r="GM105" s="140"/>
      <c r="GN105" s="140"/>
      <c r="GO105" s="140"/>
      <c r="GP105" s="140"/>
      <c r="GQ105" s="140"/>
      <c r="GR105" s="140"/>
      <c r="GS105" s="139"/>
      <c r="GT105" s="140"/>
      <c r="GU105" s="140"/>
      <c r="GV105" s="140"/>
      <c r="GW105" s="140"/>
      <c r="GX105" s="140"/>
      <c r="GY105" s="140"/>
      <c r="GZ105" s="140"/>
      <c r="HA105" s="140"/>
      <c r="HB105" s="140"/>
      <c r="HC105" s="140"/>
      <c r="HD105" s="140"/>
      <c r="HE105" s="140"/>
      <c r="HF105" s="140"/>
      <c r="HG105" s="140"/>
      <c r="HH105" s="140"/>
      <c r="HI105" s="140"/>
      <c r="HJ105" s="140"/>
      <c r="HK105" s="140"/>
      <c r="HL105" s="140"/>
      <c r="HM105" s="140"/>
      <c r="HN105" s="140"/>
      <c r="HO105" s="140"/>
      <c r="HP105" s="140"/>
      <c r="HQ105" s="140"/>
      <c r="HR105" s="140"/>
      <c r="HS105" s="140"/>
      <c r="HT105" s="140"/>
      <c r="HU105" s="140"/>
      <c r="HV105" s="140"/>
      <c r="HW105" s="140"/>
      <c r="HX105" s="140"/>
      <c r="HY105" s="140"/>
      <c r="HZ105" s="140"/>
      <c r="IA105" s="140"/>
      <c r="IB105" s="139"/>
      <c r="IC105" s="140"/>
      <c r="ID105" s="140"/>
      <c r="IE105" s="140"/>
      <c r="IF105" s="140"/>
      <c r="IG105" s="140"/>
      <c r="IH105" s="140"/>
      <c r="II105" s="140"/>
      <c r="IJ105" s="140"/>
      <c r="IK105" s="140"/>
      <c r="IL105" s="140"/>
      <c r="IM105" s="140"/>
      <c r="IN105" s="140"/>
      <c r="IO105" s="140"/>
      <c r="IP105" s="140"/>
      <c r="IQ105" s="140"/>
      <c r="IR105" s="140"/>
      <c r="IS105" s="140"/>
      <c r="IT105" s="140"/>
      <c r="IU105" s="140"/>
      <c r="IV105" s="140"/>
      <c r="IW105" s="140"/>
      <c r="IX105" s="140"/>
      <c r="IY105" s="140"/>
      <c r="IZ105" s="140"/>
      <c r="JA105" s="140"/>
      <c r="JB105" s="140"/>
      <c r="JC105" s="140"/>
      <c r="JD105" s="140"/>
      <c r="JE105" s="140"/>
      <c r="JF105" s="140"/>
      <c r="JG105" s="140"/>
      <c r="JH105" s="140"/>
      <c r="JI105" s="140"/>
      <c r="JJ105" s="140"/>
      <c r="JK105" s="139"/>
      <c r="JL105" s="140"/>
      <c r="JM105" s="140"/>
      <c r="JN105" s="140"/>
      <c r="JO105" s="140"/>
      <c r="JP105" s="140"/>
      <c r="JQ105" s="140"/>
      <c r="JR105" s="140"/>
      <c r="JS105" s="140"/>
      <c r="JT105" s="140"/>
      <c r="JU105" s="140"/>
      <c r="JV105" s="140"/>
      <c r="JW105" s="140"/>
      <c r="JX105" s="140"/>
      <c r="JY105" s="140"/>
      <c r="JZ105" s="140"/>
      <c r="KA105" s="140"/>
      <c r="KB105" s="140"/>
      <c r="KC105" s="140"/>
      <c r="KD105" s="140"/>
      <c r="KE105" s="140"/>
      <c r="KF105" s="140"/>
      <c r="KG105" s="140"/>
      <c r="KH105" s="140"/>
      <c r="KI105" s="140"/>
      <c r="KJ105" s="140"/>
      <c r="KK105" s="140"/>
      <c r="KL105" s="140"/>
      <c r="KM105" s="140"/>
      <c r="KN105" s="140"/>
      <c r="KO105" s="140"/>
      <c r="KP105" s="140"/>
      <c r="KQ105" s="140"/>
      <c r="KR105" s="140"/>
      <c r="KS105" s="140"/>
      <c r="KT105" s="139"/>
      <c r="KU105" s="140"/>
      <c r="KV105" s="140"/>
      <c r="KW105" s="140"/>
      <c r="KX105" s="140"/>
      <c r="KY105" s="140"/>
      <c r="KZ105" s="140"/>
      <c r="LA105" s="140"/>
      <c r="LB105" s="140"/>
      <c r="LC105" s="140"/>
      <c r="LD105" s="140"/>
      <c r="LE105" s="140"/>
      <c r="LF105" s="140"/>
      <c r="LG105" s="140"/>
      <c r="LH105" s="140"/>
      <c r="LI105" s="140"/>
      <c r="LJ105" s="140"/>
      <c r="LK105" s="140"/>
      <c r="LL105" s="140"/>
      <c r="LM105" s="140"/>
      <c r="LN105" s="140"/>
      <c r="LO105" s="140"/>
      <c r="LP105" s="140"/>
      <c r="LQ105" s="140"/>
      <c r="LR105" s="140"/>
      <c r="LS105" s="140"/>
      <c r="LT105" s="140"/>
      <c r="LU105" s="140"/>
      <c r="LV105" s="140"/>
      <c r="LW105" s="140"/>
      <c r="LX105" s="140"/>
      <c r="LY105" s="140"/>
      <c r="LZ105" s="140"/>
      <c r="MA105" s="140"/>
      <c r="MB105" s="140"/>
      <c r="MC105" s="139"/>
      <c r="MD105" s="164"/>
      <c r="ME105" s="164"/>
      <c r="MF105" s="164"/>
      <c r="MG105" s="164"/>
      <c r="MH105" s="164"/>
      <c r="MI105" s="164"/>
      <c r="MJ105" s="164"/>
      <c r="MK105" s="164"/>
      <c r="ML105" s="164"/>
      <c r="MM105" s="164"/>
      <c r="MN105" s="164"/>
      <c r="MO105" s="164"/>
      <c r="MP105" s="164"/>
      <c r="MQ105" s="164"/>
      <c r="MR105" s="164"/>
      <c r="MS105" s="164"/>
      <c r="MT105" s="164"/>
      <c r="MU105" s="164"/>
      <c r="MV105" s="164"/>
      <c r="MW105" s="164"/>
      <c r="MX105" s="164"/>
      <c r="MY105" s="164"/>
      <c r="MZ105" s="164"/>
      <c r="NA105" s="164"/>
      <c r="NB105" s="164"/>
      <c r="NC105" s="164"/>
      <c r="ND105" s="164"/>
      <c r="NE105" s="164"/>
      <c r="NF105" s="164"/>
      <c r="NG105" s="164"/>
      <c r="NH105" s="164"/>
      <c r="NI105" s="164"/>
      <c r="NJ105" s="164"/>
      <c r="NK105" s="164"/>
      <c r="NL105" s="139"/>
      <c r="NM105" s="164"/>
      <c r="NN105" s="164"/>
      <c r="NO105" s="164"/>
      <c r="NP105" s="164"/>
      <c r="NQ105" s="164"/>
      <c r="NR105" s="164"/>
      <c r="NS105" s="164"/>
      <c r="NT105" s="164"/>
      <c r="NU105" s="164"/>
      <c r="NV105" s="164"/>
      <c r="NW105" s="164"/>
      <c r="NX105" s="164"/>
      <c r="NY105" s="164"/>
      <c r="NZ105" s="164"/>
      <c r="OA105" s="164"/>
      <c r="OB105" s="164"/>
      <c r="OC105" s="164"/>
      <c r="OD105" s="164"/>
      <c r="OE105" s="164"/>
      <c r="OF105" s="164"/>
      <c r="OG105" s="164"/>
      <c r="OH105" s="164"/>
      <c r="OI105" s="164"/>
      <c r="OJ105" s="164"/>
      <c r="OK105" s="164"/>
      <c r="OL105" s="164"/>
      <c r="OM105" s="164"/>
      <c r="ON105" s="164"/>
      <c r="OO105" s="164"/>
      <c r="OP105" s="164"/>
      <c r="OQ105" s="164"/>
      <c r="OR105" s="164"/>
      <c r="OS105" s="164"/>
      <c r="OT105" s="164"/>
      <c r="OU105" s="139"/>
      <c r="OV105" s="164"/>
      <c r="OW105" s="164"/>
      <c r="OX105" s="164"/>
      <c r="OY105" s="164"/>
      <c r="OZ105" s="164"/>
      <c r="PA105" s="164"/>
      <c r="PB105" s="164"/>
      <c r="PC105" s="164"/>
      <c r="PD105" s="164"/>
      <c r="PE105" s="164"/>
      <c r="PF105" s="164"/>
      <c r="PG105" s="164"/>
      <c r="PH105" s="164"/>
      <c r="PI105" s="164"/>
      <c r="PJ105" s="164"/>
      <c r="PK105" s="164"/>
      <c r="PL105" s="164"/>
      <c r="PM105" s="164"/>
      <c r="PN105" s="164"/>
      <c r="PO105" s="164"/>
      <c r="PP105" s="164"/>
      <c r="PQ105" s="164"/>
      <c r="PR105" s="164"/>
      <c r="PS105" s="164"/>
      <c r="PT105" s="164"/>
      <c r="PU105" s="164"/>
      <c r="PV105" s="164"/>
      <c r="PW105" s="164"/>
      <c r="PX105" s="164"/>
      <c r="PY105" s="164"/>
      <c r="PZ105" s="164"/>
      <c r="QA105" s="164"/>
      <c r="QB105" s="164"/>
      <c r="QC105" s="164"/>
      <c r="QD105" s="131"/>
    </row>
    <row r="106" spans="2:446">
      <c r="B106" s="128"/>
      <c r="C106" s="129"/>
      <c r="D106" s="129"/>
      <c r="E106" s="129"/>
      <c r="F106" s="130"/>
      <c r="G106" s="130"/>
      <c r="H106" s="131"/>
      <c r="I106" s="132"/>
      <c r="J106" s="132"/>
      <c r="K106" s="162"/>
      <c r="L106" s="132"/>
      <c r="M106" s="132"/>
      <c r="N106" s="135"/>
      <c r="O106" s="132"/>
      <c r="P106" s="135"/>
      <c r="Q106" s="132"/>
      <c r="R106" s="133"/>
      <c r="S106" s="133"/>
      <c r="T106" s="133"/>
      <c r="U106" s="133"/>
      <c r="V106" s="133"/>
      <c r="W106" s="133"/>
      <c r="X106" s="131"/>
      <c r="Y106" s="134"/>
      <c r="Z106" s="134"/>
      <c r="AA106" s="163"/>
      <c r="AB106" s="163"/>
      <c r="AC106" s="134"/>
      <c r="AD106" s="134"/>
      <c r="AE106" s="134"/>
      <c r="AF106" s="131"/>
      <c r="AG106" s="135"/>
      <c r="AH106" s="135"/>
      <c r="AI106" s="135"/>
      <c r="AJ106" s="135"/>
      <c r="AK106" s="135"/>
      <c r="AL106" s="131"/>
      <c r="AM106" s="156"/>
      <c r="AN106" s="156"/>
      <c r="AO106" s="156"/>
      <c r="AP106" s="131"/>
      <c r="AQ106" s="138"/>
      <c r="AR106" s="138"/>
      <c r="AS106" s="131"/>
      <c r="AT106" s="138"/>
      <c r="AU106" s="138"/>
      <c r="AV106" s="131"/>
      <c r="AW106" s="138"/>
      <c r="AX106" s="138"/>
      <c r="AY106" s="138"/>
      <c r="AZ106" s="138"/>
      <c r="BA106" s="138"/>
      <c r="BB106" s="131"/>
      <c r="BC106" s="138"/>
      <c r="BD106" s="138"/>
      <c r="BE106" s="138"/>
      <c r="BF106" s="131"/>
      <c r="BG106" s="138"/>
      <c r="BH106" s="138"/>
      <c r="BI106" s="131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140"/>
      <c r="CO106" s="140"/>
      <c r="CP106" s="140"/>
      <c r="CQ106" s="140"/>
      <c r="CR106" s="131"/>
      <c r="CS106" s="140"/>
      <c r="CT106" s="140"/>
      <c r="CU106" s="140"/>
      <c r="CV106" s="140"/>
      <c r="CW106" s="140"/>
      <c r="CX106" s="140"/>
      <c r="CY106" s="140"/>
      <c r="CZ106" s="140"/>
      <c r="DA106" s="140"/>
      <c r="DB106" s="140"/>
      <c r="DC106" s="140"/>
      <c r="DD106" s="140"/>
      <c r="DE106" s="140"/>
      <c r="DF106" s="140"/>
      <c r="DG106" s="140"/>
      <c r="DH106" s="140"/>
      <c r="DI106" s="140"/>
      <c r="DJ106" s="140"/>
      <c r="DK106" s="140"/>
      <c r="DL106" s="140"/>
      <c r="DM106" s="140"/>
      <c r="DN106" s="140"/>
      <c r="DO106" s="140"/>
      <c r="DP106" s="140"/>
      <c r="DQ106" s="140"/>
      <c r="DR106" s="140"/>
      <c r="DS106" s="140"/>
      <c r="DT106" s="140"/>
      <c r="DU106" s="140"/>
      <c r="DV106" s="140"/>
      <c r="DW106" s="140"/>
      <c r="DX106" s="140"/>
      <c r="DY106" s="140"/>
      <c r="DZ106" s="140"/>
      <c r="EA106" s="139"/>
      <c r="EB106" s="140"/>
      <c r="EC106" s="140"/>
      <c r="ED106" s="140"/>
      <c r="EE106" s="140"/>
      <c r="EF106" s="140"/>
      <c r="EG106" s="140"/>
      <c r="EH106" s="140"/>
      <c r="EI106" s="140"/>
      <c r="EJ106" s="140"/>
      <c r="EK106" s="140"/>
      <c r="EL106" s="140"/>
      <c r="EM106" s="140"/>
      <c r="EN106" s="140"/>
      <c r="EO106" s="140"/>
      <c r="EP106" s="140"/>
      <c r="EQ106" s="140"/>
      <c r="ER106" s="140"/>
      <c r="ES106" s="140"/>
      <c r="ET106" s="140"/>
      <c r="EU106" s="140"/>
      <c r="EV106" s="140"/>
      <c r="EW106" s="140"/>
      <c r="EX106" s="140"/>
      <c r="EY106" s="140"/>
      <c r="EZ106" s="140"/>
      <c r="FA106" s="140"/>
      <c r="FB106" s="140"/>
      <c r="FC106" s="140"/>
      <c r="FD106" s="140"/>
      <c r="FE106" s="140"/>
      <c r="FF106" s="140"/>
      <c r="FG106" s="140"/>
      <c r="FH106" s="140"/>
      <c r="FI106" s="140"/>
      <c r="FJ106" s="139"/>
      <c r="FK106" s="140"/>
      <c r="FL106" s="140"/>
      <c r="FM106" s="140"/>
      <c r="FN106" s="140"/>
      <c r="FO106" s="140"/>
      <c r="FP106" s="140"/>
      <c r="FQ106" s="140"/>
      <c r="FR106" s="140"/>
      <c r="FS106" s="140"/>
      <c r="FT106" s="140"/>
      <c r="FU106" s="140"/>
      <c r="FV106" s="140"/>
      <c r="FW106" s="140"/>
      <c r="FX106" s="140"/>
      <c r="FY106" s="140"/>
      <c r="FZ106" s="140"/>
      <c r="GA106" s="140"/>
      <c r="GB106" s="140"/>
      <c r="GC106" s="140"/>
      <c r="GD106" s="140"/>
      <c r="GE106" s="140"/>
      <c r="GF106" s="140"/>
      <c r="GG106" s="140"/>
      <c r="GH106" s="140"/>
      <c r="GI106" s="140"/>
      <c r="GJ106" s="140"/>
      <c r="GK106" s="140"/>
      <c r="GL106" s="140"/>
      <c r="GM106" s="140"/>
      <c r="GN106" s="140"/>
      <c r="GO106" s="140"/>
      <c r="GP106" s="140"/>
      <c r="GQ106" s="140"/>
      <c r="GR106" s="140"/>
      <c r="GS106" s="139"/>
      <c r="GT106" s="140"/>
      <c r="GU106" s="140"/>
      <c r="GV106" s="140"/>
      <c r="GW106" s="140"/>
      <c r="GX106" s="140"/>
      <c r="GY106" s="140"/>
      <c r="GZ106" s="140"/>
      <c r="HA106" s="140"/>
      <c r="HB106" s="140"/>
      <c r="HC106" s="140"/>
      <c r="HD106" s="140"/>
      <c r="HE106" s="140"/>
      <c r="HF106" s="140"/>
      <c r="HG106" s="140"/>
      <c r="HH106" s="140"/>
      <c r="HI106" s="140"/>
      <c r="HJ106" s="140"/>
      <c r="HK106" s="140"/>
      <c r="HL106" s="140"/>
      <c r="HM106" s="140"/>
      <c r="HN106" s="140"/>
      <c r="HO106" s="140"/>
      <c r="HP106" s="140"/>
      <c r="HQ106" s="140"/>
      <c r="HR106" s="140"/>
      <c r="HS106" s="140"/>
      <c r="HT106" s="140"/>
      <c r="HU106" s="140"/>
      <c r="HV106" s="140"/>
      <c r="HW106" s="140"/>
      <c r="HX106" s="140"/>
      <c r="HY106" s="140"/>
      <c r="HZ106" s="140"/>
      <c r="IA106" s="140"/>
      <c r="IB106" s="139"/>
      <c r="IC106" s="140"/>
      <c r="ID106" s="140"/>
      <c r="IE106" s="140"/>
      <c r="IF106" s="140"/>
      <c r="IG106" s="140"/>
      <c r="IH106" s="140"/>
      <c r="II106" s="140"/>
      <c r="IJ106" s="140"/>
      <c r="IK106" s="140"/>
      <c r="IL106" s="140"/>
      <c r="IM106" s="140"/>
      <c r="IN106" s="140"/>
      <c r="IO106" s="140"/>
      <c r="IP106" s="140"/>
      <c r="IQ106" s="140"/>
      <c r="IR106" s="140"/>
      <c r="IS106" s="140"/>
      <c r="IT106" s="140"/>
      <c r="IU106" s="140"/>
      <c r="IV106" s="140"/>
      <c r="IW106" s="140"/>
      <c r="IX106" s="140"/>
      <c r="IY106" s="140"/>
      <c r="IZ106" s="140"/>
      <c r="JA106" s="140"/>
      <c r="JB106" s="140"/>
      <c r="JC106" s="140"/>
      <c r="JD106" s="140"/>
      <c r="JE106" s="140"/>
      <c r="JF106" s="140"/>
      <c r="JG106" s="140"/>
      <c r="JH106" s="140"/>
      <c r="JI106" s="140"/>
      <c r="JJ106" s="140"/>
      <c r="JK106" s="139"/>
      <c r="JL106" s="140"/>
      <c r="JM106" s="140"/>
      <c r="JN106" s="140"/>
      <c r="JO106" s="140"/>
      <c r="JP106" s="140"/>
      <c r="JQ106" s="140"/>
      <c r="JR106" s="140"/>
      <c r="JS106" s="140"/>
      <c r="JT106" s="140"/>
      <c r="JU106" s="140"/>
      <c r="JV106" s="140"/>
      <c r="JW106" s="140"/>
      <c r="JX106" s="140"/>
      <c r="JY106" s="140"/>
      <c r="JZ106" s="140"/>
      <c r="KA106" s="140"/>
      <c r="KB106" s="140"/>
      <c r="KC106" s="140"/>
      <c r="KD106" s="140"/>
      <c r="KE106" s="140"/>
      <c r="KF106" s="140"/>
      <c r="KG106" s="140"/>
      <c r="KH106" s="140"/>
      <c r="KI106" s="140"/>
      <c r="KJ106" s="140"/>
      <c r="KK106" s="140"/>
      <c r="KL106" s="140"/>
      <c r="KM106" s="140"/>
      <c r="KN106" s="140"/>
      <c r="KO106" s="140"/>
      <c r="KP106" s="140"/>
      <c r="KQ106" s="140"/>
      <c r="KR106" s="140"/>
      <c r="KS106" s="140"/>
      <c r="KT106" s="139"/>
      <c r="KU106" s="140"/>
      <c r="KV106" s="140"/>
      <c r="KW106" s="140"/>
      <c r="KX106" s="140"/>
      <c r="KY106" s="140"/>
      <c r="KZ106" s="140"/>
      <c r="LA106" s="140"/>
      <c r="LB106" s="140"/>
      <c r="LC106" s="140"/>
      <c r="LD106" s="140"/>
      <c r="LE106" s="140"/>
      <c r="LF106" s="140"/>
      <c r="LG106" s="140"/>
      <c r="LH106" s="140"/>
      <c r="LI106" s="140"/>
      <c r="LJ106" s="140"/>
      <c r="LK106" s="140"/>
      <c r="LL106" s="140"/>
      <c r="LM106" s="140"/>
      <c r="LN106" s="140"/>
      <c r="LO106" s="140"/>
      <c r="LP106" s="140"/>
      <c r="LQ106" s="140"/>
      <c r="LR106" s="140"/>
      <c r="LS106" s="140"/>
      <c r="LT106" s="140"/>
      <c r="LU106" s="140"/>
      <c r="LV106" s="140"/>
      <c r="LW106" s="140"/>
      <c r="LX106" s="140"/>
      <c r="LY106" s="140"/>
      <c r="LZ106" s="140"/>
      <c r="MA106" s="140"/>
      <c r="MB106" s="140"/>
      <c r="MC106" s="139"/>
      <c r="MD106" s="164"/>
      <c r="ME106" s="164"/>
      <c r="MF106" s="164"/>
      <c r="MG106" s="164"/>
      <c r="MH106" s="164"/>
      <c r="MI106" s="164"/>
      <c r="MJ106" s="164"/>
      <c r="MK106" s="164"/>
      <c r="ML106" s="164"/>
      <c r="MM106" s="164"/>
      <c r="MN106" s="164"/>
      <c r="MO106" s="164"/>
      <c r="MP106" s="164"/>
      <c r="MQ106" s="164"/>
      <c r="MR106" s="164"/>
      <c r="MS106" s="164"/>
      <c r="MT106" s="164"/>
      <c r="MU106" s="164"/>
      <c r="MV106" s="164"/>
      <c r="MW106" s="164"/>
      <c r="MX106" s="164"/>
      <c r="MY106" s="164"/>
      <c r="MZ106" s="164"/>
      <c r="NA106" s="164"/>
      <c r="NB106" s="164"/>
      <c r="NC106" s="164"/>
      <c r="ND106" s="164"/>
      <c r="NE106" s="164"/>
      <c r="NF106" s="164"/>
      <c r="NG106" s="164"/>
      <c r="NH106" s="164"/>
      <c r="NI106" s="164"/>
      <c r="NJ106" s="164"/>
      <c r="NK106" s="164"/>
      <c r="NL106" s="139"/>
      <c r="NM106" s="164"/>
      <c r="NN106" s="164"/>
      <c r="NO106" s="164"/>
      <c r="NP106" s="164"/>
      <c r="NQ106" s="164"/>
      <c r="NR106" s="164"/>
      <c r="NS106" s="164"/>
      <c r="NT106" s="164"/>
      <c r="NU106" s="164"/>
      <c r="NV106" s="164"/>
      <c r="NW106" s="164"/>
      <c r="NX106" s="164"/>
      <c r="NY106" s="164"/>
      <c r="NZ106" s="164"/>
      <c r="OA106" s="164"/>
      <c r="OB106" s="164"/>
      <c r="OC106" s="164"/>
      <c r="OD106" s="164"/>
      <c r="OE106" s="164"/>
      <c r="OF106" s="164"/>
      <c r="OG106" s="164"/>
      <c r="OH106" s="164"/>
      <c r="OI106" s="164"/>
      <c r="OJ106" s="164"/>
      <c r="OK106" s="164"/>
      <c r="OL106" s="164"/>
      <c r="OM106" s="164"/>
      <c r="ON106" s="164"/>
      <c r="OO106" s="164"/>
      <c r="OP106" s="164"/>
      <c r="OQ106" s="164"/>
      <c r="OR106" s="164"/>
      <c r="OS106" s="164"/>
      <c r="OT106" s="164"/>
      <c r="OU106" s="139"/>
      <c r="OV106" s="164"/>
      <c r="OW106" s="164"/>
      <c r="OX106" s="164"/>
      <c r="OY106" s="164"/>
      <c r="OZ106" s="164"/>
      <c r="PA106" s="164"/>
      <c r="PB106" s="164"/>
      <c r="PC106" s="164"/>
      <c r="PD106" s="164"/>
      <c r="PE106" s="164"/>
      <c r="PF106" s="164"/>
      <c r="PG106" s="164"/>
      <c r="PH106" s="164"/>
      <c r="PI106" s="164"/>
      <c r="PJ106" s="164"/>
      <c r="PK106" s="164"/>
      <c r="PL106" s="164"/>
      <c r="PM106" s="164"/>
      <c r="PN106" s="164"/>
      <c r="PO106" s="164"/>
      <c r="PP106" s="164"/>
      <c r="PQ106" s="164"/>
      <c r="PR106" s="164"/>
      <c r="PS106" s="164"/>
      <c r="PT106" s="164"/>
      <c r="PU106" s="164"/>
      <c r="PV106" s="164"/>
      <c r="PW106" s="164"/>
      <c r="PX106" s="164"/>
      <c r="PY106" s="164"/>
      <c r="PZ106" s="164"/>
      <c r="QA106" s="164"/>
      <c r="QB106" s="164"/>
      <c r="QC106" s="164"/>
      <c r="QD106" s="131"/>
    </row>
    <row r="107" spans="2:446">
      <c r="B107" s="128"/>
      <c r="C107" s="129"/>
      <c r="D107" s="129"/>
      <c r="E107" s="129"/>
      <c r="F107" s="130"/>
      <c r="G107" s="130"/>
      <c r="H107" s="131"/>
      <c r="I107" s="132"/>
      <c r="J107" s="132"/>
      <c r="K107" s="162"/>
      <c r="L107" s="132"/>
      <c r="M107" s="132"/>
      <c r="N107" s="135"/>
      <c r="O107" s="132"/>
      <c r="P107" s="135"/>
      <c r="Q107" s="132"/>
      <c r="R107" s="133"/>
      <c r="S107" s="133"/>
      <c r="T107" s="133"/>
      <c r="U107" s="133"/>
      <c r="V107" s="133"/>
      <c r="W107" s="133"/>
      <c r="X107" s="131"/>
      <c r="Y107" s="134"/>
      <c r="Z107" s="134"/>
      <c r="AA107" s="163"/>
      <c r="AB107" s="163"/>
      <c r="AC107" s="134"/>
      <c r="AD107" s="134"/>
      <c r="AE107" s="134"/>
      <c r="AF107" s="131"/>
      <c r="AG107" s="135"/>
      <c r="AH107" s="135"/>
      <c r="AI107" s="135"/>
      <c r="AJ107" s="135"/>
      <c r="AK107" s="135"/>
      <c r="AL107" s="131"/>
      <c r="AM107" s="156"/>
      <c r="AN107" s="156"/>
      <c r="AO107" s="156"/>
      <c r="AP107" s="131"/>
      <c r="AQ107" s="138"/>
      <c r="AR107" s="138"/>
      <c r="AS107" s="131"/>
      <c r="AT107" s="138"/>
      <c r="AU107" s="138"/>
      <c r="AV107" s="131"/>
      <c r="AW107" s="138"/>
      <c r="AX107" s="138"/>
      <c r="AY107" s="138"/>
      <c r="AZ107" s="138"/>
      <c r="BA107" s="138"/>
      <c r="BB107" s="131"/>
      <c r="BC107" s="138"/>
      <c r="BD107" s="138"/>
      <c r="BE107" s="138"/>
      <c r="BF107" s="131"/>
      <c r="BG107" s="138"/>
      <c r="BH107" s="138"/>
      <c r="BI107" s="131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  <c r="CN107" s="140"/>
      <c r="CO107" s="140"/>
      <c r="CP107" s="140"/>
      <c r="CQ107" s="140"/>
      <c r="CR107" s="131"/>
      <c r="CS107" s="140"/>
      <c r="CT107" s="140"/>
      <c r="CU107" s="140"/>
      <c r="CV107" s="140"/>
      <c r="CW107" s="140"/>
      <c r="CX107" s="140"/>
      <c r="CY107" s="140"/>
      <c r="CZ107" s="140"/>
      <c r="DA107" s="140"/>
      <c r="DB107" s="140"/>
      <c r="DC107" s="140"/>
      <c r="DD107" s="140"/>
      <c r="DE107" s="140"/>
      <c r="DF107" s="140"/>
      <c r="DG107" s="140"/>
      <c r="DH107" s="140"/>
      <c r="DI107" s="140"/>
      <c r="DJ107" s="140"/>
      <c r="DK107" s="140"/>
      <c r="DL107" s="140"/>
      <c r="DM107" s="140"/>
      <c r="DN107" s="140"/>
      <c r="DO107" s="140"/>
      <c r="DP107" s="140"/>
      <c r="DQ107" s="140"/>
      <c r="DR107" s="140"/>
      <c r="DS107" s="140"/>
      <c r="DT107" s="140"/>
      <c r="DU107" s="140"/>
      <c r="DV107" s="140"/>
      <c r="DW107" s="140"/>
      <c r="DX107" s="140"/>
      <c r="DY107" s="140"/>
      <c r="DZ107" s="140"/>
      <c r="EA107" s="139"/>
      <c r="EB107" s="140"/>
      <c r="EC107" s="140"/>
      <c r="ED107" s="140"/>
      <c r="EE107" s="140"/>
      <c r="EF107" s="140"/>
      <c r="EG107" s="140"/>
      <c r="EH107" s="140"/>
      <c r="EI107" s="140"/>
      <c r="EJ107" s="140"/>
      <c r="EK107" s="140"/>
      <c r="EL107" s="140"/>
      <c r="EM107" s="140"/>
      <c r="EN107" s="140"/>
      <c r="EO107" s="140"/>
      <c r="EP107" s="140"/>
      <c r="EQ107" s="140"/>
      <c r="ER107" s="140"/>
      <c r="ES107" s="140"/>
      <c r="ET107" s="140"/>
      <c r="EU107" s="140"/>
      <c r="EV107" s="140"/>
      <c r="EW107" s="140"/>
      <c r="EX107" s="140"/>
      <c r="EY107" s="140"/>
      <c r="EZ107" s="140"/>
      <c r="FA107" s="140"/>
      <c r="FB107" s="140"/>
      <c r="FC107" s="140"/>
      <c r="FD107" s="140"/>
      <c r="FE107" s="140"/>
      <c r="FF107" s="140"/>
      <c r="FG107" s="140"/>
      <c r="FH107" s="140"/>
      <c r="FI107" s="140"/>
      <c r="FJ107" s="139"/>
      <c r="FK107" s="140"/>
      <c r="FL107" s="140"/>
      <c r="FM107" s="140"/>
      <c r="FN107" s="140"/>
      <c r="FO107" s="140"/>
      <c r="FP107" s="140"/>
      <c r="FQ107" s="140"/>
      <c r="FR107" s="140"/>
      <c r="FS107" s="140"/>
      <c r="FT107" s="140"/>
      <c r="FU107" s="140"/>
      <c r="FV107" s="140"/>
      <c r="FW107" s="140"/>
      <c r="FX107" s="140"/>
      <c r="FY107" s="140"/>
      <c r="FZ107" s="140"/>
      <c r="GA107" s="140"/>
      <c r="GB107" s="140"/>
      <c r="GC107" s="140"/>
      <c r="GD107" s="140"/>
      <c r="GE107" s="140"/>
      <c r="GF107" s="140"/>
      <c r="GG107" s="140"/>
      <c r="GH107" s="140"/>
      <c r="GI107" s="140"/>
      <c r="GJ107" s="140"/>
      <c r="GK107" s="140"/>
      <c r="GL107" s="140"/>
      <c r="GM107" s="140"/>
      <c r="GN107" s="140"/>
      <c r="GO107" s="140"/>
      <c r="GP107" s="140"/>
      <c r="GQ107" s="140"/>
      <c r="GR107" s="140"/>
      <c r="GS107" s="139"/>
      <c r="GT107" s="140"/>
      <c r="GU107" s="140"/>
      <c r="GV107" s="140"/>
      <c r="GW107" s="140"/>
      <c r="GX107" s="140"/>
      <c r="GY107" s="140"/>
      <c r="GZ107" s="140"/>
      <c r="HA107" s="140"/>
      <c r="HB107" s="140"/>
      <c r="HC107" s="140"/>
      <c r="HD107" s="140"/>
      <c r="HE107" s="140"/>
      <c r="HF107" s="140"/>
      <c r="HG107" s="140"/>
      <c r="HH107" s="140"/>
      <c r="HI107" s="140"/>
      <c r="HJ107" s="140"/>
      <c r="HK107" s="140"/>
      <c r="HL107" s="140"/>
      <c r="HM107" s="140"/>
      <c r="HN107" s="140"/>
      <c r="HO107" s="140"/>
      <c r="HP107" s="140"/>
      <c r="HQ107" s="140"/>
      <c r="HR107" s="140"/>
      <c r="HS107" s="140"/>
      <c r="HT107" s="140"/>
      <c r="HU107" s="140"/>
      <c r="HV107" s="140"/>
      <c r="HW107" s="140"/>
      <c r="HX107" s="140"/>
      <c r="HY107" s="140"/>
      <c r="HZ107" s="140"/>
      <c r="IA107" s="140"/>
      <c r="IB107" s="139"/>
      <c r="IC107" s="140"/>
      <c r="ID107" s="140"/>
      <c r="IE107" s="140"/>
      <c r="IF107" s="140"/>
      <c r="IG107" s="140"/>
      <c r="IH107" s="140"/>
      <c r="II107" s="140"/>
      <c r="IJ107" s="140"/>
      <c r="IK107" s="140"/>
      <c r="IL107" s="140"/>
      <c r="IM107" s="140"/>
      <c r="IN107" s="140"/>
      <c r="IO107" s="140"/>
      <c r="IP107" s="140"/>
      <c r="IQ107" s="140"/>
      <c r="IR107" s="140"/>
      <c r="IS107" s="140"/>
      <c r="IT107" s="140"/>
      <c r="IU107" s="140"/>
      <c r="IV107" s="140"/>
      <c r="IW107" s="140"/>
      <c r="IX107" s="140"/>
      <c r="IY107" s="140"/>
      <c r="IZ107" s="140"/>
      <c r="JA107" s="140"/>
      <c r="JB107" s="140"/>
      <c r="JC107" s="140"/>
      <c r="JD107" s="140"/>
      <c r="JE107" s="140"/>
      <c r="JF107" s="140"/>
      <c r="JG107" s="140"/>
      <c r="JH107" s="140"/>
      <c r="JI107" s="140"/>
      <c r="JJ107" s="140"/>
      <c r="JK107" s="139"/>
      <c r="JL107" s="140"/>
      <c r="JM107" s="140"/>
      <c r="JN107" s="140"/>
      <c r="JO107" s="140"/>
      <c r="JP107" s="140"/>
      <c r="JQ107" s="140"/>
      <c r="JR107" s="140"/>
      <c r="JS107" s="140"/>
      <c r="JT107" s="140"/>
      <c r="JU107" s="140"/>
      <c r="JV107" s="140"/>
      <c r="JW107" s="140"/>
      <c r="JX107" s="140"/>
      <c r="JY107" s="140"/>
      <c r="JZ107" s="140"/>
      <c r="KA107" s="140"/>
      <c r="KB107" s="140"/>
      <c r="KC107" s="140"/>
      <c r="KD107" s="140"/>
      <c r="KE107" s="140"/>
      <c r="KF107" s="140"/>
      <c r="KG107" s="140"/>
      <c r="KH107" s="140"/>
      <c r="KI107" s="140"/>
      <c r="KJ107" s="140"/>
      <c r="KK107" s="140"/>
      <c r="KL107" s="140"/>
      <c r="KM107" s="140"/>
      <c r="KN107" s="140"/>
      <c r="KO107" s="140"/>
      <c r="KP107" s="140"/>
      <c r="KQ107" s="140"/>
      <c r="KR107" s="140"/>
      <c r="KS107" s="140"/>
      <c r="KT107" s="139"/>
      <c r="KU107" s="140"/>
      <c r="KV107" s="140"/>
      <c r="KW107" s="140"/>
      <c r="KX107" s="140"/>
      <c r="KY107" s="140"/>
      <c r="KZ107" s="140"/>
      <c r="LA107" s="140"/>
      <c r="LB107" s="140"/>
      <c r="LC107" s="140"/>
      <c r="LD107" s="140"/>
      <c r="LE107" s="140"/>
      <c r="LF107" s="140"/>
      <c r="LG107" s="140"/>
      <c r="LH107" s="140"/>
      <c r="LI107" s="140"/>
      <c r="LJ107" s="140"/>
      <c r="LK107" s="140"/>
      <c r="LL107" s="140"/>
      <c r="LM107" s="140"/>
      <c r="LN107" s="140"/>
      <c r="LO107" s="140"/>
      <c r="LP107" s="140"/>
      <c r="LQ107" s="140"/>
      <c r="LR107" s="140"/>
      <c r="LS107" s="140"/>
      <c r="LT107" s="140"/>
      <c r="LU107" s="140"/>
      <c r="LV107" s="140"/>
      <c r="LW107" s="140"/>
      <c r="LX107" s="140"/>
      <c r="LY107" s="140"/>
      <c r="LZ107" s="140"/>
      <c r="MA107" s="140"/>
      <c r="MB107" s="140"/>
      <c r="MC107" s="139"/>
      <c r="MD107" s="164"/>
      <c r="ME107" s="164"/>
      <c r="MF107" s="164"/>
      <c r="MG107" s="164"/>
      <c r="MH107" s="164"/>
      <c r="MI107" s="164"/>
      <c r="MJ107" s="164"/>
      <c r="MK107" s="164"/>
      <c r="ML107" s="164"/>
      <c r="MM107" s="164"/>
      <c r="MN107" s="164"/>
      <c r="MO107" s="164"/>
      <c r="MP107" s="164"/>
      <c r="MQ107" s="164"/>
      <c r="MR107" s="164"/>
      <c r="MS107" s="164"/>
      <c r="MT107" s="164"/>
      <c r="MU107" s="164"/>
      <c r="MV107" s="164"/>
      <c r="MW107" s="164"/>
      <c r="MX107" s="164"/>
      <c r="MY107" s="164"/>
      <c r="MZ107" s="164"/>
      <c r="NA107" s="164"/>
      <c r="NB107" s="164"/>
      <c r="NC107" s="164"/>
      <c r="ND107" s="164"/>
      <c r="NE107" s="164"/>
      <c r="NF107" s="164"/>
      <c r="NG107" s="164"/>
      <c r="NH107" s="164"/>
      <c r="NI107" s="164"/>
      <c r="NJ107" s="164"/>
      <c r="NK107" s="164"/>
      <c r="NL107" s="139"/>
      <c r="NM107" s="164"/>
      <c r="NN107" s="164"/>
      <c r="NO107" s="164"/>
      <c r="NP107" s="164"/>
      <c r="NQ107" s="164"/>
      <c r="NR107" s="164"/>
      <c r="NS107" s="164"/>
      <c r="NT107" s="164"/>
      <c r="NU107" s="164"/>
      <c r="NV107" s="164"/>
      <c r="NW107" s="164"/>
      <c r="NX107" s="164"/>
      <c r="NY107" s="164"/>
      <c r="NZ107" s="164"/>
      <c r="OA107" s="164"/>
      <c r="OB107" s="164"/>
      <c r="OC107" s="164"/>
      <c r="OD107" s="164"/>
      <c r="OE107" s="164"/>
      <c r="OF107" s="164"/>
      <c r="OG107" s="164"/>
      <c r="OH107" s="164"/>
      <c r="OI107" s="164"/>
      <c r="OJ107" s="164"/>
      <c r="OK107" s="164"/>
      <c r="OL107" s="164"/>
      <c r="OM107" s="164"/>
      <c r="ON107" s="164"/>
      <c r="OO107" s="164"/>
      <c r="OP107" s="164"/>
      <c r="OQ107" s="164"/>
      <c r="OR107" s="164"/>
      <c r="OS107" s="164"/>
      <c r="OT107" s="164"/>
      <c r="OU107" s="139"/>
      <c r="OV107" s="164"/>
      <c r="OW107" s="164"/>
      <c r="OX107" s="164"/>
      <c r="OY107" s="164"/>
      <c r="OZ107" s="164"/>
      <c r="PA107" s="164"/>
      <c r="PB107" s="164"/>
      <c r="PC107" s="164"/>
      <c r="PD107" s="164"/>
      <c r="PE107" s="164"/>
      <c r="PF107" s="164"/>
      <c r="PG107" s="164"/>
      <c r="PH107" s="164"/>
      <c r="PI107" s="164"/>
      <c r="PJ107" s="164"/>
      <c r="PK107" s="164"/>
      <c r="PL107" s="164"/>
      <c r="PM107" s="164"/>
      <c r="PN107" s="164"/>
      <c r="PO107" s="164"/>
      <c r="PP107" s="164"/>
      <c r="PQ107" s="164"/>
      <c r="PR107" s="164"/>
      <c r="PS107" s="164"/>
      <c r="PT107" s="164"/>
      <c r="PU107" s="164"/>
      <c r="PV107" s="164"/>
      <c r="PW107" s="164"/>
      <c r="PX107" s="164"/>
      <c r="PY107" s="164"/>
      <c r="PZ107" s="164"/>
      <c r="QA107" s="164"/>
      <c r="QB107" s="164"/>
      <c r="QC107" s="164"/>
      <c r="QD107" s="131"/>
    </row>
    <row r="108" spans="2:446">
      <c r="B108" s="128"/>
      <c r="C108" s="129"/>
      <c r="D108" s="129"/>
      <c r="E108" s="129"/>
      <c r="F108" s="130"/>
      <c r="G108" s="130"/>
      <c r="H108" s="131"/>
      <c r="I108" s="132"/>
      <c r="J108" s="132"/>
      <c r="K108" s="162"/>
      <c r="L108" s="132"/>
      <c r="M108" s="132"/>
      <c r="N108" s="135"/>
      <c r="O108" s="132"/>
      <c r="P108" s="135"/>
      <c r="Q108" s="132"/>
      <c r="R108" s="133"/>
      <c r="S108" s="133"/>
      <c r="T108" s="133"/>
      <c r="U108" s="133"/>
      <c r="V108" s="133"/>
      <c r="W108" s="133"/>
      <c r="X108" s="131"/>
      <c r="Y108" s="134"/>
      <c r="Z108" s="134"/>
      <c r="AA108" s="163"/>
      <c r="AB108" s="163"/>
      <c r="AC108" s="134"/>
      <c r="AD108" s="134"/>
      <c r="AE108" s="134"/>
      <c r="AF108" s="131"/>
      <c r="AG108" s="135"/>
      <c r="AH108" s="135"/>
      <c r="AI108" s="135"/>
      <c r="AJ108" s="135"/>
      <c r="AK108" s="135"/>
      <c r="AL108" s="131"/>
      <c r="AM108" s="156"/>
      <c r="AN108" s="156"/>
      <c r="AO108" s="156"/>
      <c r="AP108" s="131"/>
      <c r="AQ108" s="138"/>
      <c r="AR108" s="138"/>
      <c r="AS108" s="131"/>
      <c r="AT108" s="138"/>
      <c r="AU108" s="138"/>
      <c r="AV108" s="131"/>
      <c r="AW108" s="138"/>
      <c r="AX108" s="138"/>
      <c r="AY108" s="138"/>
      <c r="AZ108" s="138"/>
      <c r="BA108" s="138"/>
      <c r="BB108" s="131"/>
      <c r="BC108" s="138"/>
      <c r="BD108" s="138"/>
      <c r="BE108" s="138"/>
      <c r="BF108" s="131"/>
      <c r="BG108" s="138"/>
      <c r="BH108" s="138"/>
      <c r="BI108" s="131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0"/>
      <c r="CO108" s="140"/>
      <c r="CP108" s="140"/>
      <c r="CQ108" s="140"/>
      <c r="CR108" s="131"/>
      <c r="CS108" s="140"/>
      <c r="CT108" s="140"/>
      <c r="CU108" s="140"/>
      <c r="CV108" s="140"/>
      <c r="CW108" s="140"/>
      <c r="CX108" s="140"/>
      <c r="CY108" s="140"/>
      <c r="CZ108" s="140"/>
      <c r="DA108" s="140"/>
      <c r="DB108" s="140"/>
      <c r="DC108" s="140"/>
      <c r="DD108" s="140"/>
      <c r="DE108" s="140"/>
      <c r="DF108" s="140"/>
      <c r="DG108" s="140"/>
      <c r="DH108" s="140"/>
      <c r="DI108" s="140"/>
      <c r="DJ108" s="140"/>
      <c r="DK108" s="140"/>
      <c r="DL108" s="140"/>
      <c r="DM108" s="140"/>
      <c r="DN108" s="140"/>
      <c r="DO108" s="140"/>
      <c r="DP108" s="140"/>
      <c r="DQ108" s="140"/>
      <c r="DR108" s="140"/>
      <c r="DS108" s="140"/>
      <c r="DT108" s="140"/>
      <c r="DU108" s="140"/>
      <c r="DV108" s="140"/>
      <c r="DW108" s="140"/>
      <c r="DX108" s="140"/>
      <c r="DY108" s="140"/>
      <c r="DZ108" s="140"/>
      <c r="EA108" s="139"/>
      <c r="EB108" s="140"/>
      <c r="EC108" s="140"/>
      <c r="ED108" s="140"/>
      <c r="EE108" s="140"/>
      <c r="EF108" s="140"/>
      <c r="EG108" s="140"/>
      <c r="EH108" s="140"/>
      <c r="EI108" s="140"/>
      <c r="EJ108" s="140"/>
      <c r="EK108" s="140"/>
      <c r="EL108" s="140"/>
      <c r="EM108" s="140"/>
      <c r="EN108" s="140"/>
      <c r="EO108" s="140"/>
      <c r="EP108" s="140"/>
      <c r="EQ108" s="140"/>
      <c r="ER108" s="140"/>
      <c r="ES108" s="140"/>
      <c r="ET108" s="140"/>
      <c r="EU108" s="140"/>
      <c r="EV108" s="140"/>
      <c r="EW108" s="140"/>
      <c r="EX108" s="140"/>
      <c r="EY108" s="140"/>
      <c r="EZ108" s="140"/>
      <c r="FA108" s="140"/>
      <c r="FB108" s="140"/>
      <c r="FC108" s="140"/>
      <c r="FD108" s="140"/>
      <c r="FE108" s="140"/>
      <c r="FF108" s="140"/>
      <c r="FG108" s="140"/>
      <c r="FH108" s="140"/>
      <c r="FI108" s="140"/>
      <c r="FJ108" s="139"/>
      <c r="FK108" s="140"/>
      <c r="FL108" s="140"/>
      <c r="FM108" s="140"/>
      <c r="FN108" s="140"/>
      <c r="FO108" s="140"/>
      <c r="FP108" s="140"/>
      <c r="FQ108" s="140"/>
      <c r="FR108" s="140"/>
      <c r="FS108" s="140"/>
      <c r="FT108" s="140"/>
      <c r="FU108" s="140"/>
      <c r="FV108" s="140"/>
      <c r="FW108" s="140"/>
      <c r="FX108" s="140"/>
      <c r="FY108" s="140"/>
      <c r="FZ108" s="140"/>
      <c r="GA108" s="140"/>
      <c r="GB108" s="140"/>
      <c r="GC108" s="140"/>
      <c r="GD108" s="140"/>
      <c r="GE108" s="140"/>
      <c r="GF108" s="140"/>
      <c r="GG108" s="140"/>
      <c r="GH108" s="140"/>
      <c r="GI108" s="140"/>
      <c r="GJ108" s="140"/>
      <c r="GK108" s="140"/>
      <c r="GL108" s="140"/>
      <c r="GM108" s="140"/>
      <c r="GN108" s="140"/>
      <c r="GO108" s="140"/>
      <c r="GP108" s="140"/>
      <c r="GQ108" s="140"/>
      <c r="GR108" s="140"/>
      <c r="GS108" s="139"/>
      <c r="GT108" s="140"/>
      <c r="GU108" s="140"/>
      <c r="GV108" s="140"/>
      <c r="GW108" s="140"/>
      <c r="GX108" s="140"/>
      <c r="GY108" s="140"/>
      <c r="GZ108" s="140"/>
      <c r="HA108" s="140"/>
      <c r="HB108" s="140"/>
      <c r="HC108" s="140"/>
      <c r="HD108" s="140"/>
      <c r="HE108" s="140"/>
      <c r="HF108" s="140"/>
      <c r="HG108" s="140"/>
      <c r="HH108" s="140"/>
      <c r="HI108" s="140"/>
      <c r="HJ108" s="140"/>
      <c r="HK108" s="140"/>
      <c r="HL108" s="140"/>
      <c r="HM108" s="140"/>
      <c r="HN108" s="140"/>
      <c r="HO108" s="140"/>
      <c r="HP108" s="140"/>
      <c r="HQ108" s="140"/>
      <c r="HR108" s="140"/>
      <c r="HS108" s="140"/>
      <c r="HT108" s="140"/>
      <c r="HU108" s="140"/>
      <c r="HV108" s="140"/>
      <c r="HW108" s="140"/>
      <c r="HX108" s="140"/>
      <c r="HY108" s="140"/>
      <c r="HZ108" s="140"/>
      <c r="IA108" s="140"/>
      <c r="IB108" s="139"/>
      <c r="IC108" s="140"/>
      <c r="ID108" s="140"/>
      <c r="IE108" s="140"/>
      <c r="IF108" s="140"/>
      <c r="IG108" s="140"/>
      <c r="IH108" s="140"/>
      <c r="II108" s="140"/>
      <c r="IJ108" s="140"/>
      <c r="IK108" s="140"/>
      <c r="IL108" s="140"/>
      <c r="IM108" s="140"/>
      <c r="IN108" s="140"/>
      <c r="IO108" s="140"/>
      <c r="IP108" s="140"/>
      <c r="IQ108" s="140"/>
      <c r="IR108" s="140"/>
      <c r="IS108" s="140"/>
      <c r="IT108" s="140"/>
      <c r="IU108" s="140"/>
      <c r="IV108" s="140"/>
      <c r="IW108" s="140"/>
      <c r="IX108" s="140"/>
      <c r="IY108" s="140"/>
      <c r="IZ108" s="140"/>
      <c r="JA108" s="140"/>
      <c r="JB108" s="140"/>
      <c r="JC108" s="140"/>
      <c r="JD108" s="140"/>
      <c r="JE108" s="140"/>
      <c r="JF108" s="140"/>
      <c r="JG108" s="140"/>
      <c r="JH108" s="140"/>
      <c r="JI108" s="140"/>
      <c r="JJ108" s="140"/>
      <c r="JK108" s="139"/>
      <c r="JL108" s="140"/>
      <c r="JM108" s="140"/>
      <c r="JN108" s="140"/>
      <c r="JO108" s="140"/>
      <c r="JP108" s="140"/>
      <c r="JQ108" s="140"/>
      <c r="JR108" s="140"/>
      <c r="JS108" s="140"/>
      <c r="JT108" s="140"/>
      <c r="JU108" s="140"/>
      <c r="JV108" s="140"/>
      <c r="JW108" s="140"/>
      <c r="JX108" s="140"/>
      <c r="JY108" s="140"/>
      <c r="JZ108" s="140"/>
      <c r="KA108" s="140"/>
      <c r="KB108" s="140"/>
      <c r="KC108" s="140"/>
      <c r="KD108" s="140"/>
      <c r="KE108" s="140"/>
      <c r="KF108" s="140"/>
      <c r="KG108" s="140"/>
      <c r="KH108" s="140"/>
      <c r="KI108" s="140"/>
      <c r="KJ108" s="140"/>
      <c r="KK108" s="140"/>
      <c r="KL108" s="140"/>
      <c r="KM108" s="140"/>
      <c r="KN108" s="140"/>
      <c r="KO108" s="140"/>
      <c r="KP108" s="140"/>
      <c r="KQ108" s="140"/>
      <c r="KR108" s="140"/>
      <c r="KS108" s="140"/>
      <c r="KT108" s="139"/>
      <c r="KU108" s="140"/>
      <c r="KV108" s="140"/>
      <c r="KW108" s="140"/>
      <c r="KX108" s="140"/>
      <c r="KY108" s="140"/>
      <c r="KZ108" s="140"/>
      <c r="LA108" s="140"/>
      <c r="LB108" s="140"/>
      <c r="LC108" s="140"/>
      <c r="LD108" s="140"/>
      <c r="LE108" s="140"/>
      <c r="LF108" s="140"/>
      <c r="LG108" s="140"/>
      <c r="LH108" s="140"/>
      <c r="LI108" s="140"/>
      <c r="LJ108" s="140"/>
      <c r="LK108" s="140"/>
      <c r="LL108" s="140"/>
      <c r="LM108" s="140"/>
      <c r="LN108" s="140"/>
      <c r="LO108" s="140"/>
      <c r="LP108" s="140"/>
      <c r="LQ108" s="140"/>
      <c r="LR108" s="140"/>
      <c r="LS108" s="140"/>
      <c r="LT108" s="140"/>
      <c r="LU108" s="140"/>
      <c r="LV108" s="140"/>
      <c r="LW108" s="140"/>
      <c r="LX108" s="140"/>
      <c r="LY108" s="140"/>
      <c r="LZ108" s="140"/>
      <c r="MA108" s="140"/>
      <c r="MB108" s="140"/>
      <c r="MC108" s="139"/>
      <c r="MD108" s="164"/>
      <c r="ME108" s="164"/>
      <c r="MF108" s="164"/>
      <c r="MG108" s="164"/>
      <c r="MH108" s="164"/>
      <c r="MI108" s="164"/>
      <c r="MJ108" s="164"/>
      <c r="MK108" s="164"/>
      <c r="ML108" s="164"/>
      <c r="MM108" s="164"/>
      <c r="MN108" s="164"/>
      <c r="MO108" s="164"/>
      <c r="MP108" s="164"/>
      <c r="MQ108" s="164"/>
      <c r="MR108" s="164"/>
      <c r="MS108" s="164"/>
      <c r="MT108" s="164"/>
      <c r="MU108" s="164"/>
      <c r="MV108" s="164"/>
      <c r="MW108" s="164"/>
      <c r="MX108" s="164"/>
      <c r="MY108" s="164"/>
      <c r="MZ108" s="164"/>
      <c r="NA108" s="164"/>
      <c r="NB108" s="164"/>
      <c r="NC108" s="164"/>
      <c r="ND108" s="164"/>
      <c r="NE108" s="164"/>
      <c r="NF108" s="164"/>
      <c r="NG108" s="164"/>
      <c r="NH108" s="164"/>
      <c r="NI108" s="164"/>
      <c r="NJ108" s="164"/>
      <c r="NK108" s="164"/>
      <c r="NL108" s="139"/>
      <c r="NM108" s="164"/>
      <c r="NN108" s="164"/>
      <c r="NO108" s="164"/>
      <c r="NP108" s="164"/>
      <c r="NQ108" s="164"/>
      <c r="NR108" s="164"/>
      <c r="NS108" s="164"/>
      <c r="NT108" s="164"/>
      <c r="NU108" s="164"/>
      <c r="NV108" s="164"/>
      <c r="NW108" s="164"/>
      <c r="NX108" s="164"/>
      <c r="NY108" s="164"/>
      <c r="NZ108" s="164"/>
      <c r="OA108" s="164"/>
      <c r="OB108" s="164"/>
      <c r="OC108" s="164"/>
      <c r="OD108" s="164"/>
      <c r="OE108" s="164"/>
      <c r="OF108" s="164"/>
      <c r="OG108" s="164"/>
      <c r="OH108" s="164"/>
      <c r="OI108" s="164"/>
      <c r="OJ108" s="164"/>
      <c r="OK108" s="164"/>
      <c r="OL108" s="164"/>
      <c r="OM108" s="164"/>
      <c r="ON108" s="164"/>
      <c r="OO108" s="164"/>
      <c r="OP108" s="164"/>
      <c r="OQ108" s="164"/>
      <c r="OR108" s="164"/>
      <c r="OS108" s="164"/>
      <c r="OT108" s="164"/>
      <c r="OU108" s="139"/>
      <c r="OV108" s="164"/>
      <c r="OW108" s="164"/>
      <c r="OX108" s="164"/>
      <c r="OY108" s="164"/>
      <c r="OZ108" s="164"/>
      <c r="PA108" s="164"/>
      <c r="PB108" s="164"/>
      <c r="PC108" s="164"/>
      <c r="PD108" s="164"/>
      <c r="PE108" s="164"/>
      <c r="PF108" s="164"/>
      <c r="PG108" s="164"/>
      <c r="PH108" s="164"/>
      <c r="PI108" s="164"/>
      <c r="PJ108" s="164"/>
      <c r="PK108" s="164"/>
      <c r="PL108" s="164"/>
      <c r="PM108" s="164"/>
      <c r="PN108" s="164"/>
      <c r="PO108" s="164"/>
      <c r="PP108" s="164"/>
      <c r="PQ108" s="164"/>
      <c r="PR108" s="164"/>
      <c r="PS108" s="164"/>
      <c r="PT108" s="164"/>
      <c r="PU108" s="164"/>
      <c r="PV108" s="164"/>
      <c r="PW108" s="164"/>
      <c r="PX108" s="164"/>
      <c r="PY108" s="164"/>
      <c r="PZ108" s="164"/>
      <c r="QA108" s="164"/>
      <c r="QB108" s="164"/>
      <c r="QC108" s="164"/>
      <c r="QD108" s="131"/>
    </row>
    <row r="109" spans="2:446">
      <c r="B109" s="128"/>
      <c r="C109" s="129"/>
      <c r="D109" s="129"/>
      <c r="E109" s="129"/>
      <c r="F109" s="130"/>
      <c r="G109" s="130"/>
      <c r="H109" s="131"/>
      <c r="I109" s="132"/>
      <c r="J109" s="132"/>
      <c r="K109" s="162"/>
      <c r="L109" s="132"/>
      <c r="M109" s="132"/>
      <c r="N109" s="135"/>
      <c r="O109" s="132"/>
      <c r="P109" s="135"/>
      <c r="Q109" s="132"/>
      <c r="R109" s="133"/>
      <c r="S109" s="133"/>
      <c r="T109" s="133"/>
      <c r="U109" s="133"/>
      <c r="V109" s="133"/>
      <c r="W109" s="133"/>
      <c r="X109" s="131"/>
      <c r="Y109" s="134"/>
      <c r="Z109" s="134"/>
      <c r="AA109" s="163"/>
      <c r="AB109" s="163"/>
      <c r="AC109" s="134"/>
      <c r="AD109" s="134"/>
      <c r="AE109" s="134"/>
      <c r="AF109" s="131"/>
      <c r="AG109" s="135"/>
      <c r="AH109" s="135"/>
      <c r="AI109" s="135"/>
      <c r="AJ109" s="135"/>
      <c r="AK109" s="135"/>
      <c r="AL109" s="131"/>
      <c r="AM109" s="156"/>
      <c r="AN109" s="156"/>
      <c r="AO109" s="156"/>
      <c r="AP109" s="131"/>
      <c r="AQ109" s="138"/>
      <c r="AR109" s="138"/>
      <c r="AS109" s="131"/>
      <c r="AT109" s="138"/>
      <c r="AU109" s="138"/>
      <c r="AV109" s="131"/>
      <c r="AW109" s="138"/>
      <c r="AX109" s="138"/>
      <c r="AY109" s="138"/>
      <c r="AZ109" s="138"/>
      <c r="BA109" s="138"/>
      <c r="BB109" s="131"/>
      <c r="BC109" s="138"/>
      <c r="BD109" s="138"/>
      <c r="BE109" s="138"/>
      <c r="BF109" s="131"/>
      <c r="BG109" s="138"/>
      <c r="BH109" s="138"/>
      <c r="BI109" s="131"/>
      <c r="BJ109" s="140"/>
      <c r="BK109" s="140"/>
      <c r="BL109" s="140"/>
      <c r="BM109" s="140"/>
      <c r="BN109" s="140"/>
      <c r="BO109" s="140"/>
      <c r="BP109" s="140"/>
      <c r="BQ109" s="140"/>
      <c r="BR109" s="140"/>
      <c r="BS109" s="140"/>
      <c r="BT109" s="140"/>
      <c r="BU109" s="140"/>
      <c r="BV109" s="140"/>
      <c r="BW109" s="140"/>
      <c r="BX109" s="140"/>
      <c r="BY109" s="140"/>
      <c r="BZ109" s="140"/>
      <c r="CA109" s="140"/>
      <c r="CB109" s="140"/>
      <c r="CC109" s="140"/>
      <c r="CD109" s="140"/>
      <c r="CE109" s="140"/>
      <c r="CF109" s="140"/>
      <c r="CG109" s="140"/>
      <c r="CH109" s="140"/>
      <c r="CI109" s="140"/>
      <c r="CJ109" s="140"/>
      <c r="CK109" s="140"/>
      <c r="CL109" s="140"/>
      <c r="CM109" s="140"/>
      <c r="CN109" s="140"/>
      <c r="CO109" s="140"/>
      <c r="CP109" s="140"/>
      <c r="CQ109" s="140"/>
      <c r="CR109" s="131"/>
      <c r="CS109" s="140"/>
      <c r="CT109" s="140"/>
      <c r="CU109" s="140"/>
      <c r="CV109" s="140"/>
      <c r="CW109" s="140"/>
      <c r="CX109" s="140"/>
      <c r="CY109" s="140"/>
      <c r="CZ109" s="140"/>
      <c r="DA109" s="140"/>
      <c r="DB109" s="140"/>
      <c r="DC109" s="140"/>
      <c r="DD109" s="140"/>
      <c r="DE109" s="140"/>
      <c r="DF109" s="140"/>
      <c r="DG109" s="140"/>
      <c r="DH109" s="140"/>
      <c r="DI109" s="140"/>
      <c r="DJ109" s="140"/>
      <c r="DK109" s="140"/>
      <c r="DL109" s="140"/>
      <c r="DM109" s="140"/>
      <c r="DN109" s="140"/>
      <c r="DO109" s="140"/>
      <c r="DP109" s="140"/>
      <c r="DQ109" s="140"/>
      <c r="DR109" s="140"/>
      <c r="DS109" s="140"/>
      <c r="DT109" s="140"/>
      <c r="DU109" s="140"/>
      <c r="DV109" s="140"/>
      <c r="DW109" s="140"/>
      <c r="DX109" s="140"/>
      <c r="DY109" s="140"/>
      <c r="DZ109" s="140"/>
      <c r="EA109" s="139"/>
      <c r="EB109" s="140"/>
      <c r="EC109" s="140"/>
      <c r="ED109" s="140"/>
      <c r="EE109" s="140"/>
      <c r="EF109" s="140"/>
      <c r="EG109" s="140"/>
      <c r="EH109" s="140"/>
      <c r="EI109" s="140"/>
      <c r="EJ109" s="140"/>
      <c r="EK109" s="140"/>
      <c r="EL109" s="140"/>
      <c r="EM109" s="140"/>
      <c r="EN109" s="140"/>
      <c r="EO109" s="140"/>
      <c r="EP109" s="140"/>
      <c r="EQ109" s="140"/>
      <c r="ER109" s="140"/>
      <c r="ES109" s="140"/>
      <c r="ET109" s="140"/>
      <c r="EU109" s="140"/>
      <c r="EV109" s="140"/>
      <c r="EW109" s="140"/>
      <c r="EX109" s="140"/>
      <c r="EY109" s="140"/>
      <c r="EZ109" s="140"/>
      <c r="FA109" s="140"/>
      <c r="FB109" s="140"/>
      <c r="FC109" s="140"/>
      <c r="FD109" s="140"/>
      <c r="FE109" s="140"/>
      <c r="FF109" s="140"/>
      <c r="FG109" s="140"/>
      <c r="FH109" s="140"/>
      <c r="FI109" s="140"/>
      <c r="FJ109" s="139"/>
      <c r="FK109" s="140"/>
      <c r="FL109" s="140"/>
      <c r="FM109" s="140"/>
      <c r="FN109" s="140"/>
      <c r="FO109" s="140"/>
      <c r="FP109" s="140"/>
      <c r="FQ109" s="140"/>
      <c r="FR109" s="140"/>
      <c r="FS109" s="140"/>
      <c r="FT109" s="140"/>
      <c r="FU109" s="140"/>
      <c r="FV109" s="140"/>
      <c r="FW109" s="140"/>
      <c r="FX109" s="140"/>
      <c r="FY109" s="140"/>
      <c r="FZ109" s="140"/>
      <c r="GA109" s="140"/>
      <c r="GB109" s="140"/>
      <c r="GC109" s="140"/>
      <c r="GD109" s="140"/>
      <c r="GE109" s="140"/>
      <c r="GF109" s="140"/>
      <c r="GG109" s="140"/>
      <c r="GH109" s="140"/>
      <c r="GI109" s="140"/>
      <c r="GJ109" s="140"/>
      <c r="GK109" s="140"/>
      <c r="GL109" s="140"/>
      <c r="GM109" s="140"/>
      <c r="GN109" s="140"/>
      <c r="GO109" s="140"/>
      <c r="GP109" s="140"/>
      <c r="GQ109" s="140"/>
      <c r="GR109" s="140"/>
      <c r="GS109" s="139"/>
      <c r="GT109" s="140"/>
      <c r="GU109" s="140"/>
      <c r="GV109" s="140"/>
      <c r="GW109" s="140"/>
      <c r="GX109" s="140"/>
      <c r="GY109" s="140"/>
      <c r="GZ109" s="140"/>
      <c r="HA109" s="140"/>
      <c r="HB109" s="140"/>
      <c r="HC109" s="140"/>
      <c r="HD109" s="140"/>
      <c r="HE109" s="140"/>
      <c r="HF109" s="140"/>
      <c r="HG109" s="140"/>
      <c r="HH109" s="140"/>
      <c r="HI109" s="140"/>
      <c r="HJ109" s="140"/>
      <c r="HK109" s="140"/>
      <c r="HL109" s="140"/>
      <c r="HM109" s="140"/>
      <c r="HN109" s="140"/>
      <c r="HO109" s="140"/>
      <c r="HP109" s="140"/>
      <c r="HQ109" s="140"/>
      <c r="HR109" s="140"/>
      <c r="HS109" s="140"/>
      <c r="HT109" s="140"/>
      <c r="HU109" s="140"/>
      <c r="HV109" s="140"/>
      <c r="HW109" s="140"/>
      <c r="HX109" s="140"/>
      <c r="HY109" s="140"/>
      <c r="HZ109" s="140"/>
      <c r="IA109" s="140"/>
      <c r="IB109" s="139"/>
      <c r="IC109" s="140"/>
      <c r="ID109" s="140"/>
      <c r="IE109" s="140"/>
      <c r="IF109" s="140"/>
      <c r="IG109" s="140"/>
      <c r="IH109" s="140"/>
      <c r="II109" s="140"/>
      <c r="IJ109" s="140"/>
      <c r="IK109" s="140"/>
      <c r="IL109" s="140"/>
      <c r="IM109" s="140"/>
      <c r="IN109" s="140"/>
      <c r="IO109" s="140"/>
      <c r="IP109" s="140"/>
      <c r="IQ109" s="140"/>
      <c r="IR109" s="140"/>
      <c r="IS109" s="140"/>
      <c r="IT109" s="140"/>
      <c r="IU109" s="140"/>
      <c r="IV109" s="140"/>
      <c r="IW109" s="140"/>
      <c r="IX109" s="140"/>
      <c r="IY109" s="140"/>
      <c r="IZ109" s="140"/>
      <c r="JA109" s="140"/>
      <c r="JB109" s="140"/>
      <c r="JC109" s="140"/>
      <c r="JD109" s="140"/>
      <c r="JE109" s="140"/>
      <c r="JF109" s="140"/>
      <c r="JG109" s="140"/>
      <c r="JH109" s="140"/>
      <c r="JI109" s="140"/>
      <c r="JJ109" s="140"/>
      <c r="JK109" s="139"/>
      <c r="JL109" s="140"/>
      <c r="JM109" s="140"/>
      <c r="JN109" s="140"/>
      <c r="JO109" s="140"/>
      <c r="JP109" s="140"/>
      <c r="JQ109" s="140"/>
      <c r="JR109" s="140"/>
      <c r="JS109" s="140"/>
      <c r="JT109" s="140"/>
      <c r="JU109" s="140"/>
      <c r="JV109" s="140"/>
      <c r="JW109" s="140"/>
      <c r="JX109" s="140"/>
      <c r="JY109" s="140"/>
      <c r="JZ109" s="140"/>
      <c r="KA109" s="140"/>
      <c r="KB109" s="140"/>
      <c r="KC109" s="140"/>
      <c r="KD109" s="140"/>
      <c r="KE109" s="140"/>
      <c r="KF109" s="140"/>
      <c r="KG109" s="140"/>
      <c r="KH109" s="140"/>
      <c r="KI109" s="140"/>
      <c r="KJ109" s="140"/>
      <c r="KK109" s="140"/>
      <c r="KL109" s="140"/>
      <c r="KM109" s="140"/>
      <c r="KN109" s="140"/>
      <c r="KO109" s="140"/>
      <c r="KP109" s="140"/>
      <c r="KQ109" s="140"/>
      <c r="KR109" s="140"/>
      <c r="KS109" s="140"/>
      <c r="KT109" s="139"/>
      <c r="KU109" s="140"/>
      <c r="KV109" s="140"/>
      <c r="KW109" s="140"/>
      <c r="KX109" s="140"/>
      <c r="KY109" s="140"/>
      <c r="KZ109" s="140"/>
      <c r="LA109" s="140"/>
      <c r="LB109" s="140"/>
      <c r="LC109" s="140"/>
      <c r="LD109" s="140"/>
      <c r="LE109" s="140"/>
      <c r="LF109" s="140"/>
      <c r="LG109" s="140"/>
      <c r="LH109" s="140"/>
      <c r="LI109" s="140"/>
      <c r="LJ109" s="140"/>
      <c r="LK109" s="140"/>
      <c r="LL109" s="140"/>
      <c r="LM109" s="140"/>
      <c r="LN109" s="140"/>
      <c r="LO109" s="140"/>
      <c r="LP109" s="140"/>
      <c r="LQ109" s="140"/>
      <c r="LR109" s="140"/>
      <c r="LS109" s="140"/>
      <c r="LT109" s="140"/>
      <c r="LU109" s="140"/>
      <c r="LV109" s="140"/>
      <c r="LW109" s="140"/>
      <c r="LX109" s="140"/>
      <c r="LY109" s="140"/>
      <c r="LZ109" s="140"/>
      <c r="MA109" s="140"/>
      <c r="MB109" s="140"/>
      <c r="MC109" s="139"/>
      <c r="MD109" s="164"/>
      <c r="ME109" s="164"/>
      <c r="MF109" s="164"/>
      <c r="MG109" s="164"/>
      <c r="MH109" s="164"/>
      <c r="MI109" s="164"/>
      <c r="MJ109" s="164"/>
      <c r="MK109" s="164"/>
      <c r="ML109" s="164"/>
      <c r="MM109" s="164"/>
      <c r="MN109" s="164"/>
      <c r="MO109" s="164"/>
      <c r="MP109" s="164"/>
      <c r="MQ109" s="164"/>
      <c r="MR109" s="164"/>
      <c r="MS109" s="164"/>
      <c r="MT109" s="164"/>
      <c r="MU109" s="164"/>
      <c r="MV109" s="164"/>
      <c r="MW109" s="164"/>
      <c r="MX109" s="164"/>
      <c r="MY109" s="164"/>
      <c r="MZ109" s="164"/>
      <c r="NA109" s="164"/>
      <c r="NB109" s="164"/>
      <c r="NC109" s="164"/>
      <c r="ND109" s="164"/>
      <c r="NE109" s="164"/>
      <c r="NF109" s="164"/>
      <c r="NG109" s="164"/>
      <c r="NH109" s="164"/>
      <c r="NI109" s="164"/>
      <c r="NJ109" s="164"/>
      <c r="NK109" s="164"/>
      <c r="NL109" s="139"/>
      <c r="NM109" s="164"/>
      <c r="NN109" s="164"/>
      <c r="NO109" s="164"/>
      <c r="NP109" s="164"/>
      <c r="NQ109" s="164"/>
      <c r="NR109" s="164"/>
      <c r="NS109" s="164"/>
      <c r="NT109" s="164"/>
      <c r="NU109" s="164"/>
      <c r="NV109" s="164"/>
      <c r="NW109" s="164"/>
      <c r="NX109" s="164"/>
      <c r="NY109" s="164"/>
      <c r="NZ109" s="164"/>
      <c r="OA109" s="164"/>
      <c r="OB109" s="164"/>
      <c r="OC109" s="164"/>
      <c r="OD109" s="164"/>
      <c r="OE109" s="164"/>
      <c r="OF109" s="164"/>
      <c r="OG109" s="164"/>
      <c r="OH109" s="164"/>
      <c r="OI109" s="164"/>
      <c r="OJ109" s="164"/>
      <c r="OK109" s="164"/>
      <c r="OL109" s="164"/>
      <c r="OM109" s="164"/>
      <c r="ON109" s="164"/>
      <c r="OO109" s="164"/>
      <c r="OP109" s="164"/>
      <c r="OQ109" s="164"/>
      <c r="OR109" s="164"/>
      <c r="OS109" s="164"/>
      <c r="OT109" s="164"/>
      <c r="OU109" s="139"/>
      <c r="OV109" s="164"/>
      <c r="OW109" s="164"/>
      <c r="OX109" s="164"/>
      <c r="OY109" s="164"/>
      <c r="OZ109" s="164"/>
      <c r="PA109" s="164"/>
      <c r="PB109" s="164"/>
      <c r="PC109" s="164"/>
      <c r="PD109" s="164"/>
      <c r="PE109" s="164"/>
      <c r="PF109" s="164"/>
      <c r="PG109" s="164"/>
      <c r="PH109" s="164"/>
      <c r="PI109" s="164"/>
      <c r="PJ109" s="164"/>
      <c r="PK109" s="164"/>
      <c r="PL109" s="164"/>
      <c r="PM109" s="164"/>
      <c r="PN109" s="164"/>
      <c r="PO109" s="164"/>
      <c r="PP109" s="164"/>
      <c r="PQ109" s="164"/>
      <c r="PR109" s="164"/>
      <c r="PS109" s="164"/>
      <c r="PT109" s="164"/>
      <c r="PU109" s="164"/>
      <c r="PV109" s="164"/>
      <c r="PW109" s="164"/>
      <c r="PX109" s="164"/>
      <c r="PY109" s="164"/>
      <c r="PZ109" s="164"/>
      <c r="QA109" s="164"/>
      <c r="QB109" s="164"/>
      <c r="QC109" s="164"/>
      <c r="QD109" s="131"/>
    </row>
    <row r="110" spans="2:446">
      <c r="B110" s="128"/>
      <c r="C110" s="129"/>
      <c r="D110" s="129"/>
      <c r="E110" s="129"/>
      <c r="F110" s="130"/>
      <c r="G110" s="130"/>
      <c r="H110" s="131"/>
      <c r="I110" s="132"/>
      <c r="J110" s="132"/>
      <c r="K110" s="162"/>
      <c r="L110" s="132"/>
      <c r="M110" s="132"/>
      <c r="N110" s="135"/>
      <c r="O110" s="132"/>
      <c r="P110" s="135"/>
      <c r="Q110" s="132"/>
      <c r="R110" s="133"/>
      <c r="S110" s="133"/>
      <c r="T110" s="133"/>
      <c r="U110" s="133"/>
      <c r="V110" s="133"/>
      <c r="W110" s="133"/>
      <c r="X110" s="131"/>
      <c r="Y110" s="134"/>
      <c r="Z110" s="134"/>
      <c r="AA110" s="163"/>
      <c r="AB110" s="163"/>
      <c r="AC110" s="134"/>
      <c r="AD110" s="134"/>
      <c r="AE110" s="134"/>
      <c r="AF110" s="131"/>
      <c r="AG110" s="135"/>
      <c r="AH110" s="135"/>
      <c r="AI110" s="135"/>
      <c r="AJ110" s="135"/>
      <c r="AK110" s="135"/>
      <c r="AL110" s="131"/>
      <c r="AM110" s="156"/>
      <c r="AN110" s="156"/>
      <c r="AO110" s="156"/>
      <c r="AP110" s="131"/>
      <c r="AQ110" s="138"/>
      <c r="AR110" s="138"/>
      <c r="AS110" s="131"/>
      <c r="AT110" s="138"/>
      <c r="AU110" s="138"/>
      <c r="AV110" s="131"/>
      <c r="AW110" s="138"/>
      <c r="AX110" s="138"/>
      <c r="AY110" s="138"/>
      <c r="AZ110" s="138"/>
      <c r="BA110" s="138"/>
      <c r="BB110" s="131"/>
      <c r="BC110" s="138"/>
      <c r="BD110" s="138"/>
      <c r="BE110" s="138"/>
      <c r="BF110" s="131"/>
      <c r="BG110" s="138"/>
      <c r="BH110" s="138"/>
      <c r="BI110" s="131"/>
      <c r="BJ110" s="140"/>
      <c r="BK110" s="140"/>
      <c r="BL110" s="140"/>
      <c r="BM110" s="140"/>
      <c r="BN110" s="140"/>
      <c r="BO110" s="140"/>
      <c r="BP110" s="140"/>
      <c r="BQ110" s="140"/>
      <c r="BR110" s="140"/>
      <c r="BS110" s="140"/>
      <c r="BT110" s="140"/>
      <c r="BU110" s="140"/>
      <c r="BV110" s="140"/>
      <c r="BW110" s="140"/>
      <c r="BX110" s="140"/>
      <c r="BY110" s="140"/>
      <c r="BZ110" s="140"/>
      <c r="CA110" s="140"/>
      <c r="CB110" s="140"/>
      <c r="CC110" s="140"/>
      <c r="CD110" s="140"/>
      <c r="CE110" s="140"/>
      <c r="CF110" s="140"/>
      <c r="CG110" s="140"/>
      <c r="CH110" s="140"/>
      <c r="CI110" s="140"/>
      <c r="CJ110" s="140"/>
      <c r="CK110" s="140"/>
      <c r="CL110" s="140"/>
      <c r="CM110" s="140"/>
      <c r="CN110" s="140"/>
      <c r="CO110" s="140"/>
      <c r="CP110" s="140"/>
      <c r="CQ110" s="140"/>
      <c r="CR110" s="131"/>
      <c r="CS110" s="140"/>
      <c r="CT110" s="140"/>
      <c r="CU110" s="140"/>
      <c r="CV110" s="140"/>
      <c r="CW110" s="140"/>
      <c r="CX110" s="140"/>
      <c r="CY110" s="140"/>
      <c r="CZ110" s="140"/>
      <c r="DA110" s="140"/>
      <c r="DB110" s="140"/>
      <c r="DC110" s="140"/>
      <c r="DD110" s="140"/>
      <c r="DE110" s="140"/>
      <c r="DF110" s="140"/>
      <c r="DG110" s="140"/>
      <c r="DH110" s="140"/>
      <c r="DI110" s="140"/>
      <c r="DJ110" s="140"/>
      <c r="DK110" s="140"/>
      <c r="DL110" s="140"/>
      <c r="DM110" s="140"/>
      <c r="DN110" s="140"/>
      <c r="DO110" s="140"/>
      <c r="DP110" s="140"/>
      <c r="DQ110" s="140"/>
      <c r="DR110" s="140"/>
      <c r="DS110" s="140"/>
      <c r="DT110" s="140"/>
      <c r="DU110" s="140"/>
      <c r="DV110" s="140"/>
      <c r="DW110" s="140"/>
      <c r="DX110" s="140"/>
      <c r="DY110" s="140"/>
      <c r="DZ110" s="140"/>
      <c r="EA110" s="139"/>
      <c r="EB110" s="140"/>
      <c r="EC110" s="140"/>
      <c r="ED110" s="140"/>
      <c r="EE110" s="140"/>
      <c r="EF110" s="140"/>
      <c r="EG110" s="140"/>
      <c r="EH110" s="140"/>
      <c r="EI110" s="140"/>
      <c r="EJ110" s="140"/>
      <c r="EK110" s="140"/>
      <c r="EL110" s="140"/>
      <c r="EM110" s="140"/>
      <c r="EN110" s="140"/>
      <c r="EO110" s="140"/>
      <c r="EP110" s="140"/>
      <c r="EQ110" s="140"/>
      <c r="ER110" s="140"/>
      <c r="ES110" s="140"/>
      <c r="ET110" s="140"/>
      <c r="EU110" s="140"/>
      <c r="EV110" s="140"/>
      <c r="EW110" s="140"/>
      <c r="EX110" s="140"/>
      <c r="EY110" s="140"/>
      <c r="EZ110" s="140"/>
      <c r="FA110" s="140"/>
      <c r="FB110" s="140"/>
      <c r="FC110" s="140"/>
      <c r="FD110" s="140"/>
      <c r="FE110" s="140"/>
      <c r="FF110" s="140"/>
      <c r="FG110" s="140"/>
      <c r="FH110" s="140"/>
      <c r="FI110" s="140"/>
      <c r="FJ110" s="139"/>
      <c r="FK110" s="140"/>
      <c r="FL110" s="140"/>
      <c r="FM110" s="140"/>
      <c r="FN110" s="140"/>
      <c r="FO110" s="140"/>
      <c r="FP110" s="140"/>
      <c r="FQ110" s="140"/>
      <c r="FR110" s="140"/>
      <c r="FS110" s="140"/>
      <c r="FT110" s="140"/>
      <c r="FU110" s="140"/>
      <c r="FV110" s="140"/>
      <c r="FW110" s="140"/>
      <c r="FX110" s="140"/>
      <c r="FY110" s="140"/>
      <c r="FZ110" s="140"/>
      <c r="GA110" s="140"/>
      <c r="GB110" s="140"/>
      <c r="GC110" s="140"/>
      <c r="GD110" s="140"/>
      <c r="GE110" s="140"/>
      <c r="GF110" s="140"/>
      <c r="GG110" s="140"/>
      <c r="GH110" s="140"/>
      <c r="GI110" s="140"/>
      <c r="GJ110" s="140"/>
      <c r="GK110" s="140"/>
      <c r="GL110" s="140"/>
      <c r="GM110" s="140"/>
      <c r="GN110" s="140"/>
      <c r="GO110" s="140"/>
      <c r="GP110" s="140"/>
      <c r="GQ110" s="140"/>
      <c r="GR110" s="140"/>
      <c r="GS110" s="139"/>
      <c r="GT110" s="140"/>
      <c r="GU110" s="140"/>
      <c r="GV110" s="140"/>
      <c r="GW110" s="140"/>
      <c r="GX110" s="140"/>
      <c r="GY110" s="140"/>
      <c r="GZ110" s="140"/>
      <c r="HA110" s="140"/>
      <c r="HB110" s="140"/>
      <c r="HC110" s="140"/>
      <c r="HD110" s="140"/>
      <c r="HE110" s="140"/>
      <c r="HF110" s="140"/>
      <c r="HG110" s="140"/>
      <c r="HH110" s="140"/>
      <c r="HI110" s="140"/>
      <c r="HJ110" s="140"/>
      <c r="HK110" s="140"/>
      <c r="HL110" s="140"/>
      <c r="HM110" s="140"/>
      <c r="HN110" s="140"/>
      <c r="HO110" s="140"/>
      <c r="HP110" s="140"/>
      <c r="HQ110" s="140"/>
      <c r="HR110" s="140"/>
      <c r="HS110" s="140"/>
      <c r="HT110" s="140"/>
      <c r="HU110" s="140"/>
      <c r="HV110" s="140"/>
      <c r="HW110" s="140"/>
      <c r="HX110" s="140"/>
      <c r="HY110" s="140"/>
      <c r="HZ110" s="140"/>
      <c r="IA110" s="140"/>
      <c r="IB110" s="139"/>
      <c r="IC110" s="140"/>
      <c r="ID110" s="140"/>
      <c r="IE110" s="140"/>
      <c r="IF110" s="140"/>
      <c r="IG110" s="140"/>
      <c r="IH110" s="140"/>
      <c r="II110" s="140"/>
      <c r="IJ110" s="140"/>
      <c r="IK110" s="140"/>
      <c r="IL110" s="140"/>
      <c r="IM110" s="140"/>
      <c r="IN110" s="140"/>
      <c r="IO110" s="140"/>
      <c r="IP110" s="140"/>
      <c r="IQ110" s="140"/>
      <c r="IR110" s="140"/>
      <c r="IS110" s="140"/>
      <c r="IT110" s="140"/>
      <c r="IU110" s="140"/>
      <c r="IV110" s="140"/>
      <c r="IW110" s="140"/>
      <c r="IX110" s="140"/>
      <c r="IY110" s="140"/>
      <c r="IZ110" s="140"/>
      <c r="JA110" s="140"/>
      <c r="JB110" s="140"/>
      <c r="JC110" s="140"/>
      <c r="JD110" s="140"/>
      <c r="JE110" s="140"/>
      <c r="JF110" s="140"/>
      <c r="JG110" s="140"/>
      <c r="JH110" s="140"/>
      <c r="JI110" s="140"/>
      <c r="JJ110" s="140"/>
      <c r="JK110" s="139"/>
      <c r="JL110" s="140"/>
      <c r="JM110" s="140"/>
      <c r="JN110" s="140"/>
      <c r="JO110" s="140"/>
      <c r="JP110" s="140"/>
      <c r="JQ110" s="140"/>
      <c r="JR110" s="140"/>
      <c r="JS110" s="140"/>
      <c r="JT110" s="140"/>
      <c r="JU110" s="140"/>
      <c r="JV110" s="140"/>
      <c r="JW110" s="140"/>
      <c r="JX110" s="140"/>
      <c r="JY110" s="140"/>
      <c r="JZ110" s="140"/>
      <c r="KA110" s="140"/>
      <c r="KB110" s="140"/>
      <c r="KC110" s="140"/>
      <c r="KD110" s="140"/>
      <c r="KE110" s="140"/>
      <c r="KF110" s="140"/>
      <c r="KG110" s="140"/>
      <c r="KH110" s="140"/>
      <c r="KI110" s="140"/>
      <c r="KJ110" s="140"/>
      <c r="KK110" s="140"/>
      <c r="KL110" s="140"/>
      <c r="KM110" s="140"/>
      <c r="KN110" s="140"/>
      <c r="KO110" s="140"/>
      <c r="KP110" s="140"/>
      <c r="KQ110" s="140"/>
      <c r="KR110" s="140"/>
      <c r="KS110" s="140"/>
      <c r="KT110" s="139"/>
      <c r="KU110" s="140"/>
      <c r="KV110" s="140"/>
      <c r="KW110" s="140"/>
      <c r="KX110" s="140"/>
      <c r="KY110" s="140"/>
      <c r="KZ110" s="140"/>
      <c r="LA110" s="140"/>
      <c r="LB110" s="140"/>
      <c r="LC110" s="140"/>
      <c r="LD110" s="140"/>
      <c r="LE110" s="140"/>
      <c r="LF110" s="140"/>
      <c r="LG110" s="140"/>
      <c r="LH110" s="140"/>
      <c r="LI110" s="140"/>
      <c r="LJ110" s="140"/>
      <c r="LK110" s="140"/>
      <c r="LL110" s="140"/>
      <c r="LM110" s="140"/>
      <c r="LN110" s="140"/>
      <c r="LO110" s="140"/>
      <c r="LP110" s="140"/>
      <c r="LQ110" s="140"/>
      <c r="LR110" s="140"/>
      <c r="LS110" s="140"/>
      <c r="LT110" s="140"/>
      <c r="LU110" s="140"/>
      <c r="LV110" s="140"/>
      <c r="LW110" s="140"/>
      <c r="LX110" s="140"/>
      <c r="LY110" s="140"/>
      <c r="LZ110" s="140"/>
      <c r="MA110" s="140"/>
      <c r="MB110" s="140"/>
      <c r="MC110" s="139"/>
      <c r="MD110" s="164"/>
      <c r="ME110" s="164"/>
      <c r="MF110" s="164"/>
      <c r="MG110" s="164"/>
      <c r="MH110" s="164"/>
      <c r="MI110" s="164"/>
      <c r="MJ110" s="164"/>
      <c r="MK110" s="164"/>
      <c r="ML110" s="164"/>
      <c r="MM110" s="164"/>
      <c r="MN110" s="164"/>
      <c r="MO110" s="164"/>
      <c r="MP110" s="164"/>
      <c r="MQ110" s="164"/>
      <c r="MR110" s="164"/>
      <c r="MS110" s="164"/>
      <c r="MT110" s="164"/>
      <c r="MU110" s="164"/>
      <c r="MV110" s="164"/>
      <c r="MW110" s="164"/>
      <c r="MX110" s="164"/>
      <c r="MY110" s="164"/>
      <c r="MZ110" s="164"/>
      <c r="NA110" s="164"/>
      <c r="NB110" s="164"/>
      <c r="NC110" s="164"/>
      <c r="ND110" s="164"/>
      <c r="NE110" s="164"/>
      <c r="NF110" s="164"/>
      <c r="NG110" s="164"/>
      <c r="NH110" s="164"/>
      <c r="NI110" s="164"/>
      <c r="NJ110" s="164"/>
      <c r="NK110" s="164"/>
      <c r="NL110" s="139"/>
      <c r="NM110" s="164"/>
      <c r="NN110" s="164"/>
      <c r="NO110" s="164"/>
      <c r="NP110" s="164"/>
      <c r="NQ110" s="164"/>
      <c r="NR110" s="164"/>
      <c r="NS110" s="164"/>
      <c r="NT110" s="164"/>
      <c r="NU110" s="164"/>
      <c r="NV110" s="164"/>
      <c r="NW110" s="164"/>
      <c r="NX110" s="164"/>
      <c r="NY110" s="164"/>
      <c r="NZ110" s="164"/>
      <c r="OA110" s="164"/>
      <c r="OB110" s="164"/>
      <c r="OC110" s="164"/>
      <c r="OD110" s="164"/>
      <c r="OE110" s="164"/>
      <c r="OF110" s="164"/>
      <c r="OG110" s="164"/>
      <c r="OH110" s="164"/>
      <c r="OI110" s="164"/>
      <c r="OJ110" s="164"/>
      <c r="OK110" s="164"/>
      <c r="OL110" s="164"/>
      <c r="OM110" s="164"/>
      <c r="ON110" s="164"/>
      <c r="OO110" s="164"/>
      <c r="OP110" s="164"/>
      <c r="OQ110" s="164"/>
      <c r="OR110" s="164"/>
      <c r="OS110" s="164"/>
      <c r="OT110" s="164"/>
      <c r="OU110" s="139"/>
      <c r="OV110" s="164"/>
      <c r="OW110" s="164"/>
      <c r="OX110" s="164"/>
      <c r="OY110" s="164"/>
      <c r="OZ110" s="164"/>
      <c r="PA110" s="164"/>
      <c r="PB110" s="164"/>
      <c r="PC110" s="164"/>
      <c r="PD110" s="164"/>
      <c r="PE110" s="164"/>
      <c r="PF110" s="164"/>
      <c r="PG110" s="164"/>
      <c r="PH110" s="164"/>
      <c r="PI110" s="164"/>
      <c r="PJ110" s="164"/>
      <c r="PK110" s="164"/>
      <c r="PL110" s="164"/>
      <c r="PM110" s="164"/>
      <c r="PN110" s="164"/>
      <c r="PO110" s="164"/>
      <c r="PP110" s="164"/>
      <c r="PQ110" s="164"/>
      <c r="PR110" s="164"/>
      <c r="PS110" s="164"/>
      <c r="PT110" s="164"/>
      <c r="PU110" s="164"/>
      <c r="PV110" s="164"/>
      <c r="PW110" s="164"/>
      <c r="PX110" s="164"/>
      <c r="PY110" s="164"/>
      <c r="PZ110" s="164"/>
      <c r="QA110" s="164"/>
      <c r="QB110" s="164"/>
      <c r="QC110" s="164"/>
      <c r="QD110" s="131"/>
    </row>
    <row r="111" spans="2:446">
      <c r="B111" s="128"/>
      <c r="C111" s="129"/>
      <c r="D111" s="129"/>
      <c r="E111" s="129"/>
      <c r="F111" s="130"/>
      <c r="G111" s="130"/>
      <c r="H111" s="131"/>
      <c r="I111" s="132"/>
      <c r="J111" s="132"/>
      <c r="K111" s="162"/>
      <c r="L111" s="132"/>
      <c r="M111" s="132"/>
      <c r="N111" s="135"/>
      <c r="O111" s="132"/>
      <c r="P111" s="135"/>
      <c r="Q111" s="132"/>
      <c r="R111" s="133"/>
      <c r="S111" s="133"/>
      <c r="T111" s="133"/>
      <c r="U111" s="133"/>
      <c r="V111" s="133"/>
      <c r="W111" s="133"/>
      <c r="X111" s="131"/>
      <c r="Y111" s="134"/>
      <c r="Z111" s="134"/>
      <c r="AA111" s="163"/>
      <c r="AB111" s="163"/>
      <c r="AC111" s="134"/>
      <c r="AD111" s="134"/>
      <c r="AE111" s="134"/>
      <c r="AF111" s="131"/>
      <c r="AG111" s="135"/>
      <c r="AH111" s="135"/>
      <c r="AI111" s="135"/>
      <c r="AJ111" s="135"/>
      <c r="AK111" s="135"/>
      <c r="AL111" s="131"/>
      <c r="AM111" s="156"/>
      <c r="AN111" s="156"/>
      <c r="AO111" s="156"/>
      <c r="AP111" s="131"/>
      <c r="AQ111" s="138"/>
      <c r="AR111" s="138"/>
      <c r="AS111" s="131"/>
      <c r="AT111" s="138"/>
      <c r="AU111" s="138"/>
      <c r="AV111" s="131"/>
      <c r="AW111" s="138"/>
      <c r="AX111" s="138"/>
      <c r="AY111" s="138"/>
      <c r="AZ111" s="138"/>
      <c r="BA111" s="138"/>
      <c r="BB111" s="131"/>
      <c r="BC111" s="138"/>
      <c r="BD111" s="138"/>
      <c r="BE111" s="138"/>
      <c r="BF111" s="131"/>
      <c r="BG111" s="138"/>
      <c r="BH111" s="138"/>
      <c r="BI111" s="131"/>
      <c r="BJ111" s="140"/>
      <c r="BK111" s="140"/>
      <c r="BL111" s="140"/>
      <c r="BM111" s="140"/>
      <c r="BN111" s="140"/>
      <c r="BO111" s="140"/>
      <c r="BP111" s="140"/>
      <c r="BQ111" s="140"/>
      <c r="BR111" s="140"/>
      <c r="BS111" s="140"/>
      <c r="BT111" s="140"/>
      <c r="BU111" s="140"/>
      <c r="BV111" s="140"/>
      <c r="BW111" s="140"/>
      <c r="BX111" s="140"/>
      <c r="BY111" s="140"/>
      <c r="BZ111" s="140"/>
      <c r="CA111" s="140"/>
      <c r="CB111" s="140"/>
      <c r="CC111" s="140"/>
      <c r="CD111" s="140"/>
      <c r="CE111" s="140"/>
      <c r="CF111" s="140"/>
      <c r="CG111" s="140"/>
      <c r="CH111" s="140"/>
      <c r="CI111" s="140"/>
      <c r="CJ111" s="140"/>
      <c r="CK111" s="140"/>
      <c r="CL111" s="140"/>
      <c r="CM111" s="140"/>
      <c r="CN111" s="140"/>
      <c r="CO111" s="140"/>
      <c r="CP111" s="140"/>
      <c r="CQ111" s="140"/>
      <c r="CR111" s="131"/>
      <c r="CS111" s="140"/>
      <c r="CT111" s="140"/>
      <c r="CU111" s="140"/>
      <c r="CV111" s="140"/>
      <c r="CW111" s="140"/>
      <c r="CX111" s="140"/>
      <c r="CY111" s="140"/>
      <c r="CZ111" s="140"/>
      <c r="DA111" s="140"/>
      <c r="DB111" s="140"/>
      <c r="DC111" s="140"/>
      <c r="DD111" s="140"/>
      <c r="DE111" s="140"/>
      <c r="DF111" s="140"/>
      <c r="DG111" s="140"/>
      <c r="DH111" s="140"/>
      <c r="DI111" s="140"/>
      <c r="DJ111" s="140"/>
      <c r="DK111" s="140"/>
      <c r="DL111" s="140"/>
      <c r="DM111" s="140"/>
      <c r="DN111" s="140"/>
      <c r="DO111" s="140"/>
      <c r="DP111" s="140"/>
      <c r="DQ111" s="140"/>
      <c r="DR111" s="140"/>
      <c r="DS111" s="140"/>
      <c r="DT111" s="140"/>
      <c r="DU111" s="140"/>
      <c r="DV111" s="140"/>
      <c r="DW111" s="140"/>
      <c r="DX111" s="140"/>
      <c r="DY111" s="140"/>
      <c r="DZ111" s="140"/>
      <c r="EA111" s="139"/>
      <c r="EB111" s="140"/>
      <c r="EC111" s="140"/>
      <c r="ED111" s="140"/>
      <c r="EE111" s="140"/>
      <c r="EF111" s="140"/>
      <c r="EG111" s="140"/>
      <c r="EH111" s="140"/>
      <c r="EI111" s="140"/>
      <c r="EJ111" s="140"/>
      <c r="EK111" s="140"/>
      <c r="EL111" s="140"/>
      <c r="EM111" s="140"/>
      <c r="EN111" s="140"/>
      <c r="EO111" s="140"/>
      <c r="EP111" s="140"/>
      <c r="EQ111" s="140"/>
      <c r="ER111" s="140"/>
      <c r="ES111" s="140"/>
      <c r="ET111" s="140"/>
      <c r="EU111" s="140"/>
      <c r="EV111" s="140"/>
      <c r="EW111" s="140"/>
      <c r="EX111" s="140"/>
      <c r="EY111" s="140"/>
      <c r="EZ111" s="140"/>
      <c r="FA111" s="140"/>
      <c r="FB111" s="140"/>
      <c r="FC111" s="140"/>
      <c r="FD111" s="140"/>
      <c r="FE111" s="140"/>
      <c r="FF111" s="140"/>
      <c r="FG111" s="140"/>
      <c r="FH111" s="140"/>
      <c r="FI111" s="140"/>
      <c r="FJ111" s="139"/>
      <c r="FK111" s="140"/>
      <c r="FL111" s="140"/>
      <c r="FM111" s="140"/>
      <c r="FN111" s="140"/>
      <c r="FO111" s="140"/>
      <c r="FP111" s="140"/>
      <c r="FQ111" s="140"/>
      <c r="FR111" s="140"/>
      <c r="FS111" s="140"/>
      <c r="FT111" s="140"/>
      <c r="FU111" s="140"/>
      <c r="FV111" s="140"/>
      <c r="FW111" s="140"/>
      <c r="FX111" s="140"/>
      <c r="FY111" s="140"/>
      <c r="FZ111" s="140"/>
      <c r="GA111" s="140"/>
      <c r="GB111" s="140"/>
      <c r="GC111" s="140"/>
      <c r="GD111" s="140"/>
      <c r="GE111" s="140"/>
      <c r="GF111" s="140"/>
      <c r="GG111" s="140"/>
      <c r="GH111" s="140"/>
      <c r="GI111" s="140"/>
      <c r="GJ111" s="140"/>
      <c r="GK111" s="140"/>
      <c r="GL111" s="140"/>
      <c r="GM111" s="140"/>
      <c r="GN111" s="140"/>
      <c r="GO111" s="140"/>
      <c r="GP111" s="140"/>
      <c r="GQ111" s="140"/>
      <c r="GR111" s="140"/>
      <c r="GS111" s="139"/>
      <c r="GT111" s="140"/>
      <c r="GU111" s="140"/>
      <c r="GV111" s="140"/>
      <c r="GW111" s="140"/>
      <c r="GX111" s="140"/>
      <c r="GY111" s="140"/>
      <c r="GZ111" s="140"/>
      <c r="HA111" s="140"/>
      <c r="HB111" s="140"/>
      <c r="HC111" s="140"/>
      <c r="HD111" s="140"/>
      <c r="HE111" s="140"/>
      <c r="HF111" s="140"/>
      <c r="HG111" s="140"/>
      <c r="HH111" s="140"/>
      <c r="HI111" s="140"/>
      <c r="HJ111" s="140"/>
      <c r="HK111" s="140"/>
      <c r="HL111" s="140"/>
      <c r="HM111" s="140"/>
      <c r="HN111" s="140"/>
      <c r="HO111" s="140"/>
      <c r="HP111" s="140"/>
      <c r="HQ111" s="140"/>
      <c r="HR111" s="140"/>
      <c r="HS111" s="140"/>
      <c r="HT111" s="140"/>
      <c r="HU111" s="140"/>
      <c r="HV111" s="140"/>
      <c r="HW111" s="140"/>
      <c r="HX111" s="140"/>
      <c r="HY111" s="140"/>
      <c r="HZ111" s="140"/>
      <c r="IA111" s="140"/>
      <c r="IB111" s="139"/>
      <c r="IC111" s="140"/>
      <c r="ID111" s="140"/>
      <c r="IE111" s="140"/>
      <c r="IF111" s="140"/>
      <c r="IG111" s="140"/>
      <c r="IH111" s="140"/>
      <c r="II111" s="140"/>
      <c r="IJ111" s="140"/>
      <c r="IK111" s="140"/>
      <c r="IL111" s="140"/>
      <c r="IM111" s="140"/>
      <c r="IN111" s="140"/>
      <c r="IO111" s="140"/>
      <c r="IP111" s="140"/>
      <c r="IQ111" s="140"/>
      <c r="IR111" s="140"/>
      <c r="IS111" s="140"/>
      <c r="IT111" s="140"/>
      <c r="IU111" s="140"/>
      <c r="IV111" s="140"/>
      <c r="IW111" s="140"/>
      <c r="IX111" s="140"/>
      <c r="IY111" s="140"/>
      <c r="IZ111" s="140"/>
      <c r="JA111" s="140"/>
      <c r="JB111" s="140"/>
      <c r="JC111" s="140"/>
      <c r="JD111" s="140"/>
      <c r="JE111" s="140"/>
      <c r="JF111" s="140"/>
      <c r="JG111" s="140"/>
      <c r="JH111" s="140"/>
      <c r="JI111" s="140"/>
      <c r="JJ111" s="140"/>
      <c r="JK111" s="139"/>
      <c r="JL111" s="140"/>
      <c r="JM111" s="140"/>
      <c r="JN111" s="140"/>
      <c r="JO111" s="140"/>
      <c r="JP111" s="140"/>
      <c r="JQ111" s="140"/>
      <c r="JR111" s="140"/>
      <c r="JS111" s="140"/>
      <c r="JT111" s="140"/>
      <c r="JU111" s="140"/>
      <c r="JV111" s="140"/>
      <c r="JW111" s="140"/>
      <c r="JX111" s="140"/>
      <c r="JY111" s="140"/>
      <c r="JZ111" s="140"/>
      <c r="KA111" s="140"/>
      <c r="KB111" s="140"/>
      <c r="KC111" s="140"/>
      <c r="KD111" s="140"/>
      <c r="KE111" s="140"/>
      <c r="KF111" s="140"/>
      <c r="KG111" s="140"/>
      <c r="KH111" s="140"/>
      <c r="KI111" s="140"/>
      <c r="KJ111" s="140"/>
      <c r="KK111" s="140"/>
      <c r="KL111" s="140"/>
      <c r="KM111" s="140"/>
      <c r="KN111" s="140"/>
      <c r="KO111" s="140"/>
      <c r="KP111" s="140"/>
      <c r="KQ111" s="140"/>
      <c r="KR111" s="140"/>
      <c r="KS111" s="140"/>
      <c r="KT111" s="139"/>
      <c r="KU111" s="140"/>
      <c r="KV111" s="140"/>
      <c r="KW111" s="140"/>
      <c r="KX111" s="140"/>
      <c r="KY111" s="140"/>
      <c r="KZ111" s="140"/>
      <c r="LA111" s="140"/>
      <c r="LB111" s="140"/>
      <c r="LC111" s="140"/>
      <c r="LD111" s="140"/>
      <c r="LE111" s="140"/>
      <c r="LF111" s="140"/>
      <c r="LG111" s="140"/>
      <c r="LH111" s="140"/>
      <c r="LI111" s="140"/>
      <c r="LJ111" s="140"/>
      <c r="LK111" s="140"/>
      <c r="LL111" s="140"/>
      <c r="LM111" s="140"/>
      <c r="LN111" s="140"/>
      <c r="LO111" s="140"/>
      <c r="LP111" s="140"/>
      <c r="LQ111" s="140"/>
      <c r="LR111" s="140"/>
      <c r="LS111" s="140"/>
      <c r="LT111" s="140"/>
      <c r="LU111" s="140"/>
      <c r="LV111" s="140"/>
      <c r="LW111" s="140"/>
      <c r="LX111" s="140"/>
      <c r="LY111" s="140"/>
      <c r="LZ111" s="140"/>
      <c r="MA111" s="140"/>
      <c r="MB111" s="140"/>
      <c r="MC111" s="139"/>
      <c r="MD111" s="164"/>
      <c r="ME111" s="164"/>
      <c r="MF111" s="164"/>
      <c r="MG111" s="164"/>
      <c r="MH111" s="164"/>
      <c r="MI111" s="164"/>
      <c r="MJ111" s="164"/>
      <c r="MK111" s="164"/>
      <c r="ML111" s="164"/>
      <c r="MM111" s="164"/>
      <c r="MN111" s="164"/>
      <c r="MO111" s="164"/>
      <c r="MP111" s="164"/>
      <c r="MQ111" s="164"/>
      <c r="MR111" s="164"/>
      <c r="MS111" s="164"/>
      <c r="MT111" s="164"/>
      <c r="MU111" s="164"/>
      <c r="MV111" s="164"/>
      <c r="MW111" s="164"/>
      <c r="MX111" s="164"/>
      <c r="MY111" s="164"/>
      <c r="MZ111" s="164"/>
      <c r="NA111" s="164"/>
      <c r="NB111" s="164"/>
      <c r="NC111" s="164"/>
      <c r="ND111" s="164"/>
      <c r="NE111" s="164"/>
      <c r="NF111" s="164"/>
      <c r="NG111" s="164"/>
      <c r="NH111" s="164"/>
      <c r="NI111" s="164"/>
      <c r="NJ111" s="164"/>
      <c r="NK111" s="164"/>
      <c r="NL111" s="139"/>
      <c r="NM111" s="164"/>
      <c r="NN111" s="164"/>
      <c r="NO111" s="164"/>
      <c r="NP111" s="164"/>
      <c r="NQ111" s="164"/>
      <c r="NR111" s="164"/>
      <c r="NS111" s="164"/>
      <c r="NT111" s="164"/>
      <c r="NU111" s="164"/>
      <c r="NV111" s="164"/>
      <c r="NW111" s="164"/>
      <c r="NX111" s="164"/>
      <c r="NY111" s="164"/>
      <c r="NZ111" s="164"/>
      <c r="OA111" s="164"/>
      <c r="OB111" s="164"/>
      <c r="OC111" s="164"/>
      <c r="OD111" s="164"/>
      <c r="OE111" s="164"/>
      <c r="OF111" s="164"/>
      <c r="OG111" s="164"/>
      <c r="OH111" s="164"/>
      <c r="OI111" s="164"/>
      <c r="OJ111" s="164"/>
      <c r="OK111" s="164"/>
      <c r="OL111" s="164"/>
      <c r="OM111" s="164"/>
      <c r="ON111" s="164"/>
      <c r="OO111" s="164"/>
      <c r="OP111" s="164"/>
      <c r="OQ111" s="164"/>
      <c r="OR111" s="164"/>
      <c r="OS111" s="164"/>
      <c r="OT111" s="164"/>
      <c r="OU111" s="139"/>
      <c r="OV111" s="164"/>
      <c r="OW111" s="164"/>
      <c r="OX111" s="164"/>
      <c r="OY111" s="164"/>
      <c r="OZ111" s="164"/>
      <c r="PA111" s="164"/>
      <c r="PB111" s="164"/>
      <c r="PC111" s="164"/>
      <c r="PD111" s="164"/>
      <c r="PE111" s="164"/>
      <c r="PF111" s="164"/>
      <c r="PG111" s="164"/>
      <c r="PH111" s="164"/>
      <c r="PI111" s="164"/>
      <c r="PJ111" s="164"/>
      <c r="PK111" s="164"/>
      <c r="PL111" s="164"/>
      <c r="PM111" s="164"/>
      <c r="PN111" s="164"/>
      <c r="PO111" s="164"/>
      <c r="PP111" s="164"/>
      <c r="PQ111" s="164"/>
      <c r="PR111" s="164"/>
      <c r="PS111" s="164"/>
      <c r="PT111" s="164"/>
      <c r="PU111" s="164"/>
      <c r="PV111" s="164"/>
      <c r="PW111" s="164"/>
      <c r="PX111" s="164"/>
      <c r="PY111" s="164"/>
      <c r="PZ111" s="164"/>
      <c r="QA111" s="164"/>
      <c r="QB111" s="164"/>
      <c r="QC111" s="164"/>
      <c r="QD111" s="131"/>
    </row>
    <row r="112" spans="2:446">
      <c r="B112" s="128"/>
      <c r="C112" s="129"/>
      <c r="D112" s="129"/>
      <c r="E112" s="129"/>
      <c r="F112" s="130"/>
      <c r="G112" s="130"/>
      <c r="H112" s="131"/>
      <c r="I112" s="132"/>
      <c r="J112" s="132"/>
      <c r="K112" s="162"/>
      <c r="L112" s="132"/>
      <c r="M112" s="132"/>
      <c r="N112" s="135"/>
      <c r="O112" s="132"/>
      <c r="P112" s="135"/>
      <c r="Q112" s="132"/>
      <c r="R112" s="133"/>
      <c r="S112" s="133"/>
      <c r="T112" s="133"/>
      <c r="U112" s="133"/>
      <c r="V112" s="133"/>
      <c r="W112" s="133"/>
      <c r="X112" s="131"/>
      <c r="Y112" s="134"/>
      <c r="Z112" s="134"/>
      <c r="AA112" s="163"/>
      <c r="AB112" s="163"/>
      <c r="AC112" s="134"/>
      <c r="AD112" s="134"/>
      <c r="AE112" s="134"/>
      <c r="AF112" s="131"/>
      <c r="AG112" s="135"/>
      <c r="AH112" s="135"/>
      <c r="AI112" s="135"/>
      <c r="AJ112" s="135"/>
      <c r="AK112" s="135"/>
      <c r="AL112" s="131"/>
      <c r="AM112" s="156"/>
      <c r="AN112" s="156"/>
      <c r="AO112" s="156"/>
      <c r="AP112" s="131"/>
      <c r="AQ112" s="138"/>
      <c r="AR112" s="138"/>
      <c r="AS112" s="131"/>
      <c r="AT112" s="138"/>
      <c r="AU112" s="138"/>
      <c r="AV112" s="131"/>
      <c r="AW112" s="138"/>
      <c r="AX112" s="138"/>
      <c r="AY112" s="138"/>
      <c r="AZ112" s="138"/>
      <c r="BA112" s="138"/>
      <c r="BB112" s="131"/>
      <c r="BC112" s="138"/>
      <c r="BD112" s="138"/>
      <c r="BE112" s="138"/>
      <c r="BF112" s="131"/>
      <c r="BG112" s="138"/>
      <c r="BH112" s="138"/>
      <c r="BI112" s="131"/>
      <c r="BJ112" s="140"/>
      <c r="BK112" s="140"/>
      <c r="BL112" s="140"/>
      <c r="BM112" s="140"/>
      <c r="BN112" s="140"/>
      <c r="BO112" s="140"/>
      <c r="BP112" s="140"/>
      <c r="BQ112" s="140"/>
      <c r="BR112" s="140"/>
      <c r="BS112" s="140"/>
      <c r="BT112" s="140"/>
      <c r="BU112" s="140"/>
      <c r="BV112" s="140"/>
      <c r="BW112" s="140"/>
      <c r="BX112" s="140"/>
      <c r="BY112" s="140"/>
      <c r="BZ112" s="140"/>
      <c r="CA112" s="140"/>
      <c r="CB112" s="140"/>
      <c r="CC112" s="140"/>
      <c r="CD112" s="140"/>
      <c r="CE112" s="140"/>
      <c r="CF112" s="140"/>
      <c r="CG112" s="140"/>
      <c r="CH112" s="140"/>
      <c r="CI112" s="140"/>
      <c r="CJ112" s="140"/>
      <c r="CK112" s="140"/>
      <c r="CL112" s="140"/>
      <c r="CM112" s="140"/>
      <c r="CN112" s="140"/>
      <c r="CO112" s="140"/>
      <c r="CP112" s="140"/>
      <c r="CQ112" s="140"/>
      <c r="CR112" s="131"/>
      <c r="CS112" s="140"/>
      <c r="CT112" s="140"/>
      <c r="CU112" s="140"/>
      <c r="CV112" s="140"/>
      <c r="CW112" s="140"/>
      <c r="CX112" s="140"/>
      <c r="CY112" s="140"/>
      <c r="CZ112" s="140"/>
      <c r="DA112" s="140"/>
      <c r="DB112" s="140"/>
      <c r="DC112" s="140"/>
      <c r="DD112" s="140"/>
      <c r="DE112" s="140"/>
      <c r="DF112" s="140"/>
      <c r="DG112" s="140"/>
      <c r="DH112" s="140"/>
      <c r="DI112" s="140"/>
      <c r="DJ112" s="140"/>
      <c r="DK112" s="140"/>
      <c r="DL112" s="140"/>
      <c r="DM112" s="140"/>
      <c r="DN112" s="140"/>
      <c r="DO112" s="140"/>
      <c r="DP112" s="140"/>
      <c r="DQ112" s="140"/>
      <c r="DR112" s="140"/>
      <c r="DS112" s="140"/>
      <c r="DT112" s="140"/>
      <c r="DU112" s="140"/>
      <c r="DV112" s="140"/>
      <c r="DW112" s="140"/>
      <c r="DX112" s="140"/>
      <c r="DY112" s="140"/>
      <c r="DZ112" s="140"/>
      <c r="EA112" s="139"/>
      <c r="EB112" s="140"/>
      <c r="EC112" s="140"/>
      <c r="ED112" s="140"/>
      <c r="EE112" s="140"/>
      <c r="EF112" s="140"/>
      <c r="EG112" s="140"/>
      <c r="EH112" s="140"/>
      <c r="EI112" s="140"/>
      <c r="EJ112" s="140"/>
      <c r="EK112" s="140"/>
      <c r="EL112" s="140"/>
      <c r="EM112" s="140"/>
      <c r="EN112" s="140"/>
      <c r="EO112" s="140"/>
      <c r="EP112" s="140"/>
      <c r="EQ112" s="140"/>
      <c r="ER112" s="140"/>
      <c r="ES112" s="140"/>
      <c r="ET112" s="140"/>
      <c r="EU112" s="140"/>
      <c r="EV112" s="140"/>
      <c r="EW112" s="140"/>
      <c r="EX112" s="140"/>
      <c r="EY112" s="140"/>
      <c r="EZ112" s="140"/>
      <c r="FA112" s="140"/>
      <c r="FB112" s="140"/>
      <c r="FC112" s="140"/>
      <c r="FD112" s="140"/>
      <c r="FE112" s="140"/>
      <c r="FF112" s="140"/>
      <c r="FG112" s="140"/>
      <c r="FH112" s="140"/>
      <c r="FI112" s="140"/>
      <c r="FJ112" s="139"/>
      <c r="FK112" s="140"/>
      <c r="FL112" s="140"/>
      <c r="FM112" s="140"/>
      <c r="FN112" s="140"/>
      <c r="FO112" s="140"/>
      <c r="FP112" s="140"/>
      <c r="FQ112" s="140"/>
      <c r="FR112" s="140"/>
      <c r="FS112" s="140"/>
      <c r="FT112" s="140"/>
      <c r="FU112" s="140"/>
      <c r="FV112" s="140"/>
      <c r="FW112" s="140"/>
      <c r="FX112" s="140"/>
      <c r="FY112" s="140"/>
      <c r="FZ112" s="140"/>
      <c r="GA112" s="140"/>
      <c r="GB112" s="140"/>
      <c r="GC112" s="140"/>
      <c r="GD112" s="140"/>
      <c r="GE112" s="140"/>
      <c r="GF112" s="140"/>
      <c r="GG112" s="140"/>
      <c r="GH112" s="140"/>
      <c r="GI112" s="140"/>
      <c r="GJ112" s="140"/>
      <c r="GK112" s="140"/>
      <c r="GL112" s="140"/>
      <c r="GM112" s="140"/>
      <c r="GN112" s="140"/>
      <c r="GO112" s="140"/>
      <c r="GP112" s="140"/>
      <c r="GQ112" s="140"/>
      <c r="GR112" s="140"/>
      <c r="GS112" s="139"/>
      <c r="GT112" s="140"/>
      <c r="GU112" s="140"/>
      <c r="GV112" s="140"/>
      <c r="GW112" s="140"/>
      <c r="GX112" s="140"/>
      <c r="GY112" s="140"/>
      <c r="GZ112" s="140"/>
      <c r="HA112" s="140"/>
      <c r="HB112" s="140"/>
      <c r="HC112" s="140"/>
      <c r="HD112" s="140"/>
      <c r="HE112" s="140"/>
      <c r="HF112" s="140"/>
      <c r="HG112" s="140"/>
      <c r="HH112" s="140"/>
      <c r="HI112" s="140"/>
      <c r="HJ112" s="140"/>
      <c r="HK112" s="140"/>
      <c r="HL112" s="140"/>
      <c r="HM112" s="140"/>
      <c r="HN112" s="140"/>
      <c r="HO112" s="140"/>
      <c r="HP112" s="140"/>
      <c r="HQ112" s="140"/>
      <c r="HR112" s="140"/>
      <c r="HS112" s="140"/>
      <c r="HT112" s="140"/>
      <c r="HU112" s="140"/>
      <c r="HV112" s="140"/>
      <c r="HW112" s="140"/>
      <c r="HX112" s="140"/>
      <c r="HY112" s="140"/>
      <c r="HZ112" s="140"/>
      <c r="IA112" s="140"/>
      <c r="IB112" s="139"/>
      <c r="IC112" s="140"/>
      <c r="ID112" s="140"/>
      <c r="IE112" s="140"/>
      <c r="IF112" s="140"/>
      <c r="IG112" s="140"/>
      <c r="IH112" s="140"/>
      <c r="II112" s="140"/>
      <c r="IJ112" s="140"/>
      <c r="IK112" s="140"/>
      <c r="IL112" s="140"/>
      <c r="IM112" s="140"/>
      <c r="IN112" s="140"/>
      <c r="IO112" s="140"/>
      <c r="IP112" s="140"/>
      <c r="IQ112" s="140"/>
      <c r="IR112" s="140"/>
      <c r="IS112" s="140"/>
      <c r="IT112" s="140"/>
      <c r="IU112" s="140"/>
      <c r="IV112" s="140"/>
      <c r="IW112" s="140"/>
      <c r="IX112" s="140"/>
      <c r="IY112" s="140"/>
      <c r="IZ112" s="140"/>
      <c r="JA112" s="140"/>
      <c r="JB112" s="140"/>
      <c r="JC112" s="140"/>
      <c r="JD112" s="140"/>
      <c r="JE112" s="140"/>
      <c r="JF112" s="140"/>
      <c r="JG112" s="140"/>
      <c r="JH112" s="140"/>
      <c r="JI112" s="140"/>
      <c r="JJ112" s="140"/>
      <c r="JK112" s="139"/>
      <c r="JL112" s="140"/>
      <c r="JM112" s="140"/>
      <c r="JN112" s="140"/>
      <c r="JO112" s="140"/>
      <c r="JP112" s="140"/>
      <c r="JQ112" s="140"/>
      <c r="JR112" s="140"/>
      <c r="JS112" s="140"/>
      <c r="JT112" s="140"/>
      <c r="JU112" s="140"/>
      <c r="JV112" s="140"/>
      <c r="JW112" s="140"/>
      <c r="JX112" s="140"/>
      <c r="JY112" s="140"/>
      <c r="JZ112" s="140"/>
      <c r="KA112" s="140"/>
      <c r="KB112" s="140"/>
      <c r="KC112" s="140"/>
      <c r="KD112" s="140"/>
      <c r="KE112" s="140"/>
      <c r="KF112" s="140"/>
      <c r="KG112" s="140"/>
      <c r="KH112" s="140"/>
      <c r="KI112" s="140"/>
      <c r="KJ112" s="140"/>
      <c r="KK112" s="140"/>
      <c r="KL112" s="140"/>
      <c r="KM112" s="140"/>
      <c r="KN112" s="140"/>
      <c r="KO112" s="140"/>
      <c r="KP112" s="140"/>
      <c r="KQ112" s="140"/>
      <c r="KR112" s="140"/>
      <c r="KS112" s="140"/>
      <c r="KT112" s="139"/>
      <c r="KU112" s="140"/>
      <c r="KV112" s="140"/>
      <c r="KW112" s="140"/>
      <c r="KX112" s="140"/>
      <c r="KY112" s="140"/>
      <c r="KZ112" s="140"/>
      <c r="LA112" s="140"/>
      <c r="LB112" s="140"/>
      <c r="LC112" s="140"/>
      <c r="LD112" s="140"/>
      <c r="LE112" s="140"/>
      <c r="LF112" s="140"/>
      <c r="LG112" s="140"/>
      <c r="LH112" s="140"/>
      <c r="LI112" s="140"/>
      <c r="LJ112" s="140"/>
      <c r="LK112" s="140"/>
      <c r="LL112" s="140"/>
      <c r="LM112" s="140"/>
      <c r="LN112" s="140"/>
      <c r="LO112" s="140"/>
      <c r="LP112" s="140"/>
      <c r="LQ112" s="140"/>
      <c r="LR112" s="140"/>
      <c r="LS112" s="140"/>
      <c r="LT112" s="140"/>
      <c r="LU112" s="140"/>
      <c r="LV112" s="140"/>
      <c r="LW112" s="140"/>
      <c r="LX112" s="140"/>
      <c r="LY112" s="140"/>
      <c r="LZ112" s="140"/>
      <c r="MA112" s="140"/>
      <c r="MB112" s="140"/>
      <c r="MC112" s="139"/>
      <c r="MD112" s="164"/>
      <c r="ME112" s="164"/>
      <c r="MF112" s="164"/>
      <c r="MG112" s="164"/>
      <c r="MH112" s="164"/>
      <c r="MI112" s="164"/>
      <c r="MJ112" s="164"/>
      <c r="MK112" s="164"/>
      <c r="ML112" s="164"/>
      <c r="MM112" s="164"/>
      <c r="MN112" s="164"/>
      <c r="MO112" s="164"/>
      <c r="MP112" s="164"/>
      <c r="MQ112" s="164"/>
      <c r="MR112" s="164"/>
      <c r="MS112" s="164"/>
      <c r="MT112" s="164"/>
      <c r="MU112" s="164"/>
      <c r="MV112" s="164"/>
      <c r="MW112" s="164"/>
      <c r="MX112" s="164"/>
      <c r="MY112" s="164"/>
      <c r="MZ112" s="164"/>
      <c r="NA112" s="164"/>
      <c r="NB112" s="164"/>
      <c r="NC112" s="164"/>
      <c r="ND112" s="164"/>
      <c r="NE112" s="164"/>
      <c r="NF112" s="164"/>
      <c r="NG112" s="164"/>
      <c r="NH112" s="164"/>
      <c r="NI112" s="164"/>
      <c r="NJ112" s="164"/>
      <c r="NK112" s="164"/>
      <c r="NL112" s="139"/>
      <c r="NM112" s="164"/>
      <c r="NN112" s="164"/>
      <c r="NO112" s="164"/>
      <c r="NP112" s="164"/>
      <c r="NQ112" s="164"/>
      <c r="NR112" s="164"/>
      <c r="NS112" s="164"/>
      <c r="NT112" s="164"/>
      <c r="NU112" s="164"/>
      <c r="NV112" s="164"/>
      <c r="NW112" s="164"/>
      <c r="NX112" s="164"/>
      <c r="NY112" s="164"/>
      <c r="NZ112" s="164"/>
      <c r="OA112" s="164"/>
      <c r="OB112" s="164"/>
      <c r="OC112" s="164"/>
      <c r="OD112" s="164"/>
      <c r="OE112" s="164"/>
      <c r="OF112" s="164"/>
      <c r="OG112" s="164"/>
      <c r="OH112" s="164"/>
      <c r="OI112" s="164"/>
      <c r="OJ112" s="164"/>
      <c r="OK112" s="164"/>
      <c r="OL112" s="164"/>
      <c r="OM112" s="164"/>
      <c r="ON112" s="164"/>
      <c r="OO112" s="164"/>
      <c r="OP112" s="164"/>
      <c r="OQ112" s="164"/>
      <c r="OR112" s="164"/>
      <c r="OS112" s="164"/>
      <c r="OT112" s="164"/>
      <c r="OU112" s="139"/>
      <c r="OV112" s="164"/>
      <c r="OW112" s="164"/>
      <c r="OX112" s="164"/>
      <c r="OY112" s="164"/>
      <c r="OZ112" s="164"/>
      <c r="PA112" s="164"/>
      <c r="PB112" s="164"/>
      <c r="PC112" s="164"/>
      <c r="PD112" s="164"/>
      <c r="PE112" s="164"/>
      <c r="PF112" s="164"/>
      <c r="PG112" s="164"/>
      <c r="PH112" s="164"/>
      <c r="PI112" s="164"/>
      <c r="PJ112" s="164"/>
      <c r="PK112" s="164"/>
      <c r="PL112" s="164"/>
      <c r="PM112" s="164"/>
      <c r="PN112" s="164"/>
      <c r="PO112" s="164"/>
      <c r="PP112" s="164"/>
      <c r="PQ112" s="164"/>
      <c r="PR112" s="164"/>
      <c r="PS112" s="164"/>
      <c r="PT112" s="164"/>
      <c r="PU112" s="164"/>
      <c r="PV112" s="164"/>
      <c r="PW112" s="164"/>
      <c r="PX112" s="164"/>
      <c r="PY112" s="164"/>
      <c r="PZ112" s="164"/>
      <c r="QA112" s="164"/>
      <c r="QB112" s="164"/>
      <c r="QC112" s="164"/>
      <c r="QD112" s="131"/>
    </row>
    <row r="113" spans="2:446">
      <c r="B113" s="128"/>
      <c r="C113" s="129"/>
      <c r="D113" s="129"/>
      <c r="E113" s="129"/>
      <c r="F113" s="130"/>
      <c r="G113" s="130"/>
      <c r="H113" s="131"/>
      <c r="I113" s="132"/>
      <c r="J113" s="132"/>
      <c r="K113" s="162"/>
      <c r="L113" s="132"/>
      <c r="M113" s="132"/>
      <c r="N113" s="135"/>
      <c r="O113" s="132"/>
      <c r="P113" s="135"/>
      <c r="Q113" s="132"/>
      <c r="R113" s="133"/>
      <c r="S113" s="133"/>
      <c r="T113" s="133"/>
      <c r="U113" s="133"/>
      <c r="V113" s="133"/>
      <c r="W113" s="133"/>
      <c r="X113" s="131"/>
      <c r="Y113" s="134"/>
      <c r="Z113" s="134"/>
      <c r="AA113" s="163"/>
      <c r="AB113" s="163"/>
      <c r="AC113" s="134"/>
      <c r="AD113" s="134"/>
      <c r="AE113" s="134"/>
      <c r="AF113" s="131"/>
      <c r="AG113" s="135"/>
      <c r="AH113" s="135"/>
      <c r="AI113" s="135"/>
      <c r="AJ113" s="135"/>
      <c r="AK113" s="135"/>
      <c r="AL113" s="131"/>
      <c r="AM113" s="156"/>
      <c r="AN113" s="156"/>
      <c r="AO113" s="156"/>
      <c r="AP113" s="131"/>
      <c r="AQ113" s="138"/>
      <c r="AR113" s="138"/>
      <c r="AS113" s="131"/>
      <c r="AT113" s="138"/>
      <c r="AU113" s="138"/>
      <c r="AV113" s="131"/>
      <c r="AW113" s="138"/>
      <c r="AX113" s="138"/>
      <c r="AY113" s="138"/>
      <c r="AZ113" s="138"/>
      <c r="BA113" s="138"/>
      <c r="BB113" s="131"/>
      <c r="BC113" s="138"/>
      <c r="BD113" s="138"/>
      <c r="BE113" s="138"/>
      <c r="BF113" s="131"/>
      <c r="BG113" s="138"/>
      <c r="BH113" s="138"/>
      <c r="BI113" s="131"/>
      <c r="BJ113" s="140"/>
      <c r="BK113" s="140"/>
      <c r="BL113" s="140"/>
      <c r="BM113" s="140"/>
      <c r="BN113" s="140"/>
      <c r="BO113" s="140"/>
      <c r="BP113" s="140"/>
      <c r="BQ113" s="140"/>
      <c r="BR113" s="140"/>
      <c r="BS113" s="140"/>
      <c r="BT113" s="140"/>
      <c r="BU113" s="140"/>
      <c r="BV113" s="140"/>
      <c r="BW113" s="140"/>
      <c r="BX113" s="140"/>
      <c r="BY113" s="140"/>
      <c r="BZ113" s="140"/>
      <c r="CA113" s="140"/>
      <c r="CB113" s="140"/>
      <c r="CC113" s="140"/>
      <c r="CD113" s="140"/>
      <c r="CE113" s="140"/>
      <c r="CF113" s="140"/>
      <c r="CG113" s="140"/>
      <c r="CH113" s="140"/>
      <c r="CI113" s="140"/>
      <c r="CJ113" s="140"/>
      <c r="CK113" s="140"/>
      <c r="CL113" s="140"/>
      <c r="CM113" s="140"/>
      <c r="CN113" s="140"/>
      <c r="CO113" s="140"/>
      <c r="CP113" s="140"/>
      <c r="CQ113" s="140"/>
      <c r="CR113" s="131"/>
      <c r="CS113" s="140"/>
      <c r="CT113" s="140"/>
      <c r="CU113" s="140"/>
      <c r="CV113" s="140"/>
      <c r="CW113" s="140"/>
      <c r="CX113" s="140"/>
      <c r="CY113" s="140"/>
      <c r="CZ113" s="140"/>
      <c r="DA113" s="140"/>
      <c r="DB113" s="140"/>
      <c r="DC113" s="140"/>
      <c r="DD113" s="140"/>
      <c r="DE113" s="140"/>
      <c r="DF113" s="140"/>
      <c r="DG113" s="140"/>
      <c r="DH113" s="140"/>
      <c r="DI113" s="140"/>
      <c r="DJ113" s="140"/>
      <c r="DK113" s="140"/>
      <c r="DL113" s="140"/>
      <c r="DM113" s="140"/>
      <c r="DN113" s="140"/>
      <c r="DO113" s="140"/>
      <c r="DP113" s="140"/>
      <c r="DQ113" s="140"/>
      <c r="DR113" s="140"/>
      <c r="DS113" s="140"/>
      <c r="DT113" s="140"/>
      <c r="DU113" s="140"/>
      <c r="DV113" s="140"/>
      <c r="DW113" s="140"/>
      <c r="DX113" s="140"/>
      <c r="DY113" s="140"/>
      <c r="DZ113" s="140"/>
      <c r="EA113" s="139"/>
      <c r="EB113" s="140"/>
      <c r="EC113" s="140"/>
      <c r="ED113" s="140"/>
      <c r="EE113" s="140"/>
      <c r="EF113" s="140"/>
      <c r="EG113" s="140"/>
      <c r="EH113" s="140"/>
      <c r="EI113" s="140"/>
      <c r="EJ113" s="140"/>
      <c r="EK113" s="140"/>
      <c r="EL113" s="140"/>
      <c r="EM113" s="140"/>
      <c r="EN113" s="140"/>
      <c r="EO113" s="140"/>
      <c r="EP113" s="140"/>
      <c r="EQ113" s="140"/>
      <c r="ER113" s="140"/>
      <c r="ES113" s="140"/>
      <c r="ET113" s="140"/>
      <c r="EU113" s="140"/>
      <c r="EV113" s="140"/>
      <c r="EW113" s="140"/>
      <c r="EX113" s="140"/>
      <c r="EY113" s="140"/>
      <c r="EZ113" s="140"/>
      <c r="FA113" s="140"/>
      <c r="FB113" s="140"/>
      <c r="FC113" s="140"/>
      <c r="FD113" s="140"/>
      <c r="FE113" s="140"/>
      <c r="FF113" s="140"/>
      <c r="FG113" s="140"/>
      <c r="FH113" s="140"/>
      <c r="FI113" s="140"/>
      <c r="FJ113" s="139"/>
      <c r="FK113" s="140"/>
      <c r="FL113" s="140"/>
      <c r="FM113" s="140"/>
      <c r="FN113" s="140"/>
      <c r="FO113" s="140"/>
      <c r="FP113" s="140"/>
      <c r="FQ113" s="140"/>
      <c r="FR113" s="140"/>
      <c r="FS113" s="140"/>
      <c r="FT113" s="140"/>
      <c r="FU113" s="140"/>
      <c r="FV113" s="140"/>
      <c r="FW113" s="140"/>
      <c r="FX113" s="140"/>
      <c r="FY113" s="140"/>
      <c r="FZ113" s="140"/>
      <c r="GA113" s="140"/>
      <c r="GB113" s="140"/>
      <c r="GC113" s="140"/>
      <c r="GD113" s="140"/>
      <c r="GE113" s="140"/>
      <c r="GF113" s="140"/>
      <c r="GG113" s="140"/>
      <c r="GH113" s="140"/>
      <c r="GI113" s="140"/>
      <c r="GJ113" s="140"/>
      <c r="GK113" s="140"/>
      <c r="GL113" s="140"/>
      <c r="GM113" s="140"/>
      <c r="GN113" s="140"/>
      <c r="GO113" s="140"/>
      <c r="GP113" s="140"/>
      <c r="GQ113" s="140"/>
      <c r="GR113" s="140"/>
      <c r="GS113" s="139"/>
      <c r="GT113" s="140"/>
      <c r="GU113" s="140"/>
      <c r="GV113" s="140"/>
      <c r="GW113" s="140"/>
      <c r="GX113" s="140"/>
      <c r="GY113" s="140"/>
      <c r="GZ113" s="140"/>
      <c r="HA113" s="140"/>
      <c r="HB113" s="140"/>
      <c r="HC113" s="140"/>
      <c r="HD113" s="140"/>
      <c r="HE113" s="140"/>
      <c r="HF113" s="140"/>
      <c r="HG113" s="140"/>
      <c r="HH113" s="140"/>
      <c r="HI113" s="140"/>
      <c r="HJ113" s="140"/>
      <c r="HK113" s="140"/>
      <c r="HL113" s="140"/>
      <c r="HM113" s="140"/>
      <c r="HN113" s="140"/>
      <c r="HO113" s="140"/>
      <c r="HP113" s="140"/>
      <c r="HQ113" s="140"/>
      <c r="HR113" s="140"/>
      <c r="HS113" s="140"/>
      <c r="HT113" s="140"/>
      <c r="HU113" s="140"/>
      <c r="HV113" s="140"/>
      <c r="HW113" s="140"/>
      <c r="HX113" s="140"/>
      <c r="HY113" s="140"/>
      <c r="HZ113" s="140"/>
      <c r="IA113" s="140"/>
      <c r="IB113" s="139"/>
      <c r="IC113" s="140"/>
      <c r="ID113" s="140"/>
      <c r="IE113" s="140"/>
      <c r="IF113" s="140"/>
      <c r="IG113" s="140"/>
      <c r="IH113" s="140"/>
      <c r="II113" s="140"/>
      <c r="IJ113" s="140"/>
      <c r="IK113" s="140"/>
      <c r="IL113" s="140"/>
      <c r="IM113" s="140"/>
      <c r="IN113" s="140"/>
      <c r="IO113" s="140"/>
      <c r="IP113" s="140"/>
      <c r="IQ113" s="140"/>
      <c r="IR113" s="140"/>
      <c r="IS113" s="140"/>
      <c r="IT113" s="140"/>
      <c r="IU113" s="140"/>
      <c r="IV113" s="140"/>
      <c r="IW113" s="140"/>
      <c r="IX113" s="140"/>
      <c r="IY113" s="140"/>
      <c r="IZ113" s="140"/>
      <c r="JA113" s="140"/>
      <c r="JB113" s="140"/>
      <c r="JC113" s="140"/>
      <c r="JD113" s="140"/>
      <c r="JE113" s="140"/>
      <c r="JF113" s="140"/>
      <c r="JG113" s="140"/>
      <c r="JH113" s="140"/>
      <c r="JI113" s="140"/>
      <c r="JJ113" s="140"/>
      <c r="JK113" s="139"/>
      <c r="JL113" s="140"/>
      <c r="JM113" s="140"/>
      <c r="JN113" s="140"/>
      <c r="JO113" s="140"/>
      <c r="JP113" s="140"/>
      <c r="JQ113" s="140"/>
      <c r="JR113" s="140"/>
      <c r="JS113" s="140"/>
      <c r="JT113" s="140"/>
      <c r="JU113" s="140"/>
      <c r="JV113" s="140"/>
      <c r="JW113" s="140"/>
      <c r="JX113" s="140"/>
      <c r="JY113" s="140"/>
      <c r="JZ113" s="140"/>
      <c r="KA113" s="140"/>
      <c r="KB113" s="140"/>
      <c r="KC113" s="140"/>
      <c r="KD113" s="140"/>
      <c r="KE113" s="140"/>
      <c r="KF113" s="140"/>
      <c r="KG113" s="140"/>
      <c r="KH113" s="140"/>
      <c r="KI113" s="140"/>
      <c r="KJ113" s="140"/>
      <c r="KK113" s="140"/>
      <c r="KL113" s="140"/>
      <c r="KM113" s="140"/>
      <c r="KN113" s="140"/>
      <c r="KO113" s="140"/>
      <c r="KP113" s="140"/>
      <c r="KQ113" s="140"/>
      <c r="KR113" s="140"/>
      <c r="KS113" s="140"/>
      <c r="KT113" s="139"/>
      <c r="KU113" s="140"/>
      <c r="KV113" s="140"/>
      <c r="KW113" s="140"/>
      <c r="KX113" s="140"/>
      <c r="KY113" s="140"/>
      <c r="KZ113" s="140"/>
      <c r="LA113" s="140"/>
      <c r="LB113" s="140"/>
      <c r="LC113" s="140"/>
      <c r="LD113" s="140"/>
      <c r="LE113" s="140"/>
      <c r="LF113" s="140"/>
      <c r="LG113" s="140"/>
      <c r="LH113" s="140"/>
      <c r="LI113" s="140"/>
      <c r="LJ113" s="140"/>
      <c r="LK113" s="140"/>
      <c r="LL113" s="140"/>
      <c r="LM113" s="140"/>
      <c r="LN113" s="140"/>
      <c r="LO113" s="140"/>
      <c r="LP113" s="140"/>
      <c r="LQ113" s="140"/>
      <c r="LR113" s="140"/>
      <c r="LS113" s="140"/>
      <c r="LT113" s="140"/>
      <c r="LU113" s="140"/>
      <c r="LV113" s="140"/>
      <c r="LW113" s="140"/>
      <c r="LX113" s="140"/>
      <c r="LY113" s="140"/>
      <c r="LZ113" s="140"/>
      <c r="MA113" s="140"/>
      <c r="MB113" s="140"/>
      <c r="MC113" s="139"/>
      <c r="MD113" s="164"/>
      <c r="ME113" s="164"/>
      <c r="MF113" s="164"/>
      <c r="MG113" s="164"/>
      <c r="MH113" s="164"/>
      <c r="MI113" s="164"/>
      <c r="MJ113" s="164"/>
      <c r="MK113" s="164"/>
      <c r="ML113" s="164"/>
      <c r="MM113" s="164"/>
      <c r="MN113" s="164"/>
      <c r="MO113" s="164"/>
      <c r="MP113" s="164"/>
      <c r="MQ113" s="164"/>
      <c r="MR113" s="164"/>
      <c r="MS113" s="164"/>
      <c r="MT113" s="164"/>
      <c r="MU113" s="164"/>
      <c r="MV113" s="164"/>
      <c r="MW113" s="164"/>
      <c r="MX113" s="164"/>
      <c r="MY113" s="164"/>
      <c r="MZ113" s="164"/>
      <c r="NA113" s="164"/>
      <c r="NB113" s="164"/>
      <c r="NC113" s="164"/>
      <c r="ND113" s="164"/>
      <c r="NE113" s="164"/>
      <c r="NF113" s="164"/>
      <c r="NG113" s="164"/>
      <c r="NH113" s="164"/>
      <c r="NI113" s="164"/>
      <c r="NJ113" s="164"/>
      <c r="NK113" s="164"/>
      <c r="NL113" s="139"/>
      <c r="NM113" s="164"/>
      <c r="NN113" s="164"/>
      <c r="NO113" s="164"/>
      <c r="NP113" s="164"/>
      <c r="NQ113" s="164"/>
      <c r="NR113" s="164"/>
      <c r="NS113" s="164"/>
      <c r="NT113" s="164"/>
      <c r="NU113" s="164"/>
      <c r="NV113" s="164"/>
      <c r="NW113" s="164"/>
      <c r="NX113" s="164"/>
      <c r="NY113" s="164"/>
      <c r="NZ113" s="164"/>
      <c r="OA113" s="164"/>
      <c r="OB113" s="164"/>
      <c r="OC113" s="164"/>
      <c r="OD113" s="164"/>
      <c r="OE113" s="164"/>
      <c r="OF113" s="164"/>
      <c r="OG113" s="164"/>
      <c r="OH113" s="164"/>
      <c r="OI113" s="164"/>
      <c r="OJ113" s="164"/>
      <c r="OK113" s="164"/>
      <c r="OL113" s="164"/>
      <c r="OM113" s="164"/>
      <c r="ON113" s="164"/>
      <c r="OO113" s="164"/>
      <c r="OP113" s="164"/>
      <c r="OQ113" s="164"/>
      <c r="OR113" s="164"/>
      <c r="OS113" s="164"/>
      <c r="OT113" s="164"/>
      <c r="OU113" s="139"/>
      <c r="OV113" s="164"/>
      <c r="OW113" s="164"/>
      <c r="OX113" s="164"/>
      <c r="OY113" s="164"/>
      <c r="OZ113" s="164"/>
      <c r="PA113" s="164"/>
      <c r="PB113" s="164"/>
      <c r="PC113" s="164"/>
      <c r="PD113" s="164"/>
      <c r="PE113" s="164"/>
      <c r="PF113" s="164"/>
      <c r="PG113" s="164"/>
      <c r="PH113" s="164"/>
      <c r="PI113" s="164"/>
      <c r="PJ113" s="164"/>
      <c r="PK113" s="164"/>
      <c r="PL113" s="164"/>
      <c r="PM113" s="164"/>
      <c r="PN113" s="164"/>
      <c r="PO113" s="164"/>
      <c r="PP113" s="164"/>
      <c r="PQ113" s="164"/>
      <c r="PR113" s="164"/>
      <c r="PS113" s="164"/>
      <c r="PT113" s="164"/>
      <c r="PU113" s="164"/>
      <c r="PV113" s="164"/>
      <c r="PW113" s="164"/>
      <c r="PX113" s="164"/>
      <c r="PY113" s="164"/>
      <c r="PZ113" s="164"/>
      <c r="QA113" s="164"/>
      <c r="QB113" s="164"/>
      <c r="QC113" s="164"/>
      <c r="QD113" s="131"/>
    </row>
    <row r="114" spans="2:446">
      <c r="B114" s="128"/>
      <c r="C114" s="129"/>
      <c r="D114" s="129"/>
      <c r="E114" s="129"/>
      <c r="F114" s="130"/>
      <c r="G114" s="130"/>
      <c r="H114" s="131"/>
      <c r="I114" s="132"/>
      <c r="J114" s="132"/>
      <c r="K114" s="162"/>
      <c r="L114" s="132"/>
      <c r="M114" s="132"/>
      <c r="N114" s="135"/>
      <c r="O114" s="132"/>
      <c r="P114" s="135"/>
      <c r="Q114" s="132"/>
      <c r="R114" s="133"/>
      <c r="S114" s="133"/>
      <c r="T114" s="133"/>
      <c r="U114" s="133"/>
      <c r="V114" s="133"/>
      <c r="W114" s="133"/>
      <c r="X114" s="131"/>
      <c r="Y114" s="134"/>
      <c r="Z114" s="134"/>
      <c r="AA114" s="163"/>
      <c r="AB114" s="163"/>
      <c r="AC114" s="134"/>
      <c r="AD114" s="134"/>
      <c r="AE114" s="134"/>
      <c r="AF114" s="131"/>
      <c r="AG114" s="135"/>
      <c r="AH114" s="135"/>
      <c r="AI114" s="135"/>
      <c r="AJ114" s="135"/>
      <c r="AK114" s="135"/>
      <c r="AL114" s="131"/>
      <c r="AM114" s="156"/>
      <c r="AN114" s="156"/>
      <c r="AO114" s="156"/>
      <c r="AP114" s="131"/>
      <c r="AQ114" s="138"/>
      <c r="AR114" s="138"/>
      <c r="AS114" s="131"/>
      <c r="AT114" s="138"/>
      <c r="AU114" s="138"/>
      <c r="AV114" s="131"/>
      <c r="AW114" s="138"/>
      <c r="AX114" s="138"/>
      <c r="AY114" s="138"/>
      <c r="AZ114" s="138"/>
      <c r="BA114" s="138"/>
      <c r="BB114" s="131"/>
      <c r="BC114" s="138"/>
      <c r="BD114" s="138"/>
      <c r="BE114" s="138"/>
      <c r="BF114" s="131"/>
      <c r="BG114" s="138"/>
      <c r="BH114" s="138"/>
      <c r="BI114" s="131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  <c r="CN114" s="140"/>
      <c r="CO114" s="140"/>
      <c r="CP114" s="140"/>
      <c r="CQ114" s="140"/>
      <c r="CR114" s="131"/>
      <c r="CS114" s="140"/>
      <c r="CT114" s="140"/>
      <c r="CU114" s="140"/>
      <c r="CV114" s="140"/>
      <c r="CW114" s="140"/>
      <c r="CX114" s="140"/>
      <c r="CY114" s="140"/>
      <c r="CZ114" s="140"/>
      <c r="DA114" s="140"/>
      <c r="DB114" s="140"/>
      <c r="DC114" s="140"/>
      <c r="DD114" s="140"/>
      <c r="DE114" s="140"/>
      <c r="DF114" s="140"/>
      <c r="DG114" s="140"/>
      <c r="DH114" s="140"/>
      <c r="DI114" s="140"/>
      <c r="DJ114" s="140"/>
      <c r="DK114" s="140"/>
      <c r="DL114" s="140"/>
      <c r="DM114" s="140"/>
      <c r="DN114" s="140"/>
      <c r="DO114" s="140"/>
      <c r="DP114" s="140"/>
      <c r="DQ114" s="140"/>
      <c r="DR114" s="140"/>
      <c r="DS114" s="140"/>
      <c r="DT114" s="140"/>
      <c r="DU114" s="140"/>
      <c r="DV114" s="140"/>
      <c r="DW114" s="140"/>
      <c r="DX114" s="140"/>
      <c r="DY114" s="140"/>
      <c r="DZ114" s="140"/>
      <c r="EA114" s="139"/>
      <c r="EB114" s="140"/>
      <c r="EC114" s="140"/>
      <c r="ED114" s="140"/>
      <c r="EE114" s="140"/>
      <c r="EF114" s="140"/>
      <c r="EG114" s="140"/>
      <c r="EH114" s="140"/>
      <c r="EI114" s="140"/>
      <c r="EJ114" s="140"/>
      <c r="EK114" s="140"/>
      <c r="EL114" s="140"/>
      <c r="EM114" s="140"/>
      <c r="EN114" s="140"/>
      <c r="EO114" s="140"/>
      <c r="EP114" s="140"/>
      <c r="EQ114" s="140"/>
      <c r="ER114" s="140"/>
      <c r="ES114" s="140"/>
      <c r="ET114" s="140"/>
      <c r="EU114" s="140"/>
      <c r="EV114" s="140"/>
      <c r="EW114" s="140"/>
      <c r="EX114" s="140"/>
      <c r="EY114" s="140"/>
      <c r="EZ114" s="140"/>
      <c r="FA114" s="140"/>
      <c r="FB114" s="140"/>
      <c r="FC114" s="140"/>
      <c r="FD114" s="140"/>
      <c r="FE114" s="140"/>
      <c r="FF114" s="140"/>
      <c r="FG114" s="140"/>
      <c r="FH114" s="140"/>
      <c r="FI114" s="140"/>
      <c r="FJ114" s="139"/>
      <c r="FK114" s="140"/>
      <c r="FL114" s="140"/>
      <c r="FM114" s="140"/>
      <c r="FN114" s="140"/>
      <c r="FO114" s="140"/>
      <c r="FP114" s="140"/>
      <c r="FQ114" s="140"/>
      <c r="FR114" s="140"/>
      <c r="FS114" s="140"/>
      <c r="FT114" s="140"/>
      <c r="FU114" s="140"/>
      <c r="FV114" s="140"/>
      <c r="FW114" s="140"/>
      <c r="FX114" s="140"/>
      <c r="FY114" s="140"/>
      <c r="FZ114" s="140"/>
      <c r="GA114" s="140"/>
      <c r="GB114" s="140"/>
      <c r="GC114" s="140"/>
      <c r="GD114" s="140"/>
      <c r="GE114" s="140"/>
      <c r="GF114" s="140"/>
      <c r="GG114" s="140"/>
      <c r="GH114" s="140"/>
      <c r="GI114" s="140"/>
      <c r="GJ114" s="140"/>
      <c r="GK114" s="140"/>
      <c r="GL114" s="140"/>
      <c r="GM114" s="140"/>
      <c r="GN114" s="140"/>
      <c r="GO114" s="140"/>
      <c r="GP114" s="140"/>
      <c r="GQ114" s="140"/>
      <c r="GR114" s="140"/>
      <c r="GS114" s="139"/>
      <c r="GT114" s="140"/>
      <c r="GU114" s="140"/>
      <c r="GV114" s="140"/>
      <c r="GW114" s="140"/>
      <c r="GX114" s="140"/>
      <c r="GY114" s="140"/>
      <c r="GZ114" s="140"/>
      <c r="HA114" s="140"/>
      <c r="HB114" s="140"/>
      <c r="HC114" s="140"/>
      <c r="HD114" s="140"/>
      <c r="HE114" s="140"/>
      <c r="HF114" s="140"/>
      <c r="HG114" s="140"/>
      <c r="HH114" s="140"/>
      <c r="HI114" s="140"/>
      <c r="HJ114" s="140"/>
      <c r="HK114" s="140"/>
      <c r="HL114" s="140"/>
      <c r="HM114" s="140"/>
      <c r="HN114" s="140"/>
      <c r="HO114" s="140"/>
      <c r="HP114" s="140"/>
      <c r="HQ114" s="140"/>
      <c r="HR114" s="140"/>
      <c r="HS114" s="140"/>
      <c r="HT114" s="140"/>
      <c r="HU114" s="140"/>
      <c r="HV114" s="140"/>
      <c r="HW114" s="140"/>
      <c r="HX114" s="140"/>
      <c r="HY114" s="140"/>
      <c r="HZ114" s="140"/>
      <c r="IA114" s="140"/>
      <c r="IB114" s="139"/>
      <c r="IC114" s="140"/>
      <c r="ID114" s="140"/>
      <c r="IE114" s="140"/>
      <c r="IF114" s="140"/>
      <c r="IG114" s="140"/>
      <c r="IH114" s="140"/>
      <c r="II114" s="140"/>
      <c r="IJ114" s="140"/>
      <c r="IK114" s="140"/>
      <c r="IL114" s="140"/>
      <c r="IM114" s="140"/>
      <c r="IN114" s="140"/>
      <c r="IO114" s="140"/>
      <c r="IP114" s="140"/>
      <c r="IQ114" s="140"/>
      <c r="IR114" s="140"/>
      <c r="IS114" s="140"/>
      <c r="IT114" s="140"/>
      <c r="IU114" s="140"/>
      <c r="IV114" s="140"/>
      <c r="IW114" s="140"/>
      <c r="IX114" s="140"/>
      <c r="IY114" s="140"/>
      <c r="IZ114" s="140"/>
      <c r="JA114" s="140"/>
      <c r="JB114" s="140"/>
      <c r="JC114" s="140"/>
      <c r="JD114" s="140"/>
      <c r="JE114" s="140"/>
      <c r="JF114" s="140"/>
      <c r="JG114" s="140"/>
      <c r="JH114" s="140"/>
      <c r="JI114" s="140"/>
      <c r="JJ114" s="140"/>
      <c r="JK114" s="139"/>
      <c r="JL114" s="140"/>
      <c r="JM114" s="140"/>
      <c r="JN114" s="140"/>
      <c r="JO114" s="140"/>
      <c r="JP114" s="140"/>
      <c r="JQ114" s="140"/>
      <c r="JR114" s="140"/>
      <c r="JS114" s="140"/>
      <c r="JT114" s="140"/>
      <c r="JU114" s="140"/>
      <c r="JV114" s="140"/>
      <c r="JW114" s="140"/>
      <c r="JX114" s="140"/>
      <c r="JY114" s="140"/>
      <c r="JZ114" s="140"/>
      <c r="KA114" s="140"/>
      <c r="KB114" s="140"/>
      <c r="KC114" s="140"/>
      <c r="KD114" s="140"/>
      <c r="KE114" s="140"/>
      <c r="KF114" s="140"/>
      <c r="KG114" s="140"/>
      <c r="KH114" s="140"/>
      <c r="KI114" s="140"/>
      <c r="KJ114" s="140"/>
      <c r="KK114" s="140"/>
      <c r="KL114" s="140"/>
      <c r="KM114" s="140"/>
      <c r="KN114" s="140"/>
      <c r="KO114" s="140"/>
      <c r="KP114" s="140"/>
      <c r="KQ114" s="140"/>
      <c r="KR114" s="140"/>
      <c r="KS114" s="140"/>
      <c r="KT114" s="139"/>
      <c r="KU114" s="140"/>
      <c r="KV114" s="140"/>
      <c r="KW114" s="140"/>
      <c r="KX114" s="140"/>
      <c r="KY114" s="140"/>
      <c r="KZ114" s="140"/>
      <c r="LA114" s="140"/>
      <c r="LB114" s="140"/>
      <c r="LC114" s="140"/>
      <c r="LD114" s="140"/>
      <c r="LE114" s="140"/>
      <c r="LF114" s="140"/>
      <c r="LG114" s="140"/>
      <c r="LH114" s="140"/>
      <c r="LI114" s="140"/>
      <c r="LJ114" s="140"/>
      <c r="LK114" s="140"/>
      <c r="LL114" s="140"/>
      <c r="LM114" s="140"/>
      <c r="LN114" s="140"/>
      <c r="LO114" s="140"/>
      <c r="LP114" s="140"/>
      <c r="LQ114" s="140"/>
      <c r="LR114" s="140"/>
      <c r="LS114" s="140"/>
      <c r="LT114" s="140"/>
      <c r="LU114" s="140"/>
      <c r="LV114" s="140"/>
      <c r="LW114" s="140"/>
      <c r="LX114" s="140"/>
      <c r="LY114" s="140"/>
      <c r="LZ114" s="140"/>
      <c r="MA114" s="140"/>
      <c r="MB114" s="140"/>
      <c r="MC114" s="139"/>
      <c r="MD114" s="164"/>
      <c r="ME114" s="164"/>
      <c r="MF114" s="164"/>
      <c r="MG114" s="164"/>
      <c r="MH114" s="164"/>
      <c r="MI114" s="164"/>
      <c r="MJ114" s="164"/>
      <c r="MK114" s="164"/>
      <c r="ML114" s="164"/>
      <c r="MM114" s="164"/>
      <c r="MN114" s="164"/>
      <c r="MO114" s="164"/>
      <c r="MP114" s="164"/>
      <c r="MQ114" s="164"/>
      <c r="MR114" s="164"/>
      <c r="MS114" s="164"/>
      <c r="MT114" s="164"/>
      <c r="MU114" s="164"/>
      <c r="MV114" s="164"/>
      <c r="MW114" s="164"/>
      <c r="MX114" s="164"/>
      <c r="MY114" s="164"/>
      <c r="MZ114" s="164"/>
      <c r="NA114" s="164"/>
      <c r="NB114" s="164"/>
      <c r="NC114" s="164"/>
      <c r="ND114" s="164"/>
      <c r="NE114" s="164"/>
      <c r="NF114" s="164"/>
      <c r="NG114" s="164"/>
      <c r="NH114" s="164"/>
      <c r="NI114" s="164"/>
      <c r="NJ114" s="164"/>
      <c r="NK114" s="164"/>
      <c r="NL114" s="139"/>
      <c r="NM114" s="164"/>
      <c r="NN114" s="164"/>
      <c r="NO114" s="164"/>
      <c r="NP114" s="164"/>
      <c r="NQ114" s="164"/>
      <c r="NR114" s="164"/>
      <c r="NS114" s="164"/>
      <c r="NT114" s="164"/>
      <c r="NU114" s="164"/>
      <c r="NV114" s="164"/>
      <c r="NW114" s="164"/>
      <c r="NX114" s="164"/>
      <c r="NY114" s="164"/>
      <c r="NZ114" s="164"/>
      <c r="OA114" s="164"/>
      <c r="OB114" s="164"/>
      <c r="OC114" s="164"/>
      <c r="OD114" s="164"/>
      <c r="OE114" s="164"/>
      <c r="OF114" s="164"/>
      <c r="OG114" s="164"/>
      <c r="OH114" s="164"/>
      <c r="OI114" s="164"/>
      <c r="OJ114" s="164"/>
      <c r="OK114" s="164"/>
      <c r="OL114" s="164"/>
      <c r="OM114" s="164"/>
      <c r="ON114" s="164"/>
      <c r="OO114" s="164"/>
      <c r="OP114" s="164"/>
      <c r="OQ114" s="164"/>
      <c r="OR114" s="164"/>
      <c r="OS114" s="164"/>
      <c r="OT114" s="164"/>
      <c r="OU114" s="139"/>
      <c r="OV114" s="164"/>
      <c r="OW114" s="164"/>
      <c r="OX114" s="164"/>
      <c r="OY114" s="164"/>
      <c r="OZ114" s="164"/>
      <c r="PA114" s="164"/>
      <c r="PB114" s="164"/>
      <c r="PC114" s="164"/>
      <c r="PD114" s="164"/>
      <c r="PE114" s="164"/>
      <c r="PF114" s="164"/>
      <c r="PG114" s="164"/>
      <c r="PH114" s="164"/>
      <c r="PI114" s="164"/>
      <c r="PJ114" s="164"/>
      <c r="PK114" s="164"/>
      <c r="PL114" s="164"/>
      <c r="PM114" s="164"/>
      <c r="PN114" s="164"/>
      <c r="PO114" s="164"/>
      <c r="PP114" s="164"/>
      <c r="PQ114" s="164"/>
      <c r="PR114" s="164"/>
      <c r="PS114" s="164"/>
      <c r="PT114" s="164"/>
      <c r="PU114" s="164"/>
      <c r="PV114" s="164"/>
      <c r="PW114" s="164"/>
      <c r="PX114" s="164"/>
      <c r="PY114" s="164"/>
      <c r="PZ114" s="164"/>
      <c r="QA114" s="164"/>
      <c r="QB114" s="164"/>
      <c r="QC114" s="164"/>
      <c r="QD114" s="131"/>
    </row>
    <row r="115" spans="2:446">
      <c r="B115" s="128"/>
      <c r="C115" s="129"/>
      <c r="D115" s="129"/>
      <c r="E115" s="129"/>
      <c r="F115" s="130"/>
      <c r="G115" s="130"/>
      <c r="H115" s="131"/>
      <c r="I115" s="132"/>
      <c r="J115" s="132"/>
      <c r="K115" s="162"/>
      <c r="L115" s="132"/>
      <c r="M115" s="132"/>
      <c r="N115" s="135"/>
      <c r="O115" s="132"/>
      <c r="P115" s="135"/>
      <c r="Q115" s="132"/>
      <c r="R115" s="133"/>
      <c r="S115" s="133"/>
      <c r="T115" s="133"/>
      <c r="U115" s="133"/>
      <c r="V115" s="133"/>
      <c r="W115" s="133"/>
      <c r="X115" s="131"/>
      <c r="Y115" s="134"/>
      <c r="Z115" s="134"/>
      <c r="AA115" s="163"/>
      <c r="AB115" s="163"/>
      <c r="AC115" s="134"/>
      <c r="AD115" s="134"/>
      <c r="AE115" s="134"/>
      <c r="AF115" s="131"/>
      <c r="AG115" s="135"/>
      <c r="AH115" s="135"/>
      <c r="AI115" s="135"/>
      <c r="AJ115" s="135"/>
      <c r="AK115" s="135"/>
      <c r="AL115" s="131"/>
      <c r="AM115" s="156"/>
      <c r="AN115" s="156"/>
      <c r="AO115" s="156"/>
      <c r="AP115" s="131"/>
      <c r="AQ115" s="138"/>
      <c r="AR115" s="138"/>
      <c r="AS115" s="131"/>
      <c r="AT115" s="138"/>
      <c r="AU115" s="138"/>
      <c r="AV115" s="131"/>
      <c r="AW115" s="138"/>
      <c r="AX115" s="138"/>
      <c r="AY115" s="138"/>
      <c r="AZ115" s="138"/>
      <c r="BA115" s="138"/>
      <c r="BB115" s="131"/>
      <c r="BC115" s="138"/>
      <c r="BD115" s="138"/>
      <c r="BE115" s="138"/>
      <c r="BF115" s="131"/>
      <c r="BG115" s="138"/>
      <c r="BH115" s="138"/>
      <c r="BI115" s="131"/>
      <c r="BJ115" s="140"/>
      <c r="BK115" s="140"/>
      <c r="BL115" s="140"/>
      <c r="BM115" s="140"/>
      <c r="BN115" s="140"/>
      <c r="BO115" s="140"/>
      <c r="BP115" s="140"/>
      <c r="BQ115" s="140"/>
      <c r="BR115" s="140"/>
      <c r="BS115" s="140"/>
      <c r="BT115" s="140"/>
      <c r="BU115" s="140"/>
      <c r="BV115" s="140"/>
      <c r="BW115" s="140"/>
      <c r="BX115" s="140"/>
      <c r="BY115" s="140"/>
      <c r="BZ115" s="140"/>
      <c r="CA115" s="140"/>
      <c r="CB115" s="140"/>
      <c r="CC115" s="140"/>
      <c r="CD115" s="140"/>
      <c r="CE115" s="140"/>
      <c r="CF115" s="140"/>
      <c r="CG115" s="140"/>
      <c r="CH115" s="140"/>
      <c r="CI115" s="140"/>
      <c r="CJ115" s="140"/>
      <c r="CK115" s="140"/>
      <c r="CL115" s="140"/>
      <c r="CM115" s="140"/>
      <c r="CN115" s="140"/>
      <c r="CO115" s="140"/>
      <c r="CP115" s="140"/>
      <c r="CQ115" s="140"/>
      <c r="CR115" s="131"/>
      <c r="CS115" s="140"/>
      <c r="CT115" s="140"/>
      <c r="CU115" s="140"/>
      <c r="CV115" s="140"/>
      <c r="CW115" s="140"/>
      <c r="CX115" s="140"/>
      <c r="CY115" s="140"/>
      <c r="CZ115" s="140"/>
      <c r="DA115" s="140"/>
      <c r="DB115" s="140"/>
      <c r="DC115" s="140"/>
      <c r="DD115" s="140"/>
      <c r="DE115" s="140"/>
      <c r="DF115" s="140"/>
      <c r="DG115" s="140"/>
      <c r="DH115" s="140"/>
      <c r="DI115" s="140"/>
      <c r="DJ115" s="140"/>
      <c r="DK115" s="140"/>
      <c r="DL115" s="140"/>
      <c r="DM115" s="140"/>
      <c r="DN115" s="140"/>
      <c r="DO115" s="140"/>
      <c r="DP115" s="140"/>
      <c r="DQ115" s="140"/>
      <c r="DR115" s="140"/>
      <c r="DS115" s="140"/>
      <c r="DT115" s="140"/>
      <c r="DU115" s="140"/>
      <c r="DV115" s="140"/>
      <c r="DW115" s="140"/>
      <c r="DX115" s="140"/>
      <c r="DY115" s="140"/>
      <c r="DZ115" s="140"/>
      <c r="EA115" s="139"/>
      <c r="EB115" s="140"/>
      <c r="EC115" s="140"/>
      <c r="ED115" s="140"/>
      <c r="EE115" s="140"/>
      <c r="EF115" s="140"/>
      <c r="EG115" s="140"/>
      <c r="EH115" s="140"/>
      <c r="EI115" s="140"/>
      <c r="EJ115" s="140"/>
      <c r="EK115" s="140"/>
      <c r="EL115" s="140"/>
      <c r="EM115" s="140"/>
      <c r="EN115" s="140"/>
      <c r="EO115" s="140"/>
      <c r="EP115" s="140"/>
      <c r="EQ115" s="140"/>
      <c r="ER115" s="140"/>
      <c r="ES115" s="140"/>
      <c r="ET115" s="140"/>
      <c r="EU115" s="140"/>
      <c r="EV115" s="140"/>
      <c r="EW115" s="140"/>
      <c r="EX115" s="140"/>
      <c r="EY115" s="140"/>
      <c r="EZ115" s="140"/>
      <c r="FA115" s="140"/>
      <c r="FB115" s="140"/>
      <c r="FC115" s="140"/>
      <c r="FD115" s="140"/>
      <c r="FE115" s="140"/>
      <c r="FF115" s="140"/>
      <c r="FG115" s="140"/>
      <c r="FH115" s="140"/>
      <c r="FI115" s="140"/>
      <c r="FJ115" s="139"/>
      <c r="FK115" s="140"/>
      <c r="FL115" s="140"/>
      <c r="FM115" s="140"/>
      <c r="FN115" s="140"/>
      <c r="FO115" s="140"/>
      <c r="FP115" s="140"/>
      <c r="FQ115" s="140"/>
      <c r="FR115" s="140"/>
      <c r="FS115" s="140"/>
      <c r="FT115" s="140"/>
      <c r="FU115" s="140"/>
      <c r="FV115" s="140"/>
      <c r="FW115" s="140"/>
      <c r="FX115" s="140"/>
      <c r="FY115" s="140"/>
      <c r="FZ115" s="140"/>
      <c r="GA115" s="140"/>
      <c r="GB115" s="140"/>
      <c r="GC115" s="140"/>
      <c r="GD115" s="140"/>
      <c r="GE115" s="140"/>
      <c r="GF115" s="140"/>
      <c r="GG115" s="140"/>
      <c r="GH115" s="140"/>
      <c r="GI115" s="140"/>
      <c r="GJ115" s="140"/>
      <c r="GK115" s="140"/>
      <c r="GL115" s="140"/>
      <c r="GM115" s="140"/>
      <c r="GN115" s="140"/>
      <c r="GO115" s="140"/>
      <c r="GP115" s="140"/>
      <c r="GQ115" s="140"/>
      <c r="GR115" s="140"/>
      <c r="GS115" s="139"/>
      <c r="GT115" s="140"/>
      <c r="GU115" s="140"/>
      <c r="GV115" s="140"/>
      <c r="GW115" s="140"/>
      <c r="GX115" s="140"/>
      <c r="GY115" s="140"/>
      <c r="GZ115" s="140"/>
      <c r="HA115" s="140"/>
      <c r="HB115" s="140"/>
      <c r="HC115" s="140"/>
      <c r="HD115" s="140"/>
      <c r="HE115" s="140"/>
      <c r="HF115" s="140"/>
      <c r="HG115" s="140"/>
      <c r="HH115" s="140"/>
      <c r="HI115" s="140"/>
      <c r="HJ115" s="140"/>
      <c r="HK115" s="140"/>
      <c r="HL115" s="140"/>
      <c r="HM115" s="140"/>
      <c r="HN115" s="140"/>
      <c r="HO115" s="140"/>
      <c r="HP115" s="140"/>
      <c r="HQ115" s="140"/>
      <c r="HR115" s="140"/>
      <c r="HS115" s="140"/>
      <c r="HT115" s="140"/>
      <c r="HU115" s="140"/>
      <c r="HV115" s="140"/>
      <c r="HW115" s="140"/>
      <c r="HX115" s="140"/>
      <c r="HY115" s="140"/>
      <c r="HZ115" s="140"/>
      <c r="IA115" s="140"/>
      <c r="IB115" s="139"/>
      <c r="IC115" s="140"/>
      <c r="ID115" s="140"/>
      <c r="IE115" s="140"/>
      <c r="IF115" s="140"/>
      <c r="IG115" s="140"/>
      <c r="IH115" s="140"/>
      <c r="II115" s="140"/>
      <c r="IJ115" s="140"/>
      <c r="IK115" s="140"/>
      <c r="IL115" s="140"/>
      <c r="IM115" s="140"/>
      <c r="IN115" s="140"/>
      <c r="IO115" s="140"/>
      <c r="IP115" s="140"/>
      <c r="IQ115" s="140"/>
      <c r="IR115" s="140"/>
      <c r="IS115" s="140"/>
      <c r="IT115" s="140"/>
      <c r="IU115" s="140"/>
      <c r="IV115" s="140"/>
      <c r="IW115" s="140"/>
      <c r="IX115" s="140"/>
      <c r="IY115" s="140"/>
      <c r="IZ115" s="140"/>
      <c r="JA115" s="140"/>
      <c r="JB115" s="140"/>
      <c r="JC115" s="140"/>
      <c r="JD115" s="140"/>
      <c r="JE115" s="140"/>
      <c r="JF115" s="140"/>
      <c r="JG115" s="140"/>
      <c r="JH115" s="140"/>
      <c r="JI115" s="140"/>
      <c r="JJ115" s="140"/>
      <c r="JK115" s="139"/>
      <c r="JL115" s="140"/>
      <c r="JM115" s="140"/>
      <c r="JN115" s="140"/>
      <c r="JO115" s="140"/>
      <c r="JP115" s="140"/>
      <c r="JQ115" s="140"/>
      <c r="JR115" s="140"/>
      <c r="JS115" s="140"/>
      <c r="JT115" s="140"/>
      <c r="JU115" s="140"/>
      <c r="JV115" s="140"/>
      <c r="JW115" s="140"/>
      <c r="JX115" s="140"/>
      <c r="JY115" s="140"/>
      <c r="JZ115" s="140"/>
      <c r="KA115" s="140"/>
      <c r="KB115" s="140"/>
      <c r="KC115" s="140"/>
      <c r="KD115" s="140"/>
      <c r="KE115" s="140"/>
      <c r="KF115" s="140"/>
      <c r="KG115" s="140"/>
      <c r="KH115" s="140"/>
      <c r="KI115" s="140"/>
      <c r="KJ115" s="140"/>
      <c r="KK115" s="140"/>
      <c r="KL115" s="140"/>
      <c r="KM115" s="140"/>
      <c r="KN115" s="140"/>
      <c r="KO115" s="140"/>
      <c r="KP115" s="140"/>
      <c r="KQ115" s="140"/>
      <c r="KR115" s="140"/>
      <c r="KS115" s="140"/>
      <c r="KT115" s="139"/>
      <c r="KU115" s="140"/>
      <c r="KV115" s="140"/>
      <c r="KW115" s="140"/>
      <c r="KX115" s="140"/>
      <c r="KY115" s="140"/>
      <c r="KZ115" s="140"/>
      <c r="LA115" s="140"/>
      <c r="LB115" s="140"/>
      <c r="LC115" s="140"/>
      <c r="LD115" s="140"/>
      <c r="LE115" s="140"/>
      <c r="LF115" s="140"/>
      <c r="LG115" s="140"/>
      <c r="LH115" s="140"/>
      <c r="LI115" s="140"/>
      <c r="LJ115" s="140"/>
      <c r="LK115" s="140"/>
      <c r="LL115" s="140"/>
      <c r="LM115" s="140"/>
      <c r="LN115" s="140"/>
      <c r="LO115" s="140"/>
      <c r="LP115" s="140"/>
      <c r="LQ115" s="140"/>
      <c r="LR115" s="140"/>
      <c r="LS115" s="140"/>
      <c r="LT115" s="140"/>
      <c r="LU115" s="140"/>
      <c r="LV115" s="140"/>
      <c r="LW115" s="140"/>
      <c r="LX115" s="140"/>
      <c r="LY115" s="140"/>
      <c r="LZ115" s="140"/>
      <c r="MA115" s="140"/>
      <c r="MB115" s="140"/>
      <c r="MC115" s="139"/>
      <c r="MD115" s="164"/>
      <c r="ME115" s="164"/>
      <c r="MF115" s="164"/>
      <c r="MG115" s="164"/>
      <c r="MH115" s="164"/>
      <c r="MI115" s="164"/>
      <c r="MJ115" s="164"/>
      <c r="MK115" s="164"/>
      <c r="ML115" s="164"/>
      <c r="MM115" s="164"/>
      <c r="MN115" s="164"/>
      <c r="MO115" s="164"/>
      <c r="MP115" s="164"/>
      <c r="MQ115" s="164"/>
      <c r="MR115" s="164"/>
      <c r="MS115" s="164"/>
      <c r="MT115" s="164"/>
      <c r="MU115" s="164"/>
      <c r="MV115" s="164"/>
      <c r="MW115" s="164"/>
      <c r="MX115" s="164"/>
      <c r="MY115" s="164"/>
      <c r="MZ115" s="164"/>
      <c r="NA115" s="164"/>
      <c r="NB115" s="164"/>
      <c r="NC115" s="164"/>
      <c r="ND115" s="164"/>
      <c r="NE115" s="164"/>
      <c r="NF115" s="164"/>
      <c r="NG115" s="164"/>
      <c r="NH115" s="164"/>
      <c r="NI115" s="164"/>
      <c r="NJ115" s="164"/>
      <c r="NK115" s="164"/>
      <c r="NL115" s="139"/>
      <c r="NM115" s="164"/>
      <c r="NN115" s="164"/>
      <c r="NO115" s="164"/>
      <c r="NP115" s="164"/>
      <c r="NQ115" s="164"/>
      <c r="NR115" s="164"/>
      <c r="NS115" s="164"/>
      <c r="NT115" s="164"/>
      <c r="NU115" s="164"/>
      <c r="NV115" s="164"/>
      <c r="NW115" s="164"/>
      <c r="NX115" s="164"/>
      <c r="NY115" s="164"/>
      <c r="NZ115" s="164"/>
      <c r="OA115" s="164"/>
      <c r="OB115" s="164"/>
      <c r="OC115" s="164"/>
      <c r="OD115" s="164"/>
      <c r="OE115" s="164"/>
      <c r="OF115" s="164"/>
      <c r="OG115" s="164"/>
      <c r="OH115" s="164"/>
      <c r="OI115" s="164"/>
      <c r="OJ115" s="164"/>
      <c r="OK115" s="164"/>
      <c r="OL115" s="164"/>
      <c r="OM115" s="164"/>
      <c r="ON115" s="164"/>
      <c r="OO115" s="164"/>
      <c r="OP115" s="164"/>
      <c r="OQ115" s="164"/>
      <c r="OR115" s="164"/>
      <c r="OS115" s="164"/>
      <c r="OT115" s="164"/>
      <c r="OU115" s="139"/>
      <c r="OV115" s="164"/>
      <c r="OW115" s="164"/>
      <c r="OX115" s="164"/>
      <c r="OY115" s="164"/>
      <c r="OZ115" s="164"/>
      <c r="PA115" s="164"/>
      <c r="PB115" s="164"/>
      <c r="PC115" s="164"/>
      <c r="PD115" s="164"/>
      <c r="PE115" s="164"/>
      <c r="PF115" s="164"/>
      <c r="PG115" s="164"/>
      <c r="PH115" s="164"/>
      <c r="PI115" s="164"/>
      <c r="PJ115" s="164"/>
      <c r="PK115" s="164"/>
      <c r="PL115" s="164"/>
      <c r="PM115" s="164"/>
      <c r="PN115" s="164"/>
      <c r="PO115" s="164"/>
      <c r="PP115" s="164"/>
      <c r="PQ115" s="164"/>
      <c r="PR115" s="164"/>
      <c r="PS115" s="164"/>
      <c r="PT115" s="164"/>
      <c r="PU115" s="164"/>
      <c r="PV115" s="164"/>
      <c r="PW115" s="164"/>
      <c r="PX115" s="164"/>
      <c r="PY115" s="164"/>
      <c r="PZ115" s="164"/>
      <c r="QA115" s="164"/>
      <c r="QB115" s="164"/>
      <c r="QC115" s="164"/>
      <c r="QD115" s="131"/>
    </row>
    <row r="116" spans="2:446">
      <c r="B116" s="128"/>
      <c r="C116" s="129"/>
      <c r="D116" s="129"/>
      <c r="E116" s="129"/>
      <c r="F116" s="130"/>
      <c r="G116" s="130"/>
      <c r="H116" s="131"/>
      <c r="I116" s="132"/>
      <c r="J116" s="132"/>
      <c r="K116" s="162"/>
      <c r="L116" s="132"/>
      <c r="M116" s="132"/>
      <c r="N116" s="135"/>
      <c r="O116" s="132"/>
      <c r="P116" s="135"/>
      <c r="Q116" s="132"/>
      <c r="R116" s="133"/>
      <c r="S116" s="133"/>
      <c r="T116" s="133"/>
      <c r="U116" s="133"/>
      <c r="V116" s="133"/>
      <c r="W116" s="133"/>
      <c r="X116" s="131"/>
      <c r="Y116" s="134"/>
      <c r="Z116" s="134"/>
      <c r="AA116" s="163"/>
      <c r="AB116" s="163"/>
      <c r="AC116" s="134"/>
      <c r="AD116" s="134"/>
      <c r="AE116" s="134"/>
      <c r="AF116" s="131"/>
      <c r="AG116" s="135"/>
      <c r="AH116" s="135"/>
      <c r="AI116" s="135"/>
      <c r="AJ116" s="135"/>
      <c r="AK116" s="135"/>
      <c r="AL116" s="131"/>
      <c r="AM116" s="156"/>
      <c r="AN116" s="156"/>
      <c r="AO116" s="156"/>
      <c r="AP116" s="131"/>
      <c r="AQ116" s="138"/>
      <c r="AR116" s="138"/>
      <c r="AS116" s="131"/>
      <c r="AT116" s="138"/>
      <c r="AU116" s="138"/>
      <c r="AV116" s="131"/>
      <c r="AW116" s="138"/>
      <c r="AX116" s="138"/>
      <c r="AY116" s="138"/>
      <c r="AZ116" s="138"/>
      <c r="BA116" s="138"/>
      <c r="BB116" s="131"/>
      <c r="BC116" s="138"/>
      <c r="BD116" s="138"/>
      <c r="BE116" s="138"/>
      <c r="BF116" s="131"/>
      <c r="BG116" s="138"/>
      <c r="BH116" s="138"/>
      <c r="BI116" s="131"/>
      <c r="BJ116" s="140"/>
      <c r="BK116" s="140"/>
      <c r="BL116" s="140"/>
      <c r="BM116" s="140"/>
      <c r="BN116" s="140"/>
      <c r="BO116" s="140"/>
      <c r="BP116" s="140"/>
      <c r="BQ116" s="140"/>
      <c r="BR116" s="140"/>
      <c r="BS116" s="140"/>
      <c r="BT116" s="140"/>
      <c r="BU116" s="140"/>
      <c r="BV116" s="140"/>
      <c r="BW116" s="140"/>
      <c r="BX116" s="140"/>
      <c r="BY116" s="140"/>
      <c r="BZ116" s="140"/>
      <c r="CA116" s="140"/>
      <c r="CB116" s="140"/>
      <c r="CC116" s="140"/>
      <c r="CD116" s="140"/>
      <c r="CE116" s="140"/>
      <c r="CF116" s="140"/>
      <c r="CG116" s="140"/>
      <c r="CH116" s="140"/>
      <c r="CI116" s="140"/>
      <c r="CJ116" s="140"/>
      <c r="CK116" s="140"/>
      <c r="CL116" s="140"/>
      <c r="CM116" s="140"/>
      <c r="CN116" s="140"/>
      <c r="CO116" s="140"/>
      <c r="CP116" s="140"/>
      <c r="CQ116" s="140"/>
      <c r="CR116" s="131"/>
      <c r="CS116" s="140"/>
      <c r="CT116" s="140"/>
      <c r="CU116" s="140"/>
      <c r="CV116" s="140"/>
      <c r="CW116" s="140"/>
      <c r="CX116" s="140"/>
      <c r="CY116" s="140"/>
      <c r="CZ116" s="140"/>
      <c r="DA116" s="140"/>
      <c r="DB116" s="140"/>
      <c r="DC116" s="140"/>
      <c r="DD116" s="140"/>
      <c r="DE116" s="140"/>
      <c r="DF116" s="140"/>
      <c r="DG116" s="140"/>
      <c r="DH116" s="140"/>
      <c r="DI116" s="140"/>
      <c r="DJ116" s="140"/>
      <c r="DK116" s="140"/>
      <c r="DL116" s="140"/>
      <c r="DM116" s="140"/>
      <c r="DN116" s="140"/>
      <c r="DO116" s="140"/>
      <c r="DP116" s="140"/>
      <c r="DQ116" s="140"/>
      <c r="DR116" s="140"/>
      <c r="DS116" s="140"/>
      <c r="DT116" s="140"/>
      <c r="DU116" s="140"/>
      <c r="DV116" s="140"/>
      <c r="DW116" s="140"/>
      <c r="DX116" s="140"/>
      <c r="DY116" s="140"/>
      <c r="DZ116" s="140"/>
      <c r="EA116" s="139"/>
      <c r="EB116" s="140"/>
      <c r="EC116" s="140"/>
      <c r="ED116" s="140"/>
      <c r="EE116" s="140"/>
      <c r="EF116" s="140"/>
      <c r="EG116" s="140"/>
      <c r="EH116" s="140"/>
      <c r="EI116" s="140"/>
      <c r="EJ116" s="140"/>
      <c r="EK116" s="140"/>
      <c r="EL116" s="140"/>
      <c r="EM116" s="140"/>
      <c r="EN116" s="140"/>
      <c r="EO116" s="140"/>
      <c r="EP116" s="140"/>
      <c r="EQ116" s="140"/>
      <c r="ER116" s="140"/>
      <c r="ES116" s="140"/>
      <c r="ET116" s="140"/>
      <c r="EU116" s="140"/>
      <c r="EV116" s="140"/>
      <c r="EW116" s="140"/>
      <c r="EX116" s="140"/>
      <c r="EY116" s="140"/>
      <c r="EZ116" s="140"/>
      <c r="FA116" s="140"/>
      <c r="FB116" s="140"/>
      <c r="FC116" s="140"/>
      <c r="FD116" s="140"/>
      <c r="FE116" s="140"/>
      <c r="FF116" s="140"/>
      <c r="FG116" s="140"/>
      <c r="FH116" s="140"/>
      <c r="FI116" s="140"/>
      <c r="FJ116" s="139"/>
      <c r="FK116" s="140"/>
      <c r="FL116" s="140"/>
      <c r="FM116" s="140"/>
      <c r="FN116" s="140"/>
      <c r="FO116" s="140"/>
      <c r="FP116" s="140"/>
      <c r="FQ116" s="140"/>
      <c r="FR116" s="140"/>
      <c r="FS116" s="140"/>
      <c r="FT116" s="140"/>
      <c r="FU116" s="140"/>
      <c r="FV116" s="140"/>
      <c r="FW116" s="140"/>
      <c r="FX116" s="140"/>
      <c r="FY116" s="140"/>
      <c r="FZ116" s="140"/>
      <c r="GA116" s="140"/>
      <c r="GB116" s="140"/>
      <c r="GC116" s="140"/>
      <c r="GD116" s="140"/>
      <c r="GE116" s="140"/>
      <c r="GF116" s="140"/>
      <c r="GG116" s="140"/>
      <c r="GH116" s="140"/>
      <c r="GI116" s="140"/>
      <c r="GJ116" s="140"/>
      <c r="GK116" s="140"/>
      <c r="GL116" s="140"/>
      <c r="GM116" s="140"/>
      <c r="GN116" s="140"/>
      <c r="GO116" s="140"/>
      <c r="GP116" s="140"/>
      <c r="GQ116" s="140"/>
      <c r="GR116" s="140"/>
      <c r="GS116" s="139"/>
      <c r="GT116" s="140"/>
      <c r="GU116" s="140"/>
      <c r="GV116" s="140"/>
      <c r="GW116" s="140"/>
      <c r="GX116" s="140"/>
      <c r="GY116" s="140"/>
      <c r="GZ116" s="140"/>
      <c r="HA116" s="140"/>
      <c r="HB116" s="140"/>
      <c r="HC116" s="140"/>
      <c r="HD116" s="140"/>
      <c r="HE116" s="140"/>
      <c r="HF116" s="140"/>
      <c r="HG116" s="140"/>
      <c r="HH116" s="140"/>
      <c r="HI116" s="140"/>
      <c r="HJ116" s="140"/>
      <c r="HK116" s="140"/>
      <c r="HL116" s="140"/>
      <c r="HM116" s="140"/>
      <c r="HN116" s="140"/>
      <c r="HO116" s="140"/>
      <c r="HP116" s="140"/>
      <c r="HQ116" s="140"/>
      <c r="HR116" s="140"/>
      <c r="HS116" s="140"/>
      <c r="HT116" s="140"/>
      <c r="HU116" s="140"/>
      <c r="HV116" s="140"/>
      <c r="HW116" s="140"/>
      <c r="HX116" s="140"/>
      <c r="HY116" s="140"/>
      <c r="HZ116" s="140"/>
      <c r="IA116" s="140"/>
      <c r="IB116" s="139"/>
      <c r="IC116" s="140"/>
      <c r="ID116" s="140"/>
      <c r="IE116" s="140"/>
      <c r="IF116" s="140"/>
      <c r="IG116" s="140"/>
      <c r="IH116" s="140"/>
      <c r="II116" s="140"/>
      <c r="IJ116" s="140"/>
      <c r="IK116" s="140"/>
      <c r="IL116" s="140"/>
      <c r="IM116" s="140"/>
      <c r="IN116" s="140"/>
      <c r="IO116" s="140"/>
      <c r="IP116" s="140"/>
      <c r="IQ116" s="140"/>
      <c r="IR116" s="140"/>
      <c r="IS116" s="140"/>
      <c r="IT116" s="140"/>
      <c r="IU116" s="140"/>
      <c r="IV116" s="140"/>
      <c r="IW116" s="140"/>
      <c r="IX116" s="140"/>
      <c r="IY116" s="140"/>
      <c r="IZ116" s="140"/>
      <c r="JA116" s="140"/>
      <c r="JB116" s="140"/>
      <c r="JC116" s="140"/>
      <c r="JD116" s="140"/>
      <c r="JE116" s="140"/>
      <c r="JF116" s="140"/>
      <c r="JG116" s="140"/>
      <c r="JH116" s="140"/>
      <c r="JI116" s="140"/>
      <c r="JJ116" s="140"/>
      <c r="JK116" s="139"/>
      <c r="JL116" s="140"/>
      <c r="JM116" s="140"/>
      <c r="JN116" s="140"/>
      <c r="JO116" s="140"/>
      <c r="JP116" s="140"/>
      <c r="JQ116" s="140"/>
      <c r="JR116" s="140"/>
      <c r="JS116" s="140"/>
      <c r="JT116" s="140"/>
      <c r="JU116" s="140"/>
      <c r="JV116" s="140"/>
      <c r="JW116" s="140"/>
      <c r="JX116" s="140"/>
      <c r="JY116" s="140"/>
      <c r="JZ116" s="140"/>
      <c r="KA116" s="140"/>
      <c r="KB116" s="140"/>
      <c r="KC116" s="140"/>
      <c r="KD116" s="140"/>
      <c r="KE116" s="140"/>
      <c r="KF116" s="140"/>
      <c r="KG116" s="140"/>
      <c r="KH116" s="140"/>
      <c r="KI116" s="140"/>
      <c r="KJ116" s="140"/>
      <c r="KK116" s="140"/>
      <c r="KL116" s="140"/>
      <c r="KM116" s="140"/>
      <c r="KN116" s="140"/>
      <c r="KO116" s="140"/>
      <c r="KP116" s="140"/>
      <c r="KQ116" s="140"/>
      <c r="KR116" s="140"/>
      <c r="KS116" s="140"/>
      <c r="KT116" s="139"/>
      <c r="KU116" s="140"/>
      <c r="KV116" s="140"/>
      <c r="KW116" s="140"/>
      <c r="KX116" s="140"/>
      <c r="KY116" s="140"/>
      <c r="KZ116" s="140"/>
      <c r="LA116" s="140"/>
      <c r="LB116" s="140"/>
      <c r="LC116" s="140"/>
      <c r="LD116" s="140"/>
      <c r="LE116" s="140"/>
      <c r="LF116" s="140"/>
      <c r="LG116" s="140"/>
      <c r="LH116" s="140"/>
      <c r="LI116" s="140"/>
      <c r="LJ116" s="140"/>
      <c r="LK116" s="140"/>
      <c r="LL116" s="140"/>
      <c r="LM116" s="140"/>
      <c r="LN116" s="140"/>
      <c r="LO116" s="140"/>
      <c r="LP116" s="140"/>
      <c r="LQ116" s="140"/>
      <c r="LR116" s="140"/>
      <c r="LS116" s="140"/>
      <c r="LT116" s="140"/>
      <c r="LU116" s="140"/>
      <c r="LV116" s="140"/>
      <c r="LW116" s="140"/>
      <c r="LX116" s="140"/>
      <c r="LY116" s="140"/>
      <c r="LZ116" s="140"/>
      <c r="MA116" s="140"/>
      <c r="MB116" s="140"/>
      <c r="MC116" s="139"/>
      <c r="MD116" s="164"/>
      <c r="ME116" s="164"/>
      <c r="MF116" s="164"/>
      <c r="MG116" s="164"/>
      <c r="MH116" s="164"/>
      <c r="MI116" s="164"/>
      <c r="MJ116" s="164"/>
      <c r="MK116" s="164"/>
      <c r="ML116" s="164"/>
      <c r="MM116" s="164"/>
      <c r="MN116" s="164"/>
      <c r="MO116" s="164"/>
      <c r="MP116" s="164"/>
      <c r="MQ116" s="164"/>
      <c r="MR116" s="164"/>
      <c r="MS116" s="164"/>
      <c r="MT116" s="164"/>
      <c r="MU116" s="164"/>
      <c r="MV116" s="164"/>
      <c r="MW116" s="164"/>
      <c r="MX116" s="164"/>
      <c r="MY116" s="164"/>
      <c r="MZ116" s="164"/>
      <c r="NA116" s="164"/>
      <c r="NB116" s="164"/>
      <c r="NC116" s="164"/>
      <c r="ND116" s="164"/>
      <c r="NE116" s="164"/>
      <c r="NF116" s="164"/>
      <c r="NG116" s="164"/>
      <c r="NH116" s="164"/>
      <c r="NI116" s="164"/>
      <c r="NJ116" s="164"/>
      <c r="NK116" s="164"/>
      <c r="NL116" s="139"/>
      <c r="NM116" s="164"/>
      <c r="NN116" s="164"/>
      <c r="NO116" s="164"/>
      <c r="NP116" s="164"/>
      <c r="NQ116" s="164"/>
      <c r="NR116" s="164"/>
      <c r="NS116" s="164"/>
      <c r="NT116" s="164"/>
      <c r="NU116" s="164"/>
      <c r="NV116" s="164"/>
      <c r="NW116" s="164"/>
      <c r="NX116" s="164"/>
      <c r="NY116" s="164"/>
      <c r="NZ116" s="164"/>
      <c r="OA116" s="164"/>
      <c r="OB116" s="164"/>
      <c r="OC116" s="164"/>
      <c r="OD116" s="164"/>
      <c r="OE116" s="164"/>
      <c r="OF116" s="164"/>
      <c r="OG116" s="164"/>
      <c r="OH116" s="164"/>
      <c r="OI116" s="164"/>
      <c r="OJ116" s="164"/>
      <c r="OK116" s="164"/>
      <c r="OL116" s="164"/>
      <c r="OM116" s="164"/>
      <c r="ON116" s="164"/>
      <c r="OO116" s="164"/>
      <c r="OP116" s="164"/>
      <c r="OQ116" s="164"/>
      <c r="OR116" s="164"/>
      <c r="OS116" s="164"/>
      <c r="OT116" s="164"/>
      <c r="OU116" s="139"/>
      <c r="OV116" s="164"/>
      <c r="OW116" s="164"/>
      <c r="OX116" s="164"/>
      <c r="OY116" s="164"/>
      <c r="OZ116" s="164"/>
      <c r="PA116" s="164"/>
      <c r="PB116" s="164"/>
      <c r="PC116" s="164"/>
      <c r="PD116" s="164"/>
      <c r="PE116" s="164"/>
      <c r="PF116" s="164"/>
      <c r="PG116" s="164"/>
      <c r="PH116" s="164"/>
      <c r="PI116" s="164"/>
      <c r="PJ116" s="164"/>
      <c r="PK116" s="164"/>
      <c r="PL116" s="164"/>
      <c r="PM116" s="164"/>
      <c r="PN116" s="164"/>
      <c r="PO116" s="164"/>
      <c r="PP116" s="164"/>
      <c r="PQ116" s="164"/>
      <c r="PR116" s="164"/>
      <c r="PS116" s="164"/>
      <c r="PT116" s="164"/>
      <c r="PU116" s="164"/>
      <c r="PV116" s="164"/>
      <c r="PW116" s="164"/>
      <c r="PX116" s="164"/>
      <c r="PY116" s="164"/>
      <c r="PZ116" s="164"/>
      <c r="QA116" s="164"/>
      <c r="QB116" s="164"/>
      <c r="QC116" s="164"/>
      <c r="QD116" s="131"/>
    </row>
    <row r="117" spans="2:446">
      <c r="B117" s="128"/>
      <c r="C117" s="129"/>
      <c r="D117" s="129"/>
      <c r="E117" s="129"/>
      <c r="F117" s="130"/>
      <c r="G117" s="130"/>
      <c r="H117" s="131"/>
      <c r="I117" s="132"/>
      <c r="J117" s="132"/>
      <c r="K117" s="162"/>
      <c r="L117" s="132"/>
      <c r="M117" s="132"/>
      <c r="N117" s="135"/>
      <c r="O117" s="132"/>
      <c r="P117" s="135"/>
      <c r="Q117" s="132"/>
      <c r="R117" s="133"/>
      <c r="S117" s="133"/>
      <c r="T117" s="133"/>
      <c r="U117" s="133"/>
      <c r="V117" s="133"/>
      <c r="W117" s="133"/>
      <c r="X117" s="131"/>
      <c r="Y117" s="134"/>
      <c r="Z117" s="134"/>
      <c r="AA117" s="163"/>
      <c r="AB117" s="163"/>
      <c r="AC117" s="134"/>
      <c r="AD117" s="134"/>
      <c r="AE117" s="134"/>
      <c r="AF117" s="131"/>
      <c r="AG117" s="135"/>
      <c r="AH117" s="135"/>
      <c r="AI117" s="135"/>
      <c r="AJ117" s="135"/>
      <c r="AK117" s="135"/>
      <c r="AL117" s="131"/>
      <c r="AM117" s="156"/>
      <c r="AN117" s="156"/>
      <c r="AO117" s="156"/>
      <c r="AP117" s="131"/>
      <c r="AQ117" s="138"/>
      <c r="AR117" s="138"/>
      <c r="AS117" s="131"/>
      <c r="AT117" s="138"/>
      <c r="AU117" s="138"/>
      <c r="AV117" s="131"/>
      <c r="AW117" s="138"/>
      <c r="AX117" s="138"/>
      <c r="AY117" s="138"/>
      <c r="AZ117" s="138"/>
      <c r="BA117" s="138"/>
      <c r="BB117" s="131"/>
      <c r="BC117" s="138"/>
      <c r="BD117" s="138"/>
      <c r="BE117" s="138"/>
      <c r="BF117" s="131"/>
      <c r="BG117" s="138"/>
      <c r="BH117" s="138"/>
      <c r="BI117" s="131"/>
      <c r="BJ117" s="140"/>
      <c r="BK117" s="140"/>
      <c r="BL117" s="140"/>
      <c r="BM117" s="140"/>
      <c r="BN117" s="140"/>
      <c r="BO117" s="140"/>
      <c r="BP117" s="140"/>
      <c r="BQ117" s="140"/>
      <c r="BR117" s="140"/>
      <c r="BS117" s="140"/>
      <c r="BT117" s="140"/>
      <c r="BU117" s="140"/>
      <c r="BV117" s="140"/>
      <c r="BW117" s="140"/>
      <c r="BX117" s="140"/>
      <c r="BY117" s="140"/>
      <c r="BZ117" s="140"/>
      <c r="CA117" s="140"/>
      <c r="CB117" s="140"/>
      <c r="CC117" s="140"/>
      <c r="CD117" s="140"/>
      <c r="CE117" s="140"/>
      <c r="CF117" s="140"/>
      <c r="CG117" s="140"/>
      <c r="CH117" s="140"/>
      <c r="CI117" s="140"/>
      <c r="CJ117" s="140"/>
      <c r="CK117" s="140"/>
      <c r="CL117" s="140"/>
      <c r="CM117" s="140"/>
      <c r="CN117" s="140"/>
      <c r="CO117" s="140"/>
      <c r="CP117" s="140"/>
      <c r="CQ117" s="140"/>
      <c r="CR117" s="131"/>
      <c r="CS117" s="140"/>
      <c r="CT117" s="140"/>
      <c r="CU117" s="140"/>
      <c r="CV117" s="140"/>
      <c r="CW117" s="140"/>
      <c r="CX117" s="140"/>
      <c r="CY117" s="140"/>
      <c r="CZ117" s="140"/>
      <c r="DA117" s="140"/>
      <c r="DB117" s="140"/>
      <c r="DC117" s="140"/>
      <c r="DD117" s="140"/>
      <c r="DE117" s="140"/>
      <c r="DF117" s="140"/>
      <c r="DG117" s="140"/>
      <c r="DH117" s="140"/>
      <c r="DI117" s="140"/>
      <c r="DJ117" s="140"/>
      <c r="DK117" s="140"/>
      <c r="DL117" s="140"/>
      <c r="DM117" s="140"/>
      <c r="DN117" s="140"/>
      <c r="DO117" s="140"/>
      <c r="DP117" s="140"/>
      <c r="DQ117" s="140"/>
      <c r="DR117" s="140"/>
      <c r="DS117" s="140"/>
      <c r="DT117" s="140"/>
      <c r="DU117" s="140"/>
      <c r="DV117" s="140"/>
      <c r="DW117" s="140"/>
      <c r="DX117" s="140"/>
      <c r="DY117" s="140"/>
      <c r="DZ117" s="140"/>
      <c r="EA117" s="139"/>
      <c r="EB117" s="140"/>
      <c r="EC117" s="140"/>
      <c r="ED117" s="140"/>
      <c r="EE117" s="140"/>
      <c r="EF117" s="140"/>
      <c r="EG117" s="140"/>
      <c r="EH117" s="140"/>
      <c r="EI117" s="140"/>
      <c r="EJ117" s="140"/>
      <c r="EK117" s="140"/>
      <c r="EL117" s="140"/>
      <c r="EM117" s="140"/>
      <c r="EN117" s="140"/>
      <c r="EO117" s="140"/>
      <c r="EP117" s="140"/>
      <c r="EQ117" s="140"/>
      <c r="ER117" s="140"/>
      <c r="ES117" s="140"/>
      <c r="ET117" s="140"/>
      <c r="EU117" s="140"/>
      <c r="EV117" s="140"/>
      <c r="EW117" s="140"/>
      <c r="EX117" s="140"/>
      <c r="EY117" s="140"/>
      <c r="EZ117" s="140"/>
      <c r="FA117" s="140"/>
      <c r="FB117" s="140"/>
      <c r="FC117" s="140"/>
      <c r="FD117" s="140"/>
      <c r="FE117" s="140"/>
      <c r="FF117" s="140"/>
      <c r="FG117" s="140"/>
      <c r="FH117" s="140"/>
      <c r="FI117" s="140"/>
      <c r="FJ117" s="139"/>
      <c r="FK117" s="140"/>
      <c r="FL117" s="140"/>
      <c r="FM117" s="140"/>
      <c r="FN117" s="140"/>
      <c r="FO117" s="140"/>
      <c r="FP117" s="140"/>
      <c r="FQ117" s="140"/>
      <c r="FR117" s="140"/>
      <c r="FS117" s="140"/>
      <c r="FT117" s="140"/>
      <c r="FU117" s="140"/>
      <c r="FV117" s="140"/>
      <c r="FW117" s="140"/>
      <c r="FX117" s="140"/>
      <c r="FY117" s="140"/>
      <c r="FZ117" s="140"/>
      <c r="GA117" s="140"/>
      <c r="GB117" s="140"/>
      <c r="GC117" s="140"/>
      <c r="GD117" s="140"/>
      <c r="GE117" s="140"/>
      <c r="GF117" s="140"/>
      <c r="GG117" s="140"/>
      <c r="GH117" s="140"/>
      <c r="GI117" s="140"/>
      <c r="GJ117" s="140"/>
      <c r="GK117" s="140"/>
      <c r="GL117" s="140"/>
      <c r="GM117" s="140"/>
      <c r="GN117" s="140"/>
      <c r="GO117" s="140"/>
      <c r="GP117" s="140"/>
      <c r="GQ117" s="140"/>
      <c r="GR117" s="140"/>
      <c r="GS117" s="139"/>
      <c r="GT117" s="140"/>
      <c r="GU117" s="140"/>
      <c r="GV117" s="140"/>
      <c r="GW117" s="140"/>
      <c r="GX117" s="140"/>
      <c r="GY117" s="140"/>
      <c r="GZ117" s="140"/>
      <c r="HA117" s="140"/>
      <c r="HB117" s="140"/>
      <c r="HC117" s="140"/>
      <c r="HD117" s="140"/>
      <c r="HE117" s="140"/>
      <c r="HF117" s="140"/>
      <c r="HG117" s="140"/>
      <c r="HH117" s="140"/>
      <c r="HI117" s="140"/>
      <c r="HJ117" s="140"/>
      <c r="HK117" s="140"/>
      <c r="HL117" s="140"/>
      <c r="HM117" s="140"/>
      <c r="HN117" s="140"/>
      <c r="HO117" s="140"/>
      <c r="HP117" s="140"/>
      <c r="HQ117" s="140"/>
      <c r="HR117" s="140"/>
      <c r="HS117" s="140"/>
      <c r="HT117" s="140"/>
      <c r="HU117" s="140"/>
      <c r="HV117" s="140"/>
      <c r="HW117" s="140"/>
      <c r="HX117" s="140"/>
      <c r="HY117" s="140"/>
      <c r="HZ117" s="140"/>
      <c r="IA117" s="140"/>
      <c r="IB117" s="139"/>
      <c r="IC117" s="140"/>
      <c r="ID117" s="140"/>
      <c r="IE117" s="140"/>
      <c r="IF117" s="140"/>
      <c r="IG117" s="140"/>
      <c r="IH117" s="140"/>
      <c r="II117" s="140"/>
      <c r="IJ117" s="140"/>
      <c r="IK117" s="140"/>
      <c r="IL117" s="140"/>
      <c r="IM117" s="140"/>
      <c r="IN117" s="140"/>
      <c r="IO117" s="140"/>
      <c r="IP117" s="140"/>
      <c r="IQ117" s="140"/>
      <c r="IR117" s="140"/>
      <c r="IS117" s="140"/>
      <c r="IT117" s="140"/>
      <c r="IU117" s="140"/>
      <c r="IV117" s="140"/>
      <c r="IW117" s="140"/>
      <c r="IX117" s="140"/>
      <c r="IY117" s="140"/>
      <c r="IZ117" s="140"/>
      <c r="JA117" s="140"/>
      <c r="JB117" s="140"/>
      <c r="JC117" s="140"/>
      <c r="JD117" s="140"/>
      <c r="JE117" s="140"/>
      <c r="JF117" s="140"/>
      <c r="JG117" s="140"/>
      <c r="JH117" s="140"/>
      <c r="JI117" s="140"/>
      <c r="JJ117" s="140"/>
      <c r="JK117" s="139"/>
      <c r="JL117" s="140"/>
      <c r="JM117" s="140"/>
      <c r="JN117" s="140"/>
      <c r="JO117" s="140"/>
      <c r="JP117" s="140"/>
      <c r="JQ117" s="140"/>
      <c r="JR117" s="140"/>
      <c r="JS117" s="140"/>
      <c r="JT117" s="140"/>
      <c r="JU117" s="140"/>
      <c r="JV117" s="140"/>
      <c r="JW117" s="140"/>
      <c r="JX117" s="140"/>
      <c r="JY117" s="140"/>
      <c r="JZ117" s="140"/>
      <c r="KA117" s="140"/>
      <c r="KB117" s="140"/>
      <c r="KC117" s="140"/>
      <c r="KD117" s="140"/>
      <c r="KE117" s="140"/>
      <c r="KF117" s="140"/>
      <c r="KG117" s="140"/>
      <c r="KH117" s="140"/>
      <c r="KI117" s="140"/>
      <c r="KJ117" s="140"/>
      <c r="KK117" s="140"/>
      <c r="KL117" s="140"/>
      <c r="KM117" s="140"/>
      <c r="KN117" s="140"/>
      <c r="KO117" s="140"/>
      <c r="KP117" s="140"/>
      <c r="KQ117" s="140"/>
      <c r="KR117" s="140"/>
      <c r="KS117" s="140"/>
      <c r="KT117" s="139"/>
      <c r="KU117" s="140"/>
      <c r="KV117" s="140"/>
      <c r="KW117" s="140"/>
      <c r="KX117" s="140"/>
      <c r="KY117" s="140"/>
      <c r="KZ117" s="140"/>
      <c r="LA117" s="140"/>
      <c r="LB117" s="140"/>
      <c r="LC117" s="140"/>
      <c r="LD117" s="140"/>
      <c r="LE117" s="140"/>
      <c r="LF117" s="140"/>
      <c r="LG117" s="140"/>
      <c r="LH117" s="140"/>
      <c r="LI117" s="140"/>
      <c r="LJ117" s="140"/>
      <c r="LK117" s="140"/>
      <c r="LL117" s="140"/>
      <c r="LM117" s="140"/>
      <c r="LN117" s="140"/>
      <c r="LO117" s="140"/>
      <c r="LP117" s="140"/>
      <c r="LQ117" s="140"/>
      <c r="LR117" s="140"/>
      <c r="LS117" s="140"/>
      <c r="LT117" s="140"/>
      <c r="LU117" s="140"/>
      <c r="LV117" s="140"/>
      <c r="LW117" s="140"/>
      <c r="LX117" s="140"/>
      <c r="LY117" s="140"/>
      <c r="LZ117" s="140"/>
      <c r="MA117" s="140"/>
      <c r="MB117" s="140"/>
      <c r="MC117" s="139"/>
      <c r="MD117" s="164"/>
      <c r="ME117" s="164"/>
      <c r="MF117" s="164"/>
      <c r="MG117" s="164"/>
      <c r="MH117" s="164"/>
      <c r="MI117" s="164"/>
      <c r="MJ117" s="164"/>
      <c r="MK117" s="164"/>
      <c r="ML117" s="164"/>
      <c r="MM117" s="164"/>
      <c r="MN117" s="164"/>
      <c r="MO117" s="164"/>
      <c r="MP117" s="164"/>
      <c r="MQ117" s="164"/>
      <c r="MR117" s="164"/>
      <c r="MS117" s="164"/>
      <c r="MT117" s="164"/>
      <c r="MU117" s="164"/>
      <c r="MV117" s="164"/>
      <c r="MW117" s="164"/>
      <c r="MX117" s="164"/>
      <c r="MY117" s="164"/>
      <c r="MZ117" s="164"/>
      <c r="NA117" s="164"/>
      <c r="NB117" s="164"/>
      <c r="NC117" s="164"/>
      <c r="ND117" s="164"/>
      <c r="NE117" s="164"/>
      <c r="NF117" s="164"/>
      <c r="NG117" s="164"/>
      <c r="NH117" s="164"/>
      <c r="NI117" s="164"/>
      <c r="NJ117" s="164"/>
      <c r="NK117" s="164"/>
      <c r="NL117" s="139"/>
      <c r="NM117" s="164"/>
      <c r="NN117" s="164"/>
      <c r="NO117" s="164"/>
      <c r="NP117" s="164"/>
      <c r="NQ117" s="164"/>
      <c r="NR117" s="164"/>
      <c r="NS117" s="164"/>
      <c r="NT117" s="164"/>
      <c r="NU117" s="164"/>
      <c r="NV117" s="164"/>
      <c r="NW117" s="164"/>
      <c r="NX117" s="164"/>
      <c r="NY117" s="164"/>
      <c r="NZ117" s="164"/>
      <c r="OA117" s="164"/>
      <c r="OB117" s="164"/>
      <c r="OC117" s="164"/>
      <c r="OD117" s="164"/>
      <c r="OE117" s="164"/>
      <c r="OF117" s="164"/>
      <c r="OG117" s="164"/>
      <c r="OH117" s="164"/>
      <c r="OI117" s="164"/>
      <c r="OJ117" s="164"/>
      <c r="OK117" s="164"/>
      <c r="OL117" s="164"/>
      <c r="OM117" s="164"/>
      <c r="ON117" s="164"/>
      <c r="OO117" s="164"/>
      <c r="OP117" s="164"/>
      <c r="OQ117" s="164"/>
      <c r="OR117" s="164"/>
      <c r="OS117" s="164"/>
      <c r="OT117" s="164"/>
      <c r="OU117" s="139"/>
      <c r="OV117" s="164"/>
      <c r="OW117" s="164"/>
      <c r="OX117" s="164"/>
      <c r="OY117" s="164"/>
      <c r="OZ117" s="164"/>
      <c r="PA117" s="164"/>
      <c r="PB117" s="164"/>
      <c r="PC117" s="164"/>
      <c r="PD117" s="164"/>
      <c r="PE117" s="164"/>
      <c r="PF117" s="164"/>
      <c r="PG117" s="164"/>
      <c r="PH117" s="164"/>
      <c r="PI117" s="164"/>
      <c r="PJ117" s="164"/>
      <c r="PK117" s="164"/>
      <c r="PL117" s="164"/>
      <c r="PM117" s="164"/>
      <c r="PN117" s="164"/>
      <c r="PO117" s="164"/>
      <c r="PP117" s="164"/>
      <c r="PQ117" s="164"/>
      <c r="PR117" s="164"/>
      <c r="PS117" s="164"/>
      <c r="PT117" s="164"/>
      <c r="PU117" s="164"/>
      <c r="PV117" s="164"/>
      <c r="PW117" s="164"/>
      <c r="PX117" s="164"/>
      <c r="PY117" s="164"/>
      <c r="PZ117" s="164"/>
      <c r="QA117" s="164"/>
      <c r="QB117" s="164"/>
      <c r="QC117" s="164"/>
      <c r="QD117" s="131"/>
    </row>
    <row r="118" spans="2:446">
      <c r="B118" s="128"/>
      <c r="C118" s="129"/>
      <c r="D118" s="129"/>
      <c r="E118" s="129"/>
      <c r="F118" s="130"/>
      <c r="G118" s="130"/>
      <c r="H118" s="131"/>
      <c r="I118" s="132"/>
      <c r="J118" s="132"/>
      <c r="K118" s="162"/>
      <c r="L118" s="132"/>
      <c r="M118" s="132"/>
      <c r="N118" s="135"/>
      <c r="O118" s="132"/>
      <c r="P118" s="135"/>
      <c r="Q118" s="132"/>
      <c r="R118" s="133"/>
      <c r="S118" s="133"/>
      <c r="T118" s="133"/>
      <c r="U118" s="133"/>
      <c r="V118" s="133"/>
      <c r="W118" s="133"/>
      <c r="X118" s="131"/>
      <c r="Y118" s="134"/>
      <c r="Z118" s="134"/>
      <c r="AA118" s="163"/>
      <c r="AB118" s="163"/>
      <c r="AC118" s="134"/>
      <c r="AD118" s="134"/>
      <c r="AE118" s="134"/>
      <c r="AF118" s="131"/>
      <c r="AG118" s="135"/>
      <c r="AH118" s="135"/>
      <c r="AI118" s="135"/>
      <c r="AJ118" s="135"/>
      <c r="AK118" s="135"/>
      <c r="AL118" s="131"/>
      <c r="AM118" s="156"/>
      <c r="AN118" s="156"/>
      <c r="AO118" s="156"/>
      <c r="AP118" s="131"/>
      <c r="AQ118" s="138"/>
      <c r="AR118" s="138"/>
      <c r="AS118" s="131"/>
      <c r="AT118" s="138"/>
      <c r="AU118" s="138"/>
      <c r="AV118" s="131"/>
      <c r="AW118" s="138"/>
      <c r="AX118" s="138"/>
      <c r="AY118" s="138"/>
      <c r="AZ118" s="138"/>
      <c r="BA118" s="138"/>
      <c r="BB118" s="131"/>
      <c r="BC118" s="138"/>
      <c r="BD118" s="138"/>
      <c r="BE118" s="138"/>
      <c r="BF118" s="131"/>
      <c r="BG118" s="138"/>
      <c r="BH118" s="138"/>
      <c r="BI118" s="131"/>
      <c r="BJ118" s="140"/>
      <c r="BK118" s="140"/>
      <c r="BL118" s="140"/>
      <c r="BM118" s="140"/>
      <c r="BN118" s="140"/>
      <c r="BO118" s="140"/>
      <c r="BP118" s="140"/>
      <c r="BQ118" s="140"/>
      <c r="BR118" s="140"/>
      <c r="BS118" s="140"/>
      <c r="BT118" s="140"/>
      <c r="BU118" s="140"/>
      <c r="BV118" s="140"/>
      <c r="BW118" s="140"/>
      <c r="BX118" s="140"/>
      <c r="BY118" s="140"/>
      <c r="BZ118" s="140"/>
      <c r="CA118" s="140"/>
      <c r="CB118" s="140"/>
      <c r="CC118" s="140"/>
      <c r="CD118" s="140"/>
      <c r="CE118" s="140"/>
      <c r="CF118" s="140"/>
      <c r="CG118" s="140"/>
      <c r="CH118" s="140"/>
      <c r="CI118" s="140"/>
      <c r="CJ118" s="140"/>
      <c r="CK118" s="140"/>
      <c r="CL118" s="140"/>
      <c r="CM118" s="140"/>
      <c r="CN118" s="140"/>
      <c r="CO118" s="140"/>
      <c r="CP118" s="140"/>
      <c r="CQ118" s="140"/>
      <c r="CR118" s="131"/>
      <c r="CS118" s="140"/>
      <c r="CT118" s="140"/>
      <c r="CU118" s="140"/>
      <c r="CV118" s="140"/>
      <c r="CW118" s="140"/>
      <c r="CX118" s="140"/>
      <c r="CY118" s="140"/>
      <c r="CZ118" s="140"/>
      <c r="DA118" s="140"/>
      <c r="DB118" s="140"/>
      <c r="DC118" s="140"/>
      <c r="DD118" s="140"/>
      <c r="DE118" s="140"/>
      <c r="DF118" s="140"/>
      <c r="DG118" s="140"/>
      <c r="DH118" s="140"/>
      <c r="DI118" s="140"/>
      <c r="DJ118" s="140"/>
      <c r="DK118" s="140"/>
      <c r="DL118" s="140"/>
      <c r="DM118" s="140"/>
      <c r="DN118" s="140"/>
      <c r="DO118" s="140"/>
      <c r="DP118" s="140"/>
      <c r="DQ118" s="140"/>
      <c r="DR118" s="140"/>
      <c r="DS118" s="140"/>
      <c r="DT118" s="140"/>
      <c r="DU118" s="140"/>
      <c r="DV118" s="140"/>
      <c r="DW118" s="140"/>
      <c r="DX118" s="140"/>
      <c r="DY118" s="140"/>
      <c r="DZ118" s="140"/>
      <c r="EA118" s="139"/>
      <c r="EB118" s="140"/>
      <c r="EC118" s="140"/>
      <c r="ED118" s="140"/>
      <c r="EE118" s="140"/>
      <c r="EF118" s="140"/>
      <c r="EG118" s="140"/>
      <c r="EH118" s="140"/>
      <c r="EI118" s="140"/>
      <c r="EJ118" s="140"/>
      <c r="EK118" s="140"/>
      <c r="EL118" s="140"/>
      <c r="EM118" s="140"/>
      <c r="EN118" s="140"/>
      <c r="EO118" s="140"/>
      <c r="EP118" s="140"/>
      <c r="EQ118" s="140"/>
      <c r="ER118" s="140"/>
      <c r="ES118" s="140"/>
      <c r="ET118" s="140"/>
      <c r="EU118" s="140"/>
      <c r="EV118" s="140"/>
      <c r="EW118" s="140"/>
      <c r="EX118" s="140"/>
      <c r="EY118" s="140"/>
      <c r="EZ118" s="140"/>
      <c r="FA118" s="140"/>
      <c r="FB118" s="140"/>
      <c r="FC118" s="140"/>
      <c r="FD118" s="140"/>
      <c r="FE118" s="140"/>
      <c r="FF118" s="140"/>
      <c r="FG118" s="140"/>
      <c r="FH118" s="140"/>
      <c r="FI118" s="140"/>
      <c r="FJ118" s="139"/>
      <c r="FK118" s="140"/>
      <c r="FL118" s="140"/>
      <c r="FM118" s="140"/>
      <c r="FN118" s="140"/>
      <c r="FO118" s="140"/>
      <c r="FP118" s="140"/>
      <c r="FQ118" s="140"/>
      <c r="FR118" s="140"/>
      <c r="FS118" s="140"/>
      <c r="FT118" s="140"/>
      <c r="FU118" s="140"/>
      <c r="FV118" s="140"/>
      <c r="FW118" s="140"/>
      <c r="FX118" s="140"/>
      <c r="FY118" s="140"/>
      <c r="FZ118" s="140"/>
      <c r="GA118" s="140"/>
      <c r="GB118" s="140"/>
      <c r="GC118" s="140"/>
      <c r="GD118" s="140"/>
      <c r="GE118" s="140"/>
      <c r="GF118" s="140"/>
      <c r="GG118" s="140"/>
      <c r="GH118" s="140"/>
      <c r="GI118" s="140"/>
      <c r="GJ118" s="140"/>
      <c r="GK118" s="140"/>
      <c r="GL118" s="140"/>
      <c r="GM118" s="140"/>
      <c r="GN118" s="140"/>
      <c r="GO118" s="140"/>
      <c r="GP118" s="140"/>
      <c r="GQ118" s="140"/>
      <c r="GR118" s="140"/>
      <c r="GS118" s="139"/>
      <c r="GT118" s="140"/>
      <c r="GU118" s="140"/>
      <c r="GV118" s="140"/>
      <c r="GW118" s="140"/>
      <c r="GX118" s="140"/>
      <c r="GY118" s="140"/>
      <c r="GZ118" s="140"/>
      <c r="HA118" s="140"/>
      <c r="HB118" s="140"/>
      <c r="HC118" s="140"/>
      <c r="HD118" s="140"/>
      <c r="HE118" s="140"/>
      <c r="HF118" s="140"/>
      <c r="HG118" s="140"/>
      <c r="HH118" s="140"/>
      <c r="HI118" s="140"/>
      <c r="HJ118" s="140"/>
      <c r="HK118" s="140"/>
      <c r="HL118" s="140"/>
      <c r="HM118" s="140"/>
      <c r="HN118" s="140"/>
      <c r="HO118" s="140"/>
      <c r="HP118" s="140"/>
      <c r="HQ118" s="140"/>
      <c r="HR118" s="140"/>
      <c r="HS118" s="140"/>
      <c r="HT118" s="140"/>
      <c r="HU118" s="140"/>
      <c r="HV118" s="140"/>
      <c r="HW118" s="140"/>
      <c r="HX118" s="140"/>
      <c r="HY118" s="140"/>
      <c r="HZ118" s="140"/>
      <c r="IA118" s="140"/>
      <c r="IB118" s="139"/>
      <c r="IC118" s="140"/>
      <c r="ID118" s="140"/>
      <c r="IE118" s="140"/>
      <c r="IF118" s="140"/>
      <c r="IG118" s="140"/>
      <c r="IH118" s="140"/>
      <c r="II118" s="140"/>
      <c r="IJ118" s="140"/>
      <c r="IK118" s="140"/>
      <c r="IL118" s="140"/>
      <c r="IM118" s="140"/>
      <c r="IN118" s="140"/>
      <c r="IO118" s="140"/>
      <c r="IP118" s="140"/>
      <c r="IQ118" s="140"/>
      <c r="IR118" s="140"/>
      <c r="IS118" s="140"/>
      <c r="IT118" s="140"/>
      <c r="IU118" s="140"/>
      <c r="IV118" s="140"/>
      <c r="IW118" s="140"/>
      <c r="IX118" s="140"/>
      <c r="IY118" s="140"/>
      <c r="IZ118" s="140"/>
      <c r="JA118" s="140"/>
      <c r="JB118" s="140"/>
      <c r="JC118" s="140"/>
      <c r="JD118" s="140"/>
      <c r="JE118" s="140"/>
      <c r="JF118" s="140"/>
      <c r="JG118" s="140"/>
      <c r="JH118" s="140"/>
      <c r="JI118" s="140"/>
      <c r="JJ118" s="140"/>
      <c r="JK118" s="139"/>
      <c r="JL118" s="140"/>
      <c r="JM118" s="140"/>
      <c r="JN118" s="140"/>
      <c r="JO118" s="140"/>
      <c r="JP118" s="140"/>
      <c r="JQ118" s="140"/>
      <c r="JR118" s="140"/>
      <c r="JS118" s="140"/>
      <c r="JT118" s="140"/>
      <c r="JU118" s="140"/>
      <c r="JV118" s="140"/>
      <c r="JW118" s="140"/>
      <c r="JX118" s="140"/>
      <c r="JY118" s="140"/>
      <c r="JZ118" s="140"/>
      <c r="KA118" s="140"/>
      <c r="KB118" s="140"/>
      <c r="KC118" s="140"/>
      <c r="KD118" s="140"/>
      <c r="KE118" s="140"/>
      <c r="KF118" s="140"/>
      <c r="KG118" s="140"/>
      <c r="KH118" s="140"/>
      <c r="KI118" s="140"/>
      <c r="KJ118" s="140"/>
      <c r="KK118" s="140"/>
      <c r="KL118" s="140"/>
      <c r="KM118" s="140"/>
      <c r="KN118" s="140"/>
      <c r="KO118" s="140"/>
      <c r="KP118" s="140"/>
      <c r="KQ118" s="140"/>
      <c r="KR118" s="140"/>
      <c r="KS118" s="140"/>
      <c r="KT118" s="139"/>
      <c r="KU118" s="140"/>
      <c r="KV118" s="140"/>
      <c r="KW118" s="140"/>
      <c r="KX118" s="140"/>
      <c r="KY118" s="140"/>
      <c r="KZ118" s="140"/>
      <c r="LA118" s="140"/>
      <c r="LB118" s="140"/>
      <c r="LC118" s="140"/>
      <c r="LD118" s="140"/>
      <c r="LE118" s="140"/>
      <c r="LF118" s="140"/>
      <c r="LG118" s="140"/>
      <c r="LH118" s="140"/>
      <c r="LI118" s="140"/>
      <c r="LJ118" s="140"/>
      <c r="LK118" s="140"/>
      <c r="LL118" s="140"/>
      <c r="LM118" s="140"/>
      <c r="LN118" s="140"/>
      <c r="LO118" s="140"/>
      <c r="LP118" s="140"/>
      <c r="LQ118" s="140"/>
      <c r="LR118" s="140"/>
      <c r="LS118" s="140"/>
      <c r="LT118" s="140"/>
      <c r="LU118" s="140"/>
      <c r="LV118" s="140"/>
      <c r="LW118" s="140"/>
      <c r="LX118" s="140"/>
      <c r="LY118" s="140"/>
      <c r="LZ118" s="140"/>
      <c r="MA118" s="140"/>
      <c r="MB118" s="140"/>
      <c r="MC118" s="139"/>
      <c r="MD118" s="164"/>
      <c r="ME118" s="164"/>
      <c r="MF118" s="164"/>
      <c r="MG118" s="164"/>
      <c r="MH118" s="164"/>
      <c r="MI118" s="164"/>
      <c r="MJ118" s="164"/>
      <c r="MK118" s="164"/>
      <c r="ML118" s="164"/>
      <c r="MM118" s="164"/>
      <c r="MN118" s="164"/>
      <c r="MO118" s="164"/>
      <c r="MP118" s="164"/>
      <c r="MQ118" s="164"/>
      <c r="MR118" s="164"/>
      <c r="MS118" s="164"/>
      <c r="MT118" s="164"/>
      <c r="MU118" s="164"/>
      <c r="MV118" s="164"/>
      <c r="MW118" s="164"/>
      <c r="MX118" s="164"/>
      <c r="MY118" s="164"/>
      <c r="MZ118" s="164"/>
      <c r="NA118" s="164"/>
      <c r="NB118" s="164"/>
      <c r="NC118" s="164"/>
      <c r="ND118" s="164"/>
      <c r="NE118" s="164"/>
      <c r="NF118" s="164"/>
      <c r="NG118" s="164"/>
      <c r="NH118" s="164"/>
      <c r="NI118" s="164"/>
      <c r="NJ118" s="164"/>
      <c r="NK118" s="164"/>
      <c r="NL118" s="139"/>
      <c r="NM118" s="164"/>
      <c r="NN118" s="164"/>
      <c r="NO118" s="164"/>
      <c r="NP118" s="164"/>
      <c r="NQ118" s="164"/>
      <c r="NR118" s="164"/>
      <c r="NS118" s="164"/>
      <c r="NT118" s="164"/>
      <c r="NU118" s="164"/>
      <c r="NV118" s="164"/>
      <c r="NW118" s="164"/>
      <c r="NX118" s="164"/>
      <c r="NY118" s="164"/>
      <c r="NZ118" s="164"/>
      <c r="OA118" s="164"/>
      <c r="OB118" s="164"/>
      <c r="OC118" s="164"/>
      <c r="OD118" s="164"/>
      <c r="OE118" s="164"/>
      <c r="OF118" s="164"/>
      <c r="OG118" s="164"/>
      <c r="OH118" s="164"/>
      <c r="OI118" s="164"/>
      <c r="OJ118" s="164"/>
      <c r="OK118" s="164"/>
      <c r="OL118" s="164"/>
      <c r="OM118" s="164"/>
      <c r="ON118" s="164"/>
      <c r="OO118" s="164"/>
      <c r="OP118" s="164"/>
      <c r="OQ118" s="164"/>
      <c r="OR118" s="164"/>
      <c r="OS118" s="164"/>
      <c r="OT118" s="164"/>
      <c r="OU118" s="139"/>
      <c r="OV118" s="164"/>
      <c r="OW118" s="164"/>
      <c r="OX118" s="164"/>
      <c r="OY118" s="164"/>
      <c r="OZ118" s="164"/>
      <c r="PA118" s="164"/>
      <c r="PB118" s="164"/>
      <c r="PC118" s="164"/>
      <c r="PD118" s="164"/>
      <c r="PE118" s="164"/>
      <c r="PF118" s="164"/>
      <c r="PG118" s="164"/>
      <c r="PH118" s="164"/>
      <c r="PI118" s="164"/>
      <c r="PJ118" s="164"/>
      <c r="PK118" s="164"/>
      <c r="PL118" s="164"/>
      <c r="PM118" s="164"/>
      <c r="PN118" s="164"/>
      <c r="PO118" s="164"/>
      <c r="PP118" s="164"/>
      <c r="PQ118" s="164"/>
      <c r="PR118" s="164"/>
      <c r="PS118" s="164"/>
      <c r="PT118" s="164"/>
      <c r="PU118" s="164"/>
      <c r="PV118" s="164"/>
      <c r="PW118" s="164"/>
      <c r="PX118" s="164"/>
      <c r="PY118" s="164"/>
      <c r="PZ118" s="164"/>
      <c r="QA118" s="164"/>
      <c r="QB118" s="164"/>
      <c r="QC118" s="164"/>
      <c r="QD118" s="131"/>
    </row>
    <row r="119" spans="2:446">
      <c r="B119" s="128"/>
      <c r="C119" s="129"/>
      <c r="D119" s="129"/>
      <c r="E119" s="129"/>
      <c r="F119" s="130"/>
      <c r="G119" s="130"/>
      <c r="H119" s="131"/>
      <c r="I119" s="132"/>
      <c r="J119" s="132"/>
      <c r="K119" s="162"/>
      <c r="L119" s="132"/>
      <c r="M119" s="132"/>
      <c r="N119" s="135"/>
      <c r="O119" s="132"/>
      <c r="P119" s="135"/>
      <c r="Q119" s="132"/>
      <c r="R119" s="133"/>
      <c r="S119" s="133"/>
      <c r="T119" s="133"/>
      <c r="U119" s="133"/>
      <c r="V119" s="133"/>
      <c r="W119" s="133"/>
      <c r="X119" s="131"/>
      <c r="Y119" s="134"/>
      <c r="Z119" s="134"/>
      <c r="AA119" s="163"/>
      <c r="AB119" s="163"/>
      <c r="AC119" s="134"/>
      <c r="AD119" s="134"/>
      <c r="AE119" s="134"/>
      <c r="AF119" s="131"/>
      <c r="AG119" s="135"/>
      <c r="AH119" s="135"/>
      <c r="AI119" s="135"/>
      <c r="AJ119" s="135"/>
      <c r="AK119" s="135"/>
      <c r="AL119" s="131"/>
      <c r="AM119" s="156"/>
      <c r="AN119" s="156"/>
      <c r="AO119" s="156"/>
      <c r="AP119" s="131"/>
      <c r="AQ119" s="138"/>
      <c r="AR119" s="138"/>
      <c r="AS119" s="131"/>
      <c r="AT119" s="138"/>
      <c r="AU119" s="138"/>
      <c r="AV119" s="131"/>
      <c r="AW119" s="138"/>
      <c r="AX119" s="138"/>
      <c r="AY119" s="138"/>
      <c r="AZ119" s="138"/>
      <c r="BA119" s="138"/>
      <c r="BB119" s="131"/>
      <c r="BC119" s="138"/>
      <c r="BD119" s="138"/>
      <c r="BE119" s="138"/>
      <c r="BF119" s="131"/>
      <c r="BG119" s="138"/>
      <c r="BH119" s="138"/>
      <c r="BI119" s="131"/>
      <c r="BJ119" s="140"/>
      <c r="BK119" s="140"/>
      <c r="BL119" s="140"/>
      <c r="BM119" s="140"/>
      <c r="BN119" s="140"/>
      <c r="BO119" s="140"/>
      <c r="BP119" s="140"/>
      <c r="BQ119" s="140"/>
      <c r="BR119" s="140"/>
      <c r="BS119" s="140"/>
      <c r="BT119" s="140"/>
      <c r="BU119" s="140"/>
      <c r="BV119" s="140"/>
      <c r="BW119" s="140"/>
      <c r="BX119" s="140"/>
      <c r="BY119" s="140"/>
      <c r="BZ119" s="140"/>
      <c r="CA119" s="140"/>
      <c r="CB119" s="140"/>
      <c r="CC119" s="140"/>
      <c r="CD119" s="140"/>
      <c r="CE119" s="140"/>
      <c r="CF119" s="140"/>
      <c r="CG119" s="140"/>
      <c r="CH119" s="140"/>
      <c r="CI119" s="140"/>
      <c r="CJ119" s="140"/>
      <c r="CK119" s="140"/>
      <c r="CL119" s="140"/>
      <c r="CM119" s="140"/>
      <c r="CN119" s="140"/>
      <c r="CO119" s="140"/>
      <c r="CP119" s="140"/>
      <c r="CQ119" s="140"/>
      <c r="CR119" s="131"/>
      <c r="CS119" s="140"/>
      <c r="CT119" s="140"/>
      <c r="CU119" s="140"/>
      <c r="CV119" s="140"/>
      <c r="CW119" s="140"/>
      <c r="CX119" s="140"/>
      <c r="CY119" s="140"/>
      <c r="CZ119" s="140"/>
      <c r="DA119" s="140"/>
      <c r="DB119" s="140"/>
      <c r="DC119" s="140"/>
      <c r="DD119" s="140"/>
      <c r="DE119" s="140"/>
      <c r="DF119" s="140"/>
      <c r="DG119" s="140"/>
      <c r="DH119" s="140"/>
      <c r="DI119" s="140"/>
      <c r="DJ119" s="140"/>
      <c r="DK119" s="140"/>
      <c r="DL119" s="140"/>
      <c r="DM119" s="140"/>
      <c r="DN119" s="140"/>
      <c r="DO119" s="140"/>
      <c r="DP119" s="140"/>
      <c r="DQ119" s="140"/>
      <c r="DR119" s="140"/>
      <c r="DS119" s="140"/>
      <c r="DT119" s="140"/>
      <c r="DU119" s="140"/>
      <c r="DV119" s="140"/>
      <c r="DW119" s="140"/>
      <c r="DX119" s="140"/>
      <c r="DY119" s="140"/>
      <c r="DZ119" s="140"/>
      <c r="EA119" s="139"/>
      <c r="EB119" s="140"/>
      <c r="EC119" s="140"/>
      <c r="ED119" s="140"/>
      <c r="EE119" s="140"/>
      <c r="EF119" s="140"/>
      <c r="EG119" s="140"/>
      <c r="EH119" s="140"/>
      <c r="EI119" s="140"/>
      <c r="EJ119" s="140"/>
      <c r="EK119" s="140"/>
      <c r="EL119" s="140"/>
      <c r="EM119" s="140"/>
      <c r="EN119" s="140"/>
      <c r="EO119" s="140"/>
      <c r="EP119" s="140"/>
      <c r="EQ119" s="140"/>
      <c r="ER119" s="140"/>
      <c r="ES119" s="140"/>
      <c r="ET119" s="140"/>
      <c r="EU119" s="140"/>
      <c r="EV119" s="140"/>
      <c r="EW119" s="140"/>
      <c r="EX119" s="140"/>
      <c r="EY119" s="140"/>
      <c r="EZ119" s="140"/>
      <c r="FA119" s="140"/>
      <c r="FB119" s="140"/>
      <c r="FC119" s="140"/>
      <c r="FD119" s="140"/>
      <c r="FE119" s="140"/>
      <c r="FF119" s="140"/>
      <c r="FG119" s="140"/>
      <c r="FH119" s="140"/>
      <c r="FI119" s="140"/>
      <c r="FJ119" s="139"/>
      <c r="FK119" s="140"/>
      <c r="FL119" s="140"/>
      <c r="FM119" s="140"/>
      <c r="FN119" s="140"/>
      <c r="FO119" s="140"/>
      <c r="FP119" s="140"/>
      <c r="FQ119" s="140"/>
      <c r="FR119" s="140"/>
      <c r="FS119" s="140"/>
      <c r="FT119" s="140"/>
      <c r="FU119" s="140"/>
      <c r="FV119" s="140"/>
      <c r="FW119" s="140"/>
      <c r="FX119" s="140"/>
      <c r="FY119" s="140"/>
      <c r="FZ119" s="140"/>
      <c r="GA119" s="140"/>
      <c r="GB119" s="140"/>
      <c r="GC119" s="140"/>
      <c r="GD119" s="140"/>
      <c r="GE119" s="140"/>
      <c r="GF119" s="140"/>
      <c r="GG119" s="140"/>
      <c r="GH119" s="140"/>
      <c r="GI119" s="140"/>
      <c r="GJ119" s="140"/>
      <c r="GK119" s="140"/>
      <c r="GL119" s="140"/>
      <c r="GM119" s="140"/>
      <c r="GN119" s="140"/>
      <c r="GO119" s="140"/>
      <c r="GP119" s="140"/>
      <c r="GQ119" s="140"/>
      <c r="GR119" s="140"/>
      <c r="GS119" s="139"/>
      <c r="GT119" s="140"/>
      <c r="GU119" s="140"/>
      <c r="GV119" s="140"/>
      <c r="GW119" s="140"/>
      <c r="GX119" s="140"/>
      <c r="GY119" s="140"/>
      <c r="GZ119" s="140"/>
      <c r="HA119" s="140"/>
      <c r="HB119" s="140"/>
      <c r="HC119" s="140"/>
      <c r="HD119" s="140"/>
      <c r="HE119" s="140"/>
      <c r="HF119" s="140"/>
      <c r="HG119" s="140"/>
      <c r="HH119" s="140"/>
      <c r="HI119" s="140"/>
      <c r="HJ119" s="140"/>
      <c r="HK119" s="140"/>
      <c r="HL119" s="140"/>
      <c r="HM119" s="140"/>
      <c r="HN119" s="140"/>
      <c r="HO119" s="140"/>
      <c r="HP119" s="140"/>
      <c r="HQ119" s="140"/>
      <c r="HR119" s="140"/>
      <c r="HS119" s="140"/>
      <c r="HT119" s="140"/>
      <c r="HU119" s="140"/>
      <c r="HV119" s="140"/>
      <c r="HW119" s="140"/>
      <c r="HX119" s="140"/>
      <c r="HY119" s="140"/>
      <c r="HZ119" s="140"/>
      <c r="IA119" s="140"/>
      <c r="IB119" s="139"/>
      <c r="IC119" s="140"/>
      <c r="ID119" s="140"/>
      <c r="IE119" s="140"/>
      <c r="IF119" s="140"/>
      <c r="IG119" s="140"/>
      <c r="IH119" s="140"/>
      <c r="II119" s="140"/>
      <c r="IJ119" s="140"/>
      <c r="IK119" s="140"/>
      <c r="IL119" s="140"/>
      <c r="IM119" s="140"/>
      <c r="IN119" s="140"/>
      <c r="IO119" s="140"/>
      <c r="IP119" s="140"/>
      <c r="IQ119" s="140"/>
      <c r="IR119" s="140"/>
      <c r="IS119" s="140"/>
      <c r="IT119" s="140"/>
      <c r="IU119" s="140"/>
      <c r="IV119" s="140"/>
      <c r="IW119" s="140"/>
      <c r="IX119" s="140"/>
      <c r="IY119" s="140"/>
      <c r="IZ119" s="140"/>
      <c r="JA119" s="140"/>
      <c r="JB119" s="140"/>
      <c r="JC119" s="140"/>
      <c r="JD119" s="140"/>
      <c r="JE119" s="140"/>
      <c r="JF119" s="140"/>
      <c r="JG119" s="140"/>
      <c r="JH119" s="140"/>
      <c r="JI119" s="140"/>
      <c r="JJ119" s="140"/>
      <c r="JK119" s="139"/>
      <c r="JL119" s="140"/>
      <c r="JM119" s="140"/>
      <c r="JN119" s="140"/>
      <c r="JO119" s="140"/>
      <c r="JP119" s="140"/>
      <c r="JQ119" s="140"/>
      <c r="JR119" s="140"/>
      <c r="JS119" s="140"/>
      <c r="JT119" s="140"/>
      <c r="JU119" s="140"/>
      <c r="JV119" s="140"/>
      <c r="JW119" s="140"/>
      <c r="JX119" s="140"/>
      <c r="JY119" s="140"/>
      <c r="JZ119" s="140"/>
      <c r="KA119" s="140"/>
      <c r="KB119" s="140"/>
      <c r="KC119" s="140"/>
      <c r="KD119" s="140"/>
      <c r="KE119" s="140"/>
      <c r="KF119" s="140"/>
      <c r="KG119" s="140"/>
      <c r="KH119" s="140"/>
      <c r="KI119" s="140"/>
      <c r="KJ119" s="140"/>
      <c r="KK119" s="140"/>
      <c r="KL119" s="140"/>
      <c r="KM119" s="140"/>
      <c r="KN119" s="140"/>
      <c r="KO119" s="140"/>
      <c r="KP119" s="140"/>
      <c r="KQ119" s="140"/>
      <c r="KR119" s="140"/>
      <c r="KS119" s="140"/>
      <c r="KT119" s="139"/>
      <c r="KU119" s="140"/>
      <c r="KV119" s="140"/>
      <c r="KW119" s="140"/>
      <c r="KX119" s="140"/>
      <c r="KY119" s="140"/>
      <c r="KZ119" s="140"/>
      <c r="LA119" s="140"/>
      <c r="LB119" s="140"/>
      <c r="LC119" s="140"/>
      <c r="LD119" s="140"/>
      <c r="LE119" s="140"/>
      <c r="LF119" s="140"/>
      <c r="LG119" s="140"/>
      <c r="LH119" s="140"/>
      <c r="LI119" s="140"/>
      <c r="LJ119" s="140"/>
      <c r="LK119" s="140"/>
      <c r="LL119" s="140"/>
      <c r="LM119" s="140"/>
      <c r="LN119" s="140"/>
      <c r="LO119" s="140"/>
      <c r="LP119" s="140"/>
      <c r="LQ119" s="140"/>
      <c r="LR119" s="140"/>
      <c r="LS119" s="140"/>
      <c r="LT119" s="140"/>
      <c r="LU119" s="140"/>
      <c r="LV119" s="140"/>
      <c r="LW119" s="140"/>
      <c r="LX119" s="140"/>
      <c r="LY119" s="140"/>
      <c r="LZ119" s="140"/>
      <c r="MA119" s="140"/>
      <c r="MB119" s="140"/>
      <c r="MC119" s="139"/>
      <c r="MD119" s="164"/>
      <c r="ME119" s="164"/>
      <c r="MF119" s="164"/>
      <c r="MG119" s="164"/>
      <c r="MH119" s="164"/>
      <c r="MI119" s="164"/>
      <c r="MJ119" s="164"/>
      <c r="MK119" s="164"/>
      <c r="ML119" s="164"/>
      <c r="MM119" s="164"/>
      <c r="MN119" s="164"/>
      <c r="MO119" s="164"/>
      <c r="MP119" s="164"/>
      <c r="MQ119" s="164"/>
      <c r="MR119" s="164"/>
      <c r="MS119" s="164"/>
      <c r="MT119" s="164"/>
      <c r="MU119" s="164"/>
      <c r="MV119" s="164"/>
      <c r="MW119" s="164"/>
      <c r="MX119" s="164"/>
      <c r="MY119" s="164"/>
      <c r="MZ119" s="164"/>
      <c r="NA119" s="164"/>
      <c r="NB119" s="164"/>
      <c r="NC119" s="164"/>
      <c r="ND119" s="164"/>
      <c r="NE119" s="164"/>
      <c r="NF119" s="164"/>
      <c r="NG119" s="164"/>
      <c r="NH119" s="164"/>
      <c r="NI119" s="164"/>
      <c r="NJ119" s="164"/>
      <c r="NK119" s="164"/>
      <c r="NL119" s="139"/>
      <c r="NM119" s="164"/>
      <c r="NN119" s="164"/>
      <c r="NO119" s="164"/>
      <c r="NP119" s="164"/>
      <c r="NQ119" s="164"/>
      <c r="NR119" s="164"/>
      <c r="NS119" s="164"/>
      <c r="NT119" s="164"/>
      <c r="NU119" s="164"/>
      <c r="NV119" s="164"/>
      <c r="NW119" s="164"/>
      <c r="NX119" s="164"/>
      <c r="NY119" s="164"/>
      <c r="NZ119" s="164"/>
      <c r="OA119" s="164"/>
      <c r="OB119" s="164"/>
      <c r="OC119" s="164"/>
      <c r="OD119" s="164"/>
      <c r="OE119" s="164"/>
      <c r="OF119" s="164"/>
      <c r="OG119" s="164"/>
      <c r="OH119" s="164"/>
      <c r="OI119" s="164"/>
      <c r="OJ119" s="164"/>
      <c r="OK119" s="164"/>
      <c r="OL119" s="164"/>
      <c r="OM119" s="164"/>
      <c r="ON119" s="164"/>
      <c r="OO119" s="164"/>
      <c r="OP119" s="164"/>
      <c r="OQ119" s="164"/>
      <c r="OR119" s="164"/>
      <c r="OS119" s="164"/>
      <c r="OT119" s="164"/>
      <c r="OU119" s="139"/>
      <c r="OV119" s="164"/>
      <c r="OW119" s="164"/>
      <c r="OX119" s="164"/>
      <c r="OY119" s="164"/>
      <c r="OZ119" s="164"/>
      <c r="PA119" s="164"/>
      <c r="PB119" s="164"/>
      <c r="PC119" s="164"/>
      <c r="PD119" s="164"/>
      <c r="PE119" s="164"/>
      <c r="PF119" s="164"/>
      <c r="PG119" s="164"/>
      <c r="PH119" s="164"/>
      <c r="PI119" s="164"/>
      <c r="PJ119" s="164"/>
      <c r="PK119" s="164"/>
      <c r="PL119" s="164"/>
      <c r="PM119" s="164"/>
      <c r="PN119" s="164"/>
      <c r="PO119" s="164"/>
      <c r="PP119" s="164"/>
      <c r="PQ119" s="164"/>
      <c r="PR119" s="164"/>
      <c r="PS119" s="164"/>
      <c r="PT119" s="164"/>
      <c r="PU119" s="164"/>
      <c r="PV119" s="164"/>
      <c r="PW119" s="164"/>
      <c r="PX119" s="164"/>
      <c r="PY119" s="164"/>
      <c r="PZ119" s="164"/>
      <c r="QA119" s="164"/>
      <c r="QB119" s="164"/>
      <c r="QC119" s="164"/>
      <c r="QD119" s="131"/>
    </row>
    <row r="120" spans="2:446">
      <c r="B120" s="128"/>
      <c r="C120" s="129"/>
      <c r="D120" s="129"/>
      <c r="E120" s="129"/>
      <c r="F120" s="130"/>
      <c r="G120" s="130"/>
      <c r="H120" s="131"/>
      <c r="I120" s="132"/>
      <c r="J120" s="132"/>
      <c r="K120" s="162"/>
      <c r="L120" s="132"/>
      <c r="M120" s="132"/>
      <c r="N120" s="135"/>
      <c r="O120" s="132"/>
      <c r="P120" s="135"/>
      <c r="Q120" s="132"/>
      <c r="R120" s="133"/>
      <c r="S120" s="133"/>
      <c r="T120" s="133"/>
      <c r="U120" s="133"/>
      <c r="V120" s="133"/>
      <c r="W120" s="133"/>
      <c r="X120" s="131"/>
      <c r="Y120" s="134"/>
      <c r="Z120" s="134"/>
      <c r="AA120" s="163"/>
      <c r="AB120" s="163"/>
      <c r="AC120" s="134"/>
      <c r="AD120" s="134"/>
      <c r="AE120" s="134"/>
      <c r="AF120" s="131"/>
      <c r="AG120" s="135"/>
      <c r="AH120" s="135"/>
      <c r="AI120" s="135"/>
      <c r="AJ120" s="135"/>
      <c r="AK120" s="135"/>
      <c r="AL120" s="131"/>
      <c r="AM120" s="156"/>
      <c r="AN120" s="156"/>
      <c r="AO120" s="156"/>
      <c r="AP120" s="131"/>
      <c r="AQ120" s="138"/>
      <c r="AR120" s="138"/>
      <c r="AS120" s="131"/>
      <c r="AT120" s="138"/>
      <c r="AU120" s="138"/>
      <c r="AV120" s="131"/>
      <c r="AW120" s="138"/>
      <c r="AX120" s="138"/>
      <c r="AY120" s="138"/>
      <c r="AZ120" s="138"/>
      <c r="BA120" s="138"/>
      <c r="BB120" s="131"/>
      <c r="BC120" s="138"/>
      <c r="BD120" s="138"/>
      <c r="BE120" s="138"/>
      <c r="BF120" s="131"/>
      <c r="BG120" s="138"/>
      <c r="BH120" s="138"/>
      <c r="BI120" s="131"/>
      <c r="BJ120" s="140"/>
      <c r="BK120" s="140"/>
      <c r="BL120" s="140"/>
      <c r="BM120" s="140"/>
      <c r="BN120" s="140"/>
      <c r="BO120" s="140"/>
      <c r="BP120" s="140"/>
      <c r="BQ120" s="140"/>
      <c r="BR120" s="140"/>
      <c r="BS120" s="140"/>
      <c r="BT120" s="140"/>
      <c r="BU120" s="140"/>
      <c r="BV120" s="140"/>
      <c r="BW120" s="140"/>
      <c r="BX120" s="140"/>
      <c r="BY120" s="140"/>
      <c r="BZ120" s="140"/>
      <c r="CA120" s="140"/>
      <c r="CB120" s="140"/>
      <c r="CC120" s="140"/>
      <c r="CD120" s="140"/>
      <c r="CE120" s="140"/>
      <c r="CF120" s="140"/>
      <c r="CG120" s="140"/>
      <c r="CH120" s="140"/>
      <c r="CI120" s="140"/>
      <c r="CJ120" s="140"/>
      <c r="CK120" s="140"/>
      <c r="CL120" s="140"/>
      <c r="CM120" s="140"/>
      <c r="CN120" s="140"/>
      <c r="CO120" s="140"/>
      <c r="CP120" s="140"/>
      <c r="CQ120" s="140"/>
      <c r="CR120" s="131"/>
      <c r="CS120" s="140"/>
      <c r="CT120" s="140"/>
      <c r="CU120" s="140"/>
      <c r="CV120" s="140"/>
      <c r="CW120" s="140"/>
      <c r="CX120" s="140"/>
      <c r="CY120" s="140"/>
      <c r="CZ120" s="140"/>
      <c r="DA120" s="140"/>
      <c r="DB120" s="140"/>
      <c r="DC120" s="140"/>
      <c r="DD120" s="140"/>
      <c r="DE120" s="140"/>
      <c r="DF120" s="140"/>
      <c r="DG120" s="140"/>
      <c r="DH120" s="140"/>
      <c r="DI120" s="140"/>
      <c r="DJ120" s="140"/>
      <c r="DK120" s="140"/>
      <c r="DL120" s="140"/>
      <c r="DM120" s="140"/>
      <c r="DN120" s="140"/>
      <c r="DO120" s="140"/>
      <c r="DP120" s="140"/>
      <c r="DQ120" s="140"/>
      <c r="DR120" s="140"/>
      <c r="DS120" s="140"/>
      <c r="DT120" s="140"/>
      <c r="DU120" s="140"/>
      <c r="DV120" s="140"/>
      <c r="DW120" s="140"/>
      <c r="DX120" s="140"/>
      <c r="DY120" s="140"/>
      <c r="DZ120" s="140"/>
      <c r="EA120" s="139"/>
      <c r="EB120" s="140"/>
      <c r="EC120" s="140"/>
      <c r="ED120" s="140"/>
      <c r="EE120" s="140"/>
      <c r="EF120" s="140"/>
      <c r="EG120" s="140"/>
      <c r="EH120" s="140"/>
      <c r="EI120" s="140"/>
      <c r="EJ120" s="140"/>
      <c r="EK120" s="140"/>
      <c r="EL120" s="140"/>
      <c r="EM120" s="140"/>
      <c r="EN120" s="140"/>
      <c r="EO120" s="140"/>
      <c r="EP120" s="140"/>
      <c r="EQ120" s="140"/>
      <c r="ER120" s="140"/>
      <c r="ES120" s="140"/>
      <c r="ET120" s="140"/>
      <c r="EU120" s="140"/>
      <c r="EV120" s="140"/>
      <c r="EW120" s="140"/>
      <c r="EX120" s="140"/>
      <c r="EY120" s="140"/>
      <c r="EZ120" s="140"/>
      <c r="FA120" s="140"/>
      <c r="FB120" s="140"/>
      <c r="FC120" s="140"/>
      <c r="FD120" s="140"/>
      <c r="FE120" s="140"/>
      <c r="FF120" s="140"/>
      <c r="FG120" s="140"/>
      <c r="FH120" s="140"/>
      <c r="FI120" s="140"/>
      <c r="FJ120" s="139"/>
      <c r="FK120" s="140"/>
      <c r="FL120" s="140"/>
      <c r="FM120" s="140"/>
      <c r="FN120" s="140"/>
      <c r="FO120" s="140"/>
      <c r="FP120" s="140"/>
      <c r="FQ120" s="140"/>
      <c r="FR120" s="140"/>
      <c r="FS120" s="140"/>
      <c r="FT120" s="140"/>
      <c r="FU120" s="140"/>
      <c r="FV120" s="140"/>
      <c r="FW120" s="140"/>
      <c r="FX120" s="140"/>
      <c r="FY120" s="140"/>
      <c r="FZ120" s="140"/>
      <c r="GA120" s="140"/>
      <c r="GB120" s="140"/>
      <c r="GC120" s="140"/>
      <c r="GD120" s="140"/>
      <c r="GE120" s="140"/>
      <c r="GF120" s="140"/>
      <c r="GG120" s="140"/>
      <c r="GH120" s="140"/>
      <c r="GI120" s="140"/>
      <c r="GJ120" s="140"/>
      <c r="GK120" s="140"/>
      <c r="GL120" s="140"/>
      <c r="GM120" s="140"/>
      <c r="GN120" s="140"/>
      <c r="GO120" s="140"/>
      <c r="GP120" s="140"/>
      <c r="GQ120" s="140"/>
      <c r="GR120" s="140"/>
      <c r="GS120" s="139"/>
      <c r="GT120" s="140"/>
      <c r="GU120" s="140"/>
      <c r="GV120" s="140"/>
      <c r="GW120" s="140"/>
      <c r="GX120" s="140"/>
      <c r="GY120" s="140"/>
      <c r="GZ120" s="140"/>
      <c r="HA120" s="140"/>
      <c r="HB120" s="140"/>
      <c r="HC120" s="140"/>
      <c r="HD120" s="140"/>
      <c r="HE120" s="140"/>
      <c r="HF120" s="140"/>
      <c r="HG120" s="140"/>
      <c r="HH120" s="140"/>
      <c r="HI120" s="140"/>
      <c r="HJ120" s="140"/>
      <c r="HK120" s="140"/>
      <c r="HL120" s="140"/>
      <c r="HM120" s="140"/>
      <c r="HN120" s="140"/>
      <c r="HO120" s="140"/>
      <c r="HP120" s="140"/>
      <c r="HQ120" s="140"/>
      <c r="HR120" s="140"/>
      <c r="HS120" s="140"/>
      <c r="HT120" s="140"/>
      <c r="HU120" s="140"/>
      <c r="HV120" s="140"/>
      <c r="HW120" s="140"/>
      <c r="HX120" s="140"/>
      <c r="HY120" s="140"/>
      <c r="HZ120" s="140"/>
      <c r="IA120" s="140"/>
      <c r="IB120" s="139"/>
      <c r="IC120" s="140"/>
      <c r="ID120" s="140"/>
      <c r="IE120" s="140"/>
      <c r="IF120" s="140"/>
      <c r="IG120" s="140"/>
      <c r="IH120" s="140"/>
      <c r="II120" s="140"/>
      <c r="IJ120" s="140"/>
      <c r="IK120" s="140"/>
      <c r="IL120" s="140"/>
      <c r="IM120" s="140"/>
      <c r="IN120" s="140"/>
      <c r="IO120" s="140"/>
      <c r="IP120" s="140"/>
      <c r="IQ120" s="140"/>
      <c r="IR120" s="140"/>
      <c r="IS120" s="140"/>
      <c r="IT120" s="140"/>
      <c r="IU120" s="140"/>
      <c r="IV120" s="140"/>
      <c r="IW120" s="140"/>
      <c r="IX120" s="140"/>
      <c r="IY120" s="140"/>
      <c r="IZ120" s="140"/>
      <c r="JA120" s="140"/>
      <c r="JB120" s="140"/>
      <c r="JC120" s="140"/>
      <c r="JD120" s="140"/>
      <c r="JE120" s="140"/>
      <c r="JF120" s="140"/>
      <c r="JG120" s="140"/>
      <c r="JH120" s="140"/>
      <c r="JI120" s="140"/>
      <c r="JJ120" s="140"/>
      <c r="JK120" s="139"/>
      <c r="JL120" s="140"/>
      <c r="JM120" s="140"/>
      <c r="JN120" s="140"/>
      <c r="JO120" s="140"/>
      <c r="JP120" s="140"/>
      <c r="JQ120" s="140"/>
      <c r="JR120" s="140"/>
      <c r="JS120" s="140"/>
      <c r="JT120" s="140"/>
      <c r="JU120" s="140"/>
      <c r="JV120" s="140"/>
      <c r="JW120" s="140"/>
      <c r="JX120" s="140"/>
      <c r="JY120" s="140"/>
      <c r="JZ120" s="140"/>
      <c r="KA120" s="140"/>
      <c r="KB120" s="140"/>
      <c r="KC120" s="140"/>
      <c r="KD120" s="140"/>
      <c r="KE120" s="140"/>
      <c r="KF120" s="140"/>
      <c r="KG120" s="140"/>
      <c r="KH120" s="140"/>
      <c r="KI120" s="140"/>
      <c r="KJ120" s="140"/>
      <c r="KK120" s="140"/>
      <c r="KL120" s="140"/>
      <c r="KM120" s="140"/>
      <c r="KN120" s="140"/>
      <c r="KO120" s="140"/>
      <c r="KP120" s="140"/>
      <c r="KQ120" s="140"/>
      <c r="KR120" s="140"/>
      <c r="KS120" s="140"/>
      <c r="KT120" s="139"/>
      <c r="KU120" s="140"/>
      <c r="KV120" s="140"/>
      <c r="KW120" s="140"/>
      <c r="KX120" s="140"/>
      <c r="KY120" s="140"/>
      <c r="KZ120" s="140"/>
      <c r="LA120" s="140"/>
      <c r="LB120" s="140"/>
      <c r="LC120" s="140"/>
      <c r="LD120" s="140"/>
      <c r="LE120" s="140"/>
      <c r="LF120" s="140"/>
      <c r="LG120" s="140"/>
      <c r="LH120" s="140"/>
      <c r="LI120" s="140"/>
      <c r="LJ120" s="140"/>
      <c r="LK120" s="140"/>
      <c r="LL120" s="140"/>
      <c r="LM120" s="140"/>
      <c r="LN120" s="140"/>
      <c r="LO120" s="140"/>
      <c r="LP120" s="140"/>
      <c r="LQ120" s="140"/>
      <c r="LR120" s="140"/>
      <c r="LS120" s="140"/>
      <c r="LT120" s="140"/>
      <c r="LU120" s="140"/>
      <c r="LV120" s="140"/>
      <c r="LW120" s="140"/>
      <c r="LX120" s="140"/>
      <c r="LY120" s="140"/>
      <c r="LZ120" s="140"/>
      <c r="MA120" s="140"/>
      <c r="MB120" s="140"/>
      <c r="MC120" s="139"/>
      <c r="MD120" s="164"/>
      <c r="ME120" s="164"/>
      <c r="MF120" s="164"/>
      <c r="MG120" s="164"/>
      <c r="MH120" s="164"/>
      <c r="MI120" s="164"/>
      <c r="MJ120" s="164"/>
      <c r="MK120" s="164"/>
      <c r="ML120" s="164"/>
      <c r="MM120" s="164"/>
      <c r="MN120" s="164"/>
      <c r="MO120" s="164"/>
      <c r="MP120" s="164"/>
      <c r="MQ120" s="164"/>
      <c r="MR120" s="164"/>
      <c r="MS120" s="164"/>
      <c r="MT120" s="164"/>
      <c r="MU120" s="164"/>
      <c r="MV120" s="164"/>
      <c r="MW120" s="164"/>
      <c r="MX120" s="164"/>
      <c r="MY120" s="164"/>
      <c r="MZ120" s="164"/>
      <c r="NA120" s="164"/>
      <c r="NB120" s="164"/>
      <c r="NC120" s="164"/>
      <c r="ND120" s="164"/>
      <c r="NE120" s="164"/>
      <c r="NF120" s="164"/>
      <c r="NG120" s="164"/>
      <c r="NH120" s="164"/>
      <c r="NI120" s="164"/>
      <c r="NJ120" s="164"/>
      <c r="NK120" s="164"/>
      <c r="NL120" s="139"/>
      <c r="NM120" s="164"/>
      <c r="NN120" s="164"/>
      <c r="NO120" s="164"/>
      <c r="NP120" s="164"/>
      <c r="NQ120" s="164"/>
      <c r="NR120" s="164"/>
      <c r="NS120" s="164"/>
      <c r="NT120" s="164"/>
      <c r="NU120" s="164"/>
      <c r="NV120" s="164"/>
      <c r="NW120" s="164"/>
      <c r="NX120" s="164"/>
      <c r="NY120" s="164"/>
      <c r="NZ120" s="164"/>
      <c r="OA120" s="164"/>
      <c r="OB120" s="164"/>
      <c r="OC120" s="164"/>
      <c r="OD120" s="164"/>
      <c r="OE120" s="164"/>
      <c r="OF120" s="164"/>
      <c r="OG120" s="164"/>
      <c r="OH120" s="164"/>
      <c r="OI120" s="164"/>
      <c r="OJ120" s="164"/>
      <c r="OK120" s="164"/>
      <c r="OL120" s="164"/>
      <c r="OM120" s="164"/>
      <c r="ON120" s="164"/>
      <c r="OO120" s="164"/>
      <c r="OP120" s="164"/>
      <c r="OQ120" s="164"/>
      <c r="OR120" s="164"/>
      <c r="OS120" s="164"/>
      <c r="OT120" s="164"/>
      <c r="OU120" s="139"/>
      <c r="OV120" s="164"/>
      <c r="OW120" s="164"/>
      <c r="OX120" s="164"/>
      <c r="OY120" s="164"/>
      <c r="OZ120" s="164"/>
      <c r="PA120" s="164"/>
      <c r="PB120" s="164"/>
      <c r="PC120" s="164"/>
      <c r="PD120" s="164"/>
      <c r="PE120" s="164"/>
      <c r="PF120" s="164"/>
      <c r="PG120" s="164"/>
      <c r="PH120" s="164"/>
      <c r="PI120" s="164"/>
      <c r="PJ120" s="164"/>
      <c r="PK120" s="164"/>
      <c r="PL120" s="164"/>
      <c r="PM120" s="164"/>
      <c r="PN120" s="164"/>
      <c r="PO120" s="164"/>
      <c r="PP120" s="164"/>
      <c r="PQ120" s="164"/>
      <c r="PR120" s="164"/>
      <c r="PS120" s="164"/>
      <c r="PT120" s="164"/>
      <c r="PU120" s="164"/>
      <c r="PV120" s="164"/>
      <c r="PW120" s="164"/>
      <c r="PX120" s="164"/>
      <c r="PY120" s="164"/>
      <c r="PZ120" s="164"/>
      <c r="QA120" s="164"/>
      <c r="QB120" s="164"/>
      <c r="QC120" s="164"/>
      <c r="QD120" s="131"/>
    </row>
    <row r="121" spans="2:446">
      <c r="B121" s="128"/>
      <c r="C121" s="129"/>
      <c r="D121" s="129"/>
      <c r="E121" s="129"/>
      <c r="F121" s="130"/>
      <c r="G121" s="130"/>
      <c r="H121" s="131"/>
      <c r="I121" s="132"/>
      <c r="J121" s="132"/>
      <c r="K121" s="162"/>
      <c r="L121" s="132"/>
      <c r="M121" s="132"/>
      <c r="N121" s="135"/>
      <c r="O121" s="132"/>
      <c r="P121" s="135"/>
      <c r="Q121" s="132"/>
      <c r="R121" s="133"/>
      <c r="S121" s="133"/>
      <c r="T121" s="133"/>
      <c r="U121" s="133"/>
      <c r="V121" s="133"/>
      <c r="W121" s="133"/>
      <c r="X121" s="131"/>
      <c r="Y121" s="134"/>
      <c r="Z121" s="134"/>
      <c r="AA121" s="163"/>
      <c r="AB121" s="163"/>
      <c r="AC121" s="134"/>
      <c r="AD121" s="134"/>
      <c r="AE121" s="134"/>
      <c r="AF121" s="131"/>
      <c r="AG121" s="135"/>
      <c r="AH121" s="135"/>
      <c r="AI121" s="135"/>
      <c r="AJ121" s="135"/>
      <c r="AK121" s="135"/>
      <c r="AL121" s="131"/>
      <c r="AM121" s="156"/>
      <c r="AN121" s="156"/>
      <c r="AO121" s="156"/>
      <c r="AP121" s="131"/>
      <c r="AQ121" s="138"/>
      <c r="AR121" s="138"/>
      <c r="AS121" s="131"/>
      <c r="AT121" s="138"/>
      <c r="AU121" s="138"/>
      <c r="AV121" s="131"/>
      <c r="AW121" s="138"/>
      <c r="AX121" s="138"/>
      <c r="AY121" s="138"/>
      <c r="AZ121" s="138"/>
      <c r="BA121" s="138"/>
      <c r="BB121" s="131"/>
      <c r="BC121" s="138"/>
      <c r="BD121" s="138"/>
      <c r="BE121" s="138"/>
      <c r="BF121" s="131"/>
      <c r="BG121" s="138"/>
      <c r="BH121" s="138"/>
      <c r="BI121" s="131"/>
      <c r="BJ121" s="140"/>
      <c r="BK121" s="140"/>
      <c r="BL121" s="140"/>
      <c r="BM121" s="140"/>
      <c r="BN121" s="140"/>
      <c r="BO121" s="140"/>
      <c r="BP121" s="140"/>
      <c r="BQ121" s="140"/>
      <c r="BR121" s="140"/>
      <c r="BS121" s="140"/>
      <c r="BT121" s="140"/>
      <c r="BU121" s="140"/>
      <c r="BV121" s="140"/>
      <c r="BW121" s="140"/>
      <c r="BX121" s="140"/>
      <c r="BY121" s="140"/>
      <c r="BZ121" s="140"/>
      <c r="CA121" s="140"/>
      <c r="CB121" s="140"/>
      <c r="CC121" s="140"/>
      <c r="CD121" s="140"/>
      <c r="CE121" s="140"/>
      <c r="CF121" s="140"/>
      <c r="CG121" s="140"/>
      <c r="CH121" s="140"/>
      <c r="CI121" s="140"/>
      <c r="CJ121" s="140"/>
      <c r="CK121" s="140"/>
      <c r="CL121" s="140"/>
      <c r="CM121" s="140"/>
      <c r="CN121" s="140"/>
      <c r="CO121" s="140"/>
      <c r="CP121" s="140"/>
      <c r="CQ121" s="140"/>
      <c r="CR121" s="131"/>
      <c r="CS121" s="140"/>
      <c r="CT121" s="140"/>
      <c r="CU121" s="140"/>
      <c r="CV121" s="140"/>
      <c r="CW121" s="140"/>
      <c r="CX121" s="140"/>
      <c r="CY121" s="140"/>
      <c r="CZ121" s="140"/>
      <c r="DA121" s="140"/>
      <c r="DB121" s="140"/>
      <c r="DC121" s="140"/>
      <c r="DD121" s="140"/>
      <c r="DE121" s="140"/>
      <c r="DF121" s="140"/>
      <c r="DG121" s="140"/>
      <c r="DH121" s="140"/>
      <c r="DI121" s="140"/>
      <c r="DJ121" s="140"/>
      <c r="DK121" s="140"/>
      <c r="DL121" s="140"/>
      <c r="DM121" s="140"/>
      <c r="DN121" s="140"/>
      <c r="DO121" s="140"/>
      <c r="DP121" s="140"/>
      <c r="DQ121" s="140"/>
      <c r="DR121" s="140"/>
      <c r="DS121" s="140"/>
      <c r="DT121" s="140"/>
      <c r="DU121" s="140"/>
      <c r="DV121" s="140"/>
      <c r="DW121" s="140"/>
      <c r="DX121" s="140"/>
      <c r="DY121" s="140"/>
      <c r="DZ121" s="140"/>
      <c r="EA121" s="139"/>
      <c r="EB121" s="140"/>
      <c r="EC121" s="140"/>
      <c r="ED121" s="140"/>
      <c r="EE121" s="140"/>
      <c r="EF121" s="140"/>
      <c r="EG121" s="140"/>
      <c r="EH121" s="140"/>
      <c r="EI121" s="140"/>
      <c r="EJ121" s="140"/>
      <c r="EK121" s="140"/>
      <c r="EL121" s="140"/>
      <c r="EM121" s="140"/>
      <c r="EN121" s="140"/>
      <c r="EO121" s="140"/>
      <c r="EP121" s="140"/>
      <c r="EQ121" s="140"/>
      <c r="ER121" s="140"/>
      <c r="ES121" s="140"/>
      <c r="ET121" s="140"/>
      <c r="EU121" s="140"/>
      <c r="EV121" s="140"/>
      <c r="EW121" s="140"/>
      <c r="EX121" s="140"/>
      <c r="EY121" s="140"/>
      <c r="EZ121" s="140"/>
      <c r="FA121" s="140"/>
      <c r="FB121" s="140"/>
      <c r="FC121" s="140"/>
      <c r="FD121" s="140"/>
      <c r="FE121" s="140"/>
      <c r="FF121" s="140"/>
      <c r="FG121" s="140"/>
      <c r="FH121" s="140"/>
      <c r="FI121" s="140"/>
      <c r="FJ121" s="139"/>
      <c r="FK121" s="140"/>
      <c r="FL121" s="140"/>
      <c r="FM121" s="140"/>
      <c r="FN121" s="140"/>
      <c r="FO121" s="140"/>
      <c r="FP121" s="140"/>
      <c r="FQ121" s="140"/>
      <c r="FR121" s="140"/>
      <c r="FS121" s="140"/>
      <c r="FT121" s="140"/>
      <c r="FU121" s="140"/>
      <c r="FV121" s="140"/>
      <c r="FW121" s="140"/>
      <c r="FX121" s="140"/>
      <c r="FY121" s="140"/>
      <c r="FZ121" s="140"/>
      <c r="GA121" s="140"/>
      <c r="GB121" s="140"/>
      <c r="GC121" s="140"/>
      <c r="GD121" s="140"/>
      <c r="GE121" s="140"/>
      <c r="GF121" s="140"/>
      <c r="GG121" s="140"/>
      <c r="GH121" s="140"/>
      <c r="GI121" s="140"/>
      <c r="GJ121" s="140"/>
      <c r="GK121" s="140"/>
      <c r="GL121" s="140"/>
      <c r="GM121" s="140"/>
      <c r="GN121" s="140"/>
      <c r="GO121" s="140"/>
      <c r="GP121" s="140"/>
      <c r="GQ121" s="140"/>
      <c r="GR121" s="140"/>
      <c r="GS121" s="139"/>
      <c r="GT121" s="140"/>
      <c r="GU121" s="140"/>
      <c r="GV121" s="140"/>
      <c r="GW121" s="140"/>
      <c r="GX121" s="140"/>
      <c r="GY121" s="140"/>
      <c r="GZ121" s="140"/>
      <c r="HA121" s="140"/>
      <c r="HB121" s="140"/>
      <c r="HC121" s="140"/>
      <c r="HD121" s="140"/>
      <c r="HE121" s="140"/>
      <c r="HF121" s="140"/>
      <c r="HG121" s="140"/>
      <c r="HH121" s="140"/>
      <c r="HI121" s="140"/>
      <c r="HJ121" s="140"/>
      <c r="HK121" s="140"/>
      <c r="HL121" s="140"/>
      <c r="HM121" s="140"/>
      <c r="HN121" s="140"/>
      <c r="HO121" s="140"/>
      <c r="HP121" s="140"/>
      <c r="HQ121" s="140"/>
      <c r="HR121" s="140"/>
      <c r="HS121" s="140"/>
      <c r="HT121" s="140"/>
      <c r="HU121" s="140"/>
      <c r="HV121" s="140"/>
      <c r="HW121" s="140"/>
      <c r="HX121" s="140"/>
      <c r="HY121" s="140"/>
      <c r="HZ121" s="140"/>
      <c r="IA121" s="140"/>
      <c r="IB121" s="139"/>
      <c r="IC121" s="140"/>
      <c r="ID121" s="140"/>
      <c r="IE121" s="140"/>
      <c r="IF121" s="140"/>
      <c r="IG121" s="140"/>
      <c r="IH121" s="140"/>
      <c r="II121" s="140"/>
      <c r="IJ121" s="140"/>
      <c r="IK121" s="140"/>
      <c r="IL121" s="140"/>
      <c r="IM121" s="140"/>
      <c r="IN121" s="140"/>
      <c r="IO121" s="140"/>
      <c r="IP121" s="140"/>
      <c r="IQ121" s="140"/>
      <c r="IR121" s="140"/>
      <c r="IS121" s="140"/>
      <c r="IT121" s="140"/>
      <c r="IU121" s="140"/>
      <c r="IV121" s="140"/>
      <c r="IW121" s="140"/>
      <c r="IX121" s="140"/>
      <c r="IY121" s="140"/>
      <c r="IZ121" s="140"/>
      <c r="JA121" s="140"/>
      <c r="JB121" s="140"/>
      <c r="JC121" s="140"/>
      <c r="JD121" s="140"/>
      <c r="JE121" s="140"/>
      <c r="JF121" s="140"/>
      <c r="JG121" s="140"/>
      <c r="JH121" s="140"/>
      <c r="JI121" s="140"/>
      <c r="JJ121" s="140"/>
      <c r="JK121" s="139"/>
      <c r="JL121" s="140"/>
      <c r="JM121" s="140"/>
      <c r="JN121" s="140"/>
      <c r="JO121" s="140"/>
      <c r="JP121" s="140"/>
      <c r="JQ121" s="140"/>
      <c r="JR121" s="140"/>
      <c r="JS121" s="140"/>
      <c r="JT121" s="140"/>
      <c r="JU121" s="140"/>
      <c r="JV121" s="140"/>
      <c r="JW121" s="140"/>
      <c r="JX121" s="140"/>
      <c r="JY121" s="140"/>
      <c r="JZ121" s="140"/>
      <c r="KA121" s="140"/>
      <c r="KB121" s="140"/>
      <c r="KC121" s="140"/>
      <c r="KD121" s="140"/>
      <c r="KE121" s="140"/>
      <c r="KF121" s="140"/>
      <c r="KG121" s="140"/>
      <c r="KH121" s="140"/>
      <c r="KI121" s="140"/>
      <c r="KJ121" s="140"/>
      <c r="KK121" s="140"/>
      <c r="KL121" s="140"/>
      <c r="KM121" s="140"/>
      <c r="KN121" s="140"/>
      <c r="KO121" s="140"/>
      <c r="KP121" s="140"/>
      <c r="KQ121" s="140"/>
      <c r="KR121" s="140"/>
      <c r="KS121" s="140"/>
      <c r="KT121" s="139"/>
      <c r="KU121" s="140"/>
      <c r="KV121" s="140"/>
      <c r="KW121" s="140"/>
      <c r="KX121" s="140"/>
      <c r="KY121" s="140"/>
      <c r="KZ121" s="140"/>
      <c r="LA121" s="140"/>
      <c r="LB121" s="140"/>
      <c r="LC121" s="140"/>
      <c r="LD121" s="140"/>
      <c r="LE121" s="140"/>
      <c r="LF121" s="140"/>
      <c r="LG121" s="140"/>
      <c r="LH121" s="140"/>
      <c r="LI121" s="140"/>
      <c r="LJ121" s="140"/>
      <c r="LK121" s="140"/>
      <c r="LL121" s="140"/>
      <c r="LM121" s="140"/>
      <c r="LN121" s="140"/>
      <c r="LO121" s="140"/>
      <c r="LP121" s="140"/>
      <c r="LQ121" s="140"/>
      <c r="LR121" s="140"/>
      <c r="LS121" s="140"/>
      <c r="LT121" s="140"/>
      <c r="LU121" s="140"/>
      <c r="LV121" s="140"/>
      <c r="LW121" s="140"/>
      <c r="LX121" s="140"/>
      <c r="LY121" s="140"/>
      <c r="LZ121" s="140"/>
      <c r="MA121" s="140"/>
      <c r="MB121" s="140"/>
      <c r="MC121" s="139"/>
      <c r="MD121" s="164"/>
      <c r="ME121" s="164"/>
      <c r="MF121" s="164"/>
      <c r="MG121" s="164"/>
      <c r="MH121" s="164"/>
      <c r="MI121" s="164"/>
      <c r="MJ121" s="164"/>
      <c r="MK121" s="164"/>
      <c r="ML121" s="164"/>
      <c r="MM121" s="164"/>
      <c r="MN121" s="164"/>
      <c r="MO121" s="164"/>
      <c r="MP121" s="164"/>
      <c r="MQ121" s="164"/>
      <c r="MR121" s="164"/>
      <c r="MS121" s="164"/>
      <c r="MT121" s="164"/>
      <c r="MU121" s="164"/>
      <c r="MV121" s="164"/>
      <c r="MW121" s="164"/>
      <c r="MX121" s="164"/>
      <c r="MY121" s="164"/>
      <c r="MZ121" s="164"/>
      <c r="NA121" s="164"/>
      <c r="NB121" s="164"/>
      <c r="NC121" s="164"/>
      <c r="ND121" s="164"/>
      <c r="NE121" s="164"/>
      <c r="NF121" s="164"/>
      <c r="NG121" s="164"/>
      <c r="NH121" s="164"/>
      <c r="NI121" s="164"/>
      <c r="NJ121" s="164"/>
      <c r="NK121" s="164"/>
      <c r="NL121" s="139"/>
      <c r="NM121" s="164"/>
      <c r="NN121" s="164"/>
      <c r="NO121" s="164"/>
      <c r="NP121" s="164"/>
      <c r="NQ121" s="164"/>
      <c r="NR121" s="164"/>
      <c r="NS121" s="164"/>
      <c r="NT121" s="164"/>
      <c r="NU121" s="164"/>
      <c r="NV121" s="164"/>
      <c r="NW121" s="164"/>
      <c r="NX121" s="164"/>
      <c r="NY121" s="164"/>
      <c r="NZ121" s="164"/>
      <c r="OA121" s="164"/>
      <c r="OB121" s="164"/>
      <c r="OC121" s="164"/>
      <c r="OD121" s="164"/>
      <c r="OE121" s="164"/>
      <c r="OF121" s="164"/>
      <c r="OG121" s="164"/>
      <c r="OH121" s="164"/>
      <c r="OI121" s="164"/>
      <c r="OJ121" s="164"/>
      <c r="OK121" s="164"/>
      <c r="OL121" s="164"/>
      <c r="OM121" s="164"/>
      <c r="ON121" s="164"/>
      <c r="OO121" s="164"/>
      <c r="OP121" s="164"/>
      <c r="OQ121" s="164"/>
      <c r="OR121" s="164"/>
      <c r="OS121" s="164"/>
      <c r="OT121" s="164"/>
      <c r="OU121" s="139"/>
      <c r="OV121" s="164"/>
      <c r="OW121" s="164"/>
      <c r="OX121" s="164"/>
      <c r="OY121" s="164"/>
      <c r="OZ121" s="164"/>
      <c r="PA121" s="164"/>
      <c r="PB121" s="164"/>
      <c r="PC121" s="164"/>
      <c r="PD121" s="164"/>
      <c r="PE121" s="164"/>
      <c r="PF121" s="164"/>
      <c r="PG121" s="164"/>
      <c r="PH121" s="164"/>
      <c r="PI121" s="164"/>
      <c r="PJ121" s="164"/>
      <c r="PK121" s="164"/>
      <c r="PL121" s="164"/>
      <c r="PM121" s="164"/>
      <c r="PN121" s="164"/>
      <c r="PO121" s="164"/>
      <c r="PP121" s="164"/>
      <c r="PQ121" s="164"/>
      <c r="PR121" s="164"/>
      <c r="PS121" s="164"/>
      <c r="PT121" s="164"/>
      <c r="PU121" s="164"/>
      <c r="PV121" s="164"/>
      <c r="PW121" s="164"/>
      <c r="PX121" s="164"/>
      <c r="PY121" s="164"/>
      <c r="PZ121" s="164"/>
      <c r="QA121" s="164"/>
      <c r="QB121" s="164"/>
      <c r="QC121" s="164"/>
      <c r="QD121" s="131"/>
    </row>
    <row r="122" spans="2:446">
      <c r="B122" s="128"/>
      <c r="C122" s="129"/>
      <c r="D122" s="129"/>
      <c r="E122" s="129"/>
      <c r="F122" s="130"/>
      <c r="G122" s="130"/>
      <c r="H122" s="131"/>
      <c r="I122" s="132"/>
      <c r="J122" s="132"/>
      <c r="K122" s="162"/>
      <c r="L122" s="132"/>
      <c r="M122" s="132"/>
      <c r="N122" s="135"/>
      <c r="O122" s="132"/>
      <c r="P122" s="135"/>
      <c r="Q122" s="132"/>
      <c r="R122" s="133"/>
      <c r="S122" s="133"/>
      <c r="T122" s="133"/>
      <c r="U122" s="133"/>
      <c r="V122" s="133"/>
      <c r="W122" s="133"/>
      <c r="X122" s="131"/>
      <c r="Y122" s="134"/>
      <c r="Z122" s="134"/>
      <c r="AA122" s="163"/>
      <c r="AB122" s="163"/>
      <c r="AC122" s="134"/>
      <c r="AD122" s="134"/>
      <c r="AE122" s="134"/>
      <c r="AF122" s="131"/>
      <c r="AG122" s="135"/>
      <c r="AH122" s="135"/>
      <c r="AI122" s="135"/>
      <c r="AJ122" s="135"/>
      <c r="AK122" s="135"/>
      <c r="AL122" s="131"/>
      <c r="AM122" s="156"/>
      <c r="AN122" s="156"/>
      <c r="AO122" s="156"/>
      <c r="AP122" s="131"/>
      <c r="AQ122" s="138"/>
      <c r="AR122" s="138"/>
      <c r="AS122" s="131"/>
      <c r="AT122" s="138"/>
      <c r="AU122" s="138"/>
      <c r="AV122" s="131"/>
      <c r="AW122" s="138"/>
      <c r="AX122" s="138"/>
      <c r="AY122" s="138"/>
      <c r="AZ122" s="138"/>
      <c r="BA122" s="138"/>
      <c r="BB122" s="131"/>
      <c r="BC122" s="138"/>
      <c r="BD122" s="138"/>
      <c r="BE122" s="138"/>
      <c r="BF122" s="131"/>
      <c r="BG122" s="138"/>
      <c r="BH122" s="138"/>
      <c r="BI122" s="131"/>
      <c r="BJ122" s="140"/>
      <c r="BK122" s="140"/>
      <c r="BL122" s="140"/>
      <c r="BM122" s="140"/>
      <c r="BN122" s="140"/>
      <c r="BO122" s="140"/>
      <c r="BP122" s="140"/>
      <c r="BQ122" s="140"/>
      <c r="BR122" s="140"/>
      <c r="BS122" s="140"/>
      <c r="BT122" s="140"/>
      <c r="BU122" s="140"/>
      <c r="BV122" s="140"/>
      <c r="BW122" s="140"/>
      <c r="BX122" s="140"/>
      <c r="BY122" s="140"/>
      <c r="BZ122" s="140"/>
      <c r="CA122" s="140"/>
      <c r="CB122" s="140"/>
      <c r="CC122" s="140"/>
      <c r="CD122" s="140"/>
      <c r="CE122" s="140"/>
      <c r="CF122" s="140"/>
      <c r="CG122" s="140"/>
      <c r="CH122" s="140"/>
      <c r="CI122" s="140"/>
      <c r="CJ122" s="140"/>
      <c r="CK122" s="140"/>
      <c r="CL122" s="140"/>
      <c r="CM122" s="140"/>
      <c r="CN122" s="140"/>
      <c r="CO122" s="140"/>
      <c r="CP122" s="140"/>
      <c r="CQ122" s="140"/>
      <c r="CR122" s="131"/>
      <c r="CS122" s="140"/>
      <c r="CT122" s="140"/>
      <c r="CU122" s="140"/>
      <c r="CV122" s="140"/>
      <c r="CW122" s="140"/>
      <c r="CX122" s="140"/>
      <c r="CY122" s="140"/>
      <c r="CZ122" s="140"/>
      <c r="DA122" s="140"/>
      <c r="DB122" s="140"/>
      <c r="DC122" s="140"/>
      <c r="DD122" s="140"/>
      <c r="DE122" s="140"/>
      <c r="DF122" s="140"/>
      <c r="DG122" s="140"/>
      <c r="DH122" s="140"/>
      <c r="DI122" s="140"/>
      <c r="DJ122" s="140"/>
      <c r="DK122" s="140"/>
      <c r="DL122" s="140"/>
      <c r="DM122" s="140"/>
      <c r="DN122" s="140"/>
      <c r="DO122" s="140"/>
      <c r="DP122" s="140"/>
      <c r="DQ122" s="140"/>
      <c r="DR122" s="140"/>
      <c r="DS122" s="140"/>
      <c r="DT122" s="140"/>
      <c r="DU122" s="140"/>
      <c r="DV122" s="140"/>
      <c r="DW122" s="140"/>
      <c r="DX122" s="140"/>
      <c r="DY122" s="140"/>
      <c r="DZ122" s="140"/>
      <c r="EA122" s="139"/>
      <c r="EB122" s="140"/>
      <c r="EC122" s="140"/>
      <c r="ED122" s="140"/>
      <c r="EE122" s="140"/>
      <c r="EF122" s="140"/>
      <c r="EG122" s="140"/>
      <c r="EH122" s="140"/>
      <c r="EI122" s="140"/>
      <c r="EJ122" s="140"/>
      <c r="EK122" s="140"/>
      <c r="EL122" s="140"/>
      <c r="EM122" s="140"/>
      <c r="EN122" s="140"/>
      <c r="EO122" s="140"/>
      <c r="EP122" s="140"/>
      <c r="EQ122" s="140"/>
      <c r="ER122" s="140"/>
      <c r="ES122" s="140"/>
      <c r="ET122" s="140"/>
      <c r="EU122" s="140"/>
      <c r="EV122" s="140"/>
      <c r="EW122" s="140"/>
      <c r="EX122" s="140"/>
      <c r="EY122" s="140"/>
      <c r="EZ122" s="140"/>
      <c r="FA122" s="140"/>
      <c r="FB122" s="140"/>
      <c r="FC122" s="140"/>
      <c r="FD122" s="140"/>
      <c r="FE122" s="140"/>
      <c r="FF122" s="140"/>
      <c r="FG122" s="140"/>
      <c r="FH122" s="140"/>
      <c r="FI122" s="140"/>
      <c r="FJ122" s="139"/>
      <c r="FK122" s="140"/>
      <c r="FL122" s="140"/>
      <c r="FM122" s="140"/>
      <c r="FN122" s="140"/>
      <c r="FO122" s="140"/>
      <c r="FP122" s="140"/>
      <c r="FQ122" s="140"/>
      <c r="FR122" s="140"/>
      <c r="FS122" s="140"/>
      <c r="FT122" s="140"/>
      <c r="FU122" s="140"/>
      <c r="FV122" s="140"/>
      <c r="FW122" s="140"/>
      <c r="FX122" s="140"/>
      <c r="FY122" s="140"/>
      <c r="FZ122" s="140"/>
      <c r="GA122" s="140"/>
      <c r="GB122" s="140"/>
      <c r="GC122" s="140"/>
      <c r="GD122" s="140"/>
      <c r="GE122" s="140"/>
      <c r="GF122" s="140"/>
      <c r="GG122" s="140"/>
      <c r="GH122" s="140"/>
      <c r="GI122" s="140"/>
      <c r="GJ122" s="140"/>
      <c r="GK122" s="140"/>
      <c r="GL122" s="140"/>
      <c r="GM122" s="140"/>
      <c r="GN122" s="140"/>
      <c r="GO122" s="140"/>
      <c r="GP122" s="140"/>
      <c r="GQ122" s="140"/>
      <c r="GR122" s="140"/>
      <c r="GS122" s="139"/>
      <c r="GT122" s="140"/>
      <c r="GU122" s="140"/>
      <c r="GV122" s="140"/>
      <c r="GW122" s="140"/>
      <c r="GX122" s="140"/>
      <c r="GY122" s="140"/>
      <c r="GZ122" s="140"/>
      <c r="HA122" s="140"/>
      <c r="HB122" s="140"/>
      <c r="HC122" s="140"/>
      <c r="HD122" s="140"/>
      <c r="HE122" s="140"/>
      <c r="HF122" s="140"/>
      <c r="HG122" s="140"/>
      <c r="HH122" s="140"/>
      <c r="HI122" s="140"/>
      <c r="HJ122" s="140"/>
      <c r="HK122" s="140"/>
      <c r="HL122" s="140"/>
      <c r="HM122" s="140"/>
      <c r="HN122" s="140"/>
      <c r="HO122" s="140"/>
      <c r="HP122" s="140"/>
      <c r="HQ122" s="140"/>
      <c r="HR122" s="140"/>
      <c r="HS122" s="140"/>
      <c r="HT122" s="140"/>
      <c r="HU122" s="140"/>
      <c r="HV122" s="140"/>
      <c r="HW122" s="140"/>
      <c r="HX122" s="140"/>
      <c r="HY122" s="140"/>
      <c r="HZ122" s="140"/>
      <c r="IA122" s="140"/>
      <c r="IB122" s="139"/>
      <c r="IC122" s="140"/>
      <c r="ID122" s="140"/>
      <c r="IE122" s="140"/>
      <c r="IF122" s="140"/>
      <c r="IG122" s="140"/>
      <c r="IH122" s="140"/>
      <c r="II122" s="140"/>
      <c r="IJ122" s="140"/>
      <c r="IK122" s="140"/>
      <c r="IL122" s="140"/>
      <c r="IM122" s="140"/>
      <c r="IN122" s="140"/>
      <c r="IO122" s="140"/>
      <c r="IP122" s="140"/>
      <c r="IQ122" s="140"/>
      <c r="IR122" s="140"/>
      <c r="IS122" s="140"/>
      <c r="IT122" s="140"/>
      <c r="IU122" s="140"/>
      <c r="IV122" s="140"/>
      <c r="IW122" s="140"/>
      <c r="IX122" s="140"/>
      <c r="IY122" s="140"/>
      <c r="IZ122" s="140"/>
      <c r="JA122" s="140"/>
      <c r="JB122" s="140"/>
      <c r="JC122" s="140"/>
      <c r="JD122" s="140"/>
      <c r="JE122" s="140"/>
      <c r="JF122" s="140"/>
      <c r="JG122" s="140"/>
      <c r="JH122" s="140"/>
      <c r="JI122" s="140"/>
      <c r="JJ122" s="140"/>
      <c r="JK122" s="139"/>
      <c r="JL122" s="140"/>
      <c r="JM122" s="140"/>
      <c r="JN122" s="140"/>
      <c r="JO122" s="140"/>
      <c r="JP122" s="140"/>
      <c r="JQ122" s="140"/>
      <c r="JR122" s="140"/>
      <c r="JS122" s="140"/>
      <c r="JT122" s="140"/>
      <c r="JU122" s="140"/>
      <c r="JV122" s="140"/>
      <c r="JW122" s="140"/>
      <c r="JX122" s="140"/>
      <c r="JY122" s="140"/>
      <c r="JZ122" s="140"/>
      <c r="KA122" s="140"/>
      <c r="KB122" s="140"/>
      <c r="KC122" s="140"/>
      <c r="KD122" s="140"/>
      <c r="KE122" s="140"/>
      <c r="KF122" s="140"/>
      <c r="KG122" s="140"/>
      <c r="KH122" s="140"/>
      <c r="KI122" s="140"/>
      <c r="KJ122" s="140"/>
      <c r="KK122" s="140"/>
      <c r="KL122" s="140"/>
      <c r="KM122" s="140"/>
      <c r="KN122" s="140"/>
      <c r="KO122" s="140"/>
      <c r="KP122" s="140"/>
      <c r="KQ122" s="140"/>
      <c r="KR122" s="140"/>
      <c r="KS122" s="140"/>
      <c r="KT122" s="139"/>
      <c r="KU122" s="140"/>
      <c r="KV122" s="140"/>
      <c r="KW122" s="140"/>
      <c r="KX122" s="140"/>
      <c r="KY122" s="140"/>
      <c r="KZ122" s="140"/>
      <c r="LA122" s="140"/>
      <c r="LB122" s="140"/>
      <c r="LC122" s="140"/>
      <c r="LD122" s="140"/>
      <c r="LE122" s="140"/>
      <c r="LF122" s="140"/>
      <c r="LG122" s="140"/>
      <c r="LH122" s="140"/>
      <c r="LI122" s="140"/>
      <c r="LJ122" s="140"/>
      <c r="LK122" s="140"/>
      <c r="LL122" s="140"/>
      <c r="LM122" s="140"/>
      <c r="LN122" s="140"/>
      <c r="LO122" s="140"/>
      <c r="LP122" s="140"/>
      <c r="LQ122" s="140"/>
      <c r="LR122" s="140"/>
      <c r="LS122" s="140"/>
      <c r="LT122" s="140"/>
      <c r="LU122" s="140"/>
      <c r="LV122" s="140"/>
      <c r="LW122" s="140"/>
      <c r="LX122" s="140"/>
      <c r="LY122" s="140"/>
      <c r="LZ122" s="140"/>
      <c r="MA122" s="140"/>
      <c r="MB122" s="140"/>
      <c r="MC122" s="139"/>
      <c r="MD122" s="164"/>
      <c r="ME122" s="164"/>
      <c r="MF122" s="164"/>
      <c r="MG122" s="164"/>
      <c r="MH122" s="164"/>
      <c r="MI122" s="164"/>
      <c r="MJ122" s="164"/>
      <c r="MK122" s="164"/>
      <c r="ML122" s="164"/>
      <c r="MM122" s="164"/>
      <c r="MN122" s="164"/>
      <c r="MO122" s="164"/>
      <c r="MP122" s="164"/>
      <c r="MQ122" s="164"/>
      <c r="MR122" s="164"/>
      <c r="MS122" s="164"/>
      <c r="MT122" s="164"/>
      <c r="MU122" s="164"/>
      <c r="MV122" s="164"/>
      <c r="MW122" s="164"/>
      <c r="MX122" s="164"/>
      <c r="MY122" s="164"/>
      <c r="MZ122" s="164"/>
      <c r="NA122" s="164"/>
      <c r="NB122" s="164"/>
      <c r="NC122" s="164"/>
      <c r="ND122" s="164"/>
      <c r="NE122" s="164"/>
      <c r="NF122" s="164"/>
      <c r="NG122" s="164"/>
      <c r="NH122" s="164"/>
      <c r="NI122" s="164"/>
      <c r="NJ122" s="164"/>
      <c r="NK122" s="164"/>
      <c r="NL122" s="139"/>
      <c r="NM122" s="164"/>
      <c r="NN122" s="164"/>
      <c r="NO122" s="164"/>
      <c r="NP122" s="164"/>
      <c r="NQ122" s="164"/>
      <c r="NR122" s="164"/>
      <c r="NS122" s="164"/>
      <c r="NT122" s="164"/>
      <c r="NU122" s="164"/>
      <c r="NV122" s="164"/>
      <c r="NW122" s="164"/>
      <c r="NX122" s="164"/>
      <c r="NY122" s="164"/>
      <c r="NZ122" s="164"/>
      <c r="OA122" s="164"/>
      <c r="OB122" s="164"/>
      <c r="OC122" s="164"/>
      <c r="OD122" s="164"/>
      <c r="OE122" s="164"/>
      <c r="OF122" s="164"/>
      <c r="OG122" s="164"/>
      <c r="OH122" s="164"/>
      <c r="OI122" s="164"/>
      <c r="OJ122" s="164"/>
      <c r="OK122" s="164"/>
      <c r="OL122" s="164"/>
      <c r="OM122" s="164"/>
      <c r="ON122" s="164"/>
      <c r="OO122" s="164"/>
      <c r="OP122" s="164"/>
      <c r="OQ122" s="164"/>
      <c r="OR122" s="164"/>
      <c r="OS122" s="164"/>
      <c r="OT122" s="164"/>
      <c r="OU122" s="139"/>
      <c r="OV122" s="164"/>
      <c r="OW122" s="164"/>
      <c r="OX122" s="164"/>
      <c r="OY122" s="164"/>
      <c r="OZ122" s="164"/>
      <c r="PA122" s="164"/>
      <c r="PB122" s="164"/>
      <c r="PC122" s="164"/>
      <c r="PD122" s="164"/>
      <c r="PE122" s="164"/>
      <c r="PF122" s="164"/>
      <c r="PG122" s="164"/>
      <c r="PH122" s="164"/>
      <c r="PI122" s="164"/>
      <c r="PJ122" s="164"/>
      <c r="PK122" s="164"/>
      <c r="PL122" s="164"/>
      <c r="PM122" s="164"/>
      <c r="PN122" s="164"/>
      <c r="PO122" s="164"/>
      <c r="PP122" s="164"/>
      <c r="PQ122" s="164"/>
      <c r="PR122" s="164"/>
      <c r="PS122" s="164"/>
      <c r="PT122" s="164"/>
      <c r="PU122" s="164"/>
      <c r="PV122" s="164"/>
      <c r="PW122" s="164"/>
      <c r="PX122" s="164"/>
      <c r="PY122" s="164"/>
      <c r="PZ122" s="164"/>
      <c r="QA122" s="164"/>
      <c r="QB122" s="164"/>
      <c r="QC122" s="164"/>
      <c r="QD122" s="131"/>
    </row>
    <row r="123" spans="2:446">
      <c r="B123" s="128"/>
      <c r="C123" s="129"/>
      <c r="D123" s="129"/>
      <c r="E123" s="129"/>
      <c r="F123" s="130"/>
      <c r="G123" s="130"/>
      <c r="H123" s="131"/>
      <c r="I123" s="132"/>
      <c r="J123" s="132"/>
      <c r="K123" s="162"/>
      <c r="L123" s="132"/>
      <c r="M123" s="132"/>
      <c r="N123" s="135"/>
      <c r="O123" s="132"/>
      <c r="P123" s="135"/>
      <c r="Q123" s="132"/>
      <c r="R123" s="133"/>
      <c r="S123" s="133"/>
      <c r="T123" s="133"/>
      <c r="U123" s="133"/>
      <c r="V123" s="133"/>
      <c r="W123" s="133"/>
      <c r="X123" s="131"/>
      <c r="Y123" s="134"/>
      <c r="Z123" s="134"/>
      <c r="AA123" s="163"/>
      <c r="AB123" s="163"/>
      <c r="AC123" s="134"/>
      <c r="AD123" s="134"/>
      <c r="AE123" s="134"/>
      <c r="AF123" s="131"/>
      <c r="AG123" s="135"/>
      <c r="AH123" s="135"/>
      <c r="AI123" s="135"/>
      <c r="AJ123" s="135"/>
      <c r="AK123" s="135"/>
      <c r="AL123" s="131"/>
      <c r="AM123" s="156"/>
      <c r="AN123" s="156"/>
      <c r="AO123" s="156"/>
      <c r="AP123" s="131"/>
      <c r="AQ123" s="138"/>
      <c r="AR123" s="138"/>
      <c r="AS123" s="131"/>
      <c r="AT123" s="138"/>
      <c r="AU123" s="138"/>
      <c r="AV123" s="131"/>
      <c r="AW123" s="138"/>
      <c r="AX123" s="138"/>
      <c r="AY123" s="138"/>
      <c r="AZ123" s="138"/>
      <c r="BA123" s="138"/>
      <c r="BB123" s="131"/>
      <c r="BC123" s="138"/>
      <c r="BD123" s="138"/>
      <c r="BE123" s="138"/>
      <c r="BF123" s="131"/>
      <c r="BG123" s="138"/>
      <c r="BH123" s="138"/>
      <c r="BI123" s="131"/>
      <c r="BJ123" s="140"/>
      <c r="BK123" s="140"/>
      <c r="BL123" s="140"/>
      <c r="BM123" s="140"/>
      <c r="BN123" s="140"/>
      <c r="BO123" s="140"/>
      <c r="BP123" s="140"/>
      <c r="BQ123" s="140"/>
      <c r="BR123" s="140"/>
      <c r="BS123" s="140"/>
      <c r="BT123" s="140"/>
      <c r="BU123" s="140"/>
      <c r="BV123" s="140"/>
      <c r="BW123" s="140"/>
      <c r="BX123" s="140"/>
      <c r="BY123" s="140"/>
      <c r="BZ123" s="140"/>
      <c r="CA123" s="140"/>
      <c r="CB123" s="140"/>
      <c r="CC123" s="140"/>
      <c r="CD123" s="140"/>
      <c r="CE123" s="140"/>
      <c r="CF123" s="140"/>
      <c r="CG123" s="140"/>
      <c r="CH123" s="140"/>
      <c r="CI123" s="140"/>
      <c r="CJ123" s="140"/>
      <c r="CK123" s="140"/>
      <c r="CL123" s="140"/>
      <c r="CM123" s="140"/>
      <c r="CN123" s="140"/>
      <c r="CO123" s="140"/>
      <c r="CP123" s="140"/>
      <c r="CQ123" s="140"/>
      <c r="CR123" s="131"/>
      <c r="CS123" s="140"/>
      <c r="CT123" s="140"/>
      <c r="CU123" s="140"/>
      <c r="CV123" s="140"/>
      <c r="CW123" s="140"/>
      <c r="CX123" s="140"/>
      <c r="CY123" s="140"/>
      <c r="CZ123" s="140"/>
      <c r="DA123" s="140"/>
      <c r="DB123" s="140"/>
      <c r="DC123" s="140"/>
      <c r="DD123" s="140"/>
      <c r="DE123" s="140"/>
      <c r="DF123" s="140"/>
      <c r="DG123" s="140"/>
      <c r="DH123" s="140"/>
      <c r="DI123" s="140"/>
      <c r="DJ123" s="140"/>
      <c r="DK123" s="140"/>
      <c r="DL123" s="140"/>
      <c r="DM123" s="140"/>
      <c r="DN123" s="140"/>
      <c r="DO123" s="140"/>
      <c r="DP123" s="140"/>
      <c r="DQ123" s="140"/>
      <c r="DR123" s="140"/>
      <c r="DS123" s="140"/>
      <c r="DT123" s="140"/>
      <c r="DU123" s="140"/>
      <c r="DV123" s="140"/>
      <c r="DW123" s="140"/>
      <c r="DX123" s="140"/>
      <c r="DY123" s="140"/>
      <c r="DZ123" s="140"/>
      <c r="EA123" s="139"/>
      <c r="EB123" s="140"/>
      <c r="EC123" s="140"/>
      <c r="ED123" s="140"/>
      <c r="EE123" s="140"/>
      <c r="EF123" s="140"/>
      <c r="EG123" s="140"/>
      <c r="EH123" s="140"/>
      <c r="EI123" s="140"/>
      <c r="EJ123" s="140"/>
      <c r="EK123" s="140"/>
      <c r="EL123" s="140"/>
      <c r="EM123" s="140"/>
      <c r="EN123" s="140"/>
      <c r="EO123" s="140"/>
      <c r="EP123" s="140"/>
      <c r="EQ123" s="140"/>
      <c r="ER123" s="140"/>
      <c r="ES123" s="140"/>
      <c r="ET123" s="140"/>
      <c r="EU123" s="140"/>
      <c r="EV123" s="140"/>
      <c r="EW123" s="140"/>
      <c r="EX123" s="140"/>
      <c r="EY123" s="140"/>
      <c r="EZ123" s="140"/>
      <c r="FA123" s="140"/>
      <c r="FB123" s="140"/>
      <c r="FC123" s="140"/>
      <c r="FD123" s="140"/>
      <c r="FE123" s="140"/>
      <c r="FF123" s="140"/>
      <c r="FG123" s="140"/>
      <c r="FH123" s="140"/>
      <c r="FI123" s="140"/>
      <c r="FJ123" s="139"/>
      <c r="FK123" s="140"/>
      <c r="FL123" s="140"/>
      <c r="FM123" s="140"/>
      <c r="FN123" s="140"/>
      <c r="FO123" s="140"/>
      <c r="FP123" s="140"/>
      <c r="FQ123" s="140"/>
      <c r="FR123" s="140"/>
      <c r="FS123" s="140"/>
      <c r="FT123" s="140"/>
      <c r="FU123" s="140"/>
      <c r="FV123" s="140"/>
      <c r="FW123" s="140"/>
      <c r="FX123" s="140"/>
      <c r="FY123" s="140"/>
      <c r="FZ123" s="140"/>
      <c r="GA123" s="140"/>
      <c r="GB123" s="140"/>
      <c r="GC123" s="140"/>
      <c r="GD123" s="140"/>
      <c r="GE123" s="140"/>
      <c r="GF123" s="140"/>
      <c r="GG123" s="140"/>
      <c r="GH123" s="140"/>
      <c r="GI123" s="140"/>
      <c r="GJ123" s="140"/>
      <c r="GK123" s="140"/>
      <c r="GL123" s="140"/>
      <c r="GM123" s="140"/>
      <c r="GN123" s="140"/>
      <c r="GO123" s="140"/>
      <c r="GP123" s="140"/>
      <c r="GQ123" s="140"/>
      <c r="GR123" s="140"/>
      <c r="GS123" s="139"/>
      <c r="GT123" s="140"/>
      <c r="GU123" s="140"/>
      <c r="GV123" s="140"/>
      <c r="GW123" s="140"/>
      <c r="GX123" s="140"/>
      <c r="GY123" s="140"/>
      <c r="GZ123" s="140"/>
      <c r="HA123" s="140"/>
      <c r="HB123" s="140"/>
      <c r="HC123" s="140"/>
      <c r="HD123" s="140"/>
      <c r="HE123" s="140"/>
      <c r="HF123" s="140"/>
      <c r="HG123" s="140"/>
      <c r="HH123" s="140"/>
      <c r="HI123" s="140"/>
      <c r="HJ123" s="140"/>
      <c r="HK123" s="140"/>
      <c r="HL123" s="140"/>
      <c r="HM123" s="140"/>
      <c r="HN123" s="140"/>
      <c r="HO123" s="140"/>
      <c r="HP123" s="140"/>
      <c r="HQ123" s="140"/>
      <c r="HR123" s="140"/>
      <c r="HS123" s="140"/>
      <c r="HT123" s="140"/>
      <c r="HU123" s="140"/>
      <c r="HV123" s="140"/>
      <c r="HW123" s="140"/>
      <c r="HX123" s="140"/>
      <c r="HY123" s="140"/>
      <c r="HZ123" s="140"/>
      <c r="IA123" s="140"/>
      <c r="IB123" s="139"/>
      <c r="IC123" s="140"/>
      <c r="ID123" s="140"/>
      <c r="IE123" s="140"/>
      <c r="IF123" s="140"/>
      <c r="IG123" s="140"/>
      <c r="IH123" s="140"/>
      <c r="II123" s="140"/>
      <c r="IJ123" s="140"/>
      <c r="IK123" s="140"/>
      <c r="IL123" s="140"/>
      <c r="IM123" s="140"/>
      <c r="IN123" s="140"/>
      <c r="IO123" s="140"/>
      <c r="IP123" s="140"/>
      <c r="IQ123" s="140"/>
      <c r="IR123" s="140"/>
      <c r="IS123" s="140"/>
      <c r="IT123" s="140"/>
      <c r="IU123" s="140"/>
      <c r="IV123" s="140"/>
      <c r="IW123" s="140"/>
      <c r="IX123" s="140"/>
      <c r="IY123" s="140"/>
      <c r="IZ123" s="140"/>
      <c r="JA123" s="140"/>
      <c r="JB123" s="140"/>
      <c r="JC123" s="140"/>
      <c r="JD123" s="140"/>
      <c r="JE123" s="140"/>
      <c r="JF123" s="140"/>
      <c r="JG123" s="140"/>
      <c r="JH123" s="140"/>
      <c r="JI123" s="140"/>
      <c r="JJ123" s="140"/>
      <c r="JK123" s="139"/>
      <c r="JL123" s="140"/>
      <c r="JM123" s="140"/>
      <c r="JN123" s="140"/>
      <c r="JO123" s="140"/>
      <c r="JP123" s="140"/>
      <c r="JQ123" s="140"/>
      <c r="JR123" s="140"/>
      <c r="JS123" s="140"/>
      <c r="JT123" s="140"/>
      <c r="JU123" s="140"/>
      <c r="JV123" s="140"/>
      <c r="JW123" s="140"/>
      <c r="JX123" s="140"/>
      <c r="JY123" s="140"/>
      <c r="JZ123" s="140"/>
      <c r="KA123" s="140"/>
      <c r="KB123" s="140"/>
      <c r="KC123" s="140"/>
      <c r="KD123" s="140"/>
      <c r="KE123" s="140"/>
      <c r="KF123" s="140"/>
      <c r="KG123" s="140"/>
      <c r="KH123" s="140"/>
      <c r="KI123" s="140"/>
      <c r="KJ123" s="140"/>
      <c r="KK123" s="140"/>
      <c r="KL123" s="140"/>
      <c r="KM123" s="140"/>
      <c r="KN123" s="140"/>
      <c r="KO123" s="140"/>
      <c r="KP123" s="140"/>
      <c r="KQ123" s="140"/>
      <c r="KR123" s="140"/>
      <c r="KS123" s="140"/>
      <c r="KT123" s="139"/>
      <c r="KU123" s="140"/>
      <c r="KV123" s="140"/>
      <c r="KW123" s="140"/>
      <c r="KX123" s="140"/>
      <c r="KY123" s="140"/>
      <c r="KZ123" s="140"/>
      <c r="LA123" s="140"/>
      <c r="LB123" s="140"/>
      <c r="LC123" s="140"/>
      <c r="LD123" s="140"/>
      <c r="LE123" s="140"/>
      <c r="LF123" s="140"/>
      <c r="LG123" s="140"/>
      <c r="LH123" s="140"/>
      <c r="LI123" s="140"/>
      <c r="LJ123" s="140"/>
      <c r="LK123" s="140"/>
      <c r="LL123" s="140"/>
      <c r="LM123" s="140"/>
      <c r="LN123" s="140"/>
      <c r="LO123" s="140"/>
      <c r="LP123" s="140"/>
      <c r="LQ123" s="140"/>
      <c r="LR123" s="140"/>
      <c r="LS123" s="140"/>
      <c r="LT123" s="140"/>
      <c r="LU123" s="140"/>
      <c r="LV123" s="140"/>
      <c r="LW123" s="140"/>
      <c r="LX123" s="140"/>
      <c r="LY123" s="140"/>
      <c r="LZ123" s="140"/>
      <c r="MA123" s="140"/>
      <c r="MB123" s="140"/>
      <c r="MC123" s="139"/>
      <c r="MD123" s="164"/>
      <c r="ME123" s="164"/>
      <c r="MF123" s="164"/>
      <c r="MG123" s="164"/>
      <c r="MH123" s="164"/>
      <c r="MI123" s="164"/>
      <c r="MJ123" s="164"/>
      <c r="MK123" s="164"/>
      <c r="ML123" s="164"/>
      <c r="MM123" s="164"/>
      <c r="MN123" s="164"/>
      <c r="MO123" s="164"/>
      <c r="MP123" s="164"/>
      <c r="MQ123" s="164"/>
      <c r="MR123" s="164"/>
      <c r="MS123" s="164"/>
      <c r="MT123" s="164"/>
      <c r="MU123" s="164"/>
      <c r="MV123" s="164"/>
      <c r="MW123" s="164"/>
      <c r="MX123" s="164"/>
      <c r="MY123" s="164"/>
      <c r="MZ123" s="164"/>
      <c r="NA123" s="164"/>
      <c r="NB123" s="164"/>
      <c r="NC123" s="164"/>
      <c r="ND123" s="164"/>
      <c r="NE123" s="164"/>
      <c r="NF123" s="164"/>
      <c r="NG123" s="164"/>
      <c r="NH123" s="164"/>
      <c r="NI123" s="164"/>
      <c r="NJ123" s="164"/>
      <c r="NK123" s="164"/>
      <c r="NL123" s="139"/>
      <c r="NM123" s="164"/>
      <c r="NN123" s="164"/>
      <c r="NO123" s="164"/>
      <c r="NP123" s="164"/>
      <c r="NQ123" s="164"/>
      <c r="NR123" s="164"/>
      <c r="NS123" s="164"/>
      <c r="NT123" s="164"/>
      <c r="NU123" s="164"/>
      <c r="NV123" s="164"/>
      <c r="NW123" s="164"/>
      <c r="NX123" s="164"/>
      <c r="NY123" s="164"/>
      <c r="NZ123" s="164"/>
      <c r="OA123" s="164"/>
      <c r="OB123" s="164"/>
      <c r="OC123" s="164"/>
      <c r="OD123" s="164"/>
      <c r="OE123" s="164"/>
      <c r="OF123" s="164"/>
      <c r="OG123" s="164"/>
      <c r="OH123" s="164"/>
      <c r="OI123" s="164"/>
      <c r="OJ123" s="164"/>
      <c r="OK123" s="164"/>
      <c r="OL123" s="164"/>
      <c r="OM123" s="164"/>
      <c r="ON123" s="164"/>
      <c r="OO123" s="164"/>
      <c r="OP123" s="164"/>
      <c r="OQ123" s="164"/>
      <c r="OR123" s="164"/>
      <c r="OS123" s="164"/>
      <c r="OT123" s="164"/>
      <c r="OU123" s="139"/>
      <c r="OV123" s="164"/>
      <c r="OW123" s="164"/>
      <c r="OX123" s="164"/>
      <c r="OY123" s="164"/>
      <c r="OZ123" s="164"/>
      <c r="PA123" s="164"/>
      <c r="PB123" s="164"/>
      <c r="PC123" s="164"/>
      <c r="PD123" s="164"/>
      <c r="PE123" s="164"/>
      <c r="PF123" s="164"/>
      <c r="PG123" s="164"/>
      <c r="PH123" s="164"/>
      <c r="PI123" s="164"/>
      <c r="PJ123" s="164"/>
      <c r="PK123" s="164"/>
      <c r="PL123" s="164"/>
      <c r="PM123" s="164"/>
      <c r="PN123" s="164"/>
      <c r="PO123" s="164"/>
      <c r="PP123" s="164"/>
      <c r="PQ123" s="164"/>
      <c r="PR123" s="164"/>
      <c r="PS123" s="164"/>
      <c r="PT123" s="164"/>
      <c r="PU123" s="164"/>
      <c r="PV123" s="164"/>
      <c r="PW123" s="164"/>
      <c r="PX123" s="164"/>
      <c r="PY123" s="164"/>
      <c r="PZ123" s="164"/>
      <c r="QA123" s="164"/>
      <c r="QB123" s="164"/>
      <c r="QC123" s="164"/>
      <c r="QD123" s="131"/>
    </row>
    <row r="124" spans="2:446">
      <c r="B124" s="128"/>
      <c r="C124" s="129"/>
      <c r="D124" s="129"/>
      <c r="E124" s="129"/>
      <c r="F124" s="130"/>
      <c r="G124" s="130"/>
      <c r="H124" s="131"/>
      <c r="I124" s="132"/>
      <c r="J124" s="132"/>
      <c r="K124" s="162"/>
      <c r="L124" s="132"/>
      <c r="M124" s="132"/>
      <c r="N124" s="135"/>
      <c r="O124" s="132"/>
      <c r="P124" s="135"/>
      <c r="Q124" s="132"/>
      <c r="R124" s="133"/>
      <c r="S124" s="133"/>
      <c r="T124" s="133"/>
      <c r="U124" s="133"/>
      <c r="V124" s="133"/>
      <c r="W124" s="133"/>
      <c r="X124" s="131"/>
      <c r="Y124" s="134"/>
      <c r="Z124" s="134"/>
      <c r="AA124" s="163"/>
      <c r="AB124" s="163"/>
      <c r="AC124" s="134"/>
      <c r="AD124" s="134"/>
      <c r="AE124" s="134"/>
      <c r="AF124" s="131"/>
      <c r="AG124" s="135"/>
      <c r="AH124" s="135"/>
      <c r="AI124" s="135"/>
      <c r="AJ124" s="135"/>
      <c r="AK124" s="135"/>
      <c r="AL124" s="131"/>
      <c r="AM124" s="156"/>
      <c r="AN124" s="156"/>
      <c r="AO124" s="156"/>
      <c r="AP124" s="131"/>
      <c r="AQ124" s="138"/>
      <c r="AR124" s="138"/>
      <c r="AS124" s="131"/>
      <c r="AT124" s="138"/>
      <c r="AU124" s="138"/>
      <c r="AV124" s="131"/>
      <c r="AW124" s="138"/>
      <c r="AX124" s="138"/>
      <c r="AY124" s="138"/>
      <c r="AZ124" s="138"/>
      <c r="BA124" s="138"/>
      <c r="BB124" s="131"/>
      <c r="BC124" s="138"/>
      <c r="BD124" s="138"/>
      <c r="BE124" s="138"/>
      <c r="BF124" s="131"/>
      <c r="BG124" s="138"/>
      <c r="BH124" s="138"/>
      <c r="BI124" s="131"/>
      <c r="BJ124" s="140"/>
      <c r="BK124" s="140"/>
      <c r="BL124" s="140"/>
      <c r="BM124" s="140"/>
      <c r="BN124" s="140"/>
      <c r="BO124" s="140"/>
      <c r="BP124" s="140"/>
      <c r="BQ124" s="140"/>
      <c r="BR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/>
      <c r="CH124" s="140"/>
      <c r="CI124" s="140"/>
      <c r="CJ124" s="140"/>
      <c r="CK124" s="140"/>
      <c r="CL124" s="140"/>
      <c r="CM124" s="140"/>
      <c r="CN124" s="140"/>
      <c r="CO124" s="140"/>
      <c r="CP124" s="140"/>
      <c r="CQ124" s="140"/>
      <c r="CR124" s="131"/>
      <c r="CS124" s="140"/>
      <c r="CT124" s="140"/>
      <c r="CU124" s="140"/>
      <c r="CV124" s="140"/>
      <c r="CW124" s="140"/>
      <c r="CX124" s="140"/>
      <c r="CY124" s="140"/>
      <c r="CZ124" s="140"/>
      <c r="DA124" s="140"/>
      <c r="DB124" s="140"/>
      <c r="DC124" s="140"/>
      <c r="DD124" s="140"/>
      <c r="DE124" s="140"/>
      <c r="DF124" s="140"/>
      <c r="DG124" s="140"/>
      <c r="DH124" s="140"/>
      <c r="DI124" s="140"/>
      <c r="DJ124" s="140"/>
      <c r="DK124" s="140"/>
      <c r="DL124" s="140"/>
      <c r="DM124" s="140"/>
      <c r="DN124" s="140"/>
      <c r="DO124" s="140"/>
      <c r="DP124" s="140"/>
      <c r="DQ124" s="140"/>
      <c r="DR124" s="140"/>
      <c r="DS124" s="140"/>
      <c r="DT124" s="140"/>
      <c r="DU124" s="140"/>
      <c r="DV124" s="140"/>
      <c r="DW124" s="140"/>
      <c r="DX124" s="140"/>
      <c r="DY124" s="140"/>
      <c r="DZ124" s="140"/>
      <c r="EA124" s="139"/>
      <c r="EB124" s="140"/>
      <c r="EC124" s="140"/>
      <c r="ED124" s="140"/>
      <c r="EE124" s="140"/>
      <c r="EF124" s="140"/>
      <c r="EG124" s="140"/>
      <c r="EH124" s="140"/>
      <c r="EI124" s="140"/>
      <c r="EJ124" s="140"/>
      <c r="EK124" s="140"/>
      <c r="EL124" s="140"/>
      <c r="EM124" s="140"/>
      <c r="EN124" s="140"/>
      <c r="EO124" s="140"/>
      <c r="EP124" s="140"/>
      <c r="EQ124" s="140"/>
      <c r="ER124" s="140"/>
      <c r="ES124" s="140"/>
      <c r="ET124" s="140"/>
      <c r="EU124" s="140"/>
      <c r="EV124" s="140"/>
      <c r="EW124" s="140"/>
      <c r="EX124" s="140"/>
      <c r="EY124" s="140"/>
      <c r="EZ124" s="140"/>
      <c r="FA124" s="140"/>
      <c r="FB124" s="140"/>
      <c r="FC124" s="140"/>
      <c r="FD124" s="140"/>
      <c r="FE124" s="140"/>
      <c r="FF124" s="140"/>
      <c r="FG124" s="140"/>
      <c r="FH124" s="140"/>
      <c r="FI124" s="140"/>
      <c r="FJ124" s="139"/>
      <c r="FK124" s="140"/>
      <c r="FL124" s="140"/>
      <c r="FM124" s="140"/>
      <c r="FN124" s="140"/>
      <c r="FO124" s="140"/>
      <c r="FP124" s="140"/>
      <c r="FQ124" s="140"/>
      <c r="FR124" s="140"/>
      <c r="FS124" s="140"/>
      <c r="FT124" s="140"/>
      <c r="FU124" s="140"/>
      <c r="FV124" s="140"/>
      <c r="FW124" s="140"/>
      <c r="FX124" s="140"/>
      <c r="FY124" s="140"/>
      <c r="FZ124" s="140"/>
      <c r="GA124" s="140"/>
      <c r="GB124" s="140"/>
      <c r="GC124" s="140"/>
      <c r="GD124" s="140"/>
      <c r="GE124" s="140"/>
      <c r="GF124" s="140"/>
      <c r="GG124" s="140"/>
      <c r="GH124" s="140"/>
      <c r="GI124" s="140"/>
      <c r="GJ124" s="140"/>
      <c r="GK124" s="140"/>
      <c r="GL124" s="140"/>
      <c r="GM124" s="140"/>
      <c r="GN124" s="140"/>
      <c r="GO124" s="140"/>
      <c r="GP124" s="140"/>
      <c r="GQ124" s="140"/>
      <c r="GR124" s="140"/>
      <c r="GS124" s="139"/>
      <c r="GT124" s="140"/>
      <c r="GU124" s="140"/>
      <c r="GV124" s="140"/>
      <c r="GW124" s="140"/>
      <c r="GX124" s="140"/>
      <c r="GY124" s="140"/>
      <c r="GZ124" s="140"/>
      <c r="HA124" s="140"/>
      <c r="HB124" s="140"/>
      <c r="HC124" s="140"/>
      <c r="HD124" s="140"/>
      <c r="HE124" s="140"/>
      <c r="HF124" s="140"/>
      <c r="HG124" s="140"/>
      <c r="HH124" s="140"/>
      <c r="HI124" s="140"/>
      <c r="HJ124" s="140"/>
      <c r="HK124" s="140"/>
      <c r="HL124" s="140"/>
      <c r="HM124" s="140"/>
      <c r="HN124" s="140"/>
      <c r="HO124" s="140"/>
      <c r="HP124" s="140"/>
      <c r="HQ124" s="140"/>
      <c r="HR124" s="140"/>
      <c r="HS124" s="140"/>
      <c r="HT124" s="140"/>
      <c r="HU124" s="140"/>
      <c r="HV124" s="140"/>
      <c r="HW124" s="140"/>
      <c r="HX124" s="140"/>
      <c r="HY124" s="140"/>
      <c r="HZ124" s="140"/>
      <c r="IA124" s="140"/>
      <c r="IB124" s="139"/>
      <c r="IC124" s="140"/>
      <c r="ID124" s="140"/>
      <c r="IE124" s="140"/>
      <c r="IF124" s="140"/>
      <c r="IG124" s="140"/>
      <c r="IH124" s="140"/>
      <c r="II124" s="140"/>
      <c r="IJ124" s="140"/>
      <c r="IK124" s="140"/>
      <c r="IL124" s="140"/>
      <c r="IM124" s="140"/>
      <c r="IN124" s="140"/>
      <c r="IO124" s="140"/>
      <c r="IP124" s="140"/>
      <c r="IQ124" s="140"/>
      <c r="IR124" s="140"/>
      <c r="IS124" s="140"/>
      <c r="IT124" s="140"/>
      <c r="IU124" s="140"/>
      <c r="IV124" s="140"/>
      <c r="IW124" s="140"/>
      <c r="IX124" s="140"/>
      <c r="IY124" s="140"/>
      <c r="IZ124" s="140"/>
      <c r="JA124" s="140"/>
      <c r="JB124" s="140"/>
      <c r="JC124" s="140"/>
      <c r="JD124" s="140"/>
      <c r="JE124" s="140"/>
      <c r="JF124" s="140"/>
      <c r="JG124" s="140"/>
      <c r="JH124" s="140"/>
      <c r="JI124" s="140"/>
      <c r="JJ124" s="140"/>
      <c r="JK124" s="139"/>
      <c r="JL124" s="140"/>
      <c r="JM124" s="140"/>
      <c r="JN124" s="140"/>
      <c r="JO124" s="140"/>
      <c r="JP124" s="140"/>
      <c r="JQ124" s="140"/>
      <c r="JR124" s="140"/>
      <c r="JS124" s="140"/>
      <c r="JT124" s="140"/>
      <c r="JU124" s="140"/>
      <c r="JV124" s="140"/>
      <c r="JW124" s="140"/>
      <c r="JX124" s="140"/>
      <c r="JY124" s="140"/>
      <c r="JZ124" s="140"/>
      <c r="KA124" s="140"/>
      <c r="KB124" s="140"/>
      <c r="KC124" s="140"/>
      <c r="KD124" s="140"/>
      <c r="KE124" s="140"/>
      <c r="KF124" s="140"/>
      <c r="KG124" s="140"/>
      <c r="KH124" s="140"/>
      <c r="KI124" s="140"/>
      <c r="KJ124" s="140"/>
      <c r="KK124" s="140"/>
      <c r="KL124" s="140"/>
      <c r="KM124" s="140"/>
      <c r="KN124" s="140"/>
      <c r="KO124" s="140"/>
      <c r="KP124" s="140"/>
      <c r="KQ124" s="140"/>
      <c r="KR124" s="140"/>
      <c r="KS124" s="140"/>
      <c r="KT124" s="139"/>
      <c r="KU124" s="140"/>
      <c r="KV124" s="140"/>
      <c r="KW124" s="140"/>
      <c r="KX124" s="140"/>
      <c r="KY124" s="140"/>
      <c r="KZ124" s="140"/>
      <c r="LA124" s="140"/>
      <c r="LB124" s="140"/>
      <c r="LC124" s="140"/>
      <c r="LD124" s="140"/>
      <c r="LE124" s="140"/>
      <c r="LF124" s="140"/>
      <c r="LG124" s="140"/>
      <c r="LH124" s="140"/>
      <c r="LI124" s="140"/>
      <c r="LJ124" s="140"/>
      <c r="LK124" s="140"/>
      <c r="LL124" s="140"/>
      <c r="LM124" s="140"/>
      <c r="LN124" s="140"/>
      <c r="LO124" s="140"/>
      <c r="LP124" s="140"/>
      <c r="LQ124" s="140"/>
      <c r="LR124" s="140"/>
      <c r="LS124" s="140"/>
      <c r="LT124" s="140"/>
      <c r="LU124" s="140"/>
      <c r="LV124" s="140"/>
      <c r="LW124" s="140"/>
      <c r="LX124" s="140"/>
      <c r="LY124" s="140"/>
      <c r="LZ124" s="140"/>
      <c r="MA124" s="140"/>
      <c r="MB124" s="140"/>
      <c r="MC124" s="139"/>
      <c r="MD124" s="164"/>
      <c r="ME124" s="164"/>
      <c r="MF124" s="164"/>
      <c r="MG124" s="164"/>
      <c r="MH124" s="164"/>
      <c r="MI124" s="164"/>
      <c r="MJ124" s="164"/>
      <c r="MK124" s="164"/>
      <c r="ML124" s="164"/>
      <c r="MM124" s="164"/>
      <c r="MN124" s="164"/>
      <c r="MO124" s="164"/>
      <c r="MP124" s="164"/>
      <c r="MQ124" s="164"/>
      <c r="MR124" s="164"/>
      <c r="MS124" s="164"/>
      <c r="MT124" s="164"/>
      <c r="MU124" s="164"/>
      <c r="MV124" s="164"/>
      <c r="MW124" s="164"/>
      <c r="MX124" s="164"/>
      <c r="MY124" s="164"/>
      <c r="MZ124" s="164"/>
      <c r="NA124" s="164"/>
      <c r="NB124" s="164"/>
      <c r="NC124" s="164"/>
      <c r="ND124" s="164"/>
      <c r="NE124" s="164"/>
      <c r="NF124" s="164"/>
      <c r="NG124" s="164"/>
      <c r="NH124" s="164"/>
      <c r="NI124" s="164"/>
      <c r="NJ124" s="164"/>
      <c r="NK124" s="164"/>
      <c r="NL124" s="139"/>
      <c r="NM124" s="164"/>
      <c r="NN124" s="164"/>
      <c r="NO124" s="164"/>
      <c r="NP124" s="164"/>
      <c r="NQ124" s="164"/>
      <c r="NR124" s="164"/>
      <c r="NS124" s="164"/>
      <c r="NT124" s="164"/>
      <c r="NU124" s="164"/>
      <c r="NV124" s="164"/>
      <c r="NW124" s="164"/>
      <c r="NX124" s="164"/>
      <c r="NY124" s="164"/>
      <c r="NZ124" s="164"/>
      <c r="OA124" s="164"/>
      <c r="OB124" s="164"/>
      <c r="OC124" s="164"/>
      <c r="OD124" s="164"/>
      <c r="OE124" s="164"/>
      <c r="OF124" s="164"/>
      <c r="OG124" s="164"/>
      <c r="OH124" s="164"/>
      <c r="OI124" s="164"/>
      <c r="OJ124" s="164"/>
      <c r="OK124" s="164"/>
      <c r="OL124" s="164"/>
      <c r="OM124" s="164"/>
      <c r="ON124" s="164"/>
      <c r="OO124" s="164"/>
      <c r="OP124" s="164"/>
      <c r="OQ124" s="164"/>
      <c r="OR124" s="164"/>
      <c r="OS124" s="164"/>
      <c r="OT124" s="164"/>
      <c r="OU124" s="139"/>
      <c r="OV124" s="164"/>
      <c r="OW124" s="164"/>
      <c r="OX124" s="164"/>
      <c r="OY124" s="164"/>
      <c r="OZ124" s="164"/>
      <c r="PA124" s="164"/>
      <c r="PB124" s="164"/>
      <c r="PC124" s="164"/>
      <c r="PD124" s="164"/>
      <c r="PE124" s="164"/>
      <c r="PF124" s="164"/>
      <c r="PG124" s="164"/>
      <c r="PH124" s="164"/>
      <c r="PI124" s="164"/>
      <c r="PJ124" s="164"/>
      <c r="PK124" s="164"/>
      <c r="PL124" s="164"/>
      <c r="PM124" s="164"/>
      <c r="PN124" s="164"/>
      <c r="PO124" s="164"/>
      <c r="PP124" s="164"/>
      <c r="PQ124" s="164"/>
      <c r="PR124" s="164"/>
      <c r="PS124" s="164"/>
      <c r="PT124" s="164"/>
      <c r="PU124" s="164"/>
      <c r="PV124" s="164"/>
      <c r="PW124" s="164"/>
      <c r="PX124" s="164"/>
      <c r="PY124" s="164"/>
      <c r="PZ124" s="164"/>
      <c r="QA124" s="164"/>
      <c r="QB124" s="164"/>
      <c r="QC124" s="164"/>
      <c r="QD124" s="131"/>
    </row>
    <row r="125" spans="2:446">
      <c r="B125" s="128"/>
      <c r="C125" s="129"/>
      <c r="D125" s="129"/>
      <c r="E125" s="129"/>
      <c r="F125" s="130"/>
      <c r="G125" s="130"/>
      <c r="H125" s="131"/>
      <c r="I125" s="132"/>
      <c r="J125" s="132"/>
      <c r="K125" s="162"/>
      <c r="L125" s="132"/>
      <c r="M125" s="132"/>
      <c r="N125" s="135"/>
      <c r="O125" s="132"/>
      <c r="P125" s="135"/>
      <c r="Q125" s="132"/>
      <c r="R125" s="133"/>
      <c r="S125" s="133"/>
      <c r="T125" s="133"/>
      <c r="U125" s="133"/>
      <c r="V125" s="133"/>
      <c r="W125" s="133"/>
      <c r="X125" s="131"/>
      <c r="Y125" s="134"/>
      <c r="Z125" s="134"/>
      <c r="AA125" s="163"/>
      <c r="AB125" s="163"/>
      <c r="AC125" s="134"/>
      <c r="AD125" s="134"/>
      <c r="AE125" s="134"/>
      <c r="AF125" s="131"/>
      <c r="AG125" s="135"/>
      <c r="AH125" s="135"/>
      <c r="AI125" s="135"/>
      <c r="AJ125" s="135"/>
      <c r="AK125" s="135"/>
      <c r="AL125" s="131"/>
      <c r="AM125" s="156"/>
      <c r="AN125" s="156"/>
      <c r="AO125" s="156"/>
      <c r="AP125" s="131"/>
      <c r="AQ125" s="138"/>
      <c r="AR125" s="138"/>
      <c r="AS125" s="131"/>
      <c r="AT125" s="138"/>
      <c r="AU125" s="138"/>
      <c r="AV125" s="131"/>
      <c r="AW125" s="138"/>
      <c r="AX125" s="138"/>
      <c r="AY125" s="138"/>
      <c r="AZ125" s="138"/>
      <c r="BA125" s="138"/>
      <c r="BB125" s="131"/>
      <c r="BC125" s="138"/>
      <c r="BD125" s="138"/>
      <c r="BE125" s="138"/>
      <c r="BF125" s="131"/>
      <c r="BG125" s="138"/>
      <c r="BH125" s="138"/>
      <c r="BI125" s="131"/>
      <c r="BJ125" s="140"/>
      <c r="BK125" s="140"/>
      <c r="BL125" s="140"/>
      <c r="BM125" s="140"/>
      <c r="BN125" s="140"/>
      <c r="BO125" s="140"/>
      <c r="BP125" s="140"/>
      <c r="BQ125" s="140"/>
      <c r="BR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/>
      <c r="CM125" s="140"/>
      <c r="CN125" s="140"/>
      <c r="CO125" s="140"/>
      <c r="CP125" s="140"/>
      <c r="CQ125" s="140"/>
      <c r="CR125" s="131"/>
      <c r="CS125" s="140"/>
      <c r="CT125" s="140"/>
      <c r="CU125" s="140"/>
      <c r="CV125" s="140"/>
      <c r="CW125" s="140"/>
      <c r="CX125" s="140"/>
      <c r="CY125" s="140"/>
      <c r="CZ125" s="140"/>
      <c r="DA125" s="140"/>
      <c r="DB125" s="140"/>
      <c r="DC125" s="140"/>
      <c r="DD125" s="140"/>
      <c r="DE125" s="140"/>
      <c r="DF125" s="140"/>
      <c r="DG125" s="140"/>
      <c r="DH125" s="140"/>
      <c r="DI125" s="140"/>
      <c r="DJ125" s="140"/>
      <c r="DK125" s="140"/>
      <c r="DL125" s="140"/>
      <c r="DM125" s="140"/>
      <c r="DN125" s="140"/>
      <c r="DO125" s="140"/>
      <c r="DP125" s="140"/>
      <c r="DQ125" s="140"/>
      <c r="DR125" s="140"/>
      <c r="DS125" s="140"/>
      <c r="DT125" s="140"/>
      <c r="DU125" s="140"/>
      <c r="DV125" s="140"/>
      <c r="DW125" s="140"/>
      <c r="DX125" s="140"/>
      <c r="DY125" s="140"/>
      <c r="DZ125" s="140"/>
      <c r="EA125" s="139"/>
      <c r="EB125" s="140"/>
      <c r="EC125" s="140"/>
      <c r="ED125" s="140"/>
      <c r="EE125" s="140"/>
      <c r="EF125" s="140"/>
      <c r="EG125" s="140"/>
      <c r="EH125" s="140"/>
      <c r="EI125" s="140"/>
      <c r="EJ125" s="140"/>
      <c r="EK125" s="140"/>
      <c r="EL125" s="140"/>
      <c r="EM125" s="140"/>
      <c r="EN125" s="140"/>
      <c r="EO125" s="140"/>
      <c r="EP125" s="140"/>
      <c r="EQ125" s="140"/>
      <c r="ER125" s="140"/>
      <c r="ES125" s="140"/>
      <c r="ET125" s="140"/>
      <c r="EU125" s="140"/>
      <c r="EV125" s="140"/>
      <c r="EW125" s="140"/>
      <c r="EX125" s="140"/>
      <c r="EY125" s="140"/>
      <c r="EZ125" s="140"/>
      <c r="FA125" s="140"/>
      <c r="FB125" s="140"/>
      <c r="FC125" s="140"/>
      <c r="FD125" s="140"/>
      <c r="FE125" s="140"/>
      <c r="FF125" s="140"/>
      <c r="FG125" s="140"/>
      <c r="FH125" s="140"/>
      <c r="FI125" s="140"/>
      <c r="FJ125" s="139"/>
      <c r="FK125" s="140"/>
      <c r="FL125" s="140"/>
      <c r="FM125" s="140"/>
      <c r="FN125" s="140"/>
      <c r="FO125" s="140"/>
      <c r="FP125" s="140"/>
      <c r="FQ125" s="140"/>
      <c r="FR125" s="140"/>
      <c r="FS125" s="140"/>
      <c r="FT125" s="140"/>
      <c r="FU125" s="140"/>
      <c r="FV125" s="140"/>
      <c r="FW125" s="140"/>
      <c r="FX125" s="140"/>
      <c r="FY125" s="140"/>
      <c r="FZ125" s="140"/>
      <c r="GA125" s="140"/>
      <c r="GB125" s="140"/>
      <c r="GC125" s="140"/>
      <c r="GD125" s="140"/>
      <c r="GE125" s="140"/>
      <c r="GF125" s="140"/>
      <c r="GG125" s="140"/>
      <c r="GH125" s="140"/>
      <c r="GI125" s="140"/>
      <c r="GJ125" s="140"/>
      <c r="GK125" s="140"/>
      <c r="GL125" s="140"/>
      <c r="GM125" s="140"/>
      <c r="GN125" s="140"/>
      <c r="GO125" s="140"/>
      <c r="GP125" s="140"/>
      <c r="GQ125" s="140"/>
      <c r="GR125" s="140"/>
      <c r="GS125" s="139"/>
      <c r="GT125" s="140"/>
      <c r="GU125" s="140"/>
      <c r="GV125" s="140"/>
      <c r="GW125" s="140"/>
      <c r="GX125" s="140"/>
      <c r="GY125" s="140"/>
      <c r="GZ125" s="140"/>
      <c r="HA125" s="140"/>
      <c r="HB125" s="140"/>
      <c r="HC125" s="140"/>
      <c r="HD125" s="140"/>
      <c r="HE125" s="140"/>
      <c r="HF125" s="140"/>
      <c r="HG125" s="140"/>
      <c r="HH125" s="140"/>
      <c r="HI125" s="140"/>
      <c r="HJ125" s="140"/>
      <c r="HK125" s="140"/>
      <c r="HL125" s="140"/>
      <c r="HM125" s="140"/>
      <c r="HN125" s="140"/>
      <c r="HO125" s="140"/>
      <c r="HP125" s="140"/>
      <c r="HQ125" s="140"/>
      <c r="HR125" s="140"/>
      <c r="HS125" s="140"/>
      <c r="HT125" s="140"/>
      <c r="HU125" s="140"/>
      <c r="HV125" s="140"/>
      <c r="HW125" s="140"/>
      <c r="HX125" s="140"/>
      <c r="HY125" s="140"/>
      <c r="HZ125" s="140"/>
      <c r="IA125" s="140"/>
      <c r="IB125" s="139"/>
      <c r="IC125" s="140"/>
      <c r="ID125" s="140"/>
      <c r="IE125" s="140"/>
      <c r="IF125" s="140"/>
      <c r="IG125" s="140"/>
      <c r="IH125" s="140"/>
      <c r="II125" s="140"/>
      <c r="IJ125" s="140"/>
      <c r="IK125" s="140"/>
      <c r="IL125" s="140"/>
      <c r="IM125" s="140"/>
      <c r="IN125" s="140"/>
      <c r="IO125" s="140"/>
      <c r="IP125" s="140"/>
      <c r="IQ125" s="140"/>
      <c r="IR125" s="140"/>
      <c r="IS125" s="140"/>
      <c r="IT125" s="140"/>
      <c r="IU125" s="140"/>
      <c r="IV125" s="140"/>
      <c r="IW125" s="140"/>
      <c r="IX125" s="140"/>
      <c r="IY125" s="140"/>
      <c r="IZ125" s="140"/>
      <c r="JA125" s="140"/>
      <c r="JB125" s="140"/>
      <c r="JC125" s="140"/>
      <c r="JD125" s="140"/>
      <c r="JE125" s="140"/>
      <c r="JF125" s="140"/>
      <c r="JG125" s="140"/>
      <c r="JH125" s="140"/>
      <c r="JI125" s="140"/>
      <c r="JJ125" s="140"/>
      <c r="JK125" s="139"/>
      <c r="JL125" s="140"/>
      <c r="JM125" s="140"/>
      <c r="JN125" s="140"/>
      <c r="JO125" s="140"/>
      <c r="JP125" s="140"/>
      <c r="JQ125" s="140"/>
      <c r="JR125" s="140"/>
      <c r="JS125" s="140"/>
      <c r="JT125" s="140"/>
      <c r="JU125" s="140"/>
      <c r="JV125" s="140"/>
      <c r="JW125" s="140"/>
      <c r="JX125" s="140"/>
      <c r="JY125" s="140"/>
      <c r="JZ125" s="140"/>
      <c r="KA125" s="140"/>
      <c r="KB125" s="140"/>
      <c r="KC125" s="140"/>
      <c r="KD125" s="140"/>
      <c r="KE125" s="140"/>
      <c r="KF125" s="140"/>
      <c r="KG125" s="140"/>
      <c r="KH125" s="140"/>
      <c r="KI125" s="140"/>
      <c r="KJ125" s="140"/>
      <c r="KK125" s="140"/>
      <c r="KL125" s="140"/>
      <c r="KM125" s="140"/>
      <c r="KN125" s="140"/>
      <c r="KO125" s="140"/>
      <c r="KP125" s="140"/>
      <c r="KQ125" s="140"/>
      <c r="KR125" s="140"/>
      <c r="KS125" s="140"/>
      <c r="KT125" s="139"/>
      <c r="KU125" s="140"/>
      <c r="KV125" s="140"/>
      <c r="KW125" s="140"/>
      <c r="KX125" s="140"/>
      <c r="KY125" s="140"/>
      <c r="KZ125" s="140"/>
      <c r="LA125" s="140"/>
      <c r="LB125" s="140"/>
      <c r="LC125" s="140"/>
      <c r="LD125" s="140"/>
      <c r="LE125" s="140"/>
      <c r="LF125" s="140"/>
      <c r="LG125" s="140"/>
      <c r="LH125" s="140"/>
      <c r="LI125" s="140"/>
      <c r="LJ125" s="140"/>
      <c r="LK125" s="140"/>
      <c r="LL125" s="140"/>
      <c r="LM125" s="140"/>
      <c r="LN125" s="140"/>
      <c r="LO125" s="140"/>
      <c r="LP125" s="140"/>
      <c r="LQ125" s="140"/>
      <c r="LR125" s="140"/>
      <c r="LS125" s="140"/>
      <c r="LT125" s="140"/>
      <c r="LU125" s="140"/>
      <c r="LV125" s="140"/>
      <c r="LW125" s="140"/>
      <c r="LX125" s="140"/>
      <c r="LY125" s="140"/>
      <c r="LZ125" s="140"/>
      <c r="MA125" s="140"/>
      <c r="MB125" s="140"/>
      <c r="MC125" s="139"/>
      <c r="MD125" s="164"/>
      <c r="ME125" s="164"/>
      <c r="MF125" s="164"/>
      <c r="MG125" s="164"/>
      <c r="MH125" s="164"/>
      <c r="MI125" s="164"/>
      <c r="MJ125" s="164"/>
      <c r="MK125" s="164"/>
      <c r="ML125" s="164"/>
      <c r="MM125" s="164"/>
      <c r="MN125" s="164"/>
      <c r="MO125" s="164"/>
      <c r="MP125" s="164"/>
      <c r="MQ125" s="164"/>
      <c r="MR125" s="164"/>
      <c r="MS125" s="164"/>
      <c r="MT125" s="164"/>
      <c r="MU125" s="164"/>
      <c r="MV125" s="164"/>
      <c r="MW125" s="164"/>
      <c r="MX125" s="164"/>
      <c r="MY125" s="164"/>
      <c r="MZ125" s="164"/>
      <c r="NA125" s="164"/>
      <c r="NB125" s="164"/>
      <c r="NC125" s="164"/>
      <c r="ND125" s="164"/>
      <c r="NE125" s="164"/>
      <c r="NF125" s="164"/>
      <c r="NG125" s="164"/>
      <c r="NH125" s="164"/>
      <c r="NI125" s="164"/>
      <c r="NJ125" s="164"/>
      <c r="NK125" s="164"/>
      <c r="NL125" s="139"/>
      <c r="NM125" s="164"/>
      <c r="NN125" s="164"/>
      <c r="NO125" s="164"/>
      <c r="NP125" s="164"/>
      <c r="NQ125" s="164"/>
      <c r="NR125" s="164"/>
      <c r="NS125" s="164"/>
      <c r="NT125" s="164"/>
      <c r="NU125" s="164"/>
      <c r="NV125" s="164"/>
      <c r="NW125" s="164"/>
      <c r="NX125" s="164"/>
      <c r="NY125" s="164"/>
      <c r="NZ125" s="164"/>
      <c r="OA125" s="164"/>
      <c r="OB125" s="164"/>
      <c r="OC125" s="164"/>
      <c r="OD125" s="164"/>
      <c r="OE125" s="164"/>
      <c r="OF125" s="164"/>
      <c r="OG125" s="164"/>
      <c r="OH125" s="164"/>
      <c r="OI125" s="164"/>
      <c r="OJ125" s="164"/>
      <c r="OK125" s="164"/>
      <c r="OL125" s="164"/>
      <c r="OM125" s="164"/>
      <c r="ON125" s="164"/>
      <c r="OO125" s="164"/>
      <c r="OP125" s="164"/>
      <c r="OQ125" s="164"/>
      <c r="OR125" s="164"/>
      <c r="OS125" s="164"/>
      <c r="OT125" s="164"/>
      <c r="OU125" s="139"/>
      <c r="OV125" s="164"/>
      <c r="OW125" s="164"/>
      <c r="OX125" s="164"/>
      <c r="OY125" s="164"/>
      <c r="OZ125" s="164"/>
      <c r="PA125" s="164"/>
      <c r="PB125" s="164"/>
      <c r="PC125" s="164"/>
      <c r="PD125" s="164"/>
      <c r="PE125" s="164"/>
      <c r="PF125" s="164"/>
      <c r="PG125" s="164"/>
      <c r="PH125" s="164"/>
      <c r="PI125" s="164"/>
      <c r="PJ125" s="164"/>
      <c r="PK125" s="164"/>
      <c r="PL125" s="164"/>
      <c r="PM125" s="164"/>
      <c r="PN125" s="164"/>
      <c r="PO125" s="164"/>
      <c r="PP125" s="164"/>
      <c r="PQ125" s="164"/>
      <c r="PR125" s="164"/>
      <c r="PS125" s="164"/>
      <c r="PT125" s="164"/>
      <c r="PU125" s="164"/>
      <c r="PV125" s="164"/>
      <c r="PW125" s="164"/>
      <c r="PX125" s="164"/>
      <c r="PY125" s="164"/>
      <c r="PZ125" s="164"/>
      <c r="QA125" s="164"/>
      <c r="QB125" s="164"/>
      <c r="QC125" s="164"/>
      <c r="QD125" s="131"/>
    </row>
    <row r="126" spans="2:446">
      <c r="B126" s="128"/>
      <c r="C126" s="129"/>
      <c r="D126" s="129"/>
      <c r="E126" s="129"/>
      <c r="F126" s="130"/>
      <c r="G126" s="130"/>
      <c r="H126" s="131"/>
      <c r="I126" s="132"/>
      <c r="J126" s="132"/>
      <c r="K126" s="162"/>
      <c r="L126" s="132"/>
      <c r="M126" s="132"/>
      <c r="N126" s="135"/>
      <c r="O126" s="132"/>
      <c r="P126" s="135"/>
      <c r="Q126" s="132"/>
      <c r="R126" s="133"/>
      <c r="S126" s="133"/>
      <c r="T126" s="133"/>
      <c r="U126" s="133"/>
      <c r="V126" s="133"/>
      <c r="W126" s="133"/>
      <c r="X126" s="131"/>
      <c r="Y126" s="134"/>
      <c r="Z126" s="134"/>
      <c r="AA126" s="163"/>
      <c r="AB126" s="163"/>
      <c r="AC126" s="134"/>
      <c r="AD126" s="134"/>
      <c r="AE126" s="134"/>
      <c r="AF126" s="131"/>
      <c r="AG126" s="135"/>
      <c r="AH126" s="135"/>
      <c r="AI126" s="135"/>
      <c r="AJ126" s="135"/>
      <c r="AK126" s="135"/>
      <c r="AL126" s="131"/>
      <c r="AM126" s="156"/>
      <c r="AN126" s="156"/>
      <c r="AO126" s="156"/>
      <c r="AP126" s="131"/>
      <c r="AQ126" s="138"/>
      <c r="AR126" s="138"/>
      <c r="AS126" s="131"/>
      <c r="AT126" s="138"/>
      <c r="AU126" s="138"/>
      <c r="AV126" s="131"/>
      <c r="AW126" s="138"/>
      <c r="AX126" s="138"/>
      <c r="AY126" s="138"/>
      <c r="AZ126" s="138"/>
      <c r="BA126" s="138"/>
      <c r="BB126" s="131"/>
      <c r="BC126" s="138"/>
      <c r="BD126" s="138"/>
      <c r="BE126" s="138"/>
      <c r="BF126" s="131"/>
      <c r="BG126" s="138"/>
      <c r="BH126" s="138"/>
      <c r="BI126" s="131"/>
      <c r="BJ126" s="140"/>
      <c r="BK126" s="140"/>
      <c r="BL126" s="140"/>
      <c r="BM126" s="140"/>
      <c r="BN126" s="140"/>
      <c r="BO126" s="140"/>
      <c r="BP126" s="140"/>
      <c r="BQ126" s="140"/>
      <c r="BR126" s="140"/>
      <c r="BS126" s="140"/>
      <c r="BT126" s="140"/>
      <c r="BU126" s="140"/>
      <c r="BV126" s="140"/>
      <c r="BW126" s="140"/>
      <c r="BX126" s="140"/>
      <c r="BY126" s="140"/>
      <c r="BZ126" s="140"/>
      <c r="CA126" s="140"/>
      <c r="CB126" s="140"/>
      <c r="CC126" s="140"/>
      <c r="CD126" s="140"/>
      <c r="CE126" s="140"/>
      <c r="CF126" s="140"/>
      <c r="CG126" s="140"/>
      <c r="CH126" s="140"/>
      <c r="CI126" s="140"/>
      <c r="CJ126" s="140"/>
      <c r="CK126" s="140"/>
      <c r="CL126" s="140"/>
      <c r="CM126" s="140"/>
      <c r="CN126" s="140"/>
      <c r="CO126" s="140"/>
      <c r="CP126" s="140"/>
      <c r="CQ126" s="140"/>
      <c r="CR126" s="131"/>
      <c r="CS126" s="140"/>
      <c r="CT126" s="140"/>
      <c r="CU126" s="140"/>
      <c r="CV126" s="140"/>
      <c r="CW126" s="140"/>
      <c r="CX126" s="140"/>
      <c r="CY126" s="140"/>
      <c r="CZ126" s="140"/>
      <c r="DA126" s="140"/>
      <c r="DB126" s="140"/>
      <c r="DC126" s="140"/>
      <c r="DD126" s="140"/>
      <c r="DE126" s="140"/>
      <c r="DF126" s="140"/>
      <c r="DG126" s="140"/>
      <c r="DH126" s="140"/>
      <c r="DI126" s="140"/>
      <c r="DJ126" s="140"/>
      <c r="DK126" s="140"/>
      <c r="DL126" s="140"/>
      <c r="DM126" s="140"/>
      <c r="DN126" s="140"/>
      <c r="DO126" s="140"/>
      <c r="DP126" s="140"/>
      <c r="DQ126" s="140"/>
      <c r="DR126" s="140"/>
      <c r="DS126" s="140"/>
      <c r="DT126" s="140"/>
      <c r="DU126" s="140"/>
      <c r="DV126" s="140"/>
      <c r="DW126" s="140"/>
      <c r="DX126" s="140"/>
      <c r="DY126" s="140"/>
      <c r="DZ126" s="140"/>
      <c r="EA126" s="139"/>
      <c r="EB126" s="140"/>
      <c r="EC126" s="140"/>
      <c r="ED126" s="140"/>
      <c r="EE126" s="140"/>
      <c r="EF126" s="140"/>
      <c r="EG126" s="140"/>
      <c r="EH126" s="140"/>
      <c r="EI126" s="140"/>
      <c r="EJ126" s="140"/>
      <c r="EK126" s="140"/>
      <c r="EL126" s="140"/>
      <c r="EM126" s="140"/>
      <c r="EN126" s="140"/>
      <c r="EO126" s="140"/>
      <c r="EP126" s="140"/>
      <c r="EQ126" s="140"/>
      <c r="ER126" s="140"/>
      <c r="ES126" s="140"/>
      <c r="ET126" s="140"/>
      <c r="EU126" s="140"/>
      <c r="EV126" s="140"/>
      <c r="EW126" s="140"/>
      <c r="EX126" s="140"/>
      <c r="EY126" s="140"/>
      <c r="EZ126" s="140"/>
      <c r="FA126" s="140"/>
      <c r="FB126" s="140"/>
      <c r="FC126" s="140"/>
      <c r="FD126" s="140"/>
      <c r="FE126" s="140"/>
      <c r="FF126" s="140"/>
      <c r="FG126" s="140"/>
      <c r="FH126" s="140"/>
      <c r="FI126" s="140"/>
      <c r="FJ126" s="139"/>
      <c r="FK126" s="140"/>
      <c r="FL126" s="140"/>
      <c r="FM126" s="140"/>
      <c r="FN126" s="140"/>
      <c r="FO126" s="140"/>
      <c r="FP126" s="140"/>
      <c r="FQ126" s="140"/>
      <c r="FR126" s="140"/>
      <c r="FS126" s="140"/>
      <c r="FT126" s="140"/>
      <c r="FU126" s="140"/>
      <c r="FV126" s="140"/>
      <c r="FW126" s="140"/>
      <c r="FX126" s="140"/>
      <c r="FY126" s="140"/>
      <c r="FZ126" s="140"/>
      <c r="GA126" s="140"/>
      <c r="GB126" s="140"/>
      <c r="GC126" s="140"/>
      <c r="GD126" s="140"/>
      <c r="GE126" s="140"/>
      <c r="GF126" s="140"/>
      <c r="GG126" s="140"/>
      <c r="GH126" s="140"/>
      <c r="GI126" s="140"/>
      <c r="GJ126" s="140"/>
      <c r="GK126" s="140"/>
      <c r="GL126" s="140"/>
      <c r="GM126" s="140"/>
      <c r="GN126" s="140"/>
      <c r="GO126" s="140"/>
      <c r="GP126" s="140"/>
      <c r="GQ126" s="140"/>
      <c r="GR126" s="140"/>
      <c r="GS126" s="139"/>
      <c r="GT126" s="140"/>
      <c r="GU126" s="140"/>
      <c r="GV126" s="140"/>
      <c r="GW126" s="140"/>
      <c r="GX126" s="140"/>
      <c r="GY126" s="140"/>
      <c r="GZ126" s="140"/>
      <c r="HA126" s="140"/>
      <c r="HB126" s="140"/>
      <c r="HC126" s="140"/>
      <c r="HD126" s="140"/>
      <c r="HE126" s="140"/>
      <c r="HF126" s="140"/>
      <c r="HG126" s="140"/>
      <c r="HH126" s="140"/>
      <c r="HI126" s="140"/>
      <c r="HJ126" s="140"/>
      <c r="HK126" s="140"/>
      <c r="HL126" s="140"/>
      <c r="HM126" s="140"/>
      <c r="HN126" s="140"/>
      <c r="HO126" s="140"/>
      <c r="HP126" s="140"/>
      <c r="HQ126" s="140"/>
      <c r="HR126" s="140"/>
      <c r="HS126" s="140"/>
      <c r="HT126" s="140"/>
      <c r="HU126" s="140"/>
      <c r="HV126" s="140"/>
      <c r="HW126" s="140"/>
      <c r="HX126" s="140"/>
      <c r="HY126" s="140"/>
      <c r="HZ126" s="140"/>
      <c r="IA126" s="140"/>
      <c r="IB126" s="139"/>
      <c r="IC126" s="140"/>
      <c r="ID126" s="140"/>
      <c r="IE126" s="140"/>
      <c r="IF126" s="140"/>
      <c r="IG126" s="140"/>
      <c r="IH126" s="140"/>
      <c r="II126" s="140"/>
      <c r="IJ126" s="140"/>
      <c r="IK126" s="140"/>
      <c r="IL126" s="140"/>
      <c r="IM126" s="140"/>
      <c r="IN126" s="140"/>
      <c r="IO126" s="140"/>
      <c r="IP126" s="140"/>
      <c r="IQ126" s="140"/>
      <c r="IR126" s="140"/>
      <c r="IS126" s="140"/>
      <c r="IT126" s="140"/>
      <c r="IU126" s="140"/>
      <c r="IV126" s="140"/>
      <c r="IW126" s="140"/>
      <c r="IX126" s="140"/>
      <c r="IY126" s="140"/>
      <c r="IZ126" s="140"/>
      <c r="JA126" s="140"/>
      <c r="JB126" s="140"/>
      <c r="JC126" s="140"/>
      <c r="JD126" s="140"/>
      <c r="JE126" s="140"/>
      <c r="JF126" s="140"/>
      <c r="JG126" s="140"/>
      <c r="JH126" s="140"/>
      <c r="JI126" s="140"/>
      <c r="JJ126" s="140"/>
      <c r="JK126" s="139"/>
      <c r="JL126" s="140"/>
      <c r="JM126" s="140"/>
      <c r="JN126" s="140"/>
      <c r="JO126" s="140"/>
      <c r="JP126" s="140"/>
      <c r="JQ126" s="140"/>
      <c r="JR126" s="140"/>
      <c r="JS126" s="140"/>
      <c r="JT126" s="140"/>
      <c r="JU126" s="140"/>
      <c r="JV126" s="140"/>
      <c r="JW126" s="140"/>
      <c r="JX126" s="140"/>
      <c r="JY126" s="140"/>
      <c r="JZ126" s="140"/>
      <c r="KA126" s="140"/>
      <c r="KB126" s="140"/>
      <c r="KC126" s="140"/>
      <c r="KD126" s="140"/>
      <c r="KE126" s="140"/>
      <c r="KF126" s="140"/>
      <c r="KG126" s="140"/>
      <c r="KH126" s="140"/>
      <c r="KI126" s="140"/>
      <c r="KJ126" s="140"/>
      <c r="KK126" s="140"/>
      <c r="KL126" s="140"/>
      <c r="KM126" s="140"/>
      <c r="KN126" s="140"/>
      <c r="KO126" s="140"/>
      <c r="KP126" s="140"/>
      <c r="KQ126" s="140"/>
      <c r="KR126" s="140"/>
      <c r="KS126" s="140"/>
      <c r="KT126" s="139"/>
      <c r="KU126" s="140"/>
      <c r="KV126" s="140"/>
      <c r="KW126" s="140"/>
      <c r="KX126" s="140"/>
      <c r="KY126" s="140"/>
      <c r="KZ126" s="140"/>
      <c r="LA126" s="140"/>
      <c r="LB126" s="140"/>
      <c r="LC126" s="140"/>
      <c r="LD126" s="140"/>
      <c r="LE126" s="140"/>
      <c r="LF126" s="140"/>
      <c r="LG126" s="140"/>
      <c r="LH126" s="140"/>
      <c r="LI126" s="140"/>
      <c r="LJ126" s="140"/>
      <c r="LK126" s="140"/>
      <c r="LL126" s="140"/>
      <c r="LM126" s="140"/>
      <c r="LN126" s="140"/>
      <c r="LO126" s="140"/>
      <c r="LP126" s="140"/>
      <c r="LQ126" s="140"/>
      <c r="LR126" s="140"/>
      <c r="LS126" s="140"/>
      <c r="LT126" s="140"/>
      <c r="LU126" s="140"/>
      <c r="LV126" s="140"/>
      <c r="LW126" s="140"/>
      <c r="LX126" s="140"/>
      <c r="LY126" s="140"/>
      <c r="LZ126" s="140"/>
      <c r="MA126" s="140"/>
      <c r="MB126" s="140"/>
      <c r="MC126" s="139"/>
      <c r="MD126" s="164"/>
      <c r="ME126" s="164"/>
      <c r="MF126" s="164"/>
      <c r="MG126" s="164"/>
      <c r="MH126" s="164"/>
      <c r="MI126" s="164"/>
      <c r="MJ126" s="164"/>
      <c r="MK126" s="164"/>
      <c r="ML126" s="164"/>
      <c r="MM126" s="164"/>
      <c r="MN126" s="164"/>
      <c r="MO126" s="164"/>
      <c r="MP126" s="164"/>
      <c r="MQ126" s="164"/>
      <c r="MR126" s="164"/>
      <c r="MS126" s="164"/>
      <c r="MT126" s="164"/>
      <c r="MU126" s="164"/>
      <c r="MV126" s="164"/>
      <c r="MW126" s="164"/>
      <c r="MX126" s="164"/>
      <c r="MY126" s="164"/>
      <c r="MZ126" s="164"/>
      <c r="NA126" s="164"/>
      <c r="NB126" s="164"/>
      <c r="NC126" s="164"/>
      <c r="ND126" s="164"/>
      <c r="NE126" s="164"/>
      <c r="NF126" s="164"/>
      <c r="NG126" s="164"/>
      <c r="NH126" s="164"/>
      <c r="NI126" s="164"/>
      <c r="NJ126" s="164"/>
      <c r="NK126" s="164"/>
      <c r="NL126" s="139"/>
      <c r="NM126" s="164"/>
      <c r="NN126" s="164"/>
      <c r="NO126" s="164"/>
      <c r="NP126" s="164"/>
      <c r="NQ126" s="164"/>
      <c r="NR126" s="164"/>
      <c r="NS126" s="164"/>
      <c r="NT126" s="164"/>
      <c r="NU126" s="164"/>
      <c r="NV126" s="164"/>
      <c r="NW126" s="164"/>
      <c r="NX126" s="164"/>
      <c r="NY126" s="164"/>
      <c r="NZ126" s="164"/>
      <c r="OA126" s="164"/>
      <c r="OB126" s="164"/>
      <c r="OC126" s="164"/>
      <c r="OD126" s="164"/>
      <c r="OE126" s="164"/>
      <c r="OF126" s="164"/>
      <c r="OG126" s="164"/>
      <c r="OH126" s="164"/>
      <c r="OI126" s="164"/>
      <c r="OJ126" s="164"/>
      <c r="OK126" s="164"/>
      <c r="OL126" s="164"/>
      <c r="OM126" s="164"/>
      <c r="ON126" s="164"/>
      <c r="OO126" s="164"/>
      <c r="OP126" s="164"/>
      <c r="OQ126" s="164"/>
      <c r="OR126" s="164"/>
      <c r="OS126" s="164"/>
      <c r="OT126" s="164"/>
      <c r="OU126" s="139"/>
      <c r="OV126" s="164"/>
      <c r="OW126" s="164"/>
      <c r="OX126" s="164"/>
      <c r="OY126" s="164"/>
      <c r="OZ126" s="164"/>
      <c r="PA126" s="164"/>
      <c r="PB126" s="164"/>
      <c r="PC126" s="164"/>
      <c r="PD126" s="164"/>
      <c r="PE126" s="164"/>
      <c r="PF126" s="164"/>
      <c r="PG126" s="164"/>
      <c r="PH126" s="164"/>
      <c r="PI126" s="164"/>
      <c r="PJ126" s="164"/>
      <c r="PK126" s="164"/>
      <c r="PL126" s="164"/>
      <c r="PM126" s="164"/>
      <c r="PN126" s="164"/>
      <c r="PO126" s="164"/>
      <c r="PP126" s="164"/>
      <c r="PQ126" s="164"/>
      <c r="PR126" s="164"/>
      <c r="PS126" s="164"/>
      <c r="PT126" s="164"/>
      <c r="PU126" s="164"/>
      <c r="PV126" s="164"/>
      <c r="PW126" s="164"/>
      <c r="PX126" s="164"/>
      <c r="PY126" s="164"/>
      <c r="PZ126" s="164"/>
      <c r="QA126" s="164"/>
      <c r="QB126" s="164"/>
      <c r="QC126" s="164"/>
      <c r="QD126" s="131"/>
    </row>
    <row r="127" spans="2:446">
      <c r="B127" s="128"/>
      <c r="C127" s="129"/>
      <c r="D127" s="129"/>
      <c r="E127" s="129"/>
      <c r="F127" s="130"/>
      <c r="G127" s="130"/>
      <c r="H127" s="131"/>
      <c r="I127" s="132"/>
      <c r="J127" s="132"/>
      <c r="K127" s="162"/>
      <c r="L127" s="132"/>
      <c r="M127" s="132"/>
      <c r="N127" s="135"/>
      <c r="O127" s="132"/>
      <c r="P127" s="135"/>
      <c r="Q127" s="132"/>
      <c r="R127" s="133"/>
      <c r="S127" s="133"/>
      <c r="T127" s="133"/>
      <c r="U127" s="133"/>
      <c r="V127" s="133"/>
      <c r="W127" s="133"/>
      <c r="X127" s="131"/>
      <c r="Y127" s="134"/>
      <c r="Z127" s="134"/>
      <c r="AA127" s="163"/>
      <c r="AB127" s="163"/>
      <c r="AC127" s="134"/>
      <c r="AD127" s="134"/>
      <c r="AE127" s="134"/>
      <c r="AF127" s="131"/>
      <c r="AG127" s="135"/>
      <c r="AH127" s="135"/>
      <c r="AI127" s="135"/>
      <c r="AJ127" s="135"/>
      <c r="AK127" s="135"/>
      <c r="AL127" s="131"/>
      <c r="AM127" s="156"/>
      <c r="AN127" s="156"/>
      <c r="AO127" s="156"/>
      <c r="AP127" s="131"/>
      <c r="AQ127" s="138"/>
      <c r="AR127" s="138"/>
      <c r="AS127" s="131"/>
      <c r="AT127" s="138"/>
      <c r="AU127" s="138"/>
      <c r="AV127" s="131"/>
      <c r="AW127" s="138"/>
      <c r="AX127" s="138"/>
      <c r="AY127" s="138"/>
      <c r="AZ127" s="138"/>
      <c r="BA127" s="138"/>
      <c r="BB127" s="131"/>
      <c r="BC127" s="138"/>
      <c r="BD127" s="138"/>
      <c r="BE127" s="138"/>
      <c r="BF127" s="131"/>
      <c r="BG127" s="138"/>
      <c r="BH127" s="138"/>
      <c r="BI127" s="131"/>
      <c r="BJ127" s="140"/>
      <c r="BK127" s="140"/>
      <c r="BL127" s="140"/>
      <c r="BM127" s="140"/>
      <c r="BN127" s="140"/>
      <c r="BO127" s="140"/>
      <c r="BP127" s="140"/>
      <c r="BQ127" s="140"/>
      <c r="BR127" s="140"/>
      <c r="BS127" s="140"/>
      <c r="BT127" s="140"/>
      <c r="BU127" s="140"/>
      <c r="BV127" s="140"/>
      <c r="BW127" s="140"/>
      <c r="BX127" s="140"/>
      <c r="BY127" s="140"/>
      <c r="BZ127" s="140"/>
      <c r="CA127" s="140"/>
      <c r="CB127" s="140"/>
      <c r="CC127" s="140"/>
      <c r="CD127" s="140"/>
      <c r="CE127" s="140"/>
      <c r="CF127" s="140"/>
      <c r="CG127" s="140"/>
      <c r="CH127" s="140"/>
      <c r="CI127" s="140"/>
      <c r="CJ127" s="140"/>
      <c r="CK127" s="140"/>
      <c r="CL127" s="140"/>
      <c r="CM127" s="140"/>
      <c r="CN127" s="140"/>
      <c r="CO127" s="140"/>
      <c r="CP127" s="140"/>
      <c r="CQ127" s="140"/>
      <c r="CR127" s="131"/>
      <c r="CS127" s="140"/>
      <c r="CT127" s="140"/>
      <c r="CU127" s="140"/>
      <c r="CV127" s="140"/>
      <c r="CW127" s="140"/>
      <c r="CX127" s="140"/>
      <c r="CY127" s="140"/>
      <c r="CZ127" s="140"/>
      <c r="DA127" s="140"/>
      <c r="DB127" s="140"/>
      <c r="DC127" s="140"/>
      <c r="DD127" s="140"/>
      <c r="DE127" s="140"/>
      <c r="DF127" s="140"/>
      <c r="DG127" s="140"/>
      <c r="DH127" s="140"/>
      <c r="DI127" s="140"/>
      <c r="DJ127" s="140"/>
      <c r="DK127" s="140"/>
      <c r="DL127" s="140"/>
      <c r="DM127" s="140"/>
      <c r="DN127" s="140"/>
      <c r="DO127" s="140"/>
      <c r="DP127" s="140"/>
      <c r="DQ127" s="140"/>
      <c r="DR127" s="140"/>
      <c r="DS127" s="140"/>
      <c r="DT127" s="140"/>
      <c r="DU127" s="140"/>
      <c r="DV127" s="140"/>
      <c r="DW127" s="140"/>
      <c r="DX127" s="140"/>
      <c r="DY127" s="140"/>
      <c r="DZ127" s="140"/>
      <c r="EA127" s="139"/>
      <c r="EB127" s="140"/>
      <c r="EC127" s="140"/>
      <c r="ED127" s="140"/>
      <c r="EE127" s="140"/>
      <c r="EF127" s="140"/>
      <c r="EG127" s="140"/>
      <c r="EH127" s="140"/>
      <c r="EI127" s="140"/>
      <c r="EJ127" s="140"/>
      <c r="EK127" s="140"/>
      <c r="EL127" s="140"/>
      <c r="EM127" s="140"/>
      <c r="EN127" s="140"/>
      <c r="EO127" s="140"/>
      <c r="EP127" s="140"/>
      <c r="EQ127" s="140"/>
      <c r="ER127" s="140"/>
      <c r="ES127" s="140"/>
      <c r="ET127" s="140"/>
      <c r="EU127" s="140"/>
      <c r="EV127" s="140"/>
      <c r="EW127" s="140"/>
      <c r="EX127" s="140"/>
      <c r="EY127" s="140"/>
      <c r="EZ127" s="140"/>
      <c r="FA127" s="140"/>
      <c r="FB127" s="140"/>
      <c r="FC127" s="140"/>
      <c r="FD127" s="140"/>
      <c r="FE127" s="140"/>
      <c r="FF127" s="140"/>
      <c r="FG127" s="140"/>
      <c r="FH127" s="140"/>
      <c r="FI127" s="140"/>
      <c r="FJ127" s="139"/>
      <c r="FK127" s="140"/>
      <c r="FL127" s="140"/>
      <c r="FM127" s="140"/>
      <c r="FN127" s="140"/>
      <c r="FO127" s="140"/>
      <c r="FP127" s="140"/>
      <c r="FQ127" s="140"/>
      <c r="FR127" s="140"/>
      <c r="FS127" s="140"/>
      <c r="FT127" s="140"/>
      <c r="FU127" s="140"/>
      <c r="FV127" s="140"/>
      <c r="FW127" s="140"/>
      <c r="FX127" s="140"/>
      <c r="FY127" s="140"/>
      <c r="FZ127" s="140"/>
      <c r="GA127" s="140"/>
      <c r="GB127" s="140"/>
      <c r="GC127" s="140"/>
      <c r="GD127" s="140"/>
      <c r="GE127" s="140"/>
      <c r="GF127" s="140"/>
      <c r="GG127" s="140"/>
      <c r="GH127" s="140"/>
      <c r="GI127" s="140"/>
      <c r="GJ127" s="140"/>
      <c r="GK127" s="140"/>
      <c r="GL127" s="140"/>
      <c r="GM127" s="140"/>
      <c r="GN127" s="140"/>
      <c r="GO127" s="140"/>
      <c r="GP127" s="140"/>
      <c r="GQ127" s="140"/>
      <c r="GR127" s="140"/>
      <c r="GS127" s="139"/>
      <c r="GT127" s="140"/>
      <c r="GU127" s="140"/>
      <c r="GV127" s="140"/>
      <c r="GW127" s="140"/>
      <c r="GX127" s="140"/>
      <c r="GY127" s="140"/>
      <c r="GZ127" s="140"/>
      <c r="HA127" s="140"/>
      <c r="HB127" s="140"/>
      <c r="HC127" s="140"/>
      <c r="HD127" s="140"/>
      <c r="HE127" s="140"/>
      <c r="HF127" s="140"/>
      <c r="HG127" s="140"/>
      <c r="HH127" s="140"/>
      <c r="HI127" s="140"/>
      <c r="HJ127" s="140"/>
      <c r="HK127" s="140"/>
      <c r="HL127" s="140"/>
      <c r="HM127" s="140"/>
      <c r="HN127" s="140"/>
      <c r="HO127" s="140"/>
      <c r="HP127" s="140"/>
      <c r="HQ127" s="140"/>
      <c r="HR127" s="140"/>
      <c r="HS127" s="140"/>
      <c r="HT127" s="140"/>
      <c r="HU127" s="140"/>
      <c r="HV127" s="140"/>
      <c r="HW127" s="140"/>
      <c r="HX127" s="140"/>
      <c r="HY127" s="140"/>
      <c r="HZ127" s="140"/>
      <c r="IA127" s="140"/>
      <c r="IB127" s="139"/>
      <c r="IC127" s="140"/>
      <c r="ID127" s="140"/>
      <c r="IE127" s="140"/>
      <c r="IF127" s="140"/>
      <c r="IG127" s="140"/>
      <c r="IH127" s="140"/>
      <c r="II127" s="140"/>
      <c r="IJ127" s="140"/>
      <c r="IK127" s="140"/>
      <c r="IL127" s="140"/>
      <c r="IM127" s="140"/>
      <c r="IN127" s="140"/>
      <c r="IO127" s="140"/>
      <c r="IP127" s="140"/>
      <c r="IQ127" s="140"/>
      <c r="IR127" s="140"/>
      <c r="IS127" s="140"/>
      <c r="IT127" s="140"/>
      <c r="IU127" s="140"/>
      <c r="IV127" s="140"/>
      <c r="IW127" s="140"/>
      <c r="IX127" s="140"/>
      <c r="IY127" s="140"/>
      <c r="IZ127" s="140"/>
      <c r="JA127" s="140"/>
      <c r="JB127" s="140"/>
      <c r="JC127" s="140"/>
      <c r="JD127" s="140"/>
      <c r="JE127" s="140"/>
      <c r="JF127" s="140"/>
      <c r="JG127" s="140"/>
      <c r="JH127" s="140"/>
      <c r="JI127" s="140"/>
      <c r="JJ127" s="140"/>
      <c r="JK127" s="139"/>
      <c r="JL127" s="140"/>
      <c r="JM127" s="140"/>
      <c r="JN127" s="140"/>
      <c r="JO127" s="140"/>
      <c r="JP127" s="140"/>
      <c r="JQ127" s="140"/>
      <c r="JR127" s="140"/>
      <c r="JS127" s="140"/>
      <c r="JT127" s="140"/>
      <c r="JU127" s="140"/>
      <c r="JV127" s="140"/>
      <c r="JW127" s="140"/>
      <c r="JX127" s="140"/>
      <c r="JY127" s="140"/>
      <c r="JZ127" s="140"/>
      <c r="KA127" s="140"/>
      <c r="KB127" s="140"/>
      <c r="KC127" s="140"/>
      <c r="KD127" s="140"/>
      <c r="KE127" s="140"/>
      <c r="KF127" s="140"/>
      <c r="KG127" s="140"/>
      <c r="KH127" s="140"/>
      <c r="KI127" s="140"/>
      <c r="KJ127" s="140"/>
      <c r="KK127" s="140"/>
      <c r="KL127" s="140"/>
      <c r="KM127" s="140"/>
      <c r="KN127" s="140"/>
      <c r="KO127" s="140"/>
      <c r="KP127" s="140"/>
      <c r="KQ127" s="140"/>
      <c r="KR127" s="140"/>
      <c r="KS127" s="140"/>
      <c r="KT127" s="139"/>
      <c r="KU127" s="140"/>
      <c r="KV127" s="140"/>
      <c r="KW127" s="140"/>
      <c r="KX127" s="140"/>
      <c r="KY127" s="140"/>
      <c r="KZ127" s="140"/>
      <c r="LA127" s="140"/>
      <c r="LB127" s="140"/>
      <c r="LC127" s="140"/>
      <c r="LD127" s="140"/>
      <c r="LE127" s="140"/>
      <c r="LF127" s="140"/>
      <c r="LG127" s="140"/>
      <c r="LH127" s="140"/>
      <c r="LI127" s="140"/>
      <c r="LJ127" s="140"/>
      <c r="LK127" s="140"/>
      <c r="LL127" s="140"/>
      <c r="LM127" s="140"/>
      <c r="LN127" s="140"/>
      <c r="LO127" s="140"/>
      <c r="LP127" s="140"/>
      <c r="LQ127" s="140"/>
      <c r="LR127" s="140"/>
      <c r="LS127" s="140"/>
      <c r="LT127" s="140"/>
      <c r="LU127" s="140"/>
      <c r="LV127" s="140"/>
      <c r="LW127" s="140"/>
      <c r="LX127" s="140"/>
      <c r="LY127" s="140"/>
      <c r="LZ127" s="140"/>
      <c r="MA127" s="140"/>
      <c r="MB127" s="140"/>
      <c r="MC127" s="139"/>
      <c r="MD127" s="164"/>
      <c r="ME127" s="164"/>
      <c r="MF127" s="164"/>
      <c r="MG127" s="164"/>
      <c r="MH127" s="164"/>
      <c r="MI127" s="164"/>
      <c r="MJ127" s="164"/>
      <c r="MK127" s="164"/>
      <c r="ML127" s="164"/>
      <c r="MM127" s="164"/>
      <c r="MN127" s="164"/>
      <c r="MO127" s="164"/>
      <c r="MP127" s="164"/>
      <c r="MQ127" s="164"/>
      <c r="MR127" s="164"/>
      <c r="MS127" s="164"/>
      <c r="MT127" s="164"/>
      <c r="MU127" s="164"/>
      <c r="MV127" s="164"/>
      <c r="MW127" s="164"/>
      <c r="MX127" s="164"/>
      <c r="MY127" s="164"/>
      <c r="MZ127" s="164"/>
      <c r="NA127" s="164"/>
      <c r="NB127" s="164"/>
      <c r="NC127" s="164"/>
      <c r="ND127" s="164"/>
      <c r="NE127" s="164"/>
      <c r="NF127" s="164"/>
      <c r="NG127" s="164"/>
      <c r="NH127" s="164"/>
      <c r="NI127" s="164"/>
      <c r="NJ127" s="164"/>
      <c r="NK127" s="164"/>
      <c r="NL127" s="139"/>
      <c r="NM127" s="164"/>
      <c r="NN127" s="164"/>
      <c r="NO127" s="164"/>
      <c r="NP127" s="164"/>
      <c r="NQ127" s="164"/>
      <c r="NR127" s="164"/>
      <c r="NS127" s="164"/>
      <c r="NT127" s="164"/>
      <c r="NU127" s="164"/>
      <c r="NV127" s="164"/>
      <c r="NW127" s="164"/>
      <c r="NX127" s="164"/>
      <c r="NY127" s="164"/>
      <c r="NZ127" s="164"/>
      <c r="OA127" s="164"/>
      <c r="OB127" s="164"/>
      <c r="OC127" s="164"/>
      <c r="OD127" s="164"/>
      <c r="OE127" s="164"/>
      <c r="OF127" s="164"/>
      <c r="OG127" s="164"/>
      <c r="OH127" s="164"/>
      <c r="OI127" s="164"/>
      <c r="OJ127" s="164"/>
      <c r="OK127" s="164"/>
      <c r="OL127" s="164"/>
      <c r="OM127" s="164"/>
      <c r="ON127" s="164"/>
      <c r="OO127" s="164"/>
      <c r="OP127" s="164"/>
      <c r="OQ127" s="164"/>
      <c r="OR127" s="164"/>
      <c r="OS127" s="164"/>
      <c r="OT127" s="164"/>
      <c r="OU127" s="139"/>
      <c r="OV127" s="164"/>
      <c r="OW127" s="164"/>
      <c r="OX127" s="164"/>
      <c r="OY127" s="164"/>
      <c r="OZ127" s="164"/>
      <c r="PA127" s="164"/>
      <c r="PB127" s="164"/>
      <c r="PC127" s="164"/>
      <c r="PD127" s="164"/>
      <c r="PE127" s="164"/>
      <c r="PF127" s="164"/>
      <c r="PG127" s="164"/>
      <c r="PH127" s="164"/>
      <c r="PI127" s="164"/>
      <c r="PJ127" s="164"/>
      <c r="PK127" s="164"/>
      <c r="PL127" s="164"/>
      <c r="PM127" s="164"/>
      <c r="PN127" s="164"/>
      <c r="PO127" s="164"/>
      <c r="PP127" s="164"/>
      <c r="PQ127" s="164"/>
      <c r="PR127" s="164"/>
      <c r="PS127" s="164"/>
      <c r="PT127" s="164"/>
      <c r="PU127" s="164"/>
      <c r="PV127" s="164"/>
      <c r="PW127" s="164"/>
      <c r="PX127" s="164"/>
      <c r="PY127" s="164"/>
      <c r="PZ127" s="164"/>
      <c r="QA127" s="164"/>
      <c r="QB127" s="164"/>
      <c r="QC127" s="164"/>
      <c r="QD127" s="131"/>
    </row>
    <row r="128" spans="2:446">
      <c r="B128" s="128"/>
      <c r="C128" s="129"/>
      <c r="D128" s="129"/>
      <c r="E128" s="129"/>
      <c r="F128" s="130"/>
      <c r="G128" s="130"/>
      <c r="H128" s="131"/>
      <c r="I128" s="132"/>
      <c r="J128" s="132"/>
      <c r="K128" s="162"/>
      <c r="L128" s="132"/>
      <c r="M128" s="132"/>
      <c r="N128" s="135"/>
      <c r="O128" s="132"/>
      <c r="P128" s="135"/>
      <c r="Q128" s="132"/>
      <c r="R128" s="133"/>
      <c r="S128" s="133"/>
      <c r="T128" s="133"/>
      <c r="U128" s="133"/>
      <c r="V128" s="133"/>
      <c r="W128" s="133"/>
      <c r="X128" s="131"/>
      <c r="Y128" s="134"/>
      <c r="Z128" s="134"/>
      <c r="AA128" s="163"/>
      <c r="AB128" s="163"/>
      <c r="AC128" s="134"/>
      <c r="AD128" s="134"/>
      <c r="AE128" s="134"/>
      <c r="AF128" s="131"/>
      <c r="AG128" s="135"/>
      <c r="AH128" s="135"/>
      <c r="AI128" s="135"/>
      <c r="AJ128" s="135"/>
      <c r="AK128" s="135"/>
      <c r="AL128" s="131"/>
      <c r="AM128" s="156"/>
      <c r="AN128" s="156"/>
      <c r="AO128" s="156"/>
      <c r="AP128" s="131"/>
      <c r="AQ128" s="138"/>
      <c r="AR128" s="138"/>
      <c r="AS128" s="131"/>
      <c r="AT128" s="138"/>
      <c r="AU128" s="138"/>
      <c r="AV128" s="131"/>
      <c r="AW128" s="138"/>
      <c r="AX128" s="138"/>
      <c r="AY128" s="138"/>
      <c r="AZ128" s="138"/>
      <c r="BA128" s="138"/>
      <c r="BB128" s="131"/>
      <c r="BC128" s="138"/>
      <c r="BD128" s="138"/>
      <c r="BE128" s="138"/>
      <c r="BF128" s="131"/>
      <c r="BG128" s="138"/>
      <c r="BH128" s="138"/>
      <c r="BI128" s="131"/>
      <c r="BJ128" s="140"/>
      <c r="BK128" s="140"/>
      <c r="BL128" s="140"/>
      <c r="BM128" s="140"/>
      <c r="BN128" s="140"/>
      <c r="BO128" s="140"/>
      <c r="BP128" s="140"/>
      <c r="BQ128" s="140"/>
      <c r="BR128" s="140"/>
      <c r="BS128" s="140"/>
      <c r="BT128" s="140"/>
      <c r="BU128" s="140"/>
      <c r="BV128" s="140"/>
      <c r="BW128" s="140"/>
      <c r="BX128" s="140"/>
      <c r="BY128" s="140"/>
      <c r="BZ128" s="140"/>
      <c r="CA128" s="140"/>
      <c r="CB128" s="140"/>
      <c r="CC128" s="140"/>
      <c r="CD128" s="140"/>
      <c r="CE128" s="140"/>
      <c r="CF128" s="140"/>
      <c r="CG128" s="140"/>
      <c r="CH128" s="140"/>
      <c r="CI128" s="140"/>
      <c r="CJ128" s="140"/>
      <c r="CK128" s="140"/>
      <c r="CL128" s="140"/>
      <c r="CM128" s="140"/>
      <c r="CN128" s="140"/>
      <c r="CO128" s="140"/>
      <c r="CP128" s="140"/>
      <c r="CQ128" s="140"/>
      <c r="CR128" s="131"/>
      <c r="CS128" s="140"/>
      <c r="CT128" s="140"/>
      <c r="CU128" s="140"/>
      <c r="CV128" s="140"/>
      <c r="CW128" s="140"/>
      <c r="CX128" s="140"/>
      <c r="CY128" s="140"/>
      <c r="CZ128" s="140"/>
      <c r="DA128" s="140"/>
      <c r="DB128" s="140"/>
      <c r="DC128" s="140"/>
      <c r="DD128" s="140"/>
      <c r="DE128" s="140"/>
      <c r="DF128" s="140"/>
      <c r="DG128" s="140"/>
      <c r="DH128" s="140"/>
      <c r="DI128" s="140"/>
      <c r="DJ128" s="140"/>
      <c r="DK128" s="140"/>
      <c r="DL128" s="140"/>
      <c r="DM128" s="140"/>
      <c r="DN128" s="140"/>
      <c r="DO128" s="140"/>
      <c r="DP128" s="140"/>
      <c r="DQ128" s="140"/>
      <c r="DR128" s="140"/>
      <c r="DS128" s="140"/>
      <c r="DT128" s="140"/>
      <c r="DU128" s="140"/>
      <c r="DV128" s="140"/>
      <c r="DW128" s="140"/>
      <c r="DX128" s="140"/>
      <c r="DY128" s="140"/>
      <c r="DZ128" s="140"/>
      <c r="EA128" s="139"/>
      <c r="EB128" s="140"/>
      <c r="EC128" s="140"/>
      <c r="ED128" s="140"/>
      <c r="EE128" s="140"/>
      <c r="EF128" s="140"/>
      <c r="EG128" s="140"/>
      <c r="EH128" s="140"/>
      <c r="EI128" s="140"/>
      <c r="EJ128" s="140"/>
      <c r="EK128" s="140"/>
      <c r="EL128" s="140"/>
      <c r="EM128" s="140"/>
      <c r="EN128" s="140"/>
      <c r="EO128" s="140"/>
      <c r="EP128" s="140"/>
      <c r="EQ128" s="140"/>
      <c r="ER128" s="140"/>
      <c r="ES128" s="140"/>
      <c r="ET128" s="140"/>
      <c r="EU128" s="140"/>
      <c r="EV128" s="140"/>
      <c r="EW128" s="140"/>
      <c r="EX128" s="140"/>
      <c r="EY128" s="140"/>
      <c r="EZ128" s="140"/>
      <c r="FA128" s="140"/>
      <c r="FB128" s="140"/>
      <c r="FC128" s="140"/>
      <c r="FD128" s="140"/>
      <c r="FE128" s="140"/>
      <c r="FF128" s="140"/>
      <c r="FG128" s="140"/>
      <c r="FH128" s="140"/>
      <c r="FI128" s="140"/>
      <c r="FJ128" s="139"/>
      <c r="FK128" s="140"/>
      <c r="FL128" s="140"/>
      <c r="FM128" s="140"/>
      <c r="FN128" s="140"/>
      <c r="FO128" s="140"/>
      <c r="FP128" s="140"/>
      <c r="FQ128" s="140"/>
      <c r="FR128" s="140"/>
      <c r="FS128" s="140"/>
      <c r="FT128" s="140"/>
      <c r="FU128" s="140"/>
      <c r="FV128" s="140"/>
      <c r="FW128" s="140"/>
      <c r="FX128" s="140"/>
      <c r="FY128" s="140"/>
      <c r="FZ128" s="140"/>
      <c r="GA128" s="140"/>
      <c r="GB128" s="140"/>
      <c r="GC128" s="140"/>
      <c r="GD128" s="140"/>
      <c r="GE128" s="140"/>
      <c r="GF128" s="140"/>
      <c r="GG128" s="140"/>
      <c r="GH128" s="140"/>
      <c r="GI128" s="140"/>
      <c r="GJ128" s="140"/>
      <c r="GK128" s="140"/>
      <c r="GL128" s="140"/>
      <c r="GM128" s="140"/>
      <c r="GN128" s="140"/>
      <c r="GO128" s="140"/>
      <c r="GP128" s="140"/>
      <c r="GQ128" s="140"/>
      <c r="GR128" s="140"/>
      <c r="GS128" s="139"/>
      <c r="GT128" s="140"/>
      <c r="GU128" s="140"/>
      <c r="GV128" s="140"/>
      <c r="GW128" s="140"/>
      <c r="GX128" s="140"/>
      <c r="GY128" s="140"/>
      <c r="GZ128" s="140"/>
      <c r="HA128" s="140"/>
      <c r="HB128" s="140"/>
      <c r="HC128" s="140"/>
      <c r="HD128" s="140"/>
      <c r="HE128" s="140"/>
      <c r="HF128" s="140"/>
      <c r="HG128" s="140"/>
      <c r="HH128" s="140"/>
      <c r="HI128" s="140"/>
      <c r="HJ128" s="140"/>
      <c r="HK128" s="140"/>
      <c r="HL128" s="140"/>
      <c r="HM128" s="140"/>
      <c r="HN128" s="140"/>
      <c r="HO128" s="140"/>
      <c r="HP128" s="140"/>
      <c r="HQ128" s="140"/>
      <c r="HR128" s="140"/>
      <c r="HS128" s="140"/>
      <c r="HT128" s="140"/>
      <c r="HU128" s="140"/>
      <c r="HV128" s="140"/>
      <c r="HW128" s="140"/>
      <c r="HX128" s="140"/>
      <c r="HY128" s="140"/>
      <c r="HZ128" s="140"/>
      <c r="IA128" s="140"/>
      <c r="IB128" s="139"/>
      <c r="IC128" s="140"/>
      <c r="ID128" s="140"/>
      <c r="IE128" s="140"/>
      <c r="IF128" s="140"/>
      <c r="IG128" s="140"/>
      <c r="IH128" s="140"/>
      <c r="II128" s="140"/>
      <c r="IJ128" s="140"/>
      <c r="IK128" s="140"/>
      <c r="IL128" s="140"/>
      <c r="IM128" s="140"/>
      <c r="IN128" s="140"/>
      <c r="IO128" s="140"/>
      <c r="IP128" s="140"/>
      <c r="IQ128" s="140"/>
      <c r="IR128" s="140"/>
      <c r="IS128" s="140"/>
      <c r="IT128" s="140"/>
      <c r="IU128" s="140"/>
      <c r="IV128" s="140"/>
      <c r="IW128" s="140"/>
      <c r="IX128" s="140"/>
      <c r="IY128" s="140"/>
      <c r="IZ128" s="140"/>
      <c r="JA128" s="140"/>
      <c r="JB128" s="140"/>
      <c r="JC128" s="140"/>
      <c r="JD128" s="140"/>
      <c r="JE128" s="140"/>
      <c r="JF128" s="140"/>
      <c r="JG128" s="140"/>
      <c r="JH128" s="140"/>
      <c r="JI128" s="140"/>
      <c r="JJ128" s="140"/>
      <c r="JK128" s="139"/>
      <c r="JL128" s="140"/>
      <c r="JM128" s="140"/>
      <c r="JN128" s="140"/>
      <c r="JO128" s="140"/>
      <c r="JP128" s="140"/>
      <c r="JQ128" s="140"/>
      <c r="JR128" s="140"/>
      <c r="JS128" s="140"/>
      <c r="JT128" s="140"/>
      <c r="JU128" s="140"/>
      <c r="JV128" s="140"/>
      <c r="JW128" s="140"/>
      <c r="JX128" s="140"/>
      <c r="JY128" s="140"/>
      <c r="JZ128" s="140"/>
      <c r="KA128" s="140"/>
      <c r="KB128" s="140"/>
      <c r="KC128" s="140"/>
      <c r="KD128" s="140"/>
      <c r="KE128" s="140"/>
      <c r="KF128" s="140"/>
      <c r="KG128" s="140"/>
      <c r="KH128" s="140"/>
      <c r="KI128" s="140"/>
      <c r="KJ128" s="140"/>
      <c r="KK128" s="140"/>
      <c r="KL128" s="140"/>
      <c r="KM128" s="140"/>
      <c r="KN128" s="140"/>
      <c r="KO128" s="140"/>
      <c r="KP128" s="140"/>
      <c r="KQ128" s="140"/>
      <c r="KR128" s="140"/>
      <c r="KS128" s="140"/>
      <c r="KT128" s="139"/>
      <c r="KU128" s="140"/>
      <c r="KV128" s="140"/>
      <c r="KW128" s="140"/>
      <c r="KX128" s="140"/>
      <c r="KY128" s="140"/>
      <c r="KZ128" s="140"/>
      <c r="LA128" s="140"/>
      <c r="LB128" s="140"/>
      <c r="LC128" s="140"/>
      <c r="LD128" s="140"/>
      <c r="LE128" s="140"/>
      <c r="LF128" s="140"/>
      <c r="LG128" s="140"/>
      <c r="LH128" s="140"/>
      <c r="LI128" s="140"/>
      <c r="LJ128" s="140"/>
      <c r="LK128" s="140"/>
      <c r="LL128" s="140"/>
      <c r="LM128" s="140"/>
      <c r="LN128" s="140"/>
      <c r="LO128" s="140"/>
      <c r="LP128" s="140"/>
      <c r="LQ128" s="140"/>
      <c r="LR128" s="140"/>
      <c r="LS128" s="140"/>
      <c r="LT128" s="140"/>
      <c r="LU128" s="140"/>
      <c r="LV128" s="140"/>
      <c r="LW128" s="140"/>
      <c r="LX128" s="140"/>
      <c r="LY128" s="140"/>
      <c r="LZ128" s="140"/>
      <c r="MA128" s="140"/>
      <c r="MB128" s="140"/>
      <c r="MC128" s="139"/>
      <c r="MD128" s="164"/>
      <c r="ME128" s="164"/>
      <c r="MF128" s="164"/>
      <c r="MG128" s="164"/>
      <c r="MH128" s="164"/>
      <c r="MI128" s="164"/>
      <c r="MJ128" s="164"/>
      <c r="MK128" s="164"/>
      <c r="ML128" s="164"/>
      <c r="MM128" s="164"/>
      <c r="MN128" s="164"/>
      <c r="MO128" s="164"/>
      <c r="MP128" s="164"/>
      <c r="MQ128" s="164"/>
      <c r="MR128" s="164"/>
      <c r="MS128" s="164"/>
      <c r="MT128" s="164"/>
      <c r="MU128" s="164"/>
      <c r="MV128" s="164"/>
      <c r="MW128" s="164"/>
      <c r="MX128" s="164"/>
      <c r="MY128" s="164"/>
      <c r="MZ128" s="164"/>
      <c r="NA128" s="164"/>
      <c r="NB128" s="164"/>
      <c r="NC128" s="164"/>
      <c r="ND128" s="164"/>
      <c r="NE128" s="164"/>
      <c r="NF128" s="164"/>
      <c r="NG128" s="164"/>
      <c r="NH128" s="164"/>
      <c r="NI128" s="164"/>
      <c r="NJ128" s="164"/>
      <c r="NK128" s="164"/>
      <c r="NL128" s="139"/>
      <c r="NM128" s="164"/>
      <c r="NN128" s="164"/>
      <c r="NO128" s="164"/>
      <c r="NP128" s="164"/>
      <c r="NQ128" s="164"/>
      <c r="NR128" s="164"/>
      <c r="NS128" s="164"/>
      <c r="NT128" s="164"/>
      <c r="NU128" s="164"/>
      <c r="NV128" s="164"/>
      <c r="NW128" s="164"/>
      <c r="NX128" s="164"/>
      <c r="NY128" s="164"/>
      <c r="NZ128" s="164"/>
      <c r="OA128" s="164"/>
      <c r="OB128" s="164"/>
      <c r="OC128" s="164"/>
      <c r="OD128" s="164"/>
      <c r="OE128" s="164"/>
      <c r="OF128" s="164"/>
      <c r="OG128" s="164"/>
      <c r="OH128" s="164"/>
      <c r="OI128" s="164"/>
      <c r="OJ128" s="164"/>
      <c r="OK128" s="164"/>
      <c r="OL128" s="164"/>
      <c r="OM128" s="164"/>
      <c r="ON128" s="164"/>
      <c r="OO128" s="164"/>
      <c r="OP128" s="164"/>
      <c r="OQ128" s="164"/>
      <c r="OR128" s="164"/>
      <c r="OS128" s="164"/>
      <c r="OT128" s="164"/>
      <c r="OU128" s="139"/>
      <c r="OV128" s="164"/>
      <c r="OW128" s="164"/>
      <c r="OX128" s="164"/>
      <c r="OY128" s="164"/>
      <c r="OZ128" s="164"/>
      <c r="PA128" s="164"/>
      <c r="PB128" s="164"/>
      <c r="PC128" s="164"/>
      <c r="PD128" s="164"/>
      <c r="PE128" s="164"/>
      <c r="PF128" s="164"/>
      <c r="PG128" s="164"/>
      <c r="PH128" s="164"/>
      <c r="PI128" s="164"/>
      <c r="PJ128" s="164"/>
      <c r="PK128" s="164"/>
      <c r="PL128" s="164"/>
      <c r="PM128" s="164"/>
      <c r="PN128" s="164"/>
      <c r="PO128" s="164"/>
      <c r="PP128" s="164"/>
      <c r="PQ128" s="164"/>
      <c r="PR128" s="164"/>
      <c r="PS128" s="164"/>
      <c r="PT128" s="164"/>
      <c r="PU128" s="164"/>
      <c r="PV128" s="164"/>
      <c r="PW128" s="164"/>
      <c r="PX128" s="164"/>
      <c r="PY128" s="164"/>
      <c r="PZ128" s="164"/>
      <c r="QA128" s="164"/>
      <c r="QB128" s="164"/>
      <c r="QC128" s="164"/>
      <c r="QD128" s="131"/>
    </row>
    <row r="129" spans="2:446">
      <c r="B129" s="128"/>
      <c r="C129" s="129"/>
      <c r="D129" s="129"/>
      <c r="E129" s="129"/>
      <c r="F129" s="130"/>
      <c r="G129" s="130"/>
      <c r="H129" s="131"/>
      <c r="I129" s="132"/>
      <c r="J129" s="132"/>
      <c r="K129" s="162"/>
      <c r="L129" s="132"/>
      <c r="M129" s="132"/>
      <c r="N129" s="135"/>
      <c r="O129" s="132"/>
      <c r="P129" s="135"/>
      <c r="Q129" s="132"/>
      <c r="R129" s="133"/>
      <c r="S129" s="133"/>
      <c r="T129" s="133"/>
      <c r="U129" s="133"/>
      <c r="V129" s="133"/>
      <c r="W129" s="133"/>
      <c r="X129" s="131"/>
      <c r="Y129" s="134"/>
      <c r="Z129" s="134"/>
      <c r="AA129" s="163"/>
      <c r="AB129" s="163"/>
      <c r="AC129" s="134"/>
      <c r="AD129" s="134"/>
      <c r="AE129" s="134"/>
      <c r="AF129" s="131"/>
      <c r="AG129" s="135"/>
      <c r="AH129" s="135"/>
      <c r="AI129" s="135"/>
      <c r="AJ129" s="135"/>
      <c r="AK129" s="135"/>
      <c r="AL129" s="131"/>
      <c r="AM129" s="156"/>
      <c r="AN129" s="156"/>
      <c r="AO129" s="156"/>
      <c r="AP129" s="131"/>
      <c r="AQ129" s="138"/>
      <c r="AR129" s="138"/>
      <c r="AS129" s="131"/>
      <c r="AT129" s="138"/>
      <c r="AU129" s="138"/>
      <c r="AV129" s="131"/>
      <c r="AW129" s="138"/>
      <c r="AX129" s="138"/>
      <c r="AY129" s="138"/>
      <c r="AZ129" s="138"/>
      <c r="BA129" s="138"/>
      <c r="BB129" s="131"/>
      <c r="BC129" s="138"/>
      <c r="BD129" s="138"/>
      <c r="BE129" s="138"/>
      <c r="BF129" s="131"/>
      <c r="BG129" s="138"/>
      <c r="BH129" s="138"/>
      <c r="BI129" s="131"/>
      <c r="BJ129" s="140"/>
      <c r="BK129" s="140"/>
      <c r="BL129" s="140"/>
      <c r="BM129" s="140"/>
      <c r="BN129" s="140"/>
      <c r="BO129" s="140"/>
      <c r="BP129" s="140"/>
      <c r="BQ129" s="140"/>
      <c r="BR129" s="140"/>
      <c r="BS129" s="140"/>
      <c r="BT129" s="140"/>
      <c r="BU129" s="140"/>
      <c r="BV129" s="140"/>
      <c r="BW129" s="140"/>
      <c r="BX129" s="140"/>
      <c r="BY129" s="140"/>
      <c r="BZ129" s="140"/>
      <c r="CA129" s="140"/>
      <c r="CB129" s="140"/>
      <c r="CC129" s="140"/>
      <c r="CD129" s="140"/>
      <c r="CE129" s="140"/>
      <c r="CF129" s="140"/>
      <c r="CG129" s="140"/>
      <c r="CH129" s="140"/>
      <c r="CI129" s="140"/>
      <c r="CJ129" s="140"/>
      <c r="CK129" s="140"/>
      <c r="CL129" s="140"/>
      <c r="CM129" s="140"/>
      <c r="CN129" s="140"/>
      <c r="CO129" s="140"/>
      <c r="CP129" s="140"/>
      <c r="CQ129" s="140"/>
      <c r="CR129" s="131"/>
      <c r="CS129" s="140"/>
      <c r="CT129" s="140"/>
      <c r="CU129" s="140"/>
      <c r="CV129" s="140"/>
      <c r="CW129" s="140"/>
      <c r="CX129" s="140"/>
      <c r="CY129" s="140"/>
      <c r="CZ129" s="140"/>
      <c r="DA129" s="140"/>
      <c r="DB129" s="140"/>
      <c r="DC129" s="140"/>
      <c r="DD129" s="140"/>
      <c r="DE129" s="140"/>
      <c r="DF129" s="140"/>
      <c r="DG129" s="140"/>
      <c r="DH129" s="140"/>
      <c r="DI129" s="140"/>
      <c r="DJ129" s="140"/>
      <c r="DK129" s="140"/>
      <c r="DL129" s="140"/>
      <c r="DM129" s="140"/>
      <c r="DN129" s="140"/>
      <c r="DO129" s="140"/>
      <c r="DP129" s="140"/>
      <c r="DQ129" s="140"/>
      <c r="DR129" s="140"/>
      <c r="DS129" s="140"/>
      <c r="DT129" s="140"/>
      <c r="DU129" s="140"/>
      <c r="DV129" s="140"/>
      <c r="DW129" s="140"/>
      <c r="DX129" s="140"/>
      <c r="DY129" s="140"/>
      <c r="DZ129" s="140"/>
      <c r="EA129" s="139"/>
      <c r="EB129" s="140"/>
      <c r="EC129" s="140"/>
      <c r="ED129" s="140"/>
      <c r="EE129" s="140"/>
      <c r="EF129" s="140"/>
      <c r="EG129" s="140"/>
      <c r="EH129" s="140"/>
      <c r="EI129" s="140"/>
      <c r="EJ129" s="140"/>
      <c r="EK129" s="140"/>
      <c r="EL129" s="140"/>
      <c r="EM129" s="140"/>
      <c r="EN129" s="140"/>
      <c r="EO129" s="140"/>
      <c r="EP129" s="140"/>
      <c r="EQ129" s="140"/>
      <c r="ER129" s="140"/>
      <c r="ES129" s="140"/>
      <c r="ET129" s="140"/>
      <c r="EU129" s="140"/>
      <c r="EV129" s="140"/>
      <c r="EW129" s="140"/>
      <c r="EX129" s="140"/>
      <c r="EY129" s="140"/>
      <c r="EZ129" s="140"/>
      <c r="FA129" s="140"/>
      <c r="FB129" s="140"/>
      <c r="FC129" s="140"/>
      <c r="FD129" s="140"/>
      <c r="FE129" s="140"/>
      <c r="FF129" s="140"/>
      <c r="FG129" s="140"/>
      <c r="FH129" s="140"/>
      <c r="FI129" s="140"/>
      <c r="FJ129" s="139"/>
      <c r="FK129" s="140"/>
      <c r="FL129" s="140"/>
      <c r="FM129" s="140"/>
      <c r="FN129" s="140"/>
      <c r="FO129" s="140"/>
      <c r="FP129" s="140"/>
      <c r="FQ129" s="140"/>
      <c r="FR129" s="140"/>
      <c r="FS129" s="140"/>
      <c r="FT129" s="140"/>
      <c r="FU129" s="140"/>
      <c r="FV129" s="140"/>
      <c r="FW129" s="140"/>
      <c r="FX129" s="140"/>
      <c r="FY129" s="140"/>
      <c r="FZ129" s="140"/>
      <c r="GA129" s="140"/>
      <c r="GB129" s="140"/>
      <c r="GC129" s="140"/>
      <c r="GD129" s="140"/>
      <c r="GE129" s="140"/>
      <c r="GF129" s="140"/>
      <c r="GG129" s="140"/>
      <c r="GH129" s="140"/>
      <c r="GI129" s="140"/>
      <c r="GJ129" s="140"/>
      <c r="GK129" s="140"/>
      <c r="GL129" s="140"/>
      <c r="GM129" s="140"/>
      <c r="GN129" s="140"/>
      <c r="GO129" s="140"/>
      <c r="GP129" s="140"/>
      <c r="GQ129" s="140"/>
      <c r="GR129" s="140"/>
      <c r="GS129" s="139"/>
      <c r="GT129" s="140"/>
      <c r="GU129" s="140"/>
      <c r="GV129" s="140"/>
      <c r="GW129" s="140"/>
      <c r="GX129" s="140"/>
      <c r="GY129" s="140"/>
      <c r="GZ129" s="140"/>
      <c r="HA129" s="140"/>
      <c r="HB129" s="140"/>
      <c r="HC129" s="140"/>
      <c r="HD129" s="140"/>
      <c r="HE129" s="140"/>
      <c r="HF129" s="140"/>
      <c r="HG129" s="140"/>
      <c r="HH129" s="140"/>
      <c r="HI129" s="140"/>
      <c r="HJ129" s="140"/>
      <c r="HK129" s="140"/>
      <c r="HL129" s="140"/>
      <c r="HM129" s="140"/>
      <c r="HN129" s="140"/>
      <c r="HO129" s="140"/>
      <c r="HP129" s="140"/>
      <c r="HQ129" s="140"/>
      <c r="HR129" s="140"/>
      <c r="HS129" s="140"/>
      <c r="HT129" s="140"/>
      <c r="HU129" s="140"/>
      <c r="HV129" s="140"/>
      <c r="HW129" s="140"/>
      <c r="HX129" s="140"/>
      <c r="HY129" s="140"/>
      <c r="HZ129" s="140"/>
      <c r="IA129" s="140"/>
      <c r="IB129" s="139"/>
      <c r="IC129" s="140"/>
      <c r="ID129" s="140"/>
      <c r="IE129" s="140"/>
      <c r="IF129" s="140"/>
      <c r="IG129" s="140"/>
      <c r="IH129" s="140"/>
      <c r="II129" s="140"/>
      <c r="IJ129" s="140"/>
      <c r="IK129" s="140"/>
      <c r="IL129" s="140"/>
      <c r="IM129" s="140"/>
      <c r="IN129" s="140"/>
      <c r="IO129" s="140"/>
      <c r="IP129" s="140"/>
      <c r="IQ129" s="140"/>
      <c r="IR129" s="140"/>
      <c r="IS129" s="140"/>
      <c r="IT129" s="140"/>
      <c r="IU129" s="140"/>
      <c r="IV129" s="140"/>
      <c r="IW129" s="140"/>
      <c r="IX129" s="140"/>
      <c r="IY129" s="140"/>
      <c r="IZ129" s="140"/>
      <c r="JA129" s="140"/>
      <c r="JB129" s="140"/>
      <c r="JC129" s="140"/>
      <c r="JD129" s="140"/>
      <c r="JE129" s="140"/>
      <c r="JF129" s="140"/>
      <c r="JG129" s="140"/>
      <c r="JH129" s="140"/>
      <c r="JI129" s="140"/>
      <c r="JJ129" s="140"/>
      <c r="JK129" s="139"/>
      <c r="JL129" s="140"/>
      <c r="JM129" s="140"/>
      <c r="JN129" s="140"/>
      <c r="JO129" s="140"/>
      <c r="JP129" s="140"/>
      <c r="JQ129" s="140"/>
      <c r="JR129" s="140"/>
      <c r="JS129" s="140"/>
      <c r="JT129" s="140"/>
      <c r="JU129" s="140"/>
      <c r="JV129" s="140"/>
      <c r="JW129" s="140"/>
      <c r="JX129" s="140"/>
      <c r="JY129" s="140"/>
      <c r="JZ129" s="140"/>
      <c r="KA129" s="140"/>
      <c r="KB129" s="140"/>
      <c r="KC129" s="140"/>
      <c r="KD129" s="140"/>
      <c r="KE129" s="140"/>
      <c r="KF129" s="140"/>
      <c r="KG129" s="140"/>
      <c r="KH129" s="140"/>
      <c r="KI129" s="140"/>
      <c r="KJ129" s="140"/>
      <c r="KK129" s="140"/>
      <c r="KL129" s="140"/>
      <c r="KM129" s="140"/>
      <c r="KN129" s="140"/>
      <c r="KO129" s="140"/>
      <c r="KP129" s="140"/>
      <c r="KQ129" s="140"/>
      <c r="KR129" s="140"/>
      <c r="KS129" s="140"/>
      <c r="KT129" s="139"/>
      <c r="KU129" s="140"/>
      <c r="KV129" s="140"/>
      <c r="KW129" s="140"/>
      <c r="KX129" s="140"/>
      <c r="KY129" s="140"/>
      <c r="KZ129" s="140"/>
      <c r="LA129" s="140"/>
      <c r="LB129" s="140"/>
      <c r="LC129" s="140"/>
      <c r="LD129" s="140"/>
      <c r="LE129" s="140"/>
      <c r="LF129" s="140"/>
      <c r="LG129" s="140"/>
      <c r="LH129" s="140"/>
      <c r="LI129" s="140"/>
      <c r="LJ129" s="140"/>
      <c r="LK129" s="140"/>
      <c r="LL129" s="140"/>
      <c r="LM129" s="140"/>
      <c r="LN129" s="140"/>
      <c r="LO129" s="140"/>
      <c r="LP129" s="140"/>
      <c r="LQ129" s="140"/>
      <c r="LR129" s="140"/>
      <c r="LS129" s="140"/>
      <c r="LT129" s="140"/>
      <c r="LU129" s="140"/>
      <c r="LV129" s="140"/>
      <c r="LW129" s="140"/>
      <c r="LX129" s="140"/>
      <c r="LY129" s="140"/>
      <c r="LZ129" s="140"/>
      <c r="MA129" s="140"/>
      <c r="MB129" s="140"/>
      <c r="MC129" s="139"/>
      <c r="MD129" s="164"/>
      <c r="ME129" s="164"/>
      <c r="MF129" s="164"/>
      <c r="MG129" s="164"/>
      <c r="MH129" s="164"/>
      <c r="MI129" s="164"/>
      <c r="MJ129" s="164"/>
      <c r="MK129" s="164"/>
      <c r="ML129" s="164"/>
      <c r="MM129" s="164"/>
      <c r="MN129" s="164"/>
      <c r="MO129" s="164"/>
      <c r="MP129" s="164"/>
      <c r="MQ129" s="164"/>
      <c r="MR129" s="164"/>
      <c r="MS129" s="164"/>
      <c r="MT129" s="164"/>
      <c r="MU129" s="164"/>
      <c r="MV129" s="164"/>
      <c r="MW129" s="164"/>
      <c r="MX129" s="164"/>
      <c r="MY129" s="164"/>
      <c r="MZ129" s="164"/>
      <c r="NA129" s="164"/>
      <c r="NB129" s="164"/>
      <c r="NC129" s="164"/>
      <c r="ND129" s="164"/>
      <c r="NE129" s="164"/>
      <c r="NF129" s="164"/>
      <c r="NG129" s="164"/>
      <c r="NH129" s="164"/>
      <c r="NI129" s="164"/>
      <c r="NJ129" s="164"/>
      <c r="NK129" s="164"/>
      <c r="NL129" s="139"/>
      <c r="NM129" s="164"/>
      <c r="NN129" s="164"/>
      <c r="NO129" s="164"/>
      <c r="NP129" s="164"/>
      <c r="NQ129" s="164"/>
      <c r="NR129" s="164"/>
      <c r="NS129" s="164"/>
      <c r="NT129" s="164"/>
      <c r="NU129" s="164"/>
      <c r="NV129" s="164"/>
      <c r="NW129" s="164"/>
      <c r="NX129" s="164"/>
      <c r="NY129" s="164"/>
      <c r="NZ129" s="164"/>
      <c r="OA129" s="164"/>
      <c r="OB129" s="164"/>
      <c r="OC129" s="164"/>
      <c r="OD129" s="164"/>
      <c r="OE129" s="164"/>
      <c r="OF129" s="164"/>
      <c r="OG129" s="164"/>
      <c r="OH129" s="164"/>
      <c r="OI129" s="164"/>
      <c r="OJ129" s="164"/>
      <c r="OK129" s="164"/>
      <c r="OL129" s="164"/>
      <c r="OM129" s="164"/>
      <c r="ON129" s="164"/>
      <c r="OO129" s="164"/>
      <c r="OP129" s="164"/>
      <c r="OQ129" s="164"/>
      <c r="OR129" s="164"/>
      <c r="OS129" s="164"/>
      <c r="OT129" s="164"/>
      <c r="OU129" s="139"/>
      <c r="OV129" s="164"/>
      <c r="OW129" s="164"/>
      <c r="OX129" s="164"/>
      <c r="OY129" s="164"/>
      <c r="OZ129" s="164"/>
      <c r="PA129" s="164"/>
      <c r="PB129" s="164"/>
      <c r="PC129" s="164"/>
      <c r="PD129" s="164"/>
      <c r="PE129" s="164"/>
      <c r="PF129" s="164"/>
      <c r="PG129" s="164"/>
      <c r="PH129" s="164"/>
      <c r="PI129" s="164"/>
      <c r="PJ129" s="164"/>
      <c r="PK129" s="164"/>
      <c r="PL129" s="164"/>
      <c r="PM129" s="164"/>
      <c r="PN129" s="164"/>
      <c r="PO129" s="164"/>
      <c r="PP129" s="164"/>
      <c r="PQ129" s="164"/>
      <c r="PR129" s="164"/>
      <c r="PS129" s="164"/>
      <c r="PT129" s="164"/>
      <c r="PU129" s="164"/>
      <c r="PV129" s="164"/>
      <c r="PW129" s="164"/>
      <c r="PX129" s="164"/>
      <c r="PY129" s="164"/>
      <c r="PZ129" s="164"/>
      <c r="QA129" s="164"/>
      <c r="QB129" s="164"/>
      <c r="QC129" s="164"/>
      <c r="QD129" s="131"/>
    </row>
    <row r="130" spans="2:446">
      <c r="B130" s="128"/>
      <c r="C130" s="129"/>
      <c r="D130" s="129"/>
      <c r="E130" s="129"/>
      <c r="F130" s="130"/>
      <c r="G130" s="130"/>
      <c r="H130" s="131"/>
      <c r="I130" s="132"/>
      <c r="J130" s="132"/>
      <c r="K130" s="162"/>
      <c r="L130" s="132"/>
      <c r="M130" s="132"/>
      <c r="N130" s="135"/>
      <c r="O130" s="132"/>
      <c r="P130" s="135"/>
      <c r="Q130" s="132"/>
      <c r="R130" s="133"/>
      <c r="S130" s="133"/>
      <c r="T130" s="133"/>
      <c r="U130" s="133"/>
      <c r="V130" s="133"/>
      <c r="W130" s="133"/>
      <c r="X130" s="131"/>
      <c r="Y130" s="134"/>
      <c r="Z130" s="134"/>
      <c r="AA130" s="163"/>
      <c r="AB130" s="163"/>
      <c r="AC130" s="134"/>
      <c r="AD130" s="134"/>
      <c r="AE130" s="134"/>
      <c r="AF130" s="131"/>
      <c r="AG130" s="135"/>
      <c r="AH130" s="135"/>
      <c r="AI130" s="135"/>
      <c r="AJ130" s="135"/>
      <c r="AK130" s="135"/>
      <c r="AL130" s="131"/>
      <c r="AM130" s="156"/>
      <c r="AN130" s="156"/>
      <c r="AO130" s="156"/>
      <c r="AP130" s="131"/>
      <c r="AQ130" s="138"/>
      <c r="AR130" s="138"/>
      <c r="AS130" s="131"/>
      <c r="AT130" s="138"/>
      <c r="AU130" s="138"/>
      <c r="AV130" s="131"/>
      <c r="AW130" s="138"/>
      <c r="AX130" s="138"/>
      <c r="AY130" s="138"/>
      <c r="AZ130" s="138"/>
      <c r="BA130" s="138"/>
      <c r="BB130" s="131"/>
      <c r="BC130" s="138"/>
      <c r="BD130" s="138"/>
      <c r="BE130" s="138"/>
      <c r="BF130" s="131"/>
      <c r="BG130" s="138"/>
      <c r="BH130" s="138"/>
      <c r="BI130" s="131"/>
      <c r="BJ130" s="140"/>
      <c r="BK130" s="140"/>
      <c r="BL130" s="140"/>
      <c r="BM130" s="140"/>
      <c r="BN130" s="140"/>
      <c r="BO130" s="140"/>
      <c r="BP130" s="140"/>
      <c r="BQ130" s="140"/>
      <c r="BR130" s="140"/>
      <c r="BS130" s="140"/>
      <c r="BT130" s="140"/>
      <c r="BU130" s="140"/>
      <c r="BV130" s="140"/>
      <c r="BW130" s="140"/>
      <c r="BX130" s="140"/>
      <c r="BY130" s="140"/>
      <c r="BZ130" s="140"/>
      <c r="CA130" s="140"/>
      <c r="CB130" s="140"/>
      <c r="CC130" s="140"/>
      <c r="CD130" s="140"/>
      <c r="CE130" s="140"/>
      <c r="CF130" s="140"/>
      <c r="CG130" s="140"/>
      <c r="CH130" s="140"/>
      <c r="CI130" s="140"/>
      <c r="CJ130" s="140"/>
      <c r="CK130" s="140"/>
      <c r="CL130" s="140"/>
      <c r="CM130" s="140"/>
      <c r="CN130" s="140"/>
      <c r="CO130" s="140"/>
      <c r="CP130" s="140"/>
      <c r="CQ130" s="140"/>
      <c r="CR130" s="131"/>
      <c r="CS130" s="140"/>
      <c r="CT130" s="140"/>
      <c r="CU130" s="140"/>
      <c r="CV130" s="140"/>
      <c r="CW130" s="140"/>
      <c r="CX130" s="140"/>
      <c r="CY130" s="140"/>
      <c r="CZ130" s="140"/>
      <c r="DA130" s="140"/>
      <c r="DB130" s="140"/>
      <c r="DC130" s="140"/>
      <c r="DD130" s="140"/>
      <c r="DE130" s="140"/>
      <c r="DF130" s="140"/>
      <c r="DG130" s="140"/>
      <c r="DH130" s="140"/>
      <c r="DI130" s="140"/>
      <c r="DJ130" s="140"/>
      <c r="DK130" s="140"/>
      <c r="DL130" s="140"/>
      <c r="DM130" s="140"/>
      <c r="DN130" s="140"/>
      <c r="DO130" s="140"/>
      <c r="DP130" s="140"/>
      <c r="DQ130" s="140"/>
      <c r="DR130" s="140"/>
      <c r="DS130" s="140"/>
      <c r="DT130" s="140"/>
      <c r="DU130" s="140"/>
      <c r="DV130" s="140"/>
      <c r="DW130" s="140"/>
      <c r="DX130" s="140"/>
      <c r="DY130" s="140"/>
      <c r="DZ130" s="140"/>
      <c r="EA130" s="139"/>
      <c r="EB130" s="140"/>
      <c r="EC130" s="140"/>
      <c r="ED130" s="140"/>
      <c r="EE130" s="140"/>
      <c r="EF130" s="140"/>
      <c r="EG130" s="140"/>
      <c r="EH130" s="140"/>
      <c r="EI130" s="140"/>
      <c r="EJ130" s="140"/>
      <c r="EK130" s="140"/>
      <c r="EL130" s="140"/>
      <c r="EM130" s="140"/>
      <c r="EN130" s="140"/>
      <c r="EO130" s="140"/>
      <c r="EP130" s="140"/>
      <c r="EQ130" s="140"/>
      <c r="ER130" s="140"/>
      <c r="ES130" s="140"/>
      <c r="ET130" s="140"/>
      <c r="EU130" s="140"/>
      <c r="EV130" s="140"/>
      <c r="EW130" s="140"/>
      <c r="EX130" s="140"/>
      <c r="EY130" s="140"/>
      <c r="EZ130" s="140"/>
      <c r="FA130" s="140"/>
      <c r="FB130" s="140"/>
      <c r="FC130" s="140"/>
      <c r="FD130" s="140"/>
      <c r="FE130" s="140"/>
      <c r="FF130" s="140"/>
      <c r="FG130" s="140"/>
      <c r="FH130" s="140"/>
      <c r="FI130" s="140"/>
      <c r="FJ130" s="139"/>
      <c r="FK130" s="140"/>
      <c r="FL130" s="140"/>
      <c r="FM130" s="140"/>
      <c r="FN130" s="140"/>
      <c r="FO130" s="140"/>
      <c r="FP130" s="140"/>
      <c r="FQ130" s="140"/>
      <c r="FR130" s="140"/>
      <c r="FS130" s="140"/>
      <c r="FT130" s="140"/>
      <c r="FU130" s="140"/>
      <c r="FV130" s="140"/>
      <c r="FW130" s="140"/>
      <c r="FX130" s="140"/>
      <c r="FY130" s="140"/>
      <c r="FZ130" s="140"/>
      <c r="GA130" s="140"/>
      <c r="GB130" s="140"/>
      <c r="GC130" s="140"/>
      <c r="GD130" s="140"/>
      <c r="GE130" s="140"/>
      <c r="GF130" s="140"/>
      <c r="GG130" s="140"/>
      <c r="GH130" s="140"/>
      <c r="GI130" s="140"/>
      <c r="GJ130" s="140"/>
      <c r="GK130" s="140"/>
      <c r="GL130" s="140"/>
      <c r="GM130" s="140"/>
      <c r="GN130" s="140"/>
      <c r="GO130" s="140"/>
      <c r="GP130" s="140"/>
      <c r="GQ130" s="140"/>
      <c r="GR130" s="140"/>
      <c r="GS130" s="139"/>
      <c r="GT130" s="140"/>
      <c r="GU130" s="140"/>
      <c r="GV130" s="140"/>
      <c r="GW130" s="140"/>
      <c r="GX130" s="140"/>
      <c r="GY130" s="140"/>
      <c r="GZ130" s="140"/>
      <c r="HA130" s="140"/>
      <c r="HB130" s="140"/>
      <c r="HC130" s="140"/>
      <c r="HD130" s="140"/>
      <c r="HE130" s="140"/>
      <c r="HF130" s="140"/>
      <c r="HG130" s="140"/>
      <c r="HH130" s="140"/>
      <c r="HI130" s="140"/>
      <c r="HJ130" s="140"/>
      <c r="HK130" s="140"/>
      <c r="HL130" s="140"/>
      <c r="HM130" s="140"/>
      <c r="HN130" s="140"/>
      <c r="HO130" s="140"/>
      <c r="HP130" s="140"/>
      <c r="HQ130" s="140"/>
      <c r="HR130" s="140"/>
      <c r="HS130" s="140"/>
      <c r="HT130" s="140"/>
      <c r="HU130" s="140"/>
      <c r="HV130" s="140"/>
      <c r="HW130" s="140"/>
      <c r="HX130" s="140"/>
      <c r="HY130" s="140"/>
      <c r="HZ130" s="140"/>
      <c r="IA130" s="140"/>
      <c r="IB130" s="139"/>
      <c r="IC130" s="140"/>
      <c r="ID130" s="140"/>
      <c r="IE130" s="140"/>
      <c r="IF130" s="140"/>
      <c r="IG130" s="140"/>
      <c r="IH130" s="140"/>
      <c r="II130" s="140"/>
      <c r="IJ130" s="140"/>
      <c r="IK130" s="140"/>
      <c r="IL130" s="140"/>
      <c r="IM130" s="140"/>
      <c r="IN130" s="140"/>
      <c r="IO130" s="140"/>
      <c r="IP130" s="140"/>
      <c r="IQ130" s="140"/>
      <c r="IR130" s="140"/>
      <c r="IS130" s="140"/>
      <c r="IT130" s="140"/>
      <c r="IU130" s="140"/>
      <c r="IV130" s="140"/>
      <c r="IW130" s="140"/>
      <c r="IX130" s="140"/>
      <c r="IY130" s="140"/>
      <c r="IZ130" s="140"/>
      <c r="JA130" s="140"/>
      <c r="JB130" s="140"/>
      <c r="JC130" s="140"/>
      <c r="JD130" s="140"/>
      <c r="JE130" s="140"/>
      <c r="JF130" s="140"/>
      <c r="JG130" s="140"/>
      <c r="JH130" s="140"/>
      <c r="JI130" s="140"/>
      <c r="JJ130" s="140"/>
      <c r="JK130" s="139"/>
      <c r="JL130" s="140"/>
      <c r="JM130" s="140"/>
      <c r="JN130" s="140"/>
      <c r="JO130" s="140"/>
      <c r="JP130" s="140"/>
      <c r="JQ130" s="140"/>
      <c r="JR130" s="140"/>
      <c r="JS130" s="140"/>
      <c r="JT130" s="140"/>
      <c r="JU130" s="140"/>
      <c r="JV130" s="140"/>
      <c r="JW130" s="140"/>
      <c r="JX130" s="140"/>
      <c r="JY130" s="140"/>
      <c r="JZ130" s="140"/>
      <c r="KA130" s="140"/>
      <c r="KB130" s="140"/>
      <c r="KC130" s="140"/>
      <c r="KD130" s="140"/>
      <c r="KE130" s="140"/>
      <c r="KF130" s="140"/>
      <c r="KG130" s="140"/>
      <c r="KH130" s="140"/>
      <c r="KI130" s="140"/>
      <c r="KJ130" s="140"/>
      <c r="KK130" s="140"/>
      <c r="KL130" s="140"/>
      <c r="KM130" s="140"/>
      <c r="KN130" s="140"/>
      <c r="KO130" s="140"/>
      <c r="KP130" s="140"/>
      <c r="KQ130" s="140"/>
      <c r="KR130" s="140"/>
      <c r="KS130" s="140"/>
      <c r="KT130" s="139"/>
      <c r="KU130" s="140"/>
      <c r="KV130" s="140"/>
      <c r="KW130" s="140"/>
      <c r="KX130" s="140"/>
      <c r="KY130" s="140"/>
      <c r="KZ130" s="140"/>
      <c r="LA130" s="140"/>
      <c r="LB130" s="140"/>
      <c r="LC130" s="140"/>
      <c r="LD130" s="140"/>
      <c r="LE130" s="140"/>
      <c r="LF130" s="140"/>
      <c r="LG130" s="140"/>
      <c r="LH130" s="140"/>
      <c r="LI130" s="140"/>
      <c r="LJ130" s="140"/>
      <c r="LK130" s="140"/>
      <c r="LL130" s="140"/>
      <c r="LM130" s="140"/>
      <c r="LN130" s="140"/>
      <c r="LO130" s="140"/>
      <c r="LP130" s="140"/>
      <c r="LQ130" s="140"/>
      <c r="LR130" s="140"/>
      <c r="LS130" s="140"/>
      <c r="LT130" s="140"/>
      <c r="LU130" s="140"/>
      <c r="LV130" s="140"/>
      <c r="LW130" s="140"/>
      <c r="LX130" s="140"/>
      <c r="LY130" s="140"/>
      <c r="LZ130" s="140"/>
      <c r="MA130" s="140"/>
      <c r="MB130" s="140"/>
      <c r="MC130" s="139"/>
      <c r="MD130" s="164"/>
      <c r="ME130" s="164"/>
      <c r="MF130" s="164"/>
      <c r="MG130" s="164"/>
      <c r="MH130" s="164"/>
      <c r="MI130" s="164"/>
      <c r="MJ130" s="164"/>
      <c r="MK130" s="164"/>
      <c r="ML130" s="164"/>
      <c r="MM130" s="164"/>
      <c r="MN130" s="164"/>
      <c r="MO130" s="164"/>
      <c r="MP130" s="164"/>
      <c r="MQ130" s="164"/>
      <c r="MR130" s="164"/>
      <c r="MS130" s="164"/>
      <c r="MT130" s="164"/>
      <c r="MU130" s="164"/>
      <c r="MV130" s="164"/>
      <c r="MW130" s="164"/>
      <c r="MX130" s="164"/>
      <c r="MY130" s="164"/>
      <c r="MZ130" s="164"/>
      <c r="NA130" s="164"/>
      <c r="NB130" s="164"/>
      <c r="NC130" s="164"/>
      <c r="ND130" s="164"/>
      <c r="NE130" s="164"/>
      <c r="NF130" s="164"/>
      <c r="NG130" s="164"/>
      <c r="NH130" s="164"/>
      <c r="NI130" s="164"/>
      <c r="NJ130" s="164"/>
      <c r="NK130" s="164"/>
      <c r="NL130" s="139"/>
      <c r="NM130" s="164"/>
      <c r="NN130" s="164"/>
      <c r="NO130" s="164"/>
      <c r="NP130" s="164"/>
      <c r="NQ130" s="164"/>
      <c r="NR130" s="164"/>
      <c r="NS130" s="164"/>
      <c r="NT130" s="164"/>
      <c r="NU130" s="164"/>
      <c r="NV130" s="164"/>
      <c r="NW130" s="164"/>
      <c r="NX130" s="164"/>
      <c r="NY130" s="164"/>
      <c r="NZ130" s="164"/>
      <c r="OA130" s="164"/>
      <c r="OB130" s="164"/>
      <c r="OC130" s="164"/>
      <c r="OD130" s="164"/>
      <c r="OE130" s="164"/>
      <c r="OF130" s="164"/>
      <c r="OG130" s="164"/>
      <c r="OH130" s="164"/>
      <c r="OI130" s="164"/>
      <c r="OJ130" s="164"/>
      <c r="OK130" s="164"/>
      <c r="OL130" s="164"/>
      <c r="OM130" s="164"/>
      <c r="ON130" s="164"/>
      <c r="OO130" s="164"/>
      <c r="OP130" s="164"/>
      <c r="OQ130" s="164"/>
      <c r="OR130" s="164"/>
      <c r="OS130" s="164"/>
      <c r="OT130" s="164"/>
      <c r="OU130" s="139"/>
      <c r="OV130" s="164"/>
      <c r="OW130" s="164"/>
      <c r="OX130" s="164"/>
      <c r="OY130" s="164"/>
      <c r="OZ130" s="164"/>
      <c r="PA130" s="164"/>
      <c r="PB130" s="164"/>
      <c r="PC130" s="164"/>
      <c r="PD130" s="164"/>
      <c r="PE130" s="164"/>
      <c r="PF130" s="164"/>
      <c r="PG130" s="164"/>
      <c r="PH130" s="164"/>
      <c r="PI130" s="164"/>
      <c r="PJ130" s="164"/>
      <c r="PK130" s="164"/>
      <c r="PL130" s="164"/>
      <c r="PM130" s="164"/>
      <c r="PN130" s="164"/>
      <c r="PO130" s="164"/>
      <c r="PP130" s="164"/>
      <c r="PQ130" s="164"/>
      <c r="PR130" s="164"/>
      <c r="PS130" s="164"/>
      <c r="PT130" s="164"/>
      <c r="PU130" s="164"/>
      <c r="PV130" s="164"/>
      <c r="PW130" s="164"/>
      <c r="PX130" s="164"/>
      <c r="PY130" s="164"/>
      <c r="PZ130" s="164"/>
      <c r="QA130" s="164"/>
      <c r="QB130" s="164"/>
      <c r="QC130" s="164"/>
      <c r="QD130" s="131"/>
    </row>
    <row r="131" spans="2:446">
      <c r="B131" s="128"/>
      <c r="C131" s="129"/>
      <c r="D131" s="129"/>
      <c r="E131" s="129"/>
      <c r="F131" s="130"/>
      <c r="G131" s="130"/>
      <c r="H131" s="131"/>
      <c r="I131" s="132"/>
      <c r="J131" s="132"/>
      <c r="K131" s="162"/>
      <c r="L131" s="132"/>
      <c r="M131" s="132"/>
      <c r="N131" s="135"/>
      <c r="O131" s="132"/>
      <c r="P131" s="135"/>
      <c r="Q131" s="132"/>
      <c r="R131" s="133"/>
      <c r="S131" s="133"/>
      <c r="T131" s="133"/>
      <c r="U131" s="133"/>
      <c r="V131" s="133"/>
      <c r="W131" s="133"/>
      <c r="X131" s="131"/>
      <c r="Y131" s="134"/>
      <c r="Z131" s="134"/>
      <c r="AA131" s="163"/>
      <c r="AB131" s="163"/>
      <c r="AC131" s="134"/>
      <c r="AD131" s="134"/>
      <c r="AE131" s="134"/>
      <c r="AF131" s="131"/>
      <c r="AG131" s="135"/>
      <c r="AH131" s="135"/>
      <c r="AI131" s="135"/>
      <c r="AJ131" s="135"/>
      <c r="AK131" s="135"/>
      <c r="AL131" s="131"/>
      <c r="AM131" s="156"/>
      <c r="AN131" s="156"/>
      <c r="AO131" s="156"/>
      <c r="AP131" s="131"/>
      <c r="AQ131" s="138"/>
      <c r="AR131" s="138"/>
      <c r="AS131" s="131"/>
      <c r="AT131" s="138"/>
      <c r="AU131" s="138"/>
      <c r="AV131" s="131"/>
      <c r="AW131" s="138"/>
      <c r="AX131" s="138"/>
      <c r="AY131" s="138"/>
      <c r="AZ131" s="138"/>
      <c r="BA131" s="138"/>
      <c r="BB131" s="131"/>
      <c r="BC131" s="138"/>
      <c r="BD131" s="138"/>
      <c r="BE131" s="138"/>
      <c r="BF131" s="131"/>
      <c r="BG131" s="138"/>
      <c r="BH131" s="138"/>
      <c r="BI131" s="131"/>
      <c r="BJ131" s="140"/>
      <c r="BK131" s="140"/>
      <c r="BL131" s="140"/>
      <c r="BM131" s="140"/>
      <c r="BN131" s="140"/>
      <c r="BO131" s="140"/>
      <c r="BP131" s="140"/>
      <c r="BQ131" s="140"/>
      <c r="BR131" s="140"/>
      <c r="BS131" s="140"/>
      <c r="BT131" s="140"/>
      <c r="BU131" s="140"/>
      <c r="BV131" s="140"/>
      <c r="BW131" s="140"/>
      <c r="BX131" s="140"/>
      <c r="BY131" s="140"/>
      <c r="BZ131" s="140"/>
      <c r="CA131" s="140"/>
      <c r="CB131" s="140"/>
      <c r="CC131" s="140"/>
      <c r="CD131" s="140"/>
      <c r="CE131" s="140"/>
      <c r="CF131" s="140"/>
      <c r="CG131" s="140"/>
      <c r="CH131" s="140"/>
      <c r="CI131" s="140"/>
      <c r="CJ131" s="140"/>
      <c r="CK131" s="140"/>
      <c r="CL131" s="140"/>
      <c r="CM131" s="140"/>
      <c r="CN131" s="140"/>
      <c r="CO131" s="140"/>
      <c r="CP131" s="140"/>
      <c r="CQ131" s="140"/>
      <c r="CR131" s="131"/>
      <c r="CS131" s="140"/>
      <c r="CT131" s="140"/>
      <c r="CU131" s="140"/>
      <c r="CV131" s="140"/>
      <c r="CW131" s="140"/>
      <c r="CX131" s="140"/>
      <c r="CY131" s="140"/>
      <c r="CZ131" s="140"/>
      <c r="DA131" s="140"/>
      <c r="DB131" s="140"/>
      <c r="DC131" s="140"/>
      <c r="DD131" s="140"/>
      <c r="DE131" s="140"/>
      <c r="DF131" s="140"/>
      <c r="DG131" s="140"/>
      <c r="DH131" s="140"/>
      <c r="DI131" s="140"/>
      <c r="DJ131" s="140"/>
      <c r="DK131" s="140"/>
      <c r="DL131" s="140"/>
      <c r="DM131" s="140"/>
      <c r="DN131" s="140"/>
      <c r="DO131" s="140"/>
      <c r="DP131" s="140"/>
      <c r="DQ131" s="140"/>
      <c r="DR131" s="140"/>
      <c r="DS131" s="140"/>
      <c r="DT131" s="140"/>
      <c r="DU131" s="140"/>
      <c r="DV131" s="140"/>
      <c r="DW131" s="140"/>
      <c r="DX131" s="140"/>
      <c r="DY131" s="140"/>
      <c r="DZ131" s="140"/>
      <c r="EA131" s="139"/>
      <c r="EB131" s="140"/>
      <c r="EC131" s="140"/>
      <c r="ED131" s="140"/>
      <c r="EE131" s="140"/>
      <c r="EF131" s="140"/>
      <c r="EG131" s="140"/>
      <c r="EH131" s="140"/>
      <c r="EI131" s="140"/>
      <c r="EJ131" s="140"/>
      <c r="EK131" s="140"/>
      <c r="EL131" s="140"/>
      <c r="EM131" s="140"/>
      <c r="EN131" s="140"/>
      <c r="EO131" s="140"/>
      <c r="EP131" s="140"/>
      <c r="EQ131" s="140"/>
      <c r="ER131" s="140"/>
      <c r="ES131" s="140"/>
      <c r="ET131" s="140"/>
      <c r="EU131" s="140"/>
      <c r="EV131" s="140"/>
      <c r="EW131" s="140"/>
      <c r="EX131" s="140"/>
      <c r="EY131" s="140"/>
      <c r="EZ131" s="140"/>
      <c r="FA131" s="140"/>
      <c r="FB131" s="140"/>
      <c r="FC131" s="140"/>
      <c r="FD131" s="140"/>
      <c r="FE131" s="140"/>
      <c r="FF131" s="140"/>
      <c r="FG131" s="140"/>
      <c r="FH131" s="140"/>
      <c r="FI131" s="140"/>
      <c r="FJ131" s="139"/>
      <c r="FK131" s="140"/>
      <c r="FL131" s="140"/>
      <c r="FM131" s="140"/>
      <c r="FN131" s="140"/>
      <c r="FO131" s="140"/>
      <c r="FP131" s="140"/>
      <c r="FQ131" s="140"/>
      <c r="FR131" s="140"/>
      <c r="FS131" s="140"/>
      <c r="FT131" s="140"/>
      <c r="FU131" s="140"/>
      <c r="FV131" s="140"/>
      <c r="FW131" s="140"/>
      <c r="FX131" s="140"/>
      <c r="FY131" s="140"/>
      <c r="FZ131" s="140"/>
      <c r="GA131" s="140"/>
      <c r="GB131" s="140"/>
      <c r="GC131" s="140"/>
      <c r="GD131" s="140"/>
      <c r="GE131" s="140"/>
      <c r="GF131" s="140"/>
      <c r="GG131" s="140"/>
      <c r="GH131" s="140"/>
      <c r="GI131" s="140"/>
      <c r="GJ131" s="140"/>
      <c r="GK131" s="140"/>
      <c r="GL131" s="140"/>
      <c r="GM131" s="140"/>
      <c r="GN131" s="140"/>
      <c r="GO131" s="140"/>
      <c r="GP131" s="140"/>
      <c r="GQ131" s="140"/>
      <c r="GR131" s="140"/>
      <c r="GS131" s="139"/>
      <c r="GT131" s="140"/>
      <c r="GU131" s="140"/>
      <c r="GV131" s="140"/>
      <c r="GW131" s="140"/>
      <c r="GX131" s="140"/>
      <c r="GY131" s="140"/>
      <c r="GZ131" s="140"/>
      <c r="HA131" s="140"/>
      <c r="HB131" s="140"/>
      <c r="HC131" s="140"/>
      <c r="HD131" s="140"/>
      <c r="HE131" s="140"/>
      <c r="HF131" s="140"/>
      <c r="HG131" s="140"/>
      <c r="HH131" s="140"/>
      <c r="HI131" s="140"/>
      <c r="HJ131" s="140"/>
      <c r="HK131" s="140"/>
      <c r="HL131" s="140"/>
      <c r="HM131" s="140"/>
      <c r="HN131" s="140"/>
      <c r="HO131" s="140"/>
      <c r="HP131" s="140"/>
      <c r="HQ131" s="140"/>
      <c r="HR131" s="140"/>
      <c r="HS131" s="140"/>
      <c r="HT131" s="140"/>
      <c r="HU131" s="140"/>
      <c r="HV131" s="140"/>
      <c r="HW131" s="140"/>
      <c r="HX131" s="140"/>
      <c r="HY131" s="140"/>
      <c r="HZ131" s="140"/>
      <c r="IA131" s="140"/>
      <c r="IB131" s="139"/>
      <c r="IC131" s="140"/>
      <c r="ID131" s="140"/>
      <c r="IE131" s="140"/>
      <c r="IF131" s="140"/>
      <c r="IG131" s="140"/>
      <c r="IH131" s="140"/>
      <c r="II131" s="140"/>
      <c r="IJ131" s="140"/>
      <c r="IK131" s="140"/>
      <c r="IL131" s="140"/>
      <c r="IM131" s="140"/>
      <c r="IN131" s="140"/>
      <c r="IO131" s="140"/>
      <c r="IP131" s="140"/>
      <c r="IQ131" s="140"/>
      <c r="IR131" s="140"/>
      <c r="IS131" s="140"/>
      <c r="IT131" s="140"/>
      <c r="IU131" s="140"/>
      <c r="IV131" s="140"/>
      <c r="IW131" s="140"/>
      <c r="IX131" s="140"/>
      <c r="IY131" s="140"/>
      <c r="IZ131" s="140"/>
      <c r="JA131" s="140"/>
      <c r="JB131" s="140"/>
      <c r="JC131" s="140"/>
      <c r="JD131" s="140"/>
      <c r="JE131" s="140"/>
      <c r="JF131" s="140"/>
      <c r="JG131" s="140"/>
      <c r="JH131" s="140"/>
      <c r="JI131" s="140"/>
      <c r="JJ131" s="140"/>
      <c r="JK131" s="139"/>
      <c r="JL131" s="140"/>
      <c r="JM131" s="140"/>
      <c r="JN131" s="140"/>
      <c r="JO131" s="140"/>
      <c r="JP131" s="140"/>
      <c r="JQ131" s="140"/>
      <c r="JR131" s="140"/>
      <c r="JS131" s="140"/>
      <c r="JT131" s="140"/>
      <c r="JU131" s="140"/>
      <c r="JV131" s="140"/>
      <c r="JW131" s="140"/>
      <c r="JX131" s="140"/>
      <c r="JY131" s="140"/>
      <c r="JZ131" s="140"/>
      <c r="KA131" s="140"/>
      <c r="KB131" s="140"/>
      <c r="KC131" s="140"/>
      <c r="KD131" s="140"/>
      <c r="KE131" s="140"/>
      <c r="KF131" s="140"/>
      <c r="KG131" s="140"/>
      <c r="KH131" s="140"/>
      <c r="KI131" s="140"/>
      <c r="KJ131" s="140"/>
      <c r="KK131" s="140"/>
      <c r="KL131" s="140"/>
      <c r="KM131" s="140"/>
      <c r="KN131" s="140"/>
      <c r="KO131" s="140"/>
      <c r="KP131" s="140"/>
      <c r="KQ131" s="140"/>
      <c r="KR131" s="140"/>
      <c r="KS131" s="140"/>
      <c r="KT131" s="139"/>
      <c r="KU131" s="140"/>
      <c r="KV131" s="140"/>
      <c r="KW131" s="140"/>
      <c r="KX131" s="140"/>
      <c r="KY131" s="140"/>
      <c r="KZ131" s="140"/>
      <c r="LA131" s="140"/>
      <c r="LB131" s="140"/>
      <c r="LC131" s="140"/>
      <c r="LD131" s="140"/>
      <c r="LE131" s="140"/>
      <c r="LF131" s="140"/>
      <c r="LG131" s="140"/>
      <c r="LH131" s="140"/>
      <c r="LI131" s="140"/>
      <c r="LJ131" s="140"/>
      <c r="LK131" s="140"/>
      <c r="LL131" s="140"/>
      <c r="LM131" s="140"/>
      <c r="LN131" s="140"/>
      <c r="LO131" s="140"/>
      <c r="LP131" s="140"/>
      <c r="LQ131" s="140"/>
      <c r="LR131" s="140"/>
      <c r="LS131" s="140"/>
      <c r="LT131" s="140"/>
      <c r="LU131" s="140"/>
      <c r="LV131" s="140"/>
      <c r="LW131" s="140"/>
      <c r="LX131" s="140"/>
      <c r="LY131" s="140"/>
      <c r="LZ131" s="140"/>
      <c r="MA131" s="140"/>
      <c r="MB131" s="140"/>
      <c r="MC131" s="139"/>
      <c r="MD131" s="164"/>
      <c r="ME131" s="164"/>
      <c r="MF131" s="164"/>
      <c r="MG131" s="164"/>
      <c r="MH131" s="164"/>
      <c r="MI131" s="164"/>
      <c r="MJ131" s="164"/>
      <c r="MK131" s="164"/>
      <c r="ML131" s="164"/>
      <c r="MM131" s="164"/>
      <c r="MN131" s="164"/>
      <c r="MO131" s="164"/>
      <c r="MP131" s="164"/>
      <c r="MQ131" s="164"/>
      <c r="MR131" s="164"/>
      <c r="MS131" s="164"/>
      <c r="MT131" s="164"/>
      <c r="MU131" s="164"/>
      <c r="MV131" s="164"/>
      <c r="MW131" s="164"/>
      <c r="MX131" s="164"/>
      <c r="MY131" s="164"/>
      <c r="MZ131" s="164"/>
      <c r="NA131" s="164"/>
      <c r="NB131" s="164"/>
      <c r="NC131" s="164"/>
      <c r="ND131" s="164"/>
      <c r="NE131" s="164"/>
      <c r="NF131" s="164"/>
      <c r="NG131" s="164"/>
      <c r="NH131" s="164"/>
      <c r="NI131" s="164"/>
      <c r="NJ131" s="164"/>
      <c r="NK131" s="164"/>
      <c r="NL131" s="139"/>
      <c r="NM131" s="164"/>
      <c r="NN131" s="164"/>
      <c r="NO131" s="164"/>
      <c r="NP131" s="164"/>
      <c r="NQ131" s="164"/>
      <c r="NR131" s="164"/>
      <c r="NS131" s="164"/>
      <c r="NT131" s="164"/>
      <c r="NU131" s="164"/>
      <c r="NV131" s="164"/>
      <c r="NW131" s="164"/>
      <c r="NX131" s="164"/>
      <c r="NY131" s="164"/>
      <c r="NZ131" s="164"/>
      <c r="OA131" s="164"/>
      <c r="OB131" s="164"/>
      <c r="OC131" s="164"/>
      <c r="OD131" s="164"/>
      <c r="OE131" s="164"/>
      <c r="OF131" s="164"/>
      <c r="OG131" s="164"/>
      <c r="OH131" s="164"/>
      <c r="OI131" s="164"/>
      <c r="OJ131" s="164"/>
      <c r="OK131" s="164"/>
      <c r="OL131" s="164"/>
      <c r="OM131" s="164"/>
      <c r="ON131" s="164"/>
      <c r="OO131" s="164"/>
      <c r="OP131" s="164"/>
      <c r="OQ131" s="164"/>
      <c r="OR131" s="164"/>
      <c r="OS131" s="164"/>
      <c r="OT131" s="164"/>
      <c r="OU131" s="139"/>
      <c r="OV131" s="164"/>
      <c r="OW131" s="164"/>
      <c r="OX131" s="164"/>
      <c r="OY131" s="164"/>
      <c r="OZ131" s="164"/>
      <c r="PA131" s="164"/>
      <c r="PB131" s="164"/>
      <c r="PC131" s="164"/>
      <c r="PD131" s="164"/>
      <c r="PE131" s="164"/>
      <c r="PF131" s="164"/>
      <c r="PG131" s="164"/>
      <c r="PH131" s="164"/>
      <c r="PI131" s="164"/>
      <c r="PJ131" s="164"/>
      <c r="PK131" s="164"/>
      <c r="PL131" s="164"/>
      <c r="PM131" s="164"/>
      <c r="PN131" s="164"/>
      <c r="PO131" s="164"/>
      <c r="PP131" s="164"/>
      <c r="PQ131" s="164"/>
      <c r="PR131" s="164"/>
      <c r="PS131" s="164"/>
      <c r="PT131" s="164"/>
      <c r="PU131" s="164"/>
      <c r="PV131" s="164"/>
      <c r="PW131" s="164"/>
      <c r="PX131" s="164"/>
      <c r="PY131" s="164"/>
      <c r="PZ131" s="164"/>
      <c r="QA131" s="164"/>
      <c r="QB131" s="164"/>
      <c r="QC131" s="164"/>
      <c r="QD131" s="131"/>
    </row>
    <row r="132" spans="2:446">
      <c r="B132" s="128"/>
      <c r="C132" s="129"/>
      <c r="D132" s="129"/>
      <c r="E132" s="129"/>
      <c r="F132" s="130"/>
      <c r="G132" s="130"/>
      <c r="H132" s="131"/>
      <c r="I132" s="132"/>
      <c r="J132" s="132"/>
      <c r="K132" s="162"/>
      <c r="L132" s="132"/>
      <c r="M132" s="132"/>
      <c r="N132" s="135"/>
      <c r="O132" s="132"/>
      <c r="P132" s="135"/>
      <c r="Q132" s="132"/>
      <c r="R132" s="133"/>
      <c r="S132" s="133"/>
      <c r="T132" s="133"/>
      <c r="U132" s="133"/>
      <c r="V132" s="133"/>
      <c r="W132" s="133"/>
      <c r="X132" s="131"/>
      <c r="Y132" s="134"/>
      <c r="Z132" s="134"/>
      <c r="AA132" s="163"/>
      <c r="AB132" s="163"/>
      <c r="AC132" s="134"/>
      <c r="AD132" s="134"/>
      <c r="AE132" s="134"/>
      <c r="AF132" s="131"/>
      <c r="AG132" s="135"/>
      <c r="AH132" s="135"/>
      <c r="AI132" s="135"/>
      <c r="AJ132" s="135"/>
      <c r="AK132" s="135"/>
      <c r="AL132" s="131"/>
      <c r="AM132" s="156"/>
      <c r="AN132" s="156"/>
      <c r="AO132" s="156"/>
      <c r="AP132" s="131"/>
      <c r="AQ132" s="138"/>
      <c r="AR132" s="138"/>
      <c r="AS132" s="131"/>
      <c r="AT132" s="138"/>
      <c r="AU132" s="138"/>
      <c r="AV132" s="131"/>
      <c r="AW132" s="138"/>
      <c r="AX132" s="138"/>
      <c r="AY132" s="138"/>
      <c r="AZ132" s="138"/>
      <c r="BA132" s="138"/>
      <c r="BB132" s="131"/>
      <c r="BC132" s="138"/>
      <c r="BD132" s="138"/>
      <c r="BE132" s="138"/>
      <c r="BF132" s="131"/>
      <c r="BG132" s="138"/>
      <c r="BH132" s="138"/>
      <c r="BI132" s="131"/>
      <c r="BJ132" s="140"/>
      <c r="BK132" s="140"/>
      <c r="BL132" s="140"/>
      <c r="BM132" s="140"/>
      <c r="BN132" s="140"/>
      <c r="BO132" s="140"/>
      <c r="BP132" s="140"/>
      <c r="BQ132" s="140"/>
      <c r="BR132" s="140"/>
      <c r="BS132" s="140"/>
      <c r="BT132" s="140"/>
      <c r="BU132" s="140"/>
      <c r="BV132" s="140"/>
      <c r="BW132" s="140"/>
      <c r="BX132" s="140"/>
      <c r="BY132" s="140"/>
      <c r="BZ132" s="140"/>
      <c r="CA132" s="140"/>
      <c r="CB132" s="140"/>
      <c r="CC132" s="140"/>
      <c r="CD132" s="140"/>
      <c r="CE132" s="140"/>
      <c r="CF132" s="140"/>
      <c r="CG132" s="140"/>
      <c r="CH132" s="140"/>
      <c r="CI132" s="140"/>
      <c r="CJ132" s="140"/>
      <c r="CK132" s="140"/>
      <c r="CL132" s="140"/>
      <c r="CM132" s="140"/>
      <c r="CN132" s="140"/>
      <c r="CO132" s="140"/>
      <c r="CP132" s="140"/>
      <c r="CQ132" s="140"/>
      <c r="CR132" s="131"/>
      <c r="CS132" s="140"/>
      <c r="CT132" s="140"/>
      <c r="CU132" s="140"/>
      <c r="CV132" s="140"/>
      <c r="CW132" s="140"/>
      <c r="CX132" s="140"/>
      <c r="CY132" s="140"/>
      <c r="CZ132" s="140"/>
      <c r="DA132" s="140"/>
      <c r="DB132" s="140"/>
      <c r="DC132" s="140"/>
      <c r="DD132" s="140"/>
      <c r="DE132" s="140"/>
      <c r="DF132" s="140"/>
      <c r="DG132" s="140"/>
      <c r="DH132" s="140"/>
      <c r="DI132" s="140"/>
      <c r="DJ132" s="140"/>
      <c r="DK132" s="140"/>
      <c r="DL132" s="140"/>
      <c r="DM132" s="140"/>
      <c r="DN132" s="140"/>
      <c r="DO132" s="140"/>
      <c r="DP132" s="140"/>
      <c r="DQ132" s="140"/>
      <c r="DR132" s="140"/>
      <c r="DS132" s="140"/>
      <c r="DT132" s="140"/>
      <c r="DU132" s="140"/>
      <c r="DV132" s="140"/>
      <c r="DW132" s="140"/>
      <c r="DX132" s="140"/>
      <c r="DY132" s="140"/>
      <c r="DZ132" s="140"/>
      <c r="EA132" s="139"/>
      <c r="EB132" s="140"/>
      <c r="EC132" s="140"/>
      <c r="ED132" s="140"/>
      <c r="EE132" s="140"/>
      <c r="EF132" s="140"/>
      <c r="EG132" s="140"/>
      <c r="EH132" s="140"/>
      <c r="EI132" s="140"/>
      <c r="EJ132" s="140"/>
      <c r="EK132" s="140"/>
      <c r="EL132" s="140"/>
      <c r="EM132" s="140"/>
      <c r="EN132" s="140"/>
      <c r="EO132" s="140"/>
      <c r="EP132" s="140"/>
      <c r="EQ132" s="140"/>
      <c r="ER132" s="140"/>
      <c r="ES132" s="140"/>
      <c r="ET132" s="140"/>
      <c r="EU132" s="140"/>
      <c r="EV132" s="140"/>
      <c r="EW132" s="140"/>
      <c r="EX132" s="140"/>
      <c r="EY132" s="140"/>
      <c r="EZ132" s="140"/>
      <c r="FA132" s="140"/>
      <c r="FB132" s="140"/>
      <c r="FC132" s="140"/>
      <c r="FD132" s="140"/>
      <c r="FE132" s="140"/>
      <c r="FF132" s="140"/>
      <c r="FG132" s="140"/>
      <c r="FH132" s="140"/>
      <c r="FI132" s="140"/>
      <c r="FJ132" s="139"/>
      <c r="FK132" s="140"/>
      <c r="FL132" s="140"/>
      <c r="FM132" s="140"/>
      <c r="FN132" s="140"/>
      <c r="FO132" s="140"/>
      <c r="FP132" s="140"/>
      <c r="FQ132" s="140"/>
      <c r="FR132" s="140"/>
      <c r="FS132" s="140"/>
      <c r="FT132" s="140"/>
      <c r="FU132" s="140"/>
      <c r="FV132" s="140"/>
      <c r="FW132" s="140"/>
      <c r="FX132" s="140"/>
      <c r="FY132" s="140"/>
      <c r="FZ132" s="140"/>
      <c r="GA132" s="140"/>
      <c r="GB132" s="140"/>
      <c r="GC132" s="140"/>
      <c r="GD132" s="140"/>
      <c r="GE132" s="140"/>
      <c r="GF132" s="140"/>
      <c r="GG132" s="140"/>
      <c r="GH132" s="140"/>
      <c r="GI132" s="140"/>
      <c r="GJ132" s="140"/>
      <c r="GK132" s="140"/>
      <c r="GL132" s="140"/>
      <c r="GM132" s="140"/>
      <c r="GN132" s="140"/>
      <c r="GO132" s="140"/>
      <c r="GP132" s="140"/>
      <c r="GQ132" s="140"/>
      <c r="GR132" s="140"/>
      <c r="GS132" s="139"/>
      <c r="GT132" s="140"/>
      <c r="GU132" s="140"/>
      <c r="GV132" s="140"/>
      <c r="GW132" s="140"/>
      <c r="GX132" s="140"/>
      <c r="GY132" s="140"/>
      <c r="GZ132" s="140"/>
      <c r="HA132" s="140"/>
      <c r="HB132" s="140"/>
      <c r="HC132" s="140"/>
      <c r="HD132" s="140"/>
      <c r="HE132" s="140"/>
      <c r="HF132" s="140"/>
      <c r="HG132" s="140"/>
      <c r="HH132" s="140"/>
      <c r="HI132" s="140"/>
      <c r="HJ132" s="140"/>
      <c r="HK132" s="140"/>
      <c r="HL132" s="140"/>
      <c r="HM132" s="140"/>
      <c r="HN132" s="140"/>
      <c r="HO132" s="140"/>
      <c r="HP132" s="140"/>
      <c r="HQ132" s="140"/>
      <c r="HR132" s="140"/>
      <c r="HS132" s="140"/>
      <c r="HT132" s="140"/>
      <c r="HU132" s="140"/>
      <c r="HV132" s="140"/>
      <c r="HW132" s="140"/>
      <c r="HX132" s="140"/>
      <c r="HY132" s="140"/>
      <c r="HZ132" s="140"/>
      <c r="IA132" s="140"/>
      <c r="IB132" s="139"/>
      <c r="IC132" s="140"/>
      <c r="ID132" s="140"/>
      <c r="IE132" s="140"/>
      <c r="IF132" s="140"/>
      <c r="IG132" s="140"/>
      <c r="IH132" s="140"/>
      <c r="II132" s="140"/>
      <c r="IJ132" s="140"/>
      <c r="IK132" s="140"/>
      <c r="IL132" s="140"/>
      <c r="IM132" s="140"/>
      <c r="IN132" s="140"/>
      <c r="IO132" s="140"/>
      <c r="IP132" s="140"/>
      <c r="IQ132" s="140"/>
      <c r="IR132" s="140"/>
      <c r="IS132" s="140"/>
      <c r="IT132" s="140"/>
      <c r="IU132" s="140"/>
      <c r="IV132" s="140"/>
      <c r="IW132" s="140"/>
      <c r="IX132" s="140"/>
      <c r="IY132" s="140"/>
      <c r="IZ132" s="140"/>
      <c r="JA132" s="140"/>
      <c r="JB132" s="140"/>
      <c r="JC132" s="140"/>
      <c r="JD132" s="140"/>
      <c r="JE132" s="140"/>
      <c r="JF132" s="140"/>
      <c r="JG132" s="140"/>
      <c r="JH132" s="140"/>
      <c r="JI132" s="140"/>
      <c r="JJ132" s="140"/>
      <c r="JK132" s="139"/>
      <c r="JL132" s="140"/>
      <c r="JM132" s="140"/>
      <c r="JN132" s="140"/>
      <c r="JO132" s="140"/>
      <c r="JP132" s="140"/>
      <c r="JQ132" s="140"/>
      <c r="JR132" s="140"/>
      <c r="JS132" s="140"/>
      <c r="JT132" s="140"/>
      <c r="JU132" s="140"/>
      <c r="JV132" s="140"/>
      <c r="JW132" s="140"/>
      <c r="JX132" s="140"/>
      <c r="JY132" s="140"/>
      <c r="JZ132" s="140"/>
      <c r="KA132" s="140"/>
      <c r="KB132" s="140"/>
      <c r="KC132" s="140"/>
      <c r="KD132" s="140"/>
      <c r="KE132" s="140"/>
      <c r="KF132" s="140"/>
      <c r="KG132" s="140"/>
      <c r="KH132" s="140"/>
      <c r="KI132" s="140"/>
      <c r="KJ132" s="140"/>
      <c r="KK132" s="140"/>
      <c r="KL132" s="140"/>
      <c r="KM132" s="140"/>
      <c r="KN132" s="140"/>
      <c r="KO132" s="140"/>
      <c r="KP132" s="140"/>
      <c r="KQ132" s="140"/>
      <c r="KR132" s="140"/>
      <c r="KS132" s="140"/>
      <c r="KT132" s="139"/>
      <c r="KU132" s="140"/>
      <c r="KV132" s="140"/>
      <c r="KW132" s="140"/>
      <c r="KX132" s="140"/>
      <c r="KY132" s="140"/>
      <c r="KZ132" s="140"/>
      <c r="LA132" s="140"/>
      <c r="LB132" s="140"/>
      <c r="LC132" s="140"/>
      <c r="LD132" s="140"/>
      <c r="LE132" s="140"/>
      <c r="LF132" s="140"/>
      <c r="LG132" s="140"/>
      <c r="LH132" s="140"/>
      <c r="LI132" s="140"/>
      <c r="LJ132" s="140"/>
      <c r="LK132" s="140"/>
      <c r="LL132" s="140"/>
      <c r="LM132" s="140"/>
      <c r="LN132" s="140"/>
      <c r="LO132" s="140"/>
      <c r="LP132" s="140"/>
      <c r="LQ132" s="140"/>
      <c r="LR132" s="140"/>
      <c r="LS132" s="140"/>
      <c r="LT132" s="140"/>
      <c r="LU132" s="140"/>
      <c r="LV132" s="140"/>
      <c r="LW132" s="140"/>
      <c r="LX132" s="140"/>
      <c r="LY132" s="140"/>
      <c r="LZ132" s="140"/>
      <c r="MA132" s="140"/>
      <c r="MB132" s="140"/>
      <c r="MC132" s="139"/>
      <c r="MD132" s="164"/>
      <c r="ME132" s="164"/>
      <c r="MF132" s="164"/>
      <c r="MG132" s="164"/>
      <c r="MH132" s="164"/>
      <c r="MI132" s="164"/>
      <c r="MJ132" s="164"/>
      <c r="MK132" s="164"/>
      <c r="ML132" s="164"/>
      <c r="MM132" s="164"/>
      <c r="MN132" s="164"/>
      <c r="MO132" s="164"/>
      <c r="MP132" s="164"/>
      <c r="MQ132" s="164"/>
      <c r="MR132" s="164"/>
      <c r="MS132" s="164"/>
      <c r="MT132" s="164"/>
      <c r="MU132" s="164"/>
      <c r="MV132" s="164"/>
      <c r="MW132" s="164"/>
      <c r="MX132" s="164"/>
      <c r="MY132" s="164"/>
      <c r="MZ132" s="164"/>
      <c r="NA132" s="164"/>
      <c r="NB132" s="164"/>
      <c r="NC132" s="164"/>
      <c r="ND132" s="164"/>
      <c r="NE132" s="164"/>
      <c r="NF132" s="164"/>
      <c r="NG132" s="164"/>
      <c r="NH132" s="164"/>
      <c r="NI132" s="164"/>
      <c r="NJ132" s="164"/>
      <c r="NK132" s="164"/>
      <c r="NL132" s="139"/>
      <c r="NM132" s="164"/>
      <c r="NN132" s="164"/>
      <c r="NO132" s="164"/>
      <c r="NP132" s="164"/>
      <c r="NQ132" s="164"/>
      <c r="NR132" s="164"/>
      <c r="NS132" s="164"/>
      <c r="NT132" s="164"/>
      <c r="NU132" s="164"/>
      <c r="NV132" s="164"/>
      <c r="NW132" s="164"/>
      <c r="NX132" s="164"/>
      <c r="NY132" s="164"/>
      <c r="NZ132" s="164"/>
      <c r="OA132" s="164"/>
      <c r="OB132" s="164"/>
      <c r="OC132" s="164"/>
      <c r="OD132" s="164"/>
      <c r="OE132" s="164"/>
      <c r="OF132" s="164"/>
      <c r="OG132" s="164"/>
      <c r="OH132" s="164"/>
      <c r="OI132" s="164"/>
      <c r="OJ132" s="164"/>
      <c r="OK132" s="164"/>
      <c r="OL132" s="164"/>
      <c r="OM132" s="164"/>
      <c r="ON132" s="164"/>
      <c r="OO132" s="164"/>
      <c r="OP132" s="164"/>
      <c r="OQ132" s="164"/>
      <c r="OR132" s="164"/>
      <c r="OS132" s="164"/>
      <c r="OT132" s="164"/>
      <c r="OU132" s="139"/>
      <c r="OV132" s="164"/>
      <c r="OW132" s="164"/>
      <c r="OX132" s="164"/>
      <c r="OY132" s="164"/>
      <c r="OZ132" s="164"/>
      <c r="PA132" s="164"/>
      <c r="PB132" s="164"/>
      <c r="PC132" s="164"/>
      <c r="PD132" s="164"/>
      <c r="PE132" s="164"/>
      <c r="PF132" s="164"/>
      <c r="PG132" s="164"/>
      <c r="PH132" s="164"/>
      <c r="PI132" s="164"/>
      <c r="PJ132" s="164"/>
      <c r="PK132" s="164"/>
      <c r="PL132" s="164"/>
      <c r="PM132" s="164"/>
      <c r="PN132" s="164"/>
      <c r="PO132" s="164"/>
      <c r="PP132" s="164"/>
      <c r="PQ132" s="164"/>
      <c r="PR132" s="164"/>
      <c r="PS132" s="164"/>
      <c r="PT132" s="164"/>
      <c r="PU132" s="164"/>
      <c r="PV132" s="164"/>
      <c r="PW132" s="164"/>
      <c r="PX132" s="164"/>
      <c r="PY132" s="164"/>
      <c r="PZ132" s="164"/>
      <c r="QA132" s="164"/>
      <c r="QB132" s="164"/>
      <c r="QC132" s="164"/>
      <c r="QD132" s="131"/>
    </row>
    <row r="133" spans="2:446">
      <c r="B133" s="128"/>
      <c r="C133" s="129"/>
      <c r="D133" s="129"/>
      <c r="E133" s="129"/>
      <c r="F133" s="130"/>
      <c r="G133" s="130"/>
      <c r="H133" s="131"/>
      <c r="I133" s="132"/>
      <c r="J133" s="132"/>
      <c r="K133" s="162"/>
      <c r="L133" s="132"/>
      <c r="M133" s="132"/>
      <c r="N133" s="135"/>
      <c r="O133" s="132"/>
      <c r="P133" s="135"/>
      <c r="Q133" s="132"/>
      <c r="R133" s="133"/>
      <c r="S133" s="133"/>
      <c r="T133" s="133"/>
      <c r="U133" s="133"/>
      <c r="V133" s="133"/>
      <c r="W133" s="133"/>
      <c r="X133" s="131"/>
      <c r="Y133" s="134"/>
      <c r="Z133" s="134"/>
      <c r="AA133" s="163"/>
      <c r="AB133" s="163"/>
      <c r="AC133" s="134"/>
      <c r="AD133" s="134"/>
      <c r="AE133" s="134"/>
      <c r="AF133" s="131"/>
      <c r="AG133" s="135"/>
      <c r="AH133" s="135"/>
      <c r="AI133" s="135"/>
      <c r="AJ133" s="135"/>
      <c r="AK133" s="135"/>
      <c r="AL133" s="131"/>
      <c r="AM133" s="156"/>
      <c r="AN133" s="156"/>
      <c r="AO133" s="156"/>
      <c r="AP133" s="131"/>
      <c r="AQ133" s="138"/>
      <c r="AR133" s="138"/>
      <c r="AS133" s="131"/>
      <c r="AT133" s="138"/>
      <c r="AU133" s="138"/>
      <c r="AV133" s="131"/>
      <c r="AW133" s="138"/>
      <c r="AX133" s="138"/>
      <c r="AY133" s="138"/>
      <c r="AZ133" s="138"/>
      <c r="BA133" s="138"/>
      <c r="BB133" s="131"/>
      <c r="BC133" s="138"/>
      <c r="BD133" s="138"/>
      <c r="BE133" s="138"/>
      <c r="BF133" s="131"/>
      <c r="BG133" s="138"/>
      <c r="BH133" s="138"/>
      <c r="BI133" s="131"/>
      <c r="BJ133" s="140"/>
      <c r="BK133" s="140"/>
      <c r="BL133" s="140"/>
      <c r="BM133" s="140"/>
      <c r="BN133" s="140"/>
      <c r="BO133" s="140"/>
      <c r="BP133" s="140"/>
      <c r="BQ133" s="140"/>
      <c r="BR133" s="140"/>
      <c r="BS133" s="140"/>
      <c r="BT133" s="140"/>
      <c r="BU133" s="140"/>
      <c r="BV133" s="140"/>
      <c r="BW133" s="140"/>
      <c r="BX133" s="140"/>
      <c r="BY133" s="140"/>
      <c r="BZ133" s="140"/>
      <c r="CA133" s="140"/>
      <c r="CB133" s="140"/>
      <c r="CC133" s="140"/>
      <c r="CD133" s="140"/>
      <c r="CE133" s="140"/>
      <c r="CF133" s="140"/>
      <c r="CG133" s="140"/>
      <c r="CH133" s="140"/>
      <c r="CI133" s="140"/>
      <c r="CJ133" s="140"/>
      <c r="CK133" s="140"/>
      <c r="CL133" s="140"/>
      <c r="CM133" s="140"/>
      <c r="CN133" s="140"/>
      <c r="CO133" s="140"/>
      <c r="CP133" s="140"/>
      <c r="CQ133" s="140"/>
      <c r="CR133" s="131"/>
      <c r="CS133" s="140"/>
      <c r="CT133" s="140"/>
      <c r="CU133" s="140"/>
      <c r="CV133" s="140"/>
      <c r="CW133" s="140"/>
      <c r="CX133" s="140"/>
      <c r="CY133" s="140"/>
      <c r="CZ133" s="140"/>
      <c r="DA133" s="140"/>
      <c r="DB133" s="140"/>
      <c r="DC133" s="140"/>
      <c r="DD133" s="140"/>
      <c r="DE133" s="140"/>
      <c r="DF133" s="140"/>
      <c r="DG133" s="140"/>
      <c r="DH133" s="140"/>
      <c r="DI133" s="140"/>
      <c r="DJ133" s="140"/>
      <c r="DK133" s="140"/>
      <c r="DL133" s="140"/>
      <c r="DM133" s="140"/>
      <c r="DN133" s="140"/>
      <c r="DO133" s="140"/>
      <c r="DP133" s="140"/>
      <c r="DQ133" s="140"/>
      <c r="DR133" s="140"/>
      <c r="DS133" s="140"/>
      <c r="DT133" s="140"/>
      <c r="DU133" s="140"/>
      <c r="DV133" s="140"/>
      <c r="DW133" s="140"/>
      <c r="DX133" s="140"/>
      <c r="DY133" s="140"/>
      <c r="DZ133" s="140"/>
      <c r="EA133" s="139"/>
      <c r="EB133" s="140"/>
      <c r="EC133" s="140"/>
      <c r="ED133" s="140"/>
      <c r="EE133" s="140"/>
      <c r="EF133" s="140"/>
      <c r="EG133" s="140"/>
      <c r="EH133" s="140"/>
      <c r="EI133" s="140"/>
      <c r="EJ133" s="140"/>
      <c r="EK133" s="140"/>
      <c r="EL133" s="140"/>
      <c r="EM133" s="140"/>
      <c r="EN133" s="140"/>
      <c r="EO133" s="140"/>
      <c r="EP133" s="140"/>
      <c r="EQ133" s="140"/>
      <c r="ER133" s="140"/>
      <c r="ES133" s="140"/>
      <c r="ET133" s="140"/>
      <c r="EU133" s="140"/>
      <c r="EV133" s="140"/>
      <c r="EW133" s="140"/>
      <c r="EX133" s="140"/>
      <c r="EY133" s="140"/>
      <c r="EZ133" s="140"/>
      <c r="FA133" s="140"/>
      <c r="FB133" s="140"/>
      <c r="FC133" s="140"/>
      <c r="FD133" s="140"/>
      <c r="FE133" s="140"/>
      <c r="FF133" s="140"/>
      <c r="FG133" s="140"/>
      <c r="FH133" s="140"/>
      <c r="FI133" s="140"/>
      <c r="FJ133" s="139"/>
      <c r="FK133" s="140"/>
      <c r="FL133" s="140"/>
      <c r="FM133" s="140"/>
      <c r="FN133" s="140"/>
      <c r="FO133" s="140"/>
      <c r="FP133" s="140"/>
      <c r="FQ133" s="140"/>
      <c r="FR133" s="140"/>
      <c r="FS133" s="140"/>
      <c r="FT133" s="140"/>
      <c r="FU133" s="140"/>
      <c r="FV133" s="140"/>
      <c r="FW133" s="140"/>
      <c r="FX133" s="140"/>
      <c r="FY133" s="140"/>
      <c r="FZ133" s="140"/>
      <c r="GA133" s="140"/>
      <c r="GB133" s="140"/>
      <c r="GC133" s="140"/>
      <c r="GD133" s="140"/>
      <c r="GE133" s="140"/>
      <c r="GF133" s="140"/>
      <c r="GG133" s="140"/>
      <c r="GH133" s="140"/>
      <c r="GI133" s="140"/>
      <c r="GJ133" s="140"/>
      <c r="GK133" s="140"/>
      <c r="GL133" s="140"/>
      <c r="GM133" s="140"/>
      <c r="GN133" s="140"/>
      <c r="GO133" s="140"/>
      <c r="GP133" s="140"/>
      <c r="GQ133" s="140"/>
      <c r="GR133" s="140"/>
      <c r="GS133" s="139"/>
      <c r="GT133" s="140"/>
      <c r="GU133" s="140"/>
      <c r="GV133" s="140"/>
      <c r="GW133" s="140"/>
      <c r="GX133" s="140"/>
      <c r="GY133" s="140"/>
      <c r="GZ133" s="140"/>
      <c r="HA133" s="140"/>
      <c r="HB133" s="140"/>
      <c r="HC133" s="140"/>
      <c r="HD133" s="140"/>
      <c r="HE133" s="140"/>
      <c r="HF133" s="140"/>
      <c r="HG133" s="140"/>
      <c r="HH133" s="140"/>
      <c r="HI133" s="140"/>
      <c r="HJ133" s="140"/>
      <c r="HK133" s="140"/>
      <c r="HL133" s="140"/>
      <c r="HM133" s="140"/>
      <c r="HN133" s="140"/>
      <c r="HO133" s="140"/>
      <c r="HP133" s="140"/>
      <c r="HQ133" s="140"/>
      <c r="HR133" s="140"/>
      <c r="HS133" s="140"/>
      <c r="HT133" s="140"/>
      <c r="HU133" s="140"/>
      <c r="HV133" s="140"/>
      <c r="HW133" s="140"/>
      <c r="HX133" s="140"/>
      <c r="HY133" s="140"/>
      <c r="HZ133" s="140"/>
      <c r="IA133" s="140"/>
      <c r="IB133" s="139"/>
      <c r="IC133" s="140"/>
      <c r="ID133" s="140"/>
      <c r="IE133" s="140"/>
      <c r="IF133" s="140"/>
      <c r="IG133" s="140"/>
      <c r="IH133" s="140"/>
      <c r="II133" s="140"/>
      <c r="IJ133" s="140"/>
      <c r="IK133" s="140"/>
      <c r="IL133" s="140"/>
      <c r="IM133" s="140"/>
      <c r="IN133" s="140"/>
      <c r="IO133" s="140"/>
      <c r="IP133" s="140"/>
      <c r="IQ133" s="140"/>
      <c r="IR133" s="140"/>
      <c r="IS133" s="140"/>
      <c r="IT133" s="140"/>
      <c r="IU133" s="140"/>
      <c r="IV133" s="140"/>
      <c r="IW133" s="140"/>
      <c r="IX133" s="140"/>
      <c r="IY133" s="140"/>
      <c r="IZ133" s="140"/>
      <c r="JA133" s="140"/>
      <c r="JB133" s="140"/>
      <c r="JC133" s="140"/>
      <c r="JD133" s="140"/>
      <c r="JE133" s="140"/>
      <c r="JF133" s="140"/>
      <c r="JG133" s="140"/>
      <c r="JH133" s="140"/>
      <c r="JI133" s="140"/>
      <c r="JJ133" s="140"/>
      <c r="JK133" s="139"/>
      <c r="JL133" s="140"/>
      <c r="JM133" s="140"/>
      <c r="JN133" s="140"/>
      <c r="JO133" s="140"/>
      <c r="JP133" s="140"/>
      <c r="JQ133" s="140"/>
      <c r="JR133" s="140"/>
      <c r="JS133" s="140"/>
      <c r="JT133" s="140"/>
      <c r="JU133" s="140"/>
      <c r="JV133" s="140"/>
      <c r="JW133" s="140"/>
      <c r="JX133" s="140"/>
      <c r="JY133" s="140"/>
      <c r="JZ133" s="140"/>
      <c r="KA133" s="140"/>
      <c r="KB133" s="140"/>
      <c r="KC133" s="140"/>
      <c r="KD133" s="140"/>
      <c r="KE133" s="140"/>
      <c r="KF133" s="140"/>
      <c r="KG133" s="140"/>
      <c r="KH133" s="140"/>
      <c r="KI133" s="140"/>
      <c r="KJ133" s="140"/>
      <c r="KK133" s="140"/>
      <c r="KL133" s="140"/>
      <c r="KM133" s="140"/>
      <c r="KN133" s="140"/>
      <c r="KO133" s="140"/>
      <c r="KP133" s="140"/>
      <c r="KQ133" s="140"/>
      <c r="KR133" s="140"/>
      <c r="KS133" s="140"/>
      <c r="KT133" s="139"/>
      <c r="KU133" s="140"/>
      <c r="KV133" s="140"/>
      <c r="KW133" s="140"/>
      <c r="KX133" s="140"/>
      <c r="KY133" s="140"/>
      <c r="KZ133" s="140"/>
      <c r="LA133" s="140"/>
      <c r="LB133" s="140"/>
      <c r="LC133" s="140"/>
      <c r="LD133" s="140"/>
      <c r="LE133" s="140"/>
      <c r="LF133" s="140"/>
      <c r="LG133" s="140"/>
      <c r="LH133" s="140"/>
      <c r="LI133" s="140"/>
      <c r="LJ133" s="140"/>
      <c r="LK133" s="140"/>
      <c r="LL133" s="140"/>
      <c r="LM133" s="140"/>
      <c r="LN133" s="140"/>
      <c r="LO133" s="140"/>
      <c r="LP133" s="140"/>
      <c r="LQ133" s="140"/>
      <c r="LR133" s="140"/>
      <c r="LS133" s="140"/>
      <c r="LT133" s="140"/>
      <c r="LU133" s="140"/>
      <c r="LV133" s="140"/>
      <c r="LW133" s="140"/>
      <c r="LX133" s="140"/>
      <c r="LY133" s="140"/>
      <c r="LZ133" s="140"/>
      <c r="MA133" s="140"/>
      <c r="MB133" s="140"/>
      <c r="MC133" s="139"/>
      <c r="MD133" s="164"/>
      <c r="ME133" s="164"/>
      <c r="MF133" s="164"/>
      <c r="MG133" s="164"/>
      <c r="MH133" s="164"/>
      <c r="MI133" s="164"/>
      <c r="MJ133" s="164"/>
      <c r="MK133" s="164"/>
      <c r="ML133" s="164"/>
      <c r="MM133" s="164"/>
      <c r="MN133" s="164"/>
      <c r="MO133" s="164"/>
      <c r="MP133" s="164"/>
      <c r="MQ133" s="164"/>
      <c r="MR133" s="164"/>
      <c r="MS133" s="164"/>
      <c r="MT133" s="164"/>
      <c r="MU133" s="164"/>
      <c r="MV133" s="164"/>
      <c r="MW133" s="164"/>
      <c r="MX133" s="164"/>
      <c r="MY133" s="164"/>
      <c r="MZ133" s="164"/>
      <c r="NA133" s="164"/>
      <c r="NB133" s="164"/>
      <c r="NC133" s="164"/>
      <c r="ND133" s="164"/>
      <c r="NE133" s="164"/>
      <c r="NF133" s="164"/>
      <c r="NG133" s="164"/>
      <c r="NH133" s="164"/>
      <c r="NI133" s="164"/>
      <c r="NJ133" s="164"/>
      <c r="NK133" s="164"/>
      <c r="NL133" s="139"/>
      <c r="NM133" s="164"/>
      <c r="NN133" s="164"/>
      <c r="NO133" s="164"/>
      <c r="NP133" s="164"/>
      <c r="NQ133" s="164"/>
      <c r="NR133" s="164"/>
      <c r="NS133" s="164"/>
      <c r="NT133" s="164"/>
      <c r="NU133" s="164"/>
      <c r="NV133" s="164"/>
      <c r="NW133" s="164"/>
      <c r="NX133" s="164"/>
      <c r="NY133" s="164"/>
      <c r="NZ133" s="164"/>
      <c r="OA133" s="164"/>
      <c r="OB133" s="164"/>
      <c r="OC133" s="164"/>
      <c r="OD133" s="164"/>
      <c r="OE133" s="164"/>
      <c r="OF133" s="164"/>
      <c r="OG133" s="164"/>
      <c r="OH133" s="164"/>
      <c r="OI133" s="164"/>
      <c r="OJ133" s="164"/>
      <c r="OK133" s="164"/>
      <c r="OL133" s="164"/>
      <c r="OM133" s="164"/>
      <c r="ON133" s="164"/>
      <c r="OO133" s="164"/>
      <c r="OP133" s="164"/>
      <c r="OQ133" s="164"/>
      <c r="OR133" s="164"/>
      <c r="OS133" s="164"/>
      <c r="OT133" s="164"/>
      <c r="OU133" s="139"/>
      <c r="OV133" s="164"/>
      <c r="OW133" s="164"/>
      <c r="OX133" s="164"/>
      <c r="OY133" s="164"/>
      <c r="OZ133" s="164"/>
      <c r="PA133" s="164"/>
      <c r="PB133" s="164"/>
      <c r="PC133" s="164"/>
      <c r="PD133" s="164"/>
      <c r="PE133" s="164"/>
      <c r="PF133" s="164"/>
      <c r="PG133" s="164"/>
      <c r="PH133" s="164"/>
      <c r="PI133" s="164"/>
      <c r="PJ133" s="164"/>
      <c r="PK133" s="164"/>
      <c r="PL133" s="164"/>
      <c r="PM133" s="164"/>
      <c r="PN133" s="164"/>
      <c r="PO133" s="164"/>
      <c r="PP133" s="164"/>
      <c r="PQ133" s="164"/>
      <c r="PR133" s="164"/>
      <c r="PS133" s="164"/>
      <c r="PT133" s="164"/>
      <c r="PU133" s="164"/>
      <c r="PV133" s="164"/>
      <c r="PW133" s="164"/>
      <c r="PX133" s="164"/>
      <c r="PY133" s="164"/>
      <c r="PZ133" s="164"/>
      <c r="QA133" s="164"/>
      <c r="QB133" s="164"/>
      <c r="QC133" s="164"/>
      <c r="QD133" s="131"/>
    </row>
    <row r="134" spans="2:446">
      <c r="B134" s="128"/>
      <c r="C134" s="129"/>
      <c r="D134" s="129"/>
      <c r="E134" s="129"/>
      <c r="F134" s="130"/>
      <c r="G134" s="130"/>
      <c r="H134" s="131"/>
      <c r="I134" s="132"/>
      <c r="J134" s="132"/>
      <c r="K134" s="162"/>
      <c r="L134" s="132"/>
      <c r="M134" s="132"/>
      <c r="N134" s="135"/>
      <c r="O134" s="132"/>
      <c r="P134" s="135"/>
      <c r="Q134" s="132"/>
      <c r="R134" s="133"/>
      <c r="S134" s="133"/>
      <c r="T134" s="133"/>
      <c r="U134" s="133"/>
      <c r="V134" s="133"/>
      <c r="W134" s="133"/>
      <c r="X134" s="131"/>
      <c r="Y134" s="134"/>
      <c r="Z134" s="134"/>
      <c r="AA134" s="163"/>
      <c r="AB134" s="163"/>
      <c r="AC134" s="134"/>
      <c r="AD134" s="134"/>
      <c r="AE134" s="134"/>
      <c r="AF134" s="131"/>
      <c r="AG134" s="135"/>
      <c r="AH134" s="135"/>
      <c r="AI134" s="135"/>
      <c r="AJ134" s="135"/>
      <c r="AK134" s="135"/>
      <c r="AL134" s="131"/>
      <c r="AM134" s="156"/>
      <c r="AN134" s="156"/>
      <c r="AO134" s="156"/>
      <c r="AP134" s="131"/>
      <c r="AQ134" s="138"/>
      <c r="AR134" s="138"/>
      <c r="AS134" s="131"/>
      <c r="AT134" s="138"/>
      <c r="AU134" s="138"/>
      <c r="AV134" s="131"/>
      <c r="AW134" s="138"/>
      <c r="AX134" s="138"/>
      <c r="AY134" s="138"/>
      <c r="AZ134" s="138"/>
      <c r="BA134" s="138"/>
      <c r="BB134" s="131"/>
      <c r="BC134" s="138"/>
      <c r="BD134" s="138"/>
      <c r="BE134" s="138"/>
      <c r="BF134" s="131"/>
      <c r="BG134" s="138"/>
      <c r="BH134" s="138"/>
      <c r="BI134" s="131"/>
      <c r="BJ134" s="140"/>
      <c r="BK134" s="140"/>
      <c r="BL134" s="140"/>
      <c r="BM134" s="140"/>
      <c r="BN134" s="140"/>
      <c r="BO134" s="140"/>
      <c r="BP134" s="140"/>
      <c r="BQ134" s="140"/>
      <c r="BR134" s="140"/>
      <c r="BS134" s="140"/>
      <c r="BT134" s="140"/>
      <c r="BU134" s="140"/>
      <c r="BV134" s="140"/>
      <c r="BW134" s="140"/>
      <c r="BX134" s="140"/>
      <c r="BY134" s="140"/>
      <c r="BZ134" s="140"/>
      <c r="CA134" s="140"/>
      <c r="CB134" s="140"/>
      <c r="CC134" s="140"/>
      <c r="CD134" s="140"/>
      <c r="CE134" s="140"/>
      <c r="CF134" s="140"/>
      <c r="CG134" s="140"/>
      <c r="CH134" s="140"/>
      <c r="CI134" s="140"/>
      <c r="CJ134" s="140"/>
      <c r="CK134" s="140"/>
      <c r="CL134" s="140"/>
      <c r="CM134" s="140"/>
      <c r="CN134" s="140"/>
      <c r="CO134" s="140"/>
      <c r="CP134" s="140"/>
      <c r="CQ134" s="140"/>
      <c r="CR134" s="131"/>
      <c r="CS134" s="140"/>
      <c r="CT134" s="140"/>
      <c r="CU134" s="140"/>
      <c r="CV134" s="140"/>
      <c r="CW134" s="140"/>
      <c r="CX134" s="140"/>
      <c r="CY134" s="140"/>
      <c r="CZ134" s="140"/>
      <c r="DA134" s="140"/>
      <c r="DB134" s="140"/>
      <c r="DC134" s="140"/>
      <c r="DD134" s="140"/>
      <c r="DE134" s="140"/>
      <c r="DF134" s="140"/>
      <c r="DG134" s="140"/>
      <c r="DH134" s="140"/>
      <c r="DI134" s="140"/>
      <c r="DJ134" s="140"/>
      <c r="DK134" s="140"/>
      <c r="DL134" s="140"/>
      <c r="DM134" s="140"/>
      <c r="DN134" s="140"/>
      <c r="DO134" s="140"/>
      <c r="DP134" s="140"/>
      <c r="DQ134" s="140"/>
      <c r="DR134" s="140"/>
      <c r="DS134" s="140"/>
      <c r="DT134" s="140"/>
      <c r="DU134" s="140"/>
      <c r="DV134" s="140"/>
      <c r="DW134" s="140"/>
      <c r="DX134" s="140"/>
      <c r="DY134" s="140"/>
      <c r="DZ134" s="140"/>
      <c r="EA134" s="139"/>
      <c r="EB134" s="140"/>
      <c r="EC134" s="140"/>
      <c r="ED134" s="140"/>
      <c r="EE134" s="140"/>
      <c r="EF134" s="140"/>
      <c r="EG134" s="140"/>
      <c r="EH134" s="140"/>
      <c r="EI134" s="140"/>
      <c r="EJ134" s="140"/>
      <c r="EK134" s="140"/>
      <c r="EL134" s="140"/>
      <c r="EM134" s="140"/>
      <c r="EN134" s="140"/>
      <c r="EO134" s="140"/>
      <c r="EP134" s="140"/>
      <c r="EQ134" s="140"/>
      <c r="ER134" s="140"/>
      <c r="ES134" s="140"/>
      <c r="ET134" s="140"/>
      <c r="EU134" s="140"/>
      <c r="EV134" s="140"/>
      <c r="EW134" s="140"/>
      <c r="EX134" s="140"/>
      <c r="EY134" s="140"/>
      <c r="EZ134" s="140"/>
      <c r="FA134" s="140"/>
      <c r="FB134" s="140"/>
      <c r="FC134" s="140"/>
      <c r="FD134" s="140"/>
      <c r="FE134" s="140"/>
      <c r="FF134" s="140"/>
      <c r="FG134" s="140"/>
      <c r="FH134" s="140"/>
      <c r="FI134" s="140"/>
      <c r="FJ134" s="139"/>
      <c r="FK134" s="140"/>
      <c r="FL134" s="140"/>
      <c r="FM134" s="140"/>
      <c r="FN134" s="140"/>
      <c r="FO134" s="140"/>
      <c r="FP134" s="140"/>
      <c r="FQ134" s="140"/>
      <c r="FR134" s="140"/>
      <c r="FS134" s="140"/>
      <c r="FT134" s="140"/>
      <c r="FU134" s="140"/>
      <c r="FV134" s="140"/>
      <c r="FW134" s="140"/>
      <c r="FX134" s="140"/>
      <c r="FY134" s="140"/>
      <c r="FZ134" s="140"/>
      <c r="GA134" s="140"/>
      <c r="GB134" s="140"/>
      <c r="GC134" s="140"/>
      <c r="GD134" s="140"/>
      <c r="GE134" s="140"/>
      <c r="GF134" s="140"/>
      <c r="GG134" s="140"/>
      <c r="GH134" s="140"/>
      <c r="GI134" s="140"/>
      <c r="GJ134" s="140"/>
      <c r="GK134" s="140"/>
      <c r="GL134" s="140"/>
      <c r="GM134" s="140"/>
      <c r="GN134" s="140"/>
      <c r="GO134" s="140"/>
      <c r="GP134" s="140"/>
      <c r="GQ134" s="140"/>
      <c r="GR134" s="140"/>
      <c r="GS134" s="139"/>
      <c r="GT134" s="140"/>
      <c r="GU134" s="140"/>
      <c r="GV134" s="140"/>
      <c r="GW134" s="140"/>
      <c r="GX134" s="140"/>
      <c r="GY134" s="140"/>
      <c r="GZ134" s="140"/>
      <c r="HA134" s="140"/>
      <c r="HB134" s="140"/>
      <c r="HC134" s="140"/>
      <c r="HD134" s="140"/>
      <c r="HE134" s="140"/>
      <c r="HF134" s="140"/>
      <c r="HG134" s="140"/>
      <c r="HH134" s="140"/>
      <c r="HI134" s="140"/>
      <c r="HJ134" s="140"/>
      <c r="HK134" s="140"/>
      <c r="HL134" s="140"/>
      <c r="HM134" s="140"/>
      <c r="HN134" s="140"/>
      <c r="HO134" s="140"/>
      <c r="HP134" s="140"/>
      <c r="HQ134" s="140"/>
      <c r="HR134" s="140"/>
      <c r="HS134" s="140"/>
      <c r="HT134" s="140"/>
      <c r="HU134" s="140"/>
      <c r="HV134" s="140"/>
      <c r="HW134" s="140"/>
      <c r="HX134" s="140"/>
      <c r="HY134" s="140"/>
      <c r="HZ134" s="140"/>
      <c r="IA134" s="140"/>
      <c r="IB134" s="139"/>
      <c r="IC134" s="140"/>
      <c r="ID134" s="140"/>
      <c r="IE134" s="140"/>
      <c r="IF134" s="140"/>
      <c r="IG134" s="140"/>
      <c r="IH134" s="140"/>
      <c r="II134" s="140"/>
      <c r="IJ134" s="140"/>
      <c r="IK134" s="140"/>
      <c r="IL134" s="140"/>
      <c r="IM134" s="140"/>
      <c r="IN134" s="140"/>
      <c r="IO134" s="140"/>
      <c r="IP134" s="140"/>
      <c r="IQ134" s="140"/>
      <c r="IR134" s="140"/>
      <c r="IS134" s="140"/>
      <c r="IT134" s="140"/>
      <c r="IU134" s="140"/>
      <c r="IV134" s="140"/>
      <c r="IW134" s="140"/>
      <c r="IX134" s="140"/>
      <c r="IY134" s="140"/>
      <c r="IZ134" s="140"/>
      <c r="JA134" s="140"/>
      <c r="JB134" s="140"/>
      <c r="JC134" s="140"/>
      <c r="JD134" s="140"/>
      <c r="JE134" s="140"/>
      <c r="JF134" s="140"/>
      <c r="JG134" s="140"/>
      <c r="JH134" s="140"/>
      <c r="JI134" s="140"/>
      <c r="JJ134" s="140"/>
      <c r="JK134" s="139"/>
      <c r="JL134" s="140"/>
      <c r="JM134" s="140"/>
      <c r="JN134" s="140"/>
      <c r="JO134" s="140"/>
      <c r="JP134" s="140"/>
      <c r="JQ134" s="140"/>
      <c r="JR134" s="140"/>
      <c r="JS134" s="140"/>
      <c r="JT134" s="140"/>
      <c r="JU134" s="140"/>
      <c r="JV134" s="140"/>
      <c r="JW134" s="140"/>
      <c r="JX134" s="140"/>
      <c r="JY134" s="140"/>
      <c r="JZ134" s="140"/>
      <c r="KA134" s="140"/>
      <c r="KB134" s="140"/>
      <c r="KC134" s="140"/>
      <c r="KD134" s="140"/>
      <c r="KE134" s="140"/>
      <c r="KF134" s="140"/>
      <c r="KG134" s="140"/>
      <c r="KH134" s="140"/>
      <c r="KI134" s="140"/>
      <c r="KJ134" s="140"/>
      <c r="KK134" s="140"/>
      <c r="KL134" s="140"/>
      <c r="KM134" s="140"/>
      <c r="KN134" s="140"/>
      <c r="KO134" s="140"/>
      <c r="KP134" s="140"/>
      <c r="KQ134" s="140"/>
      <c r="KR134" s="140"/>
      <c r="KS134" s="140"/>
      <c r="KT134" s="139"/>
      <c r="KU134" s="140"/>
      <c r="KV134" s="140"/>
      <c r="KW134" s="140"/>
      <c r="KX134" s="140"/>
      <c r="KY134" s="140"/>
      <c r="KZ134" s="140"/>
      <c r="LA134" s="140"/>
      <c r="LB134" s="140"/>
      <c r="LC134" s="140"/>
      <c r="LD134" s="140"/>
      <c r="LE134" s="140"/>
      <c r="LF134" s="140"/>
      <c r="LG134" s="140"/>
      <c r="LH134" s="140"/>
      <c r="LI134" s="140"/>
      <c r="LJ134" s="140"/>
      <c r="LK134" s="140"/>
      <c r="LL134" s="140"/>
      <c r="LM134" s="140"/>
      <c r="LN134" s="140"/>
      <c r="LO134" s="140"/>
      <c r="LP134" s="140"/>
      <c r="LQ134" s="140"/>
      <c r="LR134" s="140"/>
      <c r="LS134" s="140"/>
      <c r="LT134" s="140"/>
      <c r="LU134" s="140"/>
      <c r="LV134" s="140"/>
      <c r="LW134" s="140"/>
      <c r="LX134" s="140"/>
      <c r="LY134" s="140"/>
      <c r="LZ134" s="140"/>
      <c r="MA134" s="140"/>
      <c r="MB134" s="140"/>
      <c r="MC134" s="139"/>
      <c r="MD134" s="164"/>
      <c r="ME134" s="164"/>
      <c r="MF134" s="164"/>
      <c r="MG134" s="164"/>
      <c r="MH134" s="164"/>
      <c r="MI134" s="164"/>
      <c r="MJ134" s="164"/>
      <c r="MK134" s="164"/>
      <c r="ML134" s="164"/>
      <c r="MM134" s="164"/>
      <c r="MN134" s="164"/>
      <c r="MO134" s="164"/>
      <c r="MP134" s="164"/>
      <c r="MQ134" s="164"/>
      <c r="MR134" s="164"/>
      <c r="MS134" s="164"/>
      <c r="MT134" s="164"/>
      <c r="MU134" s="164"/>
      <c r="MV134" s="164"/>
      <c r="MW134" s="164"/>
      <c r="MX134" s="164"/>
      <c r="MY134" s="164"/>
      <c r="MZ134" s="164"/>
      <c r="NA134" s="164"/>
      <c r="NB134" s="164"/>
      <c r="NC134" s="164"/>
      <c r="ND134" s="164"/>
      <c r="NE134" s="164"/>
      <c r="NF134" s="164"/>
      <c r="NG134" s="164"/>
      <c r="NH134" s="164"/>
      <c r="NI134" s="164"/>
      <c r="NJ134" s="164"/>
      <c r="NK134" s="164"/>
      <c r="NL134" s="139"/>
      <c r="NM134" s="164"/>
      <c r="NN134" s="164"/>
      <c r="NO134" s="164"/>
      <c r="NP134" s="164"/>
      <c r="NQ134" s="164"/>
      <c r="NR134" s="164"/>
      <c r="NS134" s="164"/>
      <c r="NT134" s="164"/>
      <c r="NU134" s="164"/>
      <c r="NV134" s="164"/>
      <c r="NW134" s="164"/>
      <c r="NX134" s="164"/>
      <c r="NY134" s="164"/>
      <c r="NZ134" s="164"/>
      <c r="OA134" s="164"/>
      <c r="OB134" s="164"/>
      <c r="OC134" s="164"/>
      <c r="OD134" s="164"/>
      <c r="OE134" s="164"/>
      <c r="OF134" s="164"/>
      <c r="OG134" s="164"/>
      <c r="OH134" s="164"/>
      <c r="OI134" s="164"/>
      <c r="OJ134" s="164"/>
      <c r="OK134" s="164"/>
      <c r="OL134" s="164"/>
      <c r="OM134" s="164"/>
      <c r="ON134" s="164"/>
      <c r="OO134" s="164"/>
      <c r="OP134" s="164"/>
      <c r="OQ134" s="164"/>
      <c r="OR134" s="164"/>
      <c r="OS134" s="164"/>
      <c r="OT134" s="164"/>
      <c r="OU134" s="139"/>
      <c r="OV134" s="164"/>
      <c r="OW134" s="164"/>
      <c r="OX134" s="164"/>
      <c r="OY134" s="164"/>
      <c r="OZ134" s="164"/>
      <c r="PA134" s="164"/>
      <c r="PB134" s="164"/>
      <c r="PC134" s="164"/>
      <c r="PD134" s="164"/>
      <c r="PE134" s="164"/>
      <c r="PF134" s="164"/>
      <c r="PG134" s="164"/>
      <c r="PH134" s="164"/>
      <c r="PI134" s="164"/>
      <c r="PJ134" s="164"/>
      <c r="PK134" s="164"/>
      <c r="PL134" s="164"/>
      <c r="PM134" s="164"/>
      <c r="PN134" s="164"/>
      <c r="PO134" s="164"/>
      <c r="PP134" s="164"/>
      <c r="PQ134" s="164"/>
      <c r="PR134" s="164"/>
      <c r="PS134" s="164"/>
      <c r="PT134" s="164"/>
      <c r="PU134" s="164"/>
      <c r="PV134" s="164"/>
      <c r="PW134" s="164"/>
      <c r="PX134" s="164"/>
      <c r="PY134" s="164"/>
      <c r="PZ134" s="164"/>
      <c r="QA134" s="164"/>
      <c r="QB134" s="164"/>
      <c r="QC134" s="164"/>
      <c r="QD134" s="131"/>
    </row>
    <row r="135" spans="2:446">
      <c r="B135" s="128"/>
      <c r="C135" s="129"/>
      <c r="D135" s="129"/>
      <c r="E135" s="129"/>
      <c r="F135" s="130"/>
      <c r="G135" s="130"/>
      <c r="H135" s="131"/>
      <c r="I135" s="132"/>
      <c r="J135" s="132"/>
      <c r="K135" s="162"/>
      <c r="L135" s="132"/>
      <c r="M135" s="132"/>
      <c r="N135" s="135"/>
      <c r="O135" s="132"/>
      <c r="P135" s="135"/>
      <c r="Q135" s="132"/>
      <c r="R135" s="133"/>
      <c r="S135" s="133"/>
      <c r="T135" s="133"/>
      <c r="U135" s="133"/>
      <c r="V135" s="133"/>
      <c r="W135" s="133"/>
      <c r="X135" s="131"/>
      <c r="Y135" s="134"/>
      <c r="Z135" s="134"/>
      <c r="AA135" s="163"/>
      <c r="AB135" s="163"/>
      <c r="AC135" s="134"/>
      <c r="AD135" s="134"/>
      <c r="AE135" s="134"/>
      <c r="AF135" s="131"/>
      <c r="AG135" s="135"/>
      <c r="AH135" s="135"/>
      <c r="AI135" s="135"/>
      <c r="AJ135" s="135"/>
      <c r="AK135" s="135"/>
      <c r="AL135" s="131"/>
      <c r="AM135" s="156"/>
      <c r="AN135" s="156"/>
      <c r="AO135" s="156"/>
      <c r="AP135" s="131"/>
      <c r="AQ135" s="138"/>
      <c r="AR135" s="138"/>
      <c r="AS135" s="131"/>
      <c r="AT135" s="138"/>
      <c r="AU135" s="138"/>
      <c r="AV135" s="131"/>
      <c r="AW135" s="138"/>
      <c r="AX135" s="138"/>
      <c r="AY135" s="138"/>
      <c r="AZ135" s="138"/>
      <c r="BA135" s="138"/>
      <c r="BB135" s="131"/>
      <c r="BC135" s="138"/>
      <c r="BD135" s="138"/>
      <c r="BE135" s="138"/>
      <c r="BF135" s="131"/>
      <c r="BG135" s="138"/>
      <c r="BH135" s="138"/>
      <c r="BI135" s="131"/>
      <c r="BJ135" s="140"/>
      <c r="BK135" s="140"/>
      <c r="BL135" s="140"/>
      <c r="BM135" s="140"/>
      <c r="BN135" s="140"/>
      <c r="BO135" s="140"/>
      <c r="BP135" s="140"/>
      <c r="BQ135" s="140"/>
      <c r="BR135" s="140"/>
      <c r="BS135" s="140"/>
      <c r="BT135" s="140"/>
      <c r="BU135" s="140"/>
      <c r="BV135" s="140"/>
      <c r="BW135" s="140"/>
      <c r="BX135" s="140"/>
      <c r="BY135" s="140"/>
      <c r="BZ135" s="140"/>
      <c r="CA135" s="140"/>
      <c r="CB135" s="140"/>
      <c r="CC135" s="140"/>
      <c r="CD135" s="140"/>
      <c r="CE135" s="140"/>
      <c r="CF135" s="140"/>
      <c r="CG135" s="140"/>
      <c r="CH135" s="140"/>
      <c r="CI135" s="140"/>
      <c r="CJ135" s="140"/>
      <c r="CK135" s="140"/>
      <c r="CL135" s="140"/>
      <c r="CM135" s="140"/>
      <c r="CN135" s="140"/>
      <c r="CO135" s="140"/>
      <c r="CP135" s="140"/>
      <c r="CQ135" s="140"/>
      <c r="CR135" s="131"/>
      <c r="CS135" s="140"/>
      <c r="CT135" s="140"/>
      <c r="CU135" s="140"/>
      <c r="CV135" s="140"/>
      <c r="CW135" s="140"/>
      <c r="CX135" s="140"/>
      <c r="CY135" s="140"/>
      <c r="CZ135" s="140"/>
      <c r="DA135" s="140"/>
      <c r="DB135" s="140"/>
      <c r="DC135" s="140"/>
      <c r="DD135" s="140"/>
      <c r="DE135" s="140"/>
      <c r="DF135" s="140"/>
      <c r="DG135" s="140"/>
      <c r="DH135" s="140"/>
      <c r="DI135" s="140"/>
      <c r="DJ135" s="140"/>
      <c r="DK135" s="140"/>
      <c r="DL135" s="140"/>
      <c r="DM135" s="140"/>
      <c r="DN135" s="140"/>
      <c r="DO135" s="140"/>
      <c r="DP135" s="140"/>
      <c r="DQ135" s="140"/>
      <c r="DR135" s="140"/>
      <c r="DS135" s="140"/>
      <c r="DT135" s="140"/>
      <c r="DU135" s="140"/>
      <c r="DV135" s="140"/>
      <c r="DW135" s="140"/>
      <c r="DX135" s="140"/>
      <c r="DY135" s="140"/>
      <c r="DZ135" s="140"/>
      <c r="EA135" s="139"/>
      <c r="EB135" s="140"/>
      <c r="EC135" s="140"/>
      <c r="ED135" s="140"/>
      <c r="EE135" s="140"/>
      <c r="EF135" s="140"/>
      <c r="EG135" s="140"/>
      <c r="EH135" s="140"/>
      <c r="EI135" s="140"/>
      <c r="EJ135" s="140"/>
      <c r="EK135" s="140"/>
      <c r="EL135" s="140"/>
      <c r="EM135" s="140"/>
      <c r="EN135" s="140"/>
      <c r="EO135" s="140"/>
      <c r="EP135" s="140"/>
      <c r="EQ135" s="140"/>
      <c r="ER135" s="140"/>
      <c r="ES135" s="140"/>
      <c r="ET135" s="140"/>
      <c r="EU135" s="140"/>
      <c r="EV135" s="140"/>
      <c r="EW135" s="140"/>
      <c r="EX135" s="140"/>
      <c r="EY135" s="140"/>
      <c r="EZ135" s="140"/>
      <c r="FA135" s="140"/>
      <c r="FB135" s="140"/>
      <c r="FC135" s="140"/>
      <c r="FD135" s="140"/>
      <c r="FE135" s="140"/>
      <c r="FF135" s="140"/>
      <c r="FG135" s="140"/>
      <c r="FH135" s="140"/>
      <c r="FI135" s="140"/>
      <c r="FJ135" s="139"/>
      <c r="FK135" s="140"/>
      <c r="FL135" s="140"/>
      <c r="FM135" s="140"/>
      <c r="FN135" s="140"/>
      <c r="FO135" s="140"/>
      <c r="FP135" s="140"/>
      <c r="FQ135" s="140"/>
      <c r="FR135" s="140"/>
      <c r="FS135" s="140"/>
      <c r="FT135" s="140"/>
      <c r="FU135" s="140"/>
      <c r="FV135" s="140"/>
      <c r="FW135" s="140"/>
      <c r="FX135" s="140"/>
      <c r="FY135" s="140"/>
      <c r="FZ135" s="140"/>
      <c r="GA135" s="140"/>
      <c r="GB135" s="140"/>
      <c r="GC135" s="140"/>
      <c r="GD135" s="140"/>
      <c r="GE135" s="140"/>
      <c r="GF135" s="140"/>
      <c r="GG135" s="140"/>
      <c r="GH135" s="140"/>
      <c r="GI135" s="140"/>
      <c r="GJ135" s="140"/>
      <c r="GK135" s="140"/>
      <c r="GL135" s="140"/>
      <c r="GM135" s="140"/>
      <c r="GN135" s="140"/>
      <c r="GO135" s="140"/>
      <c r="GP135" s="140"/>
      <c r="GQ135" s="140"/>
      <c r="GR135" s="140"/>
      <c r="GS135" s="139"/>
      <c r="GT135" s="140"/>
      <c r="GU135" s="140"/>
      <c r="GV135" s="140"/>
      <c r="GW135" s="140"/>
      <c r="GX135" s="140"/>
      <c r="GY135" s="140"/>
      <c r="GZ135" s="140"/>
      <c r="HA135" s="140"/>
      <c r="HB135" s="140"/>
      <c r="HC135" s="140"/>
      <c r="HD135" s="140"/>
      <c r="HE135" s="140"/>
      <c r="HF135" s="140"/>
      <c r="HG135" s="140"/>
      <c r="HH135" s="140"/>
      <c r="HI135" s="140"/>
      <c r="HJ135" s="140"/>
      <c r="HK135" s="140"/>
      <c r="HL135" s="140"/>
      <c r="HM135" s="140"/>
      <c r="HN135" s="140"/>
      <c r="HO135" s="140"/>
      <c r="HP135" s="140"/>
      <c r="HQ135" s="140"/>
      <c r="HR135" s="140"/>
      <c r="HS135" s="140"/>
      <c r="HT135" s="140"/>
      <c r="HU135" s="140"/>
      <c r="HV135" s="140"/>
      <c r="HW135" s="140"/>
      <c r="HX135" s="140"/>
      <c r="HY135" s="140"/>
      <c r="HZ135" s="140"/>
      <c r="IA135" s="140"/>
      <c r="IB135" s="139"/>
      <c r="IC135" s="140"/>
      <c r="ID135" s="140"/>
      <c r="IE135" s="140"/>
      <c r="IF135" s="140"/>
      <c r="IG135" s="140"/>
      <c r="IH135" s="140"/>
      <c r="II135" s="140"/>
      <c r="IJ135" s="140"/>
      <c r="IK135" s="140"/>
      <c r="IL135" s="140"/>
      <c r="IM135" s="140"/>
      <c r="IN135" s="140"/>
      <c r="IO135" s="140"/>
      <c r="IP135" s="140"/>
      <c r="IQ135" s="140"/>
      <c r="IR135" s="140"/>
      <c r="IS135" s="140"/>
      <c r="IT135" s="140"/>
      <c r="IU135" s="140"/>
      <c r="IV135" s="140"/>
      <c r="IW135" s="140"/>
      <c r="IX135" s="140"/>
      <c r="IY135" s="140"/>
      <c r="IZ135" s="140"/>
      <c r="JA135" s="140"/>
      <c r="JB135" s="140"/>
      <c r="JC135" s="140"/>
      <c r="JD135" s="140"/>
      <c r="JE135" s="140"/>
      <c r="JF135" s="140"/>
      <c r="JG135" s="140"/>
      <c r="JH135" s="140"/>
      <c r="JI135" s="140"/>
      <c r="JJ135" s="140"/>
      <c r="JK135" s="139"/>
      <c r="JL135" s="140"/>
      <c r="JM135" s="140"/>
      <c r="JN135" s="140"/>
      <c r="JO135" s="140"/>
      <c r="JP135" s="140"/>
      <c r="JQ135" s="140"/>
      <c r="JR135" s="140"/>
      <c r="JS135" s="140"/>
      <c r="JT135" s="140"/>
      <c r="JU135" s="140"/>
      <c r="JV135" s="140"/>
      <c r="JW135" s="140"/>
      <c r="JX135" s="140"/>
      <c r="JY135" s="140"/>
      <c r="JZ135" s="140"/>
      <c r="KA135" s="140"/>
      <c r="KB135" s="140"/>
      <c r="KC135" s="140"/>
      <c r="KD135" s="140"/>
      <c r="KE135" s="140"/>
      <c r="KF135" s="140"/>
      <c r="KG135" s="140"/>
      <c r="KH135" s="140"/>
      <c r="KI135" s="140"/>
      <c r="KJ135" s="140"/>
      <c r="KK135" s="140"/>
      <c r="KL135" s="140"/>
      <c r="KM135" s="140"/>
      <c r="KN135" s="140"/>
      <c r="KO135" s="140"/>
      <c r="KP135" s="140"/>
      <c r="KQ135" s="140"/>
      <c r="KR135" s="140"/>
      <c r="KS135" s="140"/>
      <c r="KT135" s="139"/>
      <c r="KU135" s="140"/>
      <c r="KV135" s="140"/>
      <c r="KW135" s="140"/>
      <c r="KX135" s="140"/>
      <c r="KY135" s="140"/>
      <c r="KZ135" s="140"/>
      <c r="LA135" s="140"/>
      <c r="LB135" s="140"/>
      <c r="LC135" s="140"/>
      <c r="LD135" s="140"/>
      <c r="LE135" s="140"/>
      <c r="LF135" s="140"/>
      <c r="LG135" s="140"/>
      <c r="LH135" s="140"/>
      <c r="LI135" s="140"/>
      <c r="LJ135" s="140"/>
      <c r="LK135" s="140"/>
      <c r="LL135" s="140"/>
      <c r="LM135" s="140"/>
      <c r="LN135" s="140"/>
      <c r="LO135" s="140"/>
      <c r="LP135" s="140"/>
      <c r="LQ135" s="140"/>
      <c r="LR135" s="140"/>
      <c r="LS135" s="140"/>
      <c r="LT135" s="140"/>
      <c r="LU135" s="140"/>
      <c r="LV135" s="140"/>
      <c r="LW135" s="140"/>
      <c r="LX135" s="140"/>
      <c r="LY135" s="140"/>
      <c r="LZ135" s="140"/>
      <c r="MA135" s="140"/>
      <c r="MB135" s="140"/>
      <c r="MC135" s="139"/>
      <c r="MD135" s="164"/>
      <c r="ME135" s="164"/>
      <c r="MF135" s="164"/>
      <c r="MG135" s="164"/>
      <c r="MH135" s="164"/>
      <c r="MI135" s="164"/>
      <c r="MJ135" s="164"/>
      <c r="MK135" s="164"/>
      <c r="ML135" s="164"/>
      <c r="MM135" s="164"/>
      <c r="MN135" s="164"/>
      <c r="MO135" s="164"/>
      <c r="MP135" s="164"/>
      <c r="MQ135" s="164"/>
      <c r="MR135" s="164"/>
      <c r="MS135" s="164"/>
      <c r="MT135" s="164"/>
      <c r="MU135" s="164"/>
      <c r="MV135" s="164"/>
      <c r="MW135" s="164"/>
      <c r="MX135" s="164"/>
      <c r="MY135" s="164"/>
      <c r="MZ135" s="164"/>
      <c r="NA135" s="164"/>
      <c r="NB135" s="164"/>
      <c r="NC135" s="164"/>
      <c r="ND135" s="164"/>
      <c r="NE135" s="164"/>
      <c r="NF135" s="164"/>
      <c r="NG135" s="164"/>
      <c r="NH135" s="164"/>
      <c r="NI135" s="164"/>
      <c r="NJ135" s="164"/>
      <c r="NK135" s="164"/>
      <c r="NL135" s="139"/>
      <c r="NM135" s="164"/>
      <c r="NN135" s="164"/>
      <c r="NO135" s="164"/>
      <c r="NP135" s="164"/>
      <c r="NQ135" s="164"/>
      <c r="NR135" s="164"/>
      <c r="NS135" s="164"/>
      <c r="NT135" s="164"/>
      <c r="NU135" s="164"/>
      <c r="NV135" s="164"/>
      <c r="NW135" s="164"/>
      <c r="NX135" s="164"/>
      <c r="NY135" s="164"/>
      <c r="NZ135" s="164"/>
      <c r="OA135" s="164"/>
      <c r="OB135" s="164"/>
      <c r="OC135" s="164"/>
      <c r="OD135" s="164"/>
      <c r="OE135" s="164"/>
      <c r="OF135" s="164"/>
      <c r="OG135" s="164"/>
      <c r="OH135" s="164"/>
      <c r="OI135" s="164"/>
      <c r="OJ135" s="164"/>
      <c r="OK135" s="164"/>
      <c r="OL135" s="164"/>
      <c r="OM135" s="164"/>
      <c r="ON135" s="164"/>
      <c r="OO135" s="164"/>
      <c r="OP135" s="164"/>
      <c r="OQ135" s="164"/>
      <c r="OR135" s="164"/>
      <c r="OS135" s="164"/>
      <c r="OT135" s="164"/>
      <c r="OU135" s="139"/>
      <c r="OV135" s="164"/>
      <c r="OW135" s="164"/>
      <c r="OX135" s="164"/>
      <c r="OY135" s="164"/>
      <c r="OZ135" s="164"/>
      <c r="PA135" s="164"/>
      <c r="PB135" s="164"/>
      <c r="PC135" s="164"/>
      <c r="PD135" s="164"/>
      <c r="PE135" s="164"/>
      <c r="PF135" s="164"/>
      <c r="PG135" s="164"/>
      <c r="PH135" s="164"/>
      <c r="PI135" s="164"/>
      <c r="PJ135" s="164"/>
      <c r="PK135" s="164"/>
      <c r="PL135" s="164"/>
      <c r="PM135" s="164"/>
      <c r="PN135" s="164"/>
      <c r="PO135" s="164"/>
      <c r="PP135" s="164"/>
      <c r="PQ135" s="164"/>
      <c r="PR135" s="164"/>
      <c r="PS135" s="164"/>
      <c r="PT135" s="164"/>
      <c r="PU135" s="164"/>
      <c r="PV135" s="164"/>
      <c r="PW135" s="164"/>
      <c r="PX135" s="164"/>
      <c r="PY135" s="164"/>
      <c r="PZ135" s="164"/>
      <c r="QA135" s="164"/>
      <c r="QB135" s="164"/>
      <c r="QC135" s="164"/>
      <c r="QD135" s="131"/>
    </row>
    <row r="136" spans="2:446">
      <c r="B136" s="128"/>
      <c r="C136" s="129"/>
      <c r="D136" s="129"/>
      <c r="E136" s="129"/>
      <c r="F136" s="130"/>
      <c r="G136" s="130"/>
      <c r="H136" s="131"/>
      <c r="I136" s="132"/>
      <c r="J136" s="132"/>
      <c r="K136" s="162"/>
      <c r="L136" s="132"/>
      <c r="M136" s="132"/>
      <c r="N136" s="135"/>
      <c r="O136" s="132"/>
      <c r="P136" s="135"/>
      <c r="Q136" s="132"/>
      <c r="R136" s="133"/>
      <c r="S136" s="133"/>
      <c r="T136" s="133"/>
      <c r="U136" s="133"/>
      <c r="V136" s="133"/>
      <c r="W136" s="133"/>
      <c r="X136" s="131"/>
      <c r="Y136" s="134"/>
      <c r="Z136" s="134"/>
      <c r="AA136" s="163"/>
      <c r="AB136" s="163"/>
      <c r="AC136" s="134"/>
      <c r="AD136" s="134"/>
      <c r="AE136" s="134"/>
      <c r="AF136" s="131"/>
      <c r="AG136" s="135"/>
      <c r="AH136" s="135"/>
      <c r="AI136" s="135"/>
      <c r="AJ136" s="135"/>
      <c r="AK136" s="135"/>
      <c r="AL136" s="131"/>
      <c r="AM136" s="156"/>
      <c r="AN136" s="156"/>
      <c r="AO136" s="156"/>
      <c r="AP136" s="131"/>
      <c r="AQ136" s="138"/>
      <c r="AR136" s="138"/>
      <c r="AS136" s="131"/>
      <c r="AT136" s="138"/>
      <c r="AU136" s="138"/>
      <c r="AV136" s="131"/>
      <c r="AW136" s="138"/>
      <c r="AX136" s="138"/>
      <c r="AY136" s="138"/>
      <c r="AZ136" s="138"/>
      <c r="BA136" s="138"/>
      <c r="BB136" s="131"/>
      <c r="BC136" s="138"/>
      <c r="BD136" s="138"/>
      <c r="BE136" s="138"/>
      <c r="BF136" s="131"/>
      <c r="BG136" s="138"/>
      <c r="BH136" s="138"/>
      <c r="BI136" s="131"/>
      <c r="BJ136" s="140"/>
      <c r="BK136" s="140"/>
      <c r="BL136" s="140"/>
      <c r="BM136" s="140"/>
      <c r="BN136" s="140"/>
      <c r="BO136" s="140"/>
      <c r="BP136" s="140"/>
      <c r="BQ136" s="140"/>
      <c r="BR136" s="140"/>
      <c r="BS136" s="140"/>
      <c r="BT136" s="140"/>
      <c r="BU136" s="140"/>
      <c r="BV136" s="140"/>
      <c r="BW136" s="140"/>
      <c r="BX136" s="140"/>
      <c r="BY136" s="140"/>
      <c r="BZ136" s="140"/>
      <c r="CA136" s="140"/>
      <c r="CB136" s="140"/>
      <c r="CC136" s="140"/>
      <c r="CD136" s="140"/>
      <c r="CE136" s="140"/>
      <c r="CF136" s="140"/>
      <c r="CG136" s="140"/>
      <c r="CH136" s="140"/>
      <c r="CI136" s="140"/>
      <c r="CJ136" s="140"/>
      <c r="CK136" s="140"/>
      <c r="CL136" s="140"/>
      <c r="CM136" s="140"/>
      <c r="CN136" s="140"/>
      <c r="CO136" s="140"/>
      <c r="CP136" s="140"/>
      <c r="CQ136" s="140"/>
      <c r="CR136" s="131"/>
      <c r="CS136" s="140"/>
      <c r="CT136" s="140"/>
      <c r="CU136" s="140"/>
      <c r="CV136" s="140"/>
      <c r="CW136" s="140"/>
      <c r="CX136" s="140"/>
      <c r="CY136" s="140"/>
      <c r="CZ136" s="140"/>
      <c r="DA136" s="140"/>
      <c r="DB136" s="140"/>
      <c r="DC136" s="140"/>
      <c r="DD136" s="140"/>
      <c r="DE136" s="140"/>
      <c r="DF136" s="140"/>
      <c r="DG136" s="140"/>
      <c r="DH136" s="140"/>
      <c r="DI136" s="140"/>
      <c r="DJ136" s="140"/>
      <c r="DK136" s="140"/>
      <c r="DL136" s="140"/>
      <c r="DM136" s="140"/>
      <c r="DN136" s="140"/>
      <c r="DO136" s="140"/>
      <c r="DP136" s="140"/>
      <c r="DQ136" s="140"/>
      <c r="DR136" s="140"/>
      <c r="DS136" s="140"/>
      <c r="DT136" s="140"/>
      <c r="DU136" s="140"/>
      <c r="DV136" s="140"/>
      <c r="DW136" s="140"/>
      <c r="DX136" s="140"/>
      <c r="DY136" s="140"/>
      <c r="DZ136" s="140"/>
      <c r="EA136" s="139"/>
      <c r="EB136" s="140"/>
      <c r="EC136" s="140"/>
      <c r="ED136" s="140"/>
      <c r="EE136" s="140"/>
      <c r="EF136" s="140"/>
      <c r="EG136" s="140"/>
      <c r="EH136" s="140"/>
      <c r="EI136" s="140"/>
      <c r="EJ136" s="140"/>
      <c r="EK136" s="140"/>
      <c r="EL136" s="140"/>
      <c r="EM136" s="140"/>
      <c r="EN136" s="140"/>
      <c r="EO136" s="140"/>
      <c r="EP136" s="140"/>
      <c r="EQ136" s="140"/>
      <c r="ER136" s="140"/>
      <c r="ES136" s="140"/>
      <c r="ET136" s="140"/>
      <c r="EU136" s="140"/>
      <c r="EV136" s="140"/>
      <c r="EW136" s="140"/>
      <c r="EX136" s="140"/>
      <c r="EY136" s="140"/>
      <c r="EZ136" s="140"/>
      <c r="FA136" s="140"/>
      <c r="FB136" s="140"/>
      <c r="FC136" s="140"/>
      <c r="FD136" s="140"/>
      <c r="FE136" s="140"/>
      <c r="FF136" s="140"/>
      <c r="FG136" s="140"/>
      <c r="FH136" s="140"/>
      <c r="FI136" s="140"/>
      <c r="FJ136" s="139"/>
      <c r="FK136" s="140"/>
      <c r="FL136" s="140"/>
      <c r="FM136" s="140"/>
      <c r="FN136" s="140"/>
      <c r="FO136" s="140"/>
      <c r="FP136" s="140"/>
      <c r="FQ136" s="140"/>
      <c r="FR136" s="140"/>
      <c r="FS136" s="140"/>
      <c r="FT136" s="140"/>
      <c r="FU136" s="140"/>
      <c r="FV136" s="140"/>
      <c r="FW136" s="140"/>
      <c r="FX136" s="140"/>
      <c r="FY136" s="140"/>
      <c r="FZ136" s="140"/>
      <c r="GA136" s="140"/>
      <c r="GB136" s="140"/>
      <c r="GC136" s="140"/>
      <c r="GD136" s="140"/>
      <c r="GE136" s="140"/>
      <c r="GF136" s="140"/>
      <c r="GG136" s="140"/>
      <c r="GH136" s="140"/>
      <c r="GI136" s="140"/>
      <c r="GJ136" s="140"/>
      <c r="GK136" s="140"/>
      <c r="GL136" s="140"/>
      <c r="GM136" s="140"/>
      <c r="GN136" s="140"/>
      <c r="GO136" s="140"/>
      <c r="GP136" s="140"/>
      <c r="GQ136" s="140"/>
      <c r="GR136" s="140"/>
      <c r="GS136" s="139"/>
      <c r="GT136" s="140"/>
      <c r="GU136" s="140"/>
      <c r="GV136" s="140"/>
      <c r="GW136" s="140"/>
      <c r="GX136" s="140"/>
      <c r="GY136" s="140"/>
      <c r="GZ136" s="140"/>
      <c r="HA136" s="140"/>
      <c r="HB136" s="140"/>
      <c r="HC136" s="140"/>
      <c r="HD136" s="140"/>
      <c r="HE136" s="140"/>
      <c r="HF136" s="140"/>
      <c r="HG136" s="140"/>
      <c r="HH136" s="140"/>
      <c r="HI136" s="140"/>
      <c r="HJ136" s="140"/>
      <c r="HK136" s="140"/>
      <c r="HL136" s="140"/>
      <c r="HM136" s="140"/>
      <c r="HN136" s="140"/>
      <c r="HO136" s="140"/>
      <c r="HP136" s="140"/>
      <c r="HQ136" s="140"/>
      <c r="HR136" s="140"/>
      <c r="HS136" s="140"/>
      <c r="HT136" s="140"/>
      <c r="HU136" s="140"/>
      <c r="HV136" s="140"/>
      <c r="HW136" s="140"/>
      <c r="HX136" s="140"/>
      <c r="HY136" s="140"/>
      <c r="HZ136" s="140"/>
      <c r="IA136" s="140"/>
      <c r="IB136" s="139"/>
      <c r="IC136" s="140"/>
      <c r="ID136" s="140"/>
      <c r="IE136" s="140"/>
      <c r="IF136" s="140"/>
      <c r="IG136" s="140"/>
      <c r="IH136" s="140"/>
      <c r="II136" s="140"/>
      <c r="IJ136" s="140"/>
      <c r="IK136" s="140"/>
      <c r="IL136" s="140"/>
      <c r="IM136" s="140"/>
      <c r="IN136" s="140"/>
      <c r="IO136" s="140"/>
      <c r="IP136" s="140"/>
      <c r="IQ136" s="140"/>
      <c r="IR136" s="140"/>
      <c r="IS136" s="140"/>
      <c r="IT136" s="140"/>
      <c r="IU136" s="140"/>
      <c r="IV136" s="140"/>
      <c r="IW136" s="140"/>
      <c r="IX136" s="140"/>
      <c r="IY136" s="140"/>
      <c r="IZ136" s="140"/>
      <c r="JA136" s="140"/>
      <c r="JB136" s="140"/>
      <c r="JC136" s="140"/>
      <c r="JD136" s="140"/>
      <c r="JE136" s="140"/>
      <c r="JF136" s="140"/>
      <c r="JG136" s="140"/>
      <c r="JH136" s="140"/>
      <c r="JI136" s="140"/>
      <c r="JJ136" s="140"/>
      <c r="JK136" s="139"/>
      <c r="JL136" s="140"/>
      <c r="JM136" s="140"/>
      <c r="JN136" s="140"/>
      <c r="JO136" s="140"/>
      <c r="JP136" s="140"/>
      <c r="JQ136" s="140"/>
      <c r="JR136" s="140"/>
      <c r="JS136" s="140"/>
      <c r="JT136" s="140"/>
      <c r="JU136" s="140"/>
      <c r="JV136" s="140"/>
      <c r="JW136" s="140"/>
      <c r="JX136" s="140"/>
      <c r="JY136" s="140"/>
      <c r="JZ136" s="140"/>
      <c r="KA136" s="140"/>
      <c r="KB136" s="140"/>
      <c r="KC136" s="140"/>
      <c r="KD136" s="140"/>
      <c r="KE136" s="140"/>
      <c r="KF136" s="140"/>
      <c r="KG136" s="140"/>
      <c r="KH136" s="140"/>
      <c r="KI136" s="140"/>
      <c r="KJ136" s="140"/>
      <c r="KK136" s="140"/>
      <c r="KL136" s="140"/>
      <c r="KM136" s="140"/>
      <c r="KN136" s="140"/>
      <c r="KO136" s="140"/>
      <c r="KP136" s="140"/>
      <c r="KQ136" s="140"/>
      <c r="KR136" s="140"/>
      <c r="KS136" s="140"/>
      <c r="KT136" s="139"/>
      <c r="KU136" s="140"/>
      <c r="KV136" s="140"/>
      <c r="KW136" s="140"/>
      <c r="KX136" s="140"/>
      <c r="KY136" s="140"/>
      <c r="KZ136" s="140"/>
      <c r="LA136" s="140"/>
      <c r="LB136" s="140"/>
      <c r="LC136" s="140"/>
      <c r="LD136" s="140"/>
      <c r="LE136" s="140"/>
      <c r="LF136" s="140"/>
      <c r="LG136" s="140"/>
      <c r="LH136" s="140"/>
      <c r="LI136" s="140"/>
      <c r="LJ136" s="140"/>
      <c r="LK136" s="140"/>
      <c r="LL136" s="140"/>
      <c r="LM136" s="140"/>
      <c r="LN136" s="140"/>
      <c r="LO136" s="140"/>
      <c r="LP136" s="140"/>
      <c r="LQ136" s="140"/>
      <c r="LR136" s="140"/>
      <c r="LS136" s="140"/>
      <c r="LT136" s="140"/>
      <c r="LU136" s="140"/>
      <c r="LV136" s="140"/>
      <c r="LW136" s="140"/>
      <c r="LX136" s="140"/>
      <c r="LY136" s="140"/>
      <c r="LZ136" s="140"/>
      <c r="MA136" s="140"/>
      <c r="MB136" s="140"/>
      <c r="MC136" s="139"/>
      <c r="MD136" s="164"/>
      <c r="ME136" s="164"/>
      <c r="MF136" s="164"/>
      <c r="MG136" s="164"/>
      <c r="MH136" s="164"/>
      <c r="MI136" s="164"/>
      <c r="MJ136" s="164"/>
      <c r="MK136" s="164"/>
      <c r="ML136" s="164"/>
      <c r="MM136" s="164"/>
      <c r="MN136" s="164"/>
      <c r="MO136" s="164"/>
      <c r="MP136" s="164"/>
      <c r="MQ136" s="164"/>
      <c r="MR136" s="164"/>
      <c r="MS136" s="164"/>
      <c r="MT136" s="164"/>
      <c r="MU136" s="164"/>
      <c r="MV136" s="164"/>
      <c r="MW136" s="164"/>
      <c r="MX136" s="164"/>
      <c r="MY136" s="164"/>
      <c r="MZ136" s="164"/>
      <c r="NA136" s="164"/>
      <c r="NB136" s="164"/>
      <c r="NC136" s="164"/>
      <c r="ND136" s="164"/>
      <c r="NE136" s="164"/>
      <c r="NF136" s="164"/>
      <c r="NG136" s="164"/>
      <c r="NH136" s="164"/>
      <c r="NI136" s="164"/>
      <c r="NJ136" s="164"/>
      <c r="NK136" s="164"/>
      <c r="NL136" s="139"/>
      <c r="NM136" s="164"/>
      <c r="NN136" s="164"/>
      <c r="NO136" s="164"/>
      <c r="NP136" s="164"/>
      <c r="NQ136" s="164"/>
      <c r="NR136" s="164"/>
      <c r="NS136" s="164"/>
      <c r="NT136" s="164"/>
      <c r="NU136" s="164"/>
      <c r="NV136" s="164"/>
      <c r="NW136" s="164"/>
      <c r="NX136" s="164"/>
      <c r="NY136" s="164"/>
      <c r="NZ136" s="164"/>
      <c r="OA136" s="164"/>
      <c r="OB136" s="164"/>
      <c r="OC136" s="164"/>
      <c r="OD136" s="164"/>
      <c r="OE136" s="164"/>
      <c r="OF136" s="164"/>
      <c r="OG136" s="164"/>
      <c r="OH136" s="164"/>
      <c r="OI136" s="164"/>
      <c r="OJ136" s="164"/>
      <c r="OK136" s="164"/>
      <c r="OL136" s="164"/>
      <c r="OM136" s="164"/>
      <c r="ON136" s="164"/>
      <c r="OO136" s="164"/>
      <c r="OP136" s="164"/>
      <c r="OQ136" s="164"/>
      <c r="OR136" s="164"/>
      <c r="OS136" s="164"/>
      <c r="OT136" s="164"/>
      <c r="OU136" s="139"/>
      <c r="OV136" s="164"/>
      <c r="OW136" s="164"/>
      <c r="OX136" s="164"/>
      <c r="OY136" s="164"/>
      <c r="OZ136" s="164"/>
      <c r="PA136" s="164"/>
      <c r="PB136" s="164"/>
      <c r="PC136" s="164"/>
      <c r="PD136" s="164"/>
      <c r="PE136" s="164"/>
      <c r="PF136" s="164"/>
      <c r="PG136" s="164"/>
      <c r="PH136" s="164"/>
      <c r="PI136" s="164"/>
      <c r="PJ136" s="164"/>
      <c r="PK136" s="164"/>
      <c r="PL136" s="164"/>
      <c r="PM136" s="164"/>
      <c r="PN136" s="164"/>
      <c r="PO136" s="164"/>
      <c r="PP136" s="164"/>
      <c r="PQ136" s="164"/>
      <c r="PR136" s="164"/>
      <c r="PS136" s="164"/>
      <c r="PT136" s="164"/>
      <c r="PU136" s="164"/>
      <c r="PV136" s="164"/>
      <c r="PW136" s="164"/>
      <c r="PX136" s="164"/>
      <c r="PY136" s="164"/>
      <c r="PZ136" s="164"/>
      <c r="QA136" s="164"/>
      <c r="QB136" s="164"/>
      <c r="QC136" s="164"/>
      <c r="QD136" s="131"/>
    </row>
    <row r="137" spans="2:446">
      <c r="B137" s="128"/>
      <c r="C137" s="129"/>
      <c r="D137" s="129"/>
      <c r="E137" s="129"/>
      <c r="F137" s="130"/>
      <c r="G137" s="130"/>
      <c r="H137" s="131"/>
      <c r="I137" s="132"/>
      <c r="J137" s="132"/>
      <c r="K137" s="162"/>
      <c r="L137" s="132"/>
      <c r="M137" s="132"/>
      <c r="N137" s="135"/>
      <c r="O137" s="132"/>
      <c r="P137" s="135"/>
      <c r="Q137" s="132"/>
      <c r="R137" s="133"/>
      <c r="S137" s="133"/>
      <c r="T137" s="133"/>
      <c r="U137" s="133"/>
      <c r="V137" s="133"/>
      <c r="W137" s="133"/>
      <c r="X137" s="131"/>
      <c r="Y137" s="134"/>
      <c r="Z137" s="134"/>
      <c r="AA137" s="163"/>
      <c r="AB137" s="163"/>
      <c r="AC137" s="134"/>
      <c r="AD137" s="134"/>
      <c r="AE137" s="134"/>
      <c r="AF137" s="131"/>
      <c r="AG137" s="135"/>
      <c r="AH137" s="135"/>
      <c r="AI137" s="135"/>
      <c r="AJ137" s="135"/>
      <c r="AK137" s="135"/>
      <c r="AL137" s="131"/>
      <c r="AM137" s="156"/>
      <c r="AN137" s="156"/>
      <c r="AO137" s="156"/>
      <c r="AP137" s="131"/>
      <c r="AQ137" s="138"/>
      <c r="AR137" s="138"/>
      <c r="AS137" s="131"/>
      <c r="AT137" s="138"/>
      <c r="AU137" s="138"/>
      <c r="AV137" s="131"/>
      <c r="AW137" s="138"/>
      <c r="AX137" s="138"/>
      <c r="AY137" s="138"/>
      <c r="AZ137" s="138"/>
      <c r="BA137" s="138"/>
      <c r="BB137" s="131"/>
      <c r="BC137" s="138"/>
      <c r="BD137" s="138"/>
      <c r="BE137" s="138"/>
      <c r="BF137" s="131"/>
      <c r="BG137" s="138"/>
      <c r="BH137" s="138"/>
      <c r="BI137" s="131"/>
      <c r="BJ137" s="140"/>
      <c r="BK137" s="140"/>
      <c r="BL137" s="140"/>
      <c r="BM137" s="140"/>
      <c r="BN137" s="140"/>
      <c r="BO137" s="140"/>
      <c r="BP137" s="140"/>
      <c r="BQ137" s="140"/>
      <c r="BR137" s="140"/>
      <c r="BS137" s="140"/>
      <c r="BT137" s="140"/>
      <c r="BU137" s="140"/>
      <c r="BV137" s="140"/>
      <c r="BW137" s="140"/>
      <c r="BX137" s="140"/>
      <c r="BY137" s="140"/>
      <c r="BZ137" s="140"/>
      <c r="CA137" s="140"/>
      <c r="CB137" s="140"/>
      <c r="CC137" s="140"/>
      <c r="CD137" s="140"/>
      <c r="CE137" s="140"/>
      <c r="CF137" s="140"/>
      <c r="CG137" s="140"/>
      <c r="CH137" s="140"/>
      <c r="CI137" s="140"/>
      <c r="CJ137" s="140"/>
      <c r="CK137" s="140"/>
      <c r="CL137" s="140"/>
      <c r="CM137" s="140"/>
      <c r="CN137" s="140"/>
      <c r="CO137" s="140"/>
      <c r="CP137" s="140"/>
      <c r="CQ137" s="140"/>
      <c r="CR137" s="131"/>
      <c r="CS137" s="140"/>
      <c r="CT137" s="140"/>
      <c r="CU137" s="140"/>
      <c r="CV137" s="140"/>
      <c r="CW137" s="140"/>
      <c r="CX137" s="140"/>
      <c r="CY137" s="140"/>
      <c r="CZ137" s="140"/>
      <c r="DA137" s="140"/>
      <c r="DB137" s="140"/>
      <c r="DC137" s="140"/>
      <c r="DD137" s="140"/>
      <c r="DE137" s="140"/>
      <c r="DF137" s="140"/>
      <c r="DG137" s="140"/>
      <c r="DH137" s="140"/>
      <c r="DI137" s="140"/>
      <c r="DJ137" s="140"/>
      <c r="DK137" s="140"/>
      <c r="DL137" s="140"/>
      <c r="DM137" s="140"/>
      <c r="DN137" s="140"/>
      <c r="DO137" s="140"/>
      <c r="DP137" s="140"/>
      <c r="DQ137" s="140"/>
      <c r="DR137" s="140"/>
      <c r="DS137" s="140"/>
      <c r="DT137" s="140"/>
      <c r="DU137" s="140"/>
      <c r="DV137" s="140"/>
      <c r="DW137" s="140"/>
      <c r="DX137" s="140"/>
      <c r="DY137" s="140"/>
      <c r="DZ137" s="140"/>
      <c r="EA137" s="139"/>
      <c r="EB137" s="140"/>
      <c r="EC137" s="140"/>
      <c r="ED137" s="140"/>
      <c r="EE137" s="140"/>
      <c r="EF137" s="140"/>
      <c r="EG137" s="140"/>
      <c r="EH137" s="140"/>
      <c r="EI137" s="140"/>
      <c r="EJ137" s="140"/>
      <c r="EK137" s="140"/>
      <c r="EL137" s="140"/>
      <c r="EM137" s="140"/>
      <c r="EN137" s="140"/>
      <c r="EO137" s="140"/>
      <c r="EP137" s="140"/>
      <c r="EQ137" s="140"/>
      <c r="ER137" s="140"/>
      <c r="ES137" s="140"/>
      <c r="ET137" s="140"/>
      <c r="EU137" s="140"/>
      <c r="EV137" s="140"/>
      <c r="EW137" s="140"/>
      <c r="EX137" s="140"/>
      <c r="EY137" s="140"/>
      <c r="EZ137" s="140"/>
      <c r="FA137" s="140"/>
      <c r="FB137" s="140"/>
      <c r="FC137" s="140"/>
      <c r="FD137" s="140"/>
      <c r="FE137" s="140"/>
      <c r="FF137" s="140"/>
      <c r="FG137" s="140"/>
      <c r="FH137" s="140"/>
      <c r="FI137" s="140"/>
      <c r="FJ137" s="139"/>
      <c r="FK137" s="140"/>
      <c r="FL137" s="140"/>
      <c r="FM137" s="140"/>
      <c r="FN137" s="140"/>
      <c r="FO137" s="140"/>
      <c r="FP137" s="140"/>
      <c r="FQ137" s="140"/>
      <c r="FR137" s="140"/>
      <c r="FS137" s="140"/>
      <c r="FT137" s="140"/>
      <c r="FU137" s="140"/>
      <c r="FV137" s="140"/>
      <c r="FW137" s="140"/>
      <c r="FX137" s="140"/>
      <c r="FY137" s="140"/>
      <c r="FZ137" s="140"/>
      <c r="GA137" s="140"/>
      <c r="GB137" s="140"/>
      <c r="GC137" s="140"/>
      <c r="GD137" s="140"/>
      <c r="GE137" s="140"/>
      <c r="GF137" s="140"/>
      <c r="GG137" s="140"/>
      <c r="GH137" s="140"/>
      <c r="GI137" s="140"/>
      <c r="GJ137" s="140"/>
      <c r="GK137" s="140"/>
      <c r="GL137" s="140"/>
      <c r="GM137" s="140"/>
      <c r="GN137" s="140"/>
      <c r="GO137" s="140"/>
      <c r="GP137" s="140"/>
      <c r="GQ137" s="140"/>
      <c r="GR137" s="140"/>
      <c r="GS137" s="139"/>
      <c r="GT137" s="140"/>
      <c r="GU137" s="140"/>
      <c r="GV137" s="140"/>
      <c r="GW137" s="140"/>
      <c r="GX137" s="140"/>
      <c r="GY137" s="140"/>
      <c r="GZ137" s="140"/>
      <c r="HA137" s="140"/>
      <c r="HB137" s="140"/>
      <c r="HC137" s="140"/>
      <c r="HD137" s="140"/>
      <c r="HE137" s="140"/>
      <c r="HF137" s="140"/>
      <c r="HG137" s="140"/>
      <c r="HH137" s="140"/>
      <c r="HI137" s="140"/>
      <c r="HJ137" s="140"/>
      <c r="HK137" s="140"/>
      <c r="HL137" s="140"/>
      <c r="HM137" s="140"/>
      <c r="HN137" s="140"/>
      <c r="HO137" s="140"/>
      <c r="HP137" s="140"/>
      <c r="HQ137" s="140"/>
      <c r="HR137" s="140"/>
      <c r="HS137" s="140"/>
      <c r="HT137" s="140"/>
      <c r="HU137" s="140"/>
      <c r="HV137" s="140"/>
      <c r="HW137" s="140"/>
      <c r="HX137" s="140"/>
      <c r="HY137" s="140"/>
      <c r="HZ137" s="140"/>
      <c r="IA137" s="140"/>
      <c r="IB137" s="139"/>
      <c r="IC137" s="140"/>
      <c r="ID137" s="140"/>
      <c r="IE137" s="140"/>
      <c r="IF137" s="140"/>
      <c r="IG137" s="140"/>
      <c r="IH137" s="140"/>
      <c r="II137" s="140"/>
      <c r="IJ137" s="140"/>
      <c r="IK137" s="140"/>
      <c r="IL137" s="140"/>
      <c r="IM137" s="140"/>
      <c r="IN137" s="140"/>
      <c r="IO137" s="140"/>
      <c r="IP137" s="140"/>
      <c r="IQ137" s="140"/>
      <c r="IR137" s="140"/>
      <c r="IS137" s="140"/>
      <c r="IT137" s="140"/>
      <c r="IU137" s="140"/>
      <c r="IV137" s="140"/>
      <c r="IW137" s="140"/>
      <c r="IX137" s="140"/>
      <c r="IY137" s="140"/>
      <c r="IZ137" s="140"/>
      <c r="JA137" s="140"/>
      <c r="JB137" s="140"/>
      <c r="JC137" s="140"/>
      <c r="JD137" s="140"/>
      <c r="JE137" s="140"/>
      <c r="JF137" s="140"/>
      <c r="JG137" s="140"/>
      <c r="JH137" s="140"/>
      <c r="JI137" s="140"/>
      <c r="JJ137" s="140"/>
      <c r="JK137" s="139"/>
      <c r="JL137" s="140"/>
      <c r="JM137" s="140"/>
      <c r="JN137" s="140"/>
      <c r="JO137" s="140"/>
      <c r="JP137" s="140"/>
      <c r="JQ137" s="140"/>
      <c r="JR137" s="140"/>
      <c r="JS137" s="140"/>
      <c r="JT137" s="140"/>
      <c r="JU137" s="140"/>
      <c r="JV137" s="140"/>
      <c r="JW137" s="140"/>
      <c r="JX137" s="140"/>
      <c r="JY137" s="140"/>
      <c r="JZ137" s="140"/>
      <c r="KA137" s="140"/>
      <c r="KB137" s="140"/>
      <c r="KC137" s="140"/>
      <c r="KD137" s="140"/>
      <c r="KE137" s="140"/>
      <c r="KF137" s="140"/>
      <c r="KG137" s="140"/>
      <c r="KH137" s="140"/>
      <c r="KI137" s="140"/>
      <c r="KJ137" s="140"/>
      <c r="KK137" s="140"/>
      <c r="KL137" s="140"/>
      <c r="KM137" s="140"/>
      <c r="KN137" s="140"/>
      <c r="KO137" s="140"/>
      <c r="KP137" s="140"/>
      <c r="KQ137" s="140"/>
      <c r="KR137" s="140"/>
      <c r="KS137" s="140"/>
      <c r="KT137" s="139"/>
      <c r="KU137" s="140"/>
      <c r="KV137" s="140"/>
      <c r="KW137" s="140"/>
      <c r="KX137" s="140"/>
      <c r="KY137" s="140"/>
      <c r="KZ137" s="140"/>
      <c r="LA137" s="140"/>
      <c r="LB137" s="140"/>
      <c r="LC137" s="140"/>
      <c r="LD137" s="140"/>
      <c r="LE137" s="140"/>
      <c r="LF137" s="140"/>
      <c r="LG137" s="140"/>
      <c r="LH137" s="140"/>
      <c r="LI137" s="140"/>
      <c r="LJ137" s="140"/>
      <c r="LK137" s="140"/>
      <c r="LL137" s="140"/>
      <c r="LM137" s="140"/>
      <c r="LN137" s="140"/>
      <c r="LO137" s="140"/>
      <c r="LP137" s="140"/>
      <c r="LQ137" s="140"/>
      <c r="LR137" s="140"/>
      <c r="LS137" s="140"/>
      <c r="LT137" s="140"/>
      <c r="LU137" s="140"/>
      <c r="LV137" s="140"/>
      <c r="LW137" s="140"/>
      <c r="LX137" s="140"/>
      <c r="LY137" s="140"/>
      <c r="LZ137" s="140"/>
      <c r="MA137" s="140"/>
      <c r="MB137" s="140"/>
      <c r="MC137" s="139"/>
      <c r="MD137" s="164"/>
      <c r="ME137" s="164"/>
      <c r="MF137" s="164"/>
      <c r="MG137" s="164"/>
      <c r="MH137" s="164"/>
      <c r="MI137" s="164"/>
      <c r="MJ137" s="164"/>
      <c r="MK137" s="164"/>
      <c r="ML137" s="164"/>
      <c r="MM137" s="164"/>
      <c r="MN137" s="164"/>
      <c r="MO137" s="164"/>
      <c r="MP137" s="164"/>
      <c r="MQ137" s="164"/>
      <c r="MR137" s="164"/>
      <c r="MS137" s="164"/>
      <c r="MT137" s="164"/>
      <c r="MU137" s="164"/>
      <c r="MV137" s="164"/>
      <c r="MW137" s="164"/>
      <c r="MX137" s="164"/>
      <c r="MY137" s="164"/>
      <c r="MZ137" s="164"/>
      <c r="NA137" s="164"/>
      <c r="NB137" s="164"/>
      <c r="NC137" s="164"/>
      <c r="ND137" s="164"/>
      <c r="NE137" s="164"/>
      <c r="NF137" s="164"/>
      <c r="NG137" s="164"/>
      <c r="NH137" s="164"/>
      <c r="NI137" s="164"/>
      <c r="NJ137" s="164"/>
      <c r="NK137" s="164"/>
      <c r="NL137" s="139"/>
      <c r="NM137" s="164"/>
      <c r="NN137" s="164"/>
      <c r="NO137" s="164"/>
      <c r="NP137" s="164"/>
      <c r="NQ137" s="164"/>
      <c r="NR137" s="164"/>
      <c r="NS137" s="164"/>
      <c r="NT137" s="164"/>
      <c r="NU137" s="164"/>
      <c r="NV137" s="164"/>
      <c r="NW137" s="164"/>
      <c r="NX137" s="164"/>
      <c r="NY137" s="164"/>
      <c r="NZ137" s="164"/>
      <c r="OA137" s="164"/>
      <c r="OB137" s="164"/>
      <c r="OC137" s="164"/>
      <c r="OD137" s="164"/>
      <c r="OE137" s="164"/>
      <c r="OF137" s="164"/>
      <c r="OG137" s="164"/>
      <c r="OH137" s="164"/>
      <c r="OI137" s="164"/>
      <c r="OJ137" s="164"/>
      <c r="OK137" s="164"/>
      <c r="OL137" s="164"/>
      <c r="OM137" s="164"/>
      <c r="ON137" s="164"/>
      <c r="OO137" s="164"/>
      <c r="OP137" s="164"/>
      <c r="OQ137" s="164"/>
      <c r="OR137" s="164"/>
      <c r="OS137" s="164"/>
      <c r="OT137" s="164"/>
      <c r="OU137" s="139"/>
      <c r="OV137" s="164"/>
      <c r="OW137" s="164"/>
      <c r="OX137" s="164"/>
      <c r="OY137" s="164"/>
      <c r="OZ137" s="164"/>
      <c r="PA137" s="164"/>
      <c r="PB137" s="164"/>
      <c r="PC137" s="164"/>
      <c r="PD137" s="164"/>
      <c r="PE137" s="164"/>
      <c r="PF137" s="164"/>
      <c r="PG137" s="164"/>
      <c r="PH137" s="164"/>
      <c r="PI137" s="164"/>
      <c r="PJ137" s="164"/>
      <c r="PK137" s="164"/>
      <c r="PL137" s="164"/>
      <c r="PM137" s="164"/>
      <c r="PN137" s="164"/>
      <c r="PO137" s="164"/>
      <c r="PP137" s="164"/>
      <c r="PQ137" s="164"/>
      <c r="PR137" s="164"/>
      <c r="PS137" s="164"/>
      <c r="PT137" s="164"/>
      <c r="PU137" s="164"/>
      <c r="PV137" s="164"/>
      <c r="PW137" s="164"/>
      <c r="PX137" s="164"/>
      <c r="PY137" s="164"/>
      <c r="PZ137" s="164"/>
      <c r="QA137" s="164"/>
      <c r="QB137" s="164"/>
      <c r="QC137" s="164"/>
      <c r="QD137" s="131"/>
    </row>
    <row r="138" spans="2:446">
      <c r="B138" s="128"/>
      <c r="C138" s="129"/>
      <c r="D138" s="129"/>
      <c r="E138" s="129"/>
      <c r="F138" s="130"/>
      <c r="G138" s="130"/>
      <c r="H138" s="131"/>
      <c r="I138" s="132"/>
      <c r="J138" s="132"/>
      <c r="K138" s="162"/>
      <c r="L138" s="132"/>
      <c r="M138" s="132"/>
      <c r="N138" s="135"/>
      <c r="O138" s="132"/>
      <c r="P138" s="135"/>
      <c r="Q138" s="132"/>
      <c r="R138" s="133"/>
      <c r="S138" s="133"/>
      <c r="T138" s="133"/>
      <c r="U138" s="133"/>
      <c r="V138" s="133"/>
      <c r="W138" s="133"/>
      <c r="X138" s="131"/>
      <c r="Y138" s="134"/>
      <c r="Z138" s="134"/>
      <c r="AA138" s="163"/>
      <c r="AB138" s="163"/>
      <c r="AC138" s="134"/>
      <c r="AD138" s="134"/>
      <c r="AE138" s="134"/>
      <c r="AF138" s="131"/>
      <c r="AG138" s="135"/>
      <c r="AH138" s="135"/>
      <c r="AI138" s="135"/>
      <c r="AJ138" s="135"/>
      <c r="AK138" s="135"/>
      <c r="AL138" s="131"/>
      <c r="AM138" s="156"/>
      <c r="AN138" s="156"/>
      <c r="AO138" s="156"/>
      <c r="AP138" s="131"/>
      <c r="AQ138" s="138"/>
      <c r="AR138" s="138"/>
      <c r="AS138" s="131"/>
      <c r="AT138" s="138"/>
      <c r="AU138" s="138"/>
      <c r="AV138" s="131"/>
      <c r="AW138" s="138"/>
      <c r="AX138" s="138"/>
      <c r="AY138" s="138"/>
      <c r="AZ138" s="138"/>
      <c r="BA138" s="138"/>
      <c r="BB138" s="131"/>
      <c r="BC138" s="138"/>
      <c r="BD138" s="138"/>
      <c r="BE138" s="138"/>
      <c r="BF138" s="131"/>
      <c r="BG138" s="138"/>
      <c r="BH138" s="138"/>
      <c r="BI138" s="131"/>
      <c r="BJ138" s="140"/>
      <c r="BK138" s="140"/>
      <c r="BL138" s="140"/>
      <c r="BM138" s="140"/>
      <c r="BN138" s="140"/>
      <c r="BO138" s="140"/>
      <c r="BP138" s="140"/>
      <c r="BQ138" s="140"/>
      <c r="BR138" s="140"/>
      <c r="BS138" s="140"/>
      <c r="BT138" s="140"/>
      <c r="BU138" s="140"/>
      <c r="BV138" s="140"/>
      <c r="BW138" s="140"/>
      <c r="BX138" s="140"/>
      <c r="BY138" s="140"/>
      <c r="BZ138" s="140"/>
      <c r="CA138" s="140"/>
      <c r="CB138" s="140"/>
      <c r="CC138" s="140"/>
      <c r="CD138" s="140"/>
      <c r="CE138" s="140"/>
      <c r="CF138" s="140"/>
      <c r="CG138" s="140"/>
      <c r="CH138" s="140"/>
      <c r="CI138" s="140"/>
      <c r="CJ138" s="140"/>
      <c r="CK138" s="140"/>
      <c r="CL138" s="140"/>
      <c r="CM138" s="140"/>
      <c r="CN138" s="140"/>
      <c r="CO138" s="140"/>
      <c r="CP138" s="140"/>
      <c r="CQ138" s="140"/>
      <c r="CR138" s="131"/>
      <c r="CS138" s="140"/>
      <c r="CT138" s="140"/>
      <c r="CU138" s="140"/>
      <c r="CV138" s="140"/>
      <c r="CW138" s="140"/>
      <c r="CX138" s="140"/>
      <c r="CY138" s="140"/>
      <c r="CZ138" s="140"/>
      <c r="DA138" s="140"/>
      <c r="DB138" s="140"/>
      <c r="DC138" s="140"/>
      <c r="DD138" s="140"/>
      <c r="DE138" s="140"/>
      <c r="DF138" s="140"/>
      <c r="DG138" s="140"/>
      <c r="DH138" s="140"/>
      <c r="DI138" s="140"/>
      <c r="DJ138" s="140"/>
      <c r="DK138" s="140"/>
      <c r="DL138" s="140"/>
      <c r="DM138" s="140"/>
      <c r="DN138" s="140"/>
      <c r="DO138" s="140"/>
      <c r="DP138" s="140"/>
      <c r="DQ138" s="140"/>
      <c r="DR138" s="140"/>
      <c r="DS138" s="140"/>
      <c r="DT138" s="140"/>
      <c r="DU138" s="140"/>
      <c r="DV138" s="140"/>
      <c r="DW138" s="140"/>
      <c r="DX138" s="140"/>
      <c r="DY138" s="140"/>
      <c r="DZ138" s="140"/>
      <c r="EA138" s="139"/>
      <c r="EB138" s="140"/>
      <c r="EC138" s="140"/>
      <c r="ED138" s="140"/>
      <c r="EE138" s="140"/>
      <c r="EF138" s="140"/>
      <c r="EG138" s="140"/>
      <c r="EH138" s="140"/>
      <c r="EI138" s="140"/>
      <c r="EJ138" s="140"/>
      <c r="EK138" s="140"/>
      <c r="EL138" s="140"/>
      <c r="EM138" s="140"/>
      <c r="EN138" s="140"/>
      <c r="EO138" s="140"/>
      <c r="EP138" s="140"/>
      <c r="EQ138" s="140"/>
      <c r="ER138" s="140"/>
      <c r="ES138" s="140"/>
      <c r="ET138" s="140"/>
      <c r="EU138" s="140"/>
      <c r="EV138" s="140"/>
      <c r="EW138" s="140"/>
      <c r="EX138" s="140"/>
      <c r="EY138" s="140"/>
      <c r="EZ138" s="140"/>
      <c r="FA138" s="140"/>
      <c r="FB138" s="140"/>
      <c r="FC138" s="140"/>
      <c r="FD138" s="140"/>
      <c r="FE138" s="140"/>
      <c r="FF138" s="140"/>
      <c r="FG138" s="140"/>
      <c r="FH138" s="140"/>
      <c r="FI138" s="140"/>
      <c r="FJ138" s="139"/>
      <c r="FK138" s="140"/>
      <c r="FL138" s="140"/>
      <c r="FM138" s="140"/>
      <c r="FN138" s="140"/>
      <c r="FO138" s="140"/>
      <c r="FP138" s="140"/>
      <c r="FQ138" s="140"/>
      <c r="FR138" s="140"/>
      <c r="FS138" s="140"/>
      <c r="FT138" s="140"/>
      <c r="FU138" s="140"/>
      <c r="FV138" s="140"/>
      <c r="FW138" s="140"/>
      <c r="FX138" s="140"/>
      <c r="FY138" s="140"/>
      <c r="FZ138" s="140"/>
      <c r="GA138" s="140"/>
      <c r="GB138" s="140"/>
      <c r="GC138" s="140"/>
      <c r="GD138" s="140"/>
      <c r="GE138" s="140"/>
      <c r="GF138" s="140"/>
      <c r="GG138" s="140"/>
      <c r="GH138" s="140"/>
      <c r="GI138" s="140"/>
      <c r="GJ138" s="140"/>
      <c r="GK138" s="140"/>
      <c r="GL138" s="140"/>
      <c r="GM138" s="140"/>
      <c r="GN138" s="140"/>
      <c r="GO138" s="140"/>
      <c r="GP138" s="140"/>
      <c r="GQ138" s="140"/>
      <c r="GR138" s="140"/>
      <c r="GS138" s="139"/>
      <c r="GT138" s="140"/>
      <c r="GU138" s="140"/>
      <c r="GV138" s="140"/>
      <c r="GW138" s="140"/>
      <c r="GX138" s="140"/>
      <c r="GY138" s="140"/>
      <c r="GZ138" s="140"/>
      <c r="HA138" s="140"/>
      <c r="HB138" s="140"/>
      <c r="HC138" s="140"/>
      <c r="HD138" s="140"/>
      <c r="HE138" s="140"/>
      <c r="HF138" s="140"/>
      <c r="HG138" s="140"/>
      <c r="HH138" s="140"/>
      <c r="HI138" s="140"/>
      <c r="HJ138" s="140"/>
      <c r="HK138" s="140"/>
      <c r="HL138" s="140"/>
      <c r="HM138" s="140"/>
      <c r="HN138" s="140"/>
      <c r="HO138" s="140"/>
      <c r="HP138" s="140"/>
      <c r="HQ138" s="140"/>
      <c r="HR138" s="140"/>
      <c r="HS138" s="140"/>
      <c r="HT138" s="140"/>
      <c r="HU138" s="140"/>
      <c r="HV138" s="140"/>
      <c r="HW138" s="140"/>
      <c r="HX138" s="140"/>
      <c r="HY138" s="140"/>
      <c r="HZ138" s="140"/>
      <c r="IA138" s="140"/>
      <c r="IB138" s="139"/>
      <c r="IC138" s="140"/>
      <c r="ID138" s="140"/>
      <c r="IE138" s="140"/>
      <c r="IF138" s="140"/>
      <c r="IG138" s="140"/>
      <c r="IH138" s="140"/>
      <c r="II138" s="140"/>
      <c r="IJ138" s="140"/>
      <c r="IK138" s="140"/>
      <c r="IL138" s="140"/>
      <c r="IM138" s="140"/>
      <c r="IN138" s="140"/>
      <c r="IO138" s="140"/>
      <c r="IP138" s="140"/>
      <c r="IQ138" s="140"/>
      <c r="IR138" s="140"/>
      <c r="IS138" s="140"/>
      <c r="IT138" s="140"/>
      <c r="IU138" s="140"/>
      <c r="IV138" s="140"/>
      <c r="IW138" s="140"/>
      <c r="IX138" s="140"/>
      <c r="IY138" s="140"/>
      <c r="IZ138" s="140"/>
      <c r="JA138" s="140"/>
      <c r="JB138" s="140"/>
      <c r="JC138" s="140"/>
      <c r="JD138" s="140"/>
      <c r="JE138" s="140"/>
      <c r="JF138" s="140"/>
      <c r="JG138" s="140"/>
      <c r="JH138" s="140"/>
      <c r="JI138" s="140"/>
      <c r="JJ138" s="140"/>
      <c r="JK138" s="139"/>
      <c r="JL138" s="140"/>
      <c r="JM138" s="140"/>
      <c r="JN138" s="140"/>
      <c r="JO138" s="140"/>
      <c r="JP138" s="140"/>
      <c r="JQ138" s="140"/>
      <c r="JR138" s="140"/>
      <c r="JS138" s="140"/>
      <c r="JT138" s="140"/>
      <c r="JU138" s="140"/>
      <c r="JV138" s="140"/>
      <c r="JW138" s="140"/>
      <c r="JX138" s="140"/>
      <c r="JY138" s="140"/>
      <c r="JZ138" s="140"/>
      <c r="KA138" s="140"/>
      <c r="KB138" s="140"/>
      <c r="KC138" s="140"/>
      <c r="KD138" s="140"/>
      <c r="KE138" s="140"/>
      <c r="KF138" s="140"/>
      <c r="KG138" s="140"/>
      <c r="KH138" s="140"/>
      <c r="KI138" s="140"/>
      <c r="KJ138" s="140"/>
      <c r="KK138" s="140"/>
      <c r="KL138" s="140"/>
      <c r="KM138" s="140"/>
      <c r="KN138" s="140"/>
      <c r="KO138" s="140"/>
      <c r="KP138" s="140"/>
      <c r="KQ138" s="140"/>
      <c r="KR138" s="140"/>
      <c r="KS138" s="140"/>
      <c r="KT138" s="139"/>
      <c r="KU138" s="140"/>
      <c r="KV138" s="140"/>
      <c r="KW138" s="140"/>
      <c r="KX138" s="140"/>
      <c r="KY138" s="140"/>
      <c r="KZ138" s="140"/>
      <c r="LA138" s="140"/>
      <c r="LB138" s="140"/>
      <c r="LC138" s="140"/>
      <c r="LD138" s="140"/>
      <c r="LE138" s="140"/>
      <c r="LF138" s="140"/>
      <c r="LG138" s="140"/>
      <c r="LH138" s="140"/>
      <c r="LI138" s="140"/>
      <c r="LJ138" s="140"/>
      <c r="LK138" s="140"/>
      <c r="LL138" s="140"/>
      <c r="LM138" s="140"/>
      <c r="LN138" s="140"/>
      <c r="LO138" s="140"/>
      <c r="LP138" s="140"/>
      <c r="LQ138" s="140"/>
      <c r="LR138" s="140"/>
      <c r="LS138" s="140"/>
      <c r="LT138" s="140"/>
      <c r="LU138" s="140"/>
      <c r="LV138" s="140"/>
      <c r="LW138" s="140"/>
      <c r="LX138" s="140"/>
      <c r="LY138" s="140"/>
      <c r="LZ138" s="140"/>
      <c r="MA138" s="140"/>
      <c r="MB138" s="140"/>
      <c r="MC138" s="139"/>
      <c r="MD138" s="164"/>
      <c r="ME138" s="164"/>
      <c r="MF138" s="164"/>
      <c r="MG138" s="164"/>
      <c r="MH138" s="164"/>
      <c r="MI138" s="164"/>
      <c r="MJ138" s="164"/>
      <c r="MK138" s="164"/>
      <c r="ML138" s="164"/>
      <c r="MM138" s="164"/>
      <c r="MN138" s="164"/>
      <c r="MO138" s="164"/>
      <c r="MP138" s="164"/>
      <c r="MQ138" s="164"/>
      <c r="MR138" s="164"/>
      <c r="MS138" s="164"/>
      <c r="MT138" s="164"/>
      <c r="MU138" s="164"/>
      <c r="MV138" s="164"/>
      <c r="MW138" s="164"/>
      <c r="MX138" s="164"/>
      <c r="MY138" s="164"/>
      <c r="MZ138" s="164"/>
      <c r="NA138" s="164"/>
      <c r="NB138" s="164"/>
      <c r="NC138" s="164"/>
      <c r="ND138" s="164"/>
      <c r="NE138" s="164"/>
      <c r="NF138" s="164"/>
      <c r="NG138" s="164"/>
      <c r="NH138" s="164"/>
      <c r="NI138" s="164"/>
      <c r="NJ138" s="164"/>
      <c r="NK138" s="164"/>
      <c r="NL138" s="139"/>
      <c r="NM138" s="164"/>
      <c r="NN138" s="164"/>
      <c r="NO138" s="164"/>
      <c r="NP138" s="164"/>
      <c r="NQ138" s="164"/>
      <c r="NR138" s="164"/>
      <c r="NS138" s="164"/>
      <c r="NT138" s="164"/>
      <c r="NU138" s="164"/>
      <c r="NV138" s="164"/>
      <c r="NW138" s="164"/>
      <c r="NX138" s="164"/>
      <c r="NY138" s="164"/>
      <c r="NZ138" s="164"/>
      <c r="OA138" s="164"/>
      <c r="OB138" s="164"/>
      <c r="OC138" s="164"/>
      <c r="OD138" s="164"/>
      <c r="OE138" s="164"/>
      <c r="OF138" s="164"/>
      <c r="OG138" s="164"/>
      <c r="OH138" s="164"/>
      <c r="OI138" s="164"/>
      <c r="OJ138" s="164"/>
      <c r="OK138" s="164"/>
      <c r="OL138" s="164"/>
      <c r="OM138" s="164"/>
      <c r="ON138" s="164"/>
      <c r="OO138" s="164"/>
      <c r="OP138" s="164"/>
      <c r="OQ138" s="164"/>
      <c r="OR138" s="164"/>
      <c r="OS138" s="164"/>
      <c r="OT138" s="164"/>
      <c r="OU138" s="139"/>
      <c r="OV138" s="164"/>
      <c r="OW138" s="164"/>
      <c r="OX138" s="164"/>
      <c r="OY138" s="164"/>
      <c r="OZ138" s="164"/>
      <c r="PA138" s="164"/>
      <c r="PB138" s="164"/>
      <c r="PC138" s="164"/>
      <c r="PD138" s="164"/>
      <c r="PE138" s="164"/>
      <c r="PF138" s="164"/>
      <c r="PG138" s="164"/>
      <c r="PH138" s="164"/>
      <c r="PI138" s="164"/>
      <c r="PJ138" s="164"/>
      <c r="PK138" s="164"/>
      <c r="PL138" s="164"/>
      <c r="PM138" s="164"/>
      <c r="PN138" s="164"/>
      <c r="PO138" s="164"/>
      <c r="PP138" s="164"/>
      <c r="PQ138" s="164"/>
      <c r="PR138" s="164"/>
      <c r="PS138" s="164"/>
      <c r="PT138" s="164"/>
      <c r="PU138" s="164"/>
      <c r="PV138" s="164"/>
      <c r="PW138" s="164"/>
      <c r="PX138" s="164"/>
      <c r="PY138" s="164"/>
      <c r="PZ138" s="164"/>
      <c r="QA138" s="164"/>
      <c r="QB138" s="164"/>
      <c r="QC138" s="164"/>
      <c r="QD138" s="131"/>
    </row>
    <row r="139" spans="2:446">
      <c r="B139" s="128"/>
      <c r="C139" s="129"/>
      <c r="D139" s="129"/>
      <c r="E139" s="129"/>
      <c r="F139" s="130"/>
      <c r="G139" s="130"/>
      <c r="H139" s="131"/>
      <c r="I139" s="132"/>
      <c r="J139" s="132"/>
      <c r="K139" s="162"/>
      <c r="L139" s="132"/>
      <c r="M139" s="132"/>
      <c r="N139" s="135"/>
      <c r="O139" s="132"/>
      <c r="P139" s="135"/>
      <c r="Q139" s="132"/>
      <c r="R139" s="133"/>
      <c r="S139" s="133"/>
      <c r="T139" s="133"/>
      <c r="U139" s="133"/>
      <c r="V139" s="133"/>
      <c r="W139" s="133"/>
      <c r="X139" s="131"/>
      <c r="Y139" s="134"/>
      <c r="Z139" s="134"/>
      <c r="AA139" s="163"/>
      <c r="AB139" s="163"/>
      <c r="AC139" s="134"/>
      <c r="AD139" s="134"/>
      <c r="AE139" s="134"/>
      <c r="AF139" s="131"/>
      <c r="AG139" s="135"/>
      <c r="AH139" s="135"/>
      <c r="AI139" s="135"/>
      <c r="AJ139" s="135"/>
      <c r="AK139" s="135"/>
      <c r="AL139" s="131"/>
      <c r="AM139" s="156"/>
      <c r="AN139" s="156"/>
      <c r="AO139" s="156"/>
      <c r="AP139" s="131"/>
      <c r="AQ139" s="138"/>
      <c r="AR139" s="138"/>
      <c r="AS139" s="131"/>
      <c r="AT139" s="138"/>
      <c r="AU139" s="138"/>
      <c r="AV139" s="131"/>
      <c r="AW139" s="138"/>
      <c r="AX139" s="138"/>
      <c r="AY139" s="138"/>
      <c r="AZ139" s="138"/>
      <c r="BA139" s="138"/>
      <c r="BB139" s="131"/>
      <c r="BC139" s="138"/>
      <c r="BD139" s="138"/>
      <c r="BE139" s="138"/>
      <c r="BF139" s="131"/>
      <c r="BG139" s="138"/>
      <c r="BH139" s="138"/>
      <c r="BI139" s="131"/>
      <c r="BJ139" s="140"/>
      <c r="BK139" s="140"/>
      <c r="BL139" s="140"/>
      <c r="BM139" s="140"/>
      <c r="BN139" s="140"/>
      <c r="BO139" s="140"/>
      <c r="BP139" s="140"/>
      <c r="BQ139" s="140"/>
      <c r="BR139" s="140"/>
      <c r="BS139" s="140"/>
      <c r="BT139" s="140"/>
      <c r="BU139" s="140"/>
      <c r="BV139" s="140"/>
      <c r="BW139" s="140"/>
      <c r="BX139" s="140"/>
      <c r="BY139" s="140"/>
      <c r="BZ139" s="140"/>
      <c r="CA139" s="140"/>
      <c r="CB139" s="140"/>
      <c r="CC139" s="140"/>
      <c r="CD139" s="140"/>
      <c r="CE139" s="140"/>
      <c r="CF139" s="140"/>
      <c r="CG139" s="140"/>
      <c r="CH139" s="140"/>
      <c r="CI139" s="140"/>
      <c r="CJ139" s="140"/>
      <c r="CK139" s="140"/>
      <c r="CL139" s="140"/>
      <c r="CM139" s="140"/>
      <c r="CN139" s="140"/>
      <c r="CO139" s="140"/>
      <c r="CP139" s="140"/>
      <c r="CQ139" s="140"/>
      <c r="CR139" s="131"/>
      <c r="CS139" s="140"/>
      <c r="CT139" s="140"/>
      <c r="CU139" s="140"/>
      <c r="CV139" s="140"/>
      <c r="CW139" s="140"/>
      <c r="CX139" s="140"/>
      <c r="CY139" s="140"/>
      <c r="CZ139" s="140"/>
      <c r="DA139" s="140"/>
      <c r="DB139" s="140"/>
      <c r="DC139" s="140"/>
      <c r="DD139" s="140"/>
      <c r="DE139" s="140"/>
      <c r="DF139" s="140"/>
      <c r="DG139" s="140"/>
      <c r="DH139" s="140"/>
      <c r="DI139" s="140"/>
      <c r="DJ139" s="140"/>
      <c r="DK139" s="140"/>
      <c r="DL139" s="140"/>
      <c r="DM139" s="140"/>
      <c r="DN139" s="140"/>
      <c r="DO139" s="140"/>
      <c r="DP139" s="140"/>
      <c r="DQ139" s="140"/>
      <c r="DR139" s="140"/>
      <c r="DS139" s="140"/>
      <c r="DT139" s="140"/>
      <c r="DU139" s="140"/>
      <c r="DV139" s="140"/>
      <c r="DW139" s="140"/>
      <c r="DX139" s="140"/>
      <c r="DY139" s="140"/>
      <c r="DZ139" s="140"/>
      <c r="EA139" s="139"/>
      <c r="EB139" s="140"/>
      <c r="EC139" s="140"/>
      <c r="ED139" s="140"/>
      <c r="EE139" s="140"/>
      <c r="EF139" s="140"/>
      <c r="EG139" s="140"/>
      <c r="EH139" s="140"/>
      <c r="EI139" s="140"/>
      <c r="EJ139" s="140"/>
      <c r="EK139" s="140"/>
      <c r="EL139" s="140"/>
      <c r="EM139" s="140"/>
      <c r="EN139" s="140"/>
      <c r="EO139" s="140"/>
      <c r="EP139" s="140"/>
      <c r="EQ139" s="140"/>
      <c r="ER139" s="140"/>
      <c r="ES139" s="140"/>
      <c r="ET139" s="140"/>
      <c r="EU139" s="140"/>
      <c r="EV139" s="140"/>
      <c r="EW139" s="140"/>
      <c r="EX139" s="140"/>
      <c r="EY139" s="140"/>
      <c r="EZ139" s="140"/>
      <c r="FA139" s="140"/>
      <c r="FB139" s="140"/>
      <c r="FC139" s="140"/>
      <c r="FD139" s="140"/>
      <c r="FE139" s="140"/>
      <c r="FF139" s="140"/>
      <c r="FG139" s="140"/>
      <c r="FH139" s="140"/>
      <c r="FI139" s="140"/>
      <c r="FJ139" s="139"/>
      <c r="FK139" s="140"/>
      <c r="FL139" s="140"/>
      <c r="FM139" s="140"/>
      <c r="FN139" s="140"/>
      <c r="FO139" s="140"/>
      <c r="FP139" s="140"/>
      <c r="FQ139" s="140"/>
      <c r="FR139" s="140"/>
      <c r="FS139" s="140"/>
      <c r="FT139" s="140"/>
      <c r="FU139" s="140"/>
      <c r="FV139" s="140"/>
      <c r="FW139" s="140"/>
      <c r="FX139" s="140"/>
      <c r="FY139" s="140"/>
      <c r="FZ139" s="140"/>
      <c r="GA139" s="140"/>
      <c r="GB139" s="140"/>
      <c r="GC139" s="140"/>
      <c r="GD139" s="140"/>
      <c r="GE139" s="140"/>
      <c r="GF139" s="140"/>
      <c r="GG139" s="140"/>
      <c r="GH139" s="140"/>
      <c r="GI139" s="140"/>
      <c r="GJ139" s="140"/>
      <c r="GK139" s="140"/>
      <c r="GL139" s="140"/>
      <c r="GM139" s="140"/>
      <c r="GN139" s="140"/>
      <c r="GO139" s="140"/>
      <c r="GP139" s="140"/>
      <c r="GQ139" s="140"/>
      <c r="GR139" s="140"/>
      <c r="GS139" s="139"/>
      <c r="GT139" s="140"/>
      <c r="GU139" s="140"/>
      <c r="GV139" s="140"/>
      <c r="GW139" s="140"/>
      <c r="GX139" s="140"/>
      <c r="GY139" s="140"/>
      <c r="GZ139" s="140"/>
      <c r="HA139" s="140"/>
      <c r="HB139" s="140"/>
      <c r="HC139" s="140"/>
      <c r="HD139" s="140"/>
      <c r="HE139" s="140"/>
      <c r="HF139" s="140"/>
      <c r="HG139" s="140"/>
      <c r="HH139" s="140"/>
      <c r="HI139" s="140"/>
      <c r="HJ139" s="140"/>
      <c r="HK139" s="140"/>
      <c r="HL139" s="140"/>
      <c r="HM139" s="140"/>
      <c r="HN139" s="140"/>
      <c r="HO139" s="140"/>
      <c r="HP139" s="140"/>
      <c r="HQ139" s="140"/>
      <c r="HR139" s="140"/>
      <c r="HS139" s="140"/>
      <c r="HT139" s="140"/>
      <c r="HU139" s="140"/>
      <c r="HV139" s="140"/>
      <c r="HW139" s="140"/>
      <c r="HX139" s="140"/>
      <c r="HY139" s="140"/>
      <c r="HZ139" s="140"/>
      <c r="IA139" s="140"/>
      <c r="IB139" s="139"/>
      <c r="IC139" s="140"/>
      <c r="ID139" s="140"/>
      <c r="IE139" s="140"/>
      <c r="IF139" s="140"/>
      <c r="IG139" s="140"/>
      <c r="IH139" s="140"/>
      <c r="II139" s="140"/>
      <c r="IJ139" s="140"/>
      <c r="IK139" s="140"/>
      <c r="IL139" s="140"/>
      <c r="IM139" s="140"/>
      <c r="IN139" s="140"/>
      <c r="IO139" s="140"/>
      <c r="IP139" s="140"/>
      <c r="IQ139" s="140"/>
      <c r="IR139" s="140"/>
      <c r="IS139" s="140"/>
      <c r="IT139" s="140"/>
      <c r="IU139" s="140"/>
      <c r="IV139" s="140"/>
      <c r="IW139" s="140"/>
      <c r="IX139" s="140"/>
      <c r="IY139" s="140"/>
      <c r="IZ139" s="140"/>
      <c r="JA139" s="140"/>
      <c r="JB139" s="140"/>
      <c r="JC139" s="140"/>
      <c r="JD139" s="140"/>
      <c r="JE139" s="140"/>
      <c r="JF139" s="140"/>
      <c r="JG139" s="140"/>
      <c r="JH139" s="140"/>
      <c r="JI139" s="140"/>
      <c r="JJ139" s="140"/>
      <c r="JK139" s="139"/>
      <c r="JL139" s="140"/>
      <c r="JM139" s="140"/>
      <c r="JN139" s="140"/>
      <c r="JO139" s="140"/>
      <c r="JP139" s="140"/>
      <c r="JQ139" s="140"/>
      <c r="JR139" s="140"/>
      <c r="JS139" s="140"/>
      <c r="JT139" s="140"/>
      <c r="JU139" s="140"/>
      <c r="JV139" s="140"/>
      <c r="JW139" s="140"/>
      <c r="JX139" s="140"/>
      <c r="JY139" s="140"/>
      <c r="JZ139" s="140"/>
      <c r="KA139" s="140"/>
      <c r="KB139" s="140"/>
      <c r="KC139" s="140"/>
      <c r="KD139" s="140"/>
      <c r="KE139" s="140"/>
      <c r="KF139" s="140"/>
      <c r="KG139" s="140"/>
      <c r="KH139" s="140"/>
      <c r="KI139" s="140"/>
      <c r="KJ139" s="140"/>
      <c r="KK139" s="140"/>
      <c r="KL139" s="140"/>
      <c r="KM139" s="140"/>
      <c r="KN139" s="140"/>
      <c r="KO139" s="140"/>
      <c r="KP139" s="140"/>
      <c r="KQ139" s="140"/>
      <c r="KR139" s="140"/>
      <c r="KS139" s="140"/>
      <c r="KT139" s="139"/>
      <c r="KU139" s="140"/>
      <c r="KV139" s="140"/>
      <c r="KW139" s="140"/>
      <c r="KX139" s="140"/>
      <c r="KY139" s="140"/>
      <c r="KZ139" s="140"/>
      <c r="LA139" s="140"/>
      <c r="LB139" s="140"/>
      <c r="LC139" s="140"/>
      <c r="LD139" s="140"/>
      <c r="LE139" s="140"/>
      <c r="LF139" s="140"/>
      <c r="LG139" s="140"/>
      <c r="LH139" s="140"/>
      <c r="LI139" s="140"/>
      <c r="LJ139" s="140"/>
      <c r="LK139" s="140"/>
      <c r="LL139" s="140"/>
      <c r="LM139" s="140"/>
      <c r="LN139" s="140"/>
      <c r="LO139" s="140"/>
      <c r="LP139" s="140"/>
      <c r="LQ139" s="140"/>
      <c r="LR139" s="140"/>
      <c r="LS139" s="140"/>
      <c r="LT139" s="140"/>
      <c r="LU139" s="140"/>
      <c r="LV139" s="140"/>
      <c r="LW139" s="140"/>
      <c r="LX139" s="140"/>
      <c r="LY139" s="140"/>
      <c r="LZ139" s="140"/>
      <c r="MA139" s="140"/>
      <c r="MB139" s="140"/>
      <c r="MC139" s="139"/>
      <c r="MD139" s="164"/>
      <c r="ME139" s="164"/>
      <c r="MF139" s="164"/>
      <c r="MG139" s="164"/>
      <c r="MH139" s="164"/>
      <c r="MI139" s="164"/>
      <c r="MJ139" s="164"/>
      <c r="MK139" s="164"/>
      <c r="ML139" s="164"/>
      <c r="MM139" s="164"/>
      <c r="MN139" s="164"/>
      <c r="MO139" s="164"/>
      <c r="MP139" s="164"/>
      <c r="MQ139" s="164"/>
      <c r="MR139" s="164"/>
      <c r="MS139" s="164"/>
      <c r="MT139" s="164"/>
      <c r="MU139" s="164"/>
      <c r="MV139" s="164"/>
      <c r="MW139" s="164"/>
      <c r="MX139" s="164"/>
      <c r="MY139" s="164"/>
      <c r="MZ139" s="164"/>
      <c r="NA139" s="164"/>
      <c r="NB139" s="164"/>
      <c r="NC139" s="164"/>
      <c r="ND139" s="164"/>
      <c r="NE139" s="164"/>
      <c r="NF139" s="164"/>
      <c r="NG139" s="164"/>
      <c r="NH139" s="164"/>
      <c r="NI139" s="164"/>
      <c r="NJ139" s="164"/>
      <c r="NK139" s="164"/>
      <c r="NL139" s="139"/>
      <c r="NM139" s="164"/>
      <c r="NN139" s="164"/>
      <c r="NO139" s="164"/>
      <c r="NP139" s="164"/>
      <c r="NQ139" s="164"/>
      <c r="NR139" s="164"/>
      <c r="NS139" s="164"/>
      <c r="NT139" s="164"/>
      <c r="NU139" s="164"/>
      <c r="NV139" s="164"/>
      <c r="NW139" s="164"/>
      <c r="NX139" s="164"/>
      <c r="NY139" s="164"/>
      <c r="NZ139" s="164"/>
      <c r="OA139" s="164"/>
      <c r="OB139" s="164"/>
      <c r="OC139" s="164"/>
      <c r="OD139" s="164"/>
      <c r="OE139" s="164"/>
      <c r="OF139" s="164"/>
      <c r="OG139" s="164"/>
      <c r="OH139" s="164"/>
      <c r="OI139" s="164"/>
      <c r="OJ139" s="164"/>
      <c r="OK139" s="164"/>
      <c r="OL139" s="164"/>
      <c r="OM139" s="164"/>
      <c r="ON139" s="164"/>
      <c r="OO139" s="164"/>
      <c r="OP139" s="164"/>
      <c r="OQ139" s="164"/>
      <c r="OR139" s="164"/>
      <c r="OS139" s="164"/>
      <c r="OT139" s="164"/>
      <c r="OU139" s="139"/>
      <c r="OV139" s="164"/>
      <c r="OW139" s="164"/>
      <c r="OX139" s="164"/>
      <c r="OY139" s="164"/>
      <c r="OZ139" s="164"/>
      <c r="PA139" s="164"/>
      <c r="PB139" s="164"/>
      <c r="PC139" s="164"/>
      <c r="PD139" s="164"/>
      <c r="PE139" s="164"/>
      <c r="PF139" s="164"/>
      <c r="PG139" s="164"/>
      <c r="PH139" s="164"/>
      <c r="PI139" s="164"/>
      <c r="PJ139" s="164"/>
      <c r="PK139" s="164"/>
      <c r="PL139" s="164"/>
      <c r="PM139" s="164"/>
      <c r="PN139" s="164"/>
      <c r="PO139" s="164"/>
      <c r="PP139" s="164"/>
      <c r="PQ139" s="164"/>
      <c r="PR139" s="164"/>
      <c r="PS139" s="164"/>
      <c r="PT139" s="164"/>
      <c r="PU139" s="164"/>
      <c r="PV139" s="164"/>
      <c r="PW139" s="164"/>
      <c r="PX139" s="164"/>
      <c r="PY139" s="164"/>
      <c r="PZ139" s="164"/>
      <c r="QA139" s="164"/>
      <c r="QB139" s="164"/>
      <c r="QC139" s="164"/>
      <c r="QD139" s="131"/>
    </row>
    <row r="140" spans="2:446">
      <c r="B140" s="128"/>
      <c r="C140" s="129"/>
      <c r="D140" s="129"/>
      <c r="E140" s="129"/>
      <c r="F140" s="130"/>
      <c r="G140" s="130"/>
      <c r="H140" s="131"/>
      <c r="I140" s="132"/>
      <c r="J140" s="132"/>
      <c r="K140" s="162"/>
      <c r="L140" s="132"/>
      <c r="M140" s="132"/>
      <c r="N140" s="135"/>
      <c r="O140" s="132"/>
      <c r="P140" s="135"/>
      <c r="Q140" s="132"/>
      <c r="R140" s="133"/>
      <c r="S140" s="133"/>
      <c r="T140" s="133"/>
      <c r="U140" s="133"/>
      <c r="V140" s="133"/>
      <c r="W140" s="133"/>
      <c r="X140" s="131"/>
      <c r="Y140" s="134"/>
      <c r="Z140" s="134"/>
      <c r="AA140" s="163"/>
      <c r="AB140" s="163"/>
      <c r="AC140" s="134"/>
      <c r="AD140" s="134"/>
      <c r="AE140" s="134"/>
      <c r="AF140" s="131"/>
      <c r="AG140" s="135"/>
      <c r="AH140" s="135"/>
      <c r="AI140" s="135"/>
      <c r="AJ140" s="135"/>
      <c r="AK140" s="135"/>
      <c r="AL140" s="131"/>
      <c r="AM140" s="156"/>
      <c r="AN140" s="156"/>
      <c r="AO140" s="156"/>
      <c r="AP140" s="131"/>
      <c r="AQ140" s="138"/>
      <c r="AR140" s="138"/>
      <c r="AS140" s="131"/>
      <c r="AT140" s="138"/>
      <c r="AU140" s="138"/>
      <c r="AV140" s="131"/>
      <c r="AW140" s="138"/>
      <c r="AX140" s="138"/>
      <c r="AY140" s="138"/>
      <c r="AZ140" s="138"/>
      <c r="BA140" s="138"/>
      <c r="BB140" s="131"/>
      <c r="BC140" s="138"/>
      <c r="BD140" s="138"/>
      <c r="BE140" s="138"/>
      <c r="BF140" s="131"/>
      <c r="BG140" s="138"/>
      <c r="BH140" s="138"/>
      <c r="BI140" s="131"/>
      <c r="BJ140" s="140"/>
      <c r="BK140" s="140"/>
      <c r="BL140" s="140"/>
      <c r="BM140" s="140"/>
      <c r="BN140" s="140"/>
      <c r="BO140" s="140"/>
      <c r="BP140" s="140"/>
      <c r="BQ140" s="140"/>
      <c r="BR140" s="140"/>
      <c r="BS140" s="140"/>
      <c r="BT140" s="140"/>
      <c r="BU140" s="140"/>
      <c r="BV140" s="140"/>
      <c r="BW140" s="140"/>
      <c r="BX140" s="140"/>
      <c r="BY140" s="140"/>
      <c r="BZ140" s="140"/>
      <c r="CA140" s="140"/>
      <c r="CB140" s="140"/>
      <c r="CC140" s="140"/>
      <c r="CD140" s="140"/>
      <c r="CE140" s="140"/>
      <c r="CF140" s="140"/>
      <c r="CG140" s="140"/>
      <c r="CH140" s="140"/>
      <c r="CI140" s="140"/>
      <c r="CJ140" s="140"/>
      <c r="CK140" s="140"/>
      <c r="CL140" s="140"/>
      <c r="CM140" s="140"/>
      <c r="CN140" s="140"/>
      <c r="CO140" s="140"/>
      <c r="CP140" s="140"/>
      <c r="CQ140" s="140"/>
      <c r="CR140" s="131"/>
      <c r="CS140" s="140"/>
      <c r="CT140" s="140"/>
      <c r="CU140" s="140"/>
      <c r="CV140" s="140"/>
      <c r="CW140" s="140"/>
      <c r="CX140" s="140"/>
      <c r="CY140" s="140"/>
      <c r="CZ140" s="140"/>
      <c r="DA140" s="140"/>
      <c r="DB140" s="140"/>
      <c r="DC140" s="140"/>
      <c r="DD140" s="140"/>
      <c r="DE140" s="140"/>
      <c r="DF140" s="140"/>
      <c r="DG140" s="140"/>
      <c r="DH140" s="140"/>
      <c r="DI140" s="140"/>
      <c r="DJ140" s="140"/>
      <c r="DK140" s="140"/>
      <c r="DL140" s="140"/>
      <c r="DM140" s="140"/>
      <c r="DN140" s="140"/>
      <c r="DO140" s="140"/>
      <c r="DP140" s="140"/>
      <c r="DQ140" s="140"/>
      <c r="DR140" s="140"/>
      <c r="DS140" s="140"/>
      <c r="DT140" s="140"/>
      <c r="DU140" s="140"/>
      <c r="DV140" s="140"/>
      <c r="DW140" s="140"/>
      <c r="DX140" s="140"/>
      <c r="DY140" s="140"/>
      <c r="DZ140" s="140"/>
      <c r="EA140" s="139"/>
      <c r="EB140" s="140"/>
      <c r="EC140" s="140"/>
      <c r="ED140" s="140"/>
      <c r="EE140" s="140"/>
      <c r="EF140" s="140"/>
      <c r="EG140" s="140"/>
      <c r="EH140" s="140"/>
      <c r="EI140" s="140"/>
      <c r="EJ140" s="140"/>
      <c r="EK140" s="140"/>
      <c r="EL140" s="140"/>
      <c r="EM140" s="140"/>
      <c r="EN140" s="140"/>
      <c r="EO140" s="140"/>
      <c r="EP140" s="140"/>
      <c r="EQ140" s="140"/>
      <c r="ER140" s="140"/>
      <c r="ES140" s="140"/>
      <c r="ET140" s="140"/>
      <c r="EU140" s="140"/>
      <c r="EV140" s="140"/>
      <c r="EW140" s="140"/>
      <c r="EX140" s="140"/>
      <c r="EY140" s="140"/>
      <c r="EZ140" s="140"/>
      <c r="FA140" s="140"/>
      <c r="FB140" s="140"/>
      <c r="FC140" s="140"/>
      <c r="FD140" s="140"/>
      <c r="FE140" s="140"/>
      <c r="FF140" s="140"/>
      <c r="FG140" s="140"/>
      <c r="FH140" s="140"/>
      <c r="FI140" s="140"/>
      <c r="FJ140" s="139"/>
      <c r="FK140" s="140"/>
      <c r="FL140" s="140"/>
      <c r="FM140" s="140"/>
      <c r="FN140" s="140"/>
      <c r="FO140" s="140"/>
      <c r="FP140" s="140"/>
      <c r="FQ140" s="140"/>
      <c r="FR140" s="140"/>
      <c r="FS140" s="140"/>
      <c r="FT140" s="140"/>
      <c r="FU140" s="140"/>
      <c r="FV140" s="140"/>
      <c r="FW140" s="140"/>
      <c r="FX140" s="140"/>
      <c r="FY140" s="140"/>
      <c r="FZ140" s="140"/>
      <c r="GA140" s="140"/>
      <c r="GB140" s="140"/>
      <c r="GC140" s="140"/>
      <c r="GD140" s="140"/>
      <c r="GE140" s="140"/>
      <c r="GF140" s="140"/>
      <c r="GG140" s="140"/>
      <c r="GH140" s="140"/>
      <c r="GI140" s="140"/>
      <c r="GJ140" s="140"/>
      <c r="GK140" s="140"/>
      <c r="GL140" s="140"/>
      <c r="GM140" s="140"/>
      <c r="GN140" s="140"/>
      <c r="GO140" s="140"/>
      <c r="GP140" s="140"/>
      <c r="GQ140" s="140"/>
      <c r="GR140" s="140"/>
      <c r="GS140" s="139"/>
      <c r="GT140" s="140"/>
      <c r="GU140" s="140"/>
      <c r="GV140" s="140"/>
      <c r="GW140" s="140"/>
      <c r="GX140" s="140"/>
      <c r="GY140" s="140"/>
      <c r="GZ140" s="140"/>
      <c r="HA140" s="140"/>
      <c r="HB140" s="140"/>
      <c r="HC140" s="140"/>
      <c r="HD140" s="140"/>
      <c r="HE140" s="140"/>
      <c r="HF140" s="140"/>
      <c r="HG140" s="140"/>
      <c r="HH140" s="140"/>
      <c r="HI140" s="140"/>
      <c r="HJ140" s="140"/>
      <c r="HK140" s="140"/>
      <c r="HL140" s="140"/>
      <c r="HM140" s="140"/>
      <c r="HN140" s="140"/>
      <c r="HO140" s="140"/>
      <c r="HP140" s="140"/>
      <c r="HQ140" s="140"/>
      <c r="HR140" s="140"/>
      <c r="HS140" s="140"/>
      <c r="HT140" s="140"/>
      <c r="HU140" s="140"/>
      <c r="HV140" s="140"/>
      <c r="HW140" s="140"/>
      <c r="HX140" s="140"/>
      <c r="HY140" s="140"/>
      <c r="HZ140" s="140"/>
      <c r="IA140" s="140"/>
      <c r="IB140" s="139"/>
      <c r="IC140" s="140"/>
      <c r="ID140" s="140"/>
      <c r="IE140" s="140"/>
      <c r="IF140" s="140"/>
      <c r="IG140" s="140"/>
      <c r="IH140" s="140"/>
      <c r="II140" s="140"/>
      <c r="IJ140" s="140"/>
      <c r="IK140" s="140"/>
      <c r="IL140" s="140"/>
      <c r="IM140" s="140"/>
      <c r="IN140" s="140"/>
      <c r="IO140" s="140"/>
      <c r="IP140" s="140"/>
      <c r="IQ140" s="140"/>
      <c r="IR140" s="140"/>
      <c r="IS140" s="140"/>
      <c r="IT140" s="140"/>
      <c r="IU140" s="140"/>
      <c r="IV140" s="140"/>
      <c r="IW140" s="140"/>
      <c r="IX140" s="140"/>
      <c r="IY140" s="140"/>
      <c r="IZ140" s="140"/>
      <c r="JA140" s="140"/>
      <c r="JB140" s="140"/>
      <c r="JC140" s="140"/>
      <c r="JD140" s="140"/>
      <c r="JE140" s="140"/>
      <c r="JF140" s="140"/>
      <c r="JG140" s="140"/>
      <c r="JH140" s="140"/>
      <c r="JI140" s="140"/>
      <c r="JJ140" s="140"/>
      <c r="JK140" s="139"/>
      <c r="JL140" s="140"/>
      <c r="JM140" s="140"/>
      <c r="JN140" s="140"/>
      <c r="JO140" s="140"/>
      <c r="JP140" s="140"/>
      <c r="JQ140" s="140"/>
      <c r="JR140" s="140"/>
      <c r="JS140" s="140"/>
      <c r="JT140" s="140"/>
      <c r="JU140" s="140"/>
      <c r="JV140" s="140"/>
      <c r="JW140" s="140"/>
      <c r="JX140" s="140"/>
      <c r="JY140" s="140"/>
      <c r="JZ140" s="140"/>
      <c r="KA140" s="140"/>
      <c r="KB140" s="140"/>
      <c r="KC140" s="140"/>
      <c r="KD140" s="140"/>
      <c r="KE140" s="140"/>
      <c r="KF140" s="140"/>
      <c r="KG140" s="140"/>
      <c r="KH140" s="140"/>
      <c r="KI140" s="140"/>
      <c r="KJ140" s="140"/>
      <c r="KK140" s="140"/>
      <c r="KL140" s="140"/>
      <c r="KM140" s="140"/>
      <c r="KN140" s="140"/>
      <c r="KO140" s="140"/>
      <c r="KP140" s="140"/>
      <c r="KQ140" s="140"/>
      <c r="KR140" s="140"/>
      <c r="KS140" s="140"/>
      <c r="KT140" s="139"/>
      <c r="KU140" s="140"/>
      <c r="KV140" s="140"/>
      <c r="KW140" s="140"/>
      <c r="KX140" s="140"/>
      <c r="KY140" s="140"/>
      <c r="KZ140" s="140"/>
      <c r="LA140" s="140"/>
      <c r="LB140" s="140"/>
      <c r="LC140" s="140"/>
      <c r="LD140" s="140"/>
      <c r="LE140" s="140"/>
      <c r="LF140" s="140"/>
      <c r="LG140" s="140"/>
      <c r="LH140" s="140"/>
      <c r="LI140" s="140"/>
      <c r="LJ140" s="140"/>
      <c r="LK140" s="140"/>
      <c r="LL140" s="140"/>
      <c r="LM140" s="140"/>
      <c r="LN140" s="140"/>
      <c r="LO140" s="140"/>
      <c r="LP140" s="140"/>
      <c r="LQ140" s="140"/>
      <c r="LR140" s="140"/>
      <c r="LS140" s="140"/>
      <c r="LT140" s="140"/>
      <c r="LU140" s="140"/>
      <c r="LV140" s="140"/>
      <c r="LW140" s="140"/>
      <c r="LX140" s="140"/>
      <c r="LY140" s="140"/>
      <c r="LZ140" s="140"/>
      <c r="MA140" s="140"/>
      <c r="MB140" s="140"/>
      <c r="MC140" s="139"/>
      <c r="MD140" s="164"/>
      <c r="ME140" s="164"/>
      <c r="MF140" s="164"/>
      <c r="MG140" s="164"/>
      <c r="MH140" s="164"/>
      <c r="MI140" s="164"/>
      <c r="MJ140" s="164"/>
      <c r="MK140" s="164"/>
      <c r="ML140" s="164"/>
      <c r="MM140" s="164"/>
      <c r="MN140" s="164"/>
      <c r="MO140" s="164"/>
      <c r="MP140" s="164"/>
      <c r="MQ140" s="164"/>
      <c r="MR140" s="164"/>
      <c r="MS140" s="164"/>
      <c r="MT140" s="164"/>
      <c r="MU140" s="164"/>
      <c r="MV140" s="164"/>
      <c r="MW140" s="164"/>
      <c r="MX140" s="164"/>
      <c r="MY140" s="164"/>
      <c r="MZ140" s="164"/>
      <c r="NA140" s="164"/>
      <c r="NB140" s="164"/>
      <c r="NC140" s="164"/>
      <c r="ND140" s="164"/>
      <c r="NE140" s="164"/>
      <c r="NF140" s="164"/>
      <c r="NG140" s="164"/>
      <c r="NH140" s="164"/>
      <c r="NI140" s="164"/>
      <c r="NJ140" s="164"/>
      <c r="NK140" s="164"/>
      <c r="NL140" s="139"/>
      <c r="NM140" s="164"/>
      <c r="NN140" s="164"/>
      <c r="NO140" s="164"/>
      <c r="NP140" s="164"/>
      <c r="NQ140" s="164"/>
      <c r="NR140" s="164"/>
      <c r="NS140" s="164"/>
      <c r="NT140" s="164"/>
      <c r="NU140" s="164"/>
      <c r="NV140" s="164"/>
      <c r="NW140" s="164"/>
      <c r="NX140" s="164"/>
      <c r="NY140" s="164"/>
      <c r="NZ140" s="164"/>
      <c r="OA140" s="164"/>
      <c r="OB140" s="164"/>
      <c r="OC140" s="164"/>
      <c r="OD140" s="164"/>
      <c r="OE140" s="164"/>
      <c r="OF140" s="164"/>
      <c r="OG140" s="164"/>
      <c r="OH140" s="164"/>
      <c r="OI140" s="164"/>
      <c r="OJ140" s="164"/>
      <c r="OK140" s="164"/>
      <c r="OL140" s="164"/>
      <c r="OM140" s="164"/>
      <c r="ON140" s="164"/>
      <c r="OO140" s="164"/>
      <c r="OP140" s="164"/>
      <c r="OQ140" s="164"/>
      <c r="OR140" s="164"/>
      <c r="OS140" s="164"/>
      <c r="OT140" s="164"/>
      <c r="OU140" s="139"/>
      <c r="OV140" s="164"/>
      <c r="OW140" s="164"/>
      <c r="OX140" s="164"/>
      <c r="OY140" s="164"/>
      <c r="OZ140" s="164"/>
      <c r="PA140" s="164"/>
      <c r="PB140" s="164"/>
      <c r="PC140" s="164"/>
      <c r="PD140" s="164"/>
      <c r="PE140" s="164"/>
      <c r="PF140" s="164"/>
      <c r="PG140" s="164"/>
      <c r="PH140" s="164"/>
      <c r="PI140" s="164"/>
      <c r="PJ140" s="164"/>
      <c r="PK140" s="164"/>
      <c r="PL140" s="164"/>
      <c r="PM140" s="164"/>
      <c r="PN140" s="164"/>
      <c r="PO140" s="164"/>
      <c r="PP140" s="164"/>
      <c r="PQ140" s="164"/>
      <c r="PR140" s="164"/>
      <c r="PS140" s="164"/>
      <c r="PT140" s="164"/>
      <c r="PU140" s="164"/>
      <c r="PV140" s="164"/>
      <c r="PW140" s="164"/>
      <c r="PX140" s="164"/>
      <c r="PY140" s="164"/>
      <c r="PZ140" s="164"/>
      <c r="QA140" s="164"/>
      <c r="QB140" s="164"/>
      <c r="QC140" s="164"/>
      <c r="QD140" s="131"/>
    </row>
    <row r="141" spans="2:446">
      <c r="B141" s="128"/>
      <c r="C141" s="129"/>
      <c r="D141" s="129"/>
      <c r="E141" s="129"/>
      <c r="F141" s="130"/>
      <c r="G141" s="130"/>
      <c r="H141" s="131"/>
      <c r="I141" s="132"/>
      <c r="J141" s="132"/>
      <c r="K141" s="162"/>
      <c r="L141" s="132"/>
      <c r="M141" s="132"/>
      <c r="N141" s="135"/>
      <c r="O141" s="132"/>
      <c r="P141" s="135"/>
      <c r="Q141" s="132"/>
      <c r="R141" s="133"/>
      <c r="S141" s="133"/>
      <c r="T141" s="133"/>
      <c r="U141" s="133"/>
      <c r="V141" s="133"/>
      <c r="W141" s="133"/>
      <c r="X141" s="131"/>
      <c r="Y141" s="134"/>
      <c r="Z141" s="134"/>
      <c r="AA141" s="163"/>
      <c r="AB141" s="163"/>
      <c r="AC141" s="134"/>
      <c r="AD141" s="134"/>
      <c r="AE141" s="134"/>
      <c r="AF141" s="131"/>
      <c r="AG141" s="135"/>
      <c r="AH141" s="135"/>
      <c r="AI141" s="135"/>
      <c r="AJ141" s="135"/>
      <c r="AK141" s="135"/>
      <c r="AL141" s="131"/>
      <c r="AM141" s="156"/>
      <c r="AN141" s="156"/>
      <c r="AO141" s="156"/>
      <c r="AP141" s="131"/>
      <c r="AQ141" s="138"/>
      <c r="AR141" s="138"/>
      <c r="AS141" s="131"/>
      <c r="AT141" s="138"/>
      <c r="AU141" s="138"/>
      <c r="AV141" s="131"/>
      <c r="AW141" s="138"/>
      <c r="AX141" s="138"/>
      <c r="AY141" s="138"/>
      <c r="AZ141" s="138"/>
      <c r="BA141" s="138"/>
      <c r="BB141" s="131"/>
      <c r="BC141" s="138"/>
      <c r="BD141" s="138"/>
      <c r="BE141" s="138"/>
      <c r="BF141" s="131"/>
      <c r="BG141" s="138"/>
      <c r="BH141" s="138"/>
      <c r="BI141" s="131"/>
      <c r="BJ141" s="140"/>
      <c r="BK141" s="140"/>
      <c r="BL141" s="140"/>
      <c r="BM141" s="140"/>
      <c r="BN141" s="140"/>
      <c r="BO141" s="140"/>
      <c r="BP141" s="140"/>
      <c r="BQ141" s="140"/>
      <c r="BR141" s="140"/>
      <c r="BS141" s="140"/>
      <c r="BT141" s="140"/>
      <c r="BU141" s="140"/>
      <c r="BV141" s="140"/>
      <c r="BW141" s="140"/>
      <c r="BX141" s="140"/>
      <c r="BY141" s="140"/>
      <c r="BZ141" s="140"/>
      <c r="CA141" s="140"/>
      <c r="CB141" s="140"/>
      <c r="CC141" s="140"/>
      <c r="CD141" s="140"/>
      <c r="CE141" s="140"/>
      <c r="CF141" s="140"/>
      <c r="CG141" s="140"/>
      <c r="CH141" s="140"/>
      <c r="CI141" s="140"/>
      <c r="CJ141" s="140"/>
      <c r="CK141" s="140"/>
      <c r="CL141" s="140"/>
      <c r="CM141" s="140"/>
      <c r="CN141" s="140"/>
      <c r="CO141" s="140"/>
      <c r="CP141" s="140"/>
      <c r="CQ141" s="140"/>
      <c r="CR141" s="131"/>
      <c r="CS141" s="140"/>
      <c r="CT141" s="140"/>
      <c r="CU141" s="140"/>
      <c r="CV141" s="140"/>
      <c r="CW141" s="140"/>
      <c r="CX141" s="140"/>
      <c r="CY141" s="140"/>
      <c r="CZ141" s="140"/>
      <c r="DA141" s="140"/>
      <c r="DB141" s="140"/>
      <c r="DC141" s="140"/>
      <c r="DD141" s="140"/>
      <c r="DE141" s="140"/>
      <c r="DF141" s="140"/>
      <c r="DG141" s="140"/>
      <c r="DH141" s="140"/>
      <c r="DI141" s="140"/>
      <c r="DJ141" s="140"/>
      <c r="DK141" s="140"/>
      <c r="DL141" s="140"/>
      <c r="DM141" s="140"/>
      <c r="DN141" s="140"/>
      <c r="DO141" s="140"/>
      <c r="DP141" s="140"/>
      <c r="DQ141" s="140"/>
      <c r="DR141" s="140"/>
      <c r="DS141" s="140"/>
      <c r="DT141" s="140"/>
      <c r="DU141" s="140"/>
      <c r="DV141" s="140"/>
      <c r="DW141" s="140"/>
      <c r="DX141" s="140"/>
      <c r="DY141" s="140"/>
      <c r="DZ141" s="140"/>
      <c r="EA141" s="139"/>
      <c r="EB141" s="140"/>
      <c r="EC141" s="140"/>
      <c r="ED141" s="140"/>
      <c r="EE141" s="140"/>
      <c r="EF141" s="140"/>
      <c r="EG141" s="140"/>
      <c r="EH141" s="140"/>
      <c r="EI141" s="140"/>
      <c r="EJ141" s="140"/>
      <c r="EK141" s="140"/>
      <c r="EL141" s="140"/>
      <c r="EM141" s="140"/>
      <c r="EN141" s="140"/>
      <c r="EO141" s="140"/>
      <c r="EP141" s="140"/>
      <c r="EQ141" s="140"/>
      <c r="ER141" s="140"/>
      <c r="ES141" s="140"/>
      <c r="ET141" s="140"/>
      <c r="EU141" s="140"/>
      <c r="EV141" s="140"/>
      <c r="EW141" s="140"/>
      <c r="EX141" s="140"/>
      <c r="EY141" s="140"/>
      <c r="EZ141" s="140"/>
      <c r="FA141" s="140"/>
      <c r="FB141" s="140"/>
      <c r="FC141" s="140"/>
      <c r="FD141" s="140"/>
      <c r="FE141" s="140"/>
      <c r="FF141" s="140"/>
      <c r="FG141" s="140"/>
      <c r="FH141" s="140"/>
      <c r="FI141" s="140"/>
      <c r="FJ141" s="139"/>
      <c r="FK141" s="140"/>
      <c r="FL141" s="140"/>
      <c r="FM141" s="140"/>
      <c r="FN141" s="140"/>
      <c r="FO141" s="140"/>
      <c r="FP141" s="140"/>
      <c r="FQ141" s="140"/>
      <c r="FR141" s="140"/>
      <c r="FS141" s="140"/>
      <c r="FT141" s="140"/>
      <c r="FU141" s="140"/>
      <c r="FV141" s="140"/>
      <c r="FW141" s="140"/>
      <c r="FX141" s="140"/>
      <c r="FY141" s="140"/>
      <c r="FZ141" s="140"/>
      <c r="GA141" s="140"/>
      <c r="GB141" s="140"/>
      <c r="GC141" s="140"/>
      <c r="GD141" s="140"/>
      <c r="GE141" s="140"/>
      <c r="GF141" s="140"/>
      <c r="GG141" s="140"/>
      <c r="GH141" s="140"/>
      <c r="GI141" s="140"/>
      <c r="GJ141" s="140"/>
      <c r="GK141" s="140"/>
      <c r="GL141" s="140"/>
      <c r="GM141" s="140"/>
      <c r="GN141" s="140"/>
      <c r="GO141" s="140"/>
      <c r="GP141" s="140"/>
      <c r="GQ141" s="140"/>
      <c r="GR141" s="140"/>
      <c r="GS141" s="139"/>
      <c r="GT141" s="140"/>
      <c r="GU141" s="140"/>
      <c r="GV141" s="140"/>
      <c r="GW141" s="140"/>
      <c r="GX141" s="140"/>
      <c r="GY141" s="140"/>
      <c r="GZ141" s="140"/>
      <c r="HA141" s="140"/>
      <c r="HB141" s="140"/>
      <c r="HC141" s="140"/>
      <c r="HD141" s="140"/>
      <c r="HE141" s="140"/>
      <c r="HF141" s="140"/>
      <c r="HG141" s="140"/>
      <c r="HH141" s="140"/>
      <c r="HI141" s="140"/>
      <c r="HJ141" s="140"/>
      <c r="HK141" s="140"/>
      <c r="HL141" s="140"/>
      <c r="HM141" s="140"/>
      <c r="HN141" s="140"/>
      <c r="HO141" s="140"/>
      <c r="HP141" s="140"/>
      <c r="HQ141" s="140"/>
      <c r="HR141" s="140"/>
      <c r="HS141" s="140"/>
      <c r="HT141" s="140"/>
      <c r="HU141" s="140"/>
      <c r="HV141" s="140"/>
      <c r="HW141" s="140"/>
      <c r="HX141" s="140"/>
      <c r="HY141" s="140"/>
      <c r="HZ141" s="140"/>
      <c r="IA141" s="140"/>
      <c r="IB141" s="139"/>
      <c r="IC141" s="140"/>
      <c r="ID141" s="140"/>
      <c r="IE141" s="140"/>
      <c r="IF141" s="140"/>
      <c r="IG141" s="140"/>
      <c r="IH141" s="140"/>
      <c r="II141" s="140"/>
      <c r="IJ141" s="140"/>
      <c r="IK141" s="140"/>
      <c r="IL141" s="140"/>
      <c r="IM141" s="140"/>
      <c r="IN141" s="140"/>
      <c r="IO141" s="140"/>
      <c r="IP141" s="140"/>
      <c r="IQ141" s="140"/>
      <c r="IR141" s="140"/>
      <c r="IS141" s="140"/>
      <c r="IT141" s="140"/>
      <c r="IU141" s="140"/>
      <c r="IV141" s="140"/>
      <c r="IW141" s="140"/>
      <c r="IX141" s="140"/>
      <c r="IY141" s="140"/>
      <c r="IZ141" s="140"/>
      <c r="JA141" s="140"/>
      <c r="JB141" s="140"/>
      <c r="JC141" s="140"/>
      <c r="JD141" s="140"/>
      <c r="JE141" s="140"/>
      <c r="JF141" s="140"/>
      <c r="JG141" s="140"/>
      <c r="JH141" s="140"/>
      <c r="JI141" s="140"/>
      <c r="JJ141" s="140"/>
      <c r="JK141" s="139"/>
      <c r="JL141" s="140"/>
      <c r="JM141" s="140"/>
      <c r="JN141" s="140"/>
      <c r="JO141" s="140"/>
      <c r="JP141" s="140"/>
      <c r="JQ141" s="140"/>
      <c r="JR141" s="140"/>
      <c r="JS141" s="140"/>
      <c r="JT141" s="140"/>
      <c r="JU141" s="140"/>
      <c r="JV141" s="140"/>
      <c r="JW141" s="140"/>
      <c r="JX141" s="140"/>
      <c r="JY141" s="140"/>
      <c r="JZ141" s="140"/>
      <c r="KA141" s="140"/>
      <c r="KB141" s="140"/>
      <c r="KC141" s="140"/>
      <c r="KD141" s="140"/>
      <c r="KE141" s="140"/>
      <c r="KF141" s="140"/>
      <c r="KG141" s="140"/>
      <c r="KH141" s="140"/>
      <c r="KI141" s="140"/>
      <c r="KJ141" s="140"/>
      <c r="KK141" s="140"/>
      <c r="KL141" s="140"/>
      <c r="KM141" s="140"/>
      <c r="KN141" s="140"/>
      <c r="KO141" s="140"/>
      <c r="KP141" s="140"/>
      <c r="KQ141" s="140"/>
      <c r="KR141" s="140"/>
      <c r="KS141" s="140"/>
      <c r="KT141" s="139"/>
      <c r="KU141" s="140"/>
      <c r="KV141" s="140"/>
      <c r="KW141" s="140"/>
      <c r="KX141" s="140"/>
      <c r="KY141" s="140"/>
      <c r="KZ141" s="140"/>
      <c r="LA141" s="140"/>
      <c r="LB141" s="140"/>
      <c r="LC141" s="140"/>
      <c r="LD141" s="140"/>
      <c r="LE141" s="140"/>
      <c r="LF141" s="140"/>
      <c r="LG141" s="140"/>
      <c r="LH141" s="140"/>
      <c r="LI141" s="140"/>
      <c r="LJ141" s="140"/>
      <c r="LK141" s="140"/>
      <c r="LL141" s="140"/>
      <c r="LM141" s="140"/>
      <c r="LN141" s="140"/>
      <c r="LO141" s="140"/>
      <c r="LP141" s="140"/>
      <c r="LQ141" s="140"/>
      <c r="LR141" s="140"/>
      <c r="LS141" s="140"/>
      <c r="LT141" s="140"/>
      <c r="LU141" s="140"/>
      <c r="LV141" s="140"/>
      <c r="LW141" s="140"/>
      <c r="LX141" s="140"/>
      <c r="LY141" s="140"/>
      <c r="LZ141" s="140"/>
      <c r="MA141" s="140"/>
      <c r="MB141" s="140"/>
      <c r="MC141" s="139"/>
      <c r="MD141" s="164"/>
      <c r="ME141" s="164"/>
      <c r="MF141" s="164"/>
      <c r="MG141" s="164"/>
      <c r="MH141" s="164"/>
      <c r="MI141" s="164"/>
      <c r="MJ141" s="164"/>
      <c r="MK141" s="164"/>
      <c r="ML141" s="164"/>
      <c r="MM141" s="164"/>
      <c r="MN141" s="164"/>
      <c r="MO141" s="164"/>
      <c r="MP141" s="164"/>
      <c r="MQ141" s="164"/>
      <c r="MR141" s="164"/>
      <c r="MS141" s="164"/>
      <c r="MT141" s="164"/>
      <c r="MU141" s="164"/>
      <c r="MV141" s="164"/>
      <c r="MW141" s="164"/>
      <c r="MX141" s="164"/>
      <c r="MY141" s="164"/>
      <c r="MZ141" s="164"/>
      <c r="NA141" s="164"/>
      <c r="NB141" s="164"/>
      <c r="NC141" s="164"/>
      <c r="ND141" s="164"/>
      <c r="NE141" s="164"/>
      <c r="NF141" s="164"/>
      <c r="NG141" s="164"/>
      <c r="NH141" s="164"/>
      <c r="NI141" s="164"/>
      <c r="NJ141" s="164"/>
      <c r="NK141" s="164"/>
      <c r="NL141" s="139"/>
      <c r="NM141" s="164"/>
      <c r="NN141" s="164"/>
      <c r="NO141" s="164"/>
      <c r="NP141" s="164"/>
      <c r="NQ141" s="164"/>
      <c r="NR141" s="164"/>
      <c r="NS141" s="164"/>
      <c r="NT141" s="164"/>
      <c r="NU141" s="164"/>
      <c r="NV141" s="164"/>
      <c r="NW141" s="164"/>
      <c r="NX141" s="164"/>
      <c r="NY141" s="164"/>
      <c r="NZ141" s="164"/>
      <c r="OA141" s="164"/>
      <c r="OB141" s="164"/>
      <c r="OC141" s="164"/>
      <c r="OD141" s="164"/>
      <c r="OE141" s="164"/>
      <c r="OF141" s="164"/>
      <c r="OG141" s="164"/>
      <c r="OH141" s="164"/>
      <c r="OI141" s="164"/>
      <c r="OJ141" s="164"/>
      <c r="OK141" s="164"/>
      <c r="OL141" s="164"/>
      <c r="OM141" s="164"/>
      <c r="ON141" s="164"/>
      <c r="OO141" s="164"/>
      <c r="OP141" s="164"/>
      <c r="OQ141" s="164"/>
      <c r="OR141" s="164"/>
      <c r="OS141" s="164"/>
      <c r="OT141" s="164"/>
      <c r="OU141" s="139"/>
      <c r="OV141" s="164"/>
      <c r="OW141" s="164"/>
      <c r="OX141" s="164"/>
      <c r="OY141" s="164"/>
      <c r="OZ141" s="164"/>
      <c r="PA141" s="164"/>
      <c r="PB141" s="164"/>
      <c r="PC141" s="164"/>
      <c r="PD141" s="164"/>
      <c r="PE141" s="164"/>
      <c r="PF141" s="164"/>
      <c r="PG141" s="164"/>
      <c r="PH141" s="164"/>
      <c r="PI141" s="164"/>
      <c r="PJ141" s="164"/>
      <c r="PK141" s="164"/>
      <c r="PL141" s="164"/>
      <c r="PM141" s="164"/>
      <c r="PN141" s="164"/>
      <c r="PO141" s="164"/>
      <c r="PP141" s="164"/>
      <c r="PQ141" s="164"/>
      <c r="PR141" s="164"/>
      <c r="PS141" s="164"/>
      <c r="PT141" s="164"/>
      <c r="PU141" s="164"/>
      <c r="PV141" s="164"/>
      <c r="PW141" s="164"/>
      <c r="PX141" s="164"/>
      <c r="PY141" s="164"/>
      <c r="PZ141" s="164"/>
      <c r="QA141" s="164"/>
      <c r="QB141" s="164"/>
      <c r="QC141" s="164"/>
      <c r="QD141" s="131"/>
    </row>
    <row r="142" spans="2:446">
      <c r="B142" s="128"/>
      <c r="C142" s="129"/>
      <c r="D142" s="129"/>
      <c r="E142" s="129"/>
      <c r="F142" s="130"/>
      <c r="G142" s="130"/>
      <c r="H142" s="131"/>
      <c r="I142" s="132"/>
      <c r="J142" s="132"/>
      <c r="K142" s="162"/>
      <c r="L142" s="132"/>
      <c r="M142" s="132"/>
      <c r="N142" s="135"/>
      <c r="O142" s="132"/>
      <c r="P142" s="135"/>
      <c r="Q142" s="132"/>
      <c r="R142" s="133"/>
      <c r="S142" s="133"/>
      <c r="T142" s="133"/>
      <c r="U142" s="133"/>
      <c r="V142" s="133"/>
      <c r="W142" s="133"/>
      <c r="X142" s="131"/>
      <c r="Y142" s="134"/>
      <c r="Z142" s="134"/>
      <c r="AA142" s="163"/>
      <c r="AB142" s="163"/>
      <c r="AC142" s="134"/>
      <c r="AD142" s="134"/>
      <c r="AE142" s="134"/>
      <c r="AF142" s="131"/>
      <c r="AG142" s="135"/>
      <c r="AH142" s="135"/>
      <c r="AI142" s="135"/>
      <c r="AJ142" s="135"/>
      <c r="AK142" s="135"/>
      <c r="AL142" s="131"/>
      <c r="AM142" s="156"/>
      <c r="AN142" s="156"/>
      <c r="AO142" s="156"/>
      <c r="AP142" s="131"/>
      <c r="AQ142" s="138"/>
      <c r="AR142" s="138"/>
      <c r="AS142" s="131"/>
      <c r="AT142" s="138"/>
      <c r="AU142" s="138"/>
      <c r="AV142" s="131"/>
      <c r="AW142" s="138"/>
      <c r="AX142" s="138"/>
      <c r="AY142" s="138"/>
      <c r="AZ142" s="138"/>
      <c r="BA142" s="138"/>
      <c r="BB142" s="131"/>
      <c r="BC142" s="138"/>
      <c r="BD142" s="138"/>
      <c r="BE142" s="138"/>
      <c r="BF142" s="131"/>
      <c r="BG142" s="138"/>
      <c r="BH142" s="138"/>
      <c r="BI142" s="131"/>
      <c r="BJ142" s="140"/>
      <c r="BK142" s="140"/>
      <c r="BL142" s="140"/>
      <c r="BM142" s="140"/>
      <c r="BN142" s="140"/>
      <c r="BO142" s="140"/>
      <c r="BP142" s="140"/>
      <c r="BQ142" s="140"/>
      <c r="BR142" s="140"/>
      <c r="BS142" s="140"/>
      <c r="BT142" s="140"/>
      <c r="BU142" s="140"/>
      <c r="BV142" s="140"/>
      <c r="BW142" s="140"/>
      <c r="BX142" s="140"/>
      <c r="BY142" s="140"/>
      <c r="BZ142" s="140"/>
      <c r="CA142" s="140"/>
      <c r="CB142" s="140"/>
      <c r="CC142" s="140"/>
      <c r="CD142" s="140"/>
      <c r="CE142" s="140"/>
      <c r="CF142" s="140"/>
      <c r="CG142" s="140"/>
      <c r="CH142" s="140"/>
      <c r="CI142" s="140"/>
      <c r="CJ142" s="140"/>
      <c r="CK142" s="140"/>
      <c r="CL142" s="140"/>
      <c r="CM142" s="140"/>
      <c r="CN142" s="140"/>
      <c r="CO142" s="140"/>
      <c r="CP142" s="140"/>
      <c r="CQ142" s="140"/>
      <c r="CR142" s="131"/>
      <c r="CS142" s="140"/>
      <c r="CT142" s="140"/>
      <c r="CU142" s="140"/>
      <c r="CV142" s="140"/>
      <c r="CW142" s="140"/>
      <c r="CX142" s="140"/>
      <c r="CY142" s="140"/>
      <c r="CZ142" s="140"/>
      <c r="DA142" s="140"/>
      <c r="DB142" s="140"/>
      <c r="DC142" s="140"/>
      <c r="DD142" s="140"/>
      <c r="DE142" s="140"/>
      <c r="DF142" s="140"/>
      <c r="DG142" s="140"/>
      <c r="DH142" s="140"/>
      <c r="DI142" s="140"/>
      <c r="DJ142" s="140"/>
      <c r="DK142" s="140"/>
      <c r="DL142" s="140"/>
      <c r="DM142" s="140"/>
      <c r="DN142" s="140"/>
      <c r="DO142" s="140"/>
      <c r="DP142" s="140"/>
      <c r="DQ142" s="140"/>
      <c r="DR142" s="140"/>
      <c r="DS142" s="140"/>
      <c r="DT142" s="140"/>
      <c r="DU142" s="140"/>
      <c r="DV142" s="140"/>
      <c r="DW142" s="140"/>
      <c r="DX142" s="140"/>
      <c r="DY142" s="140"/>
      <c r="DZ142" s="140"/>
      <c r="EA142" s="139"/>
      <c r="EB142" s="140"/>
      <c r="EC142" s="140"/>
      <c r="ED142" s="140"/>
      <c r="EE142" s="140"/>
      <c r="EF142" s="140"/>
      <c r="EG142" s="140"/>
      <c r="EH142" s="140"/>
      <c r="EI142" s="140"/>
      <c r="EJ142" s="140"/>
      <c r="EK142" s="140"/>
      <c r="EL142" s="140"/>
      <c r="EM142" s="140"/>
      <c r="EN142" s="140"/>
      <c r="EO142" s="140"/>
      <c r="EP142" s="140"/>
      <c r="EQ142" s="140"/>
      <c r="ER142" s="140"/>
      <c r="ES142" s="140"/>
      <c r="ET142" s="140"/>
      <c r="EU142" s="140"/>
      <c r="EV142" s="140"/>
      <c r="EW142" s="140"/>
      <c r="EX142" s="140"/>
      <c r="EY142" s="140"/>
      <c r="EZ142" s="140"/>
      <c r="FA142" s="140"/>
      <c r="FB142" s="140"/>
      <c r="FC142" s="140"/>
      <c r="FD142" s="140"/>
      <c r="FE142" s="140"/>
      <c r="FF142" s="140"/>
      <c r="FG142" s="140"/>
      <c r="FH142" s="140"/>
      <c r="FI142" s="140"/>
      <c r="FJ142" s="139"/>
      <c r="FK142" s="140"/>
      <c r="FL142" s="140"/>
      <c r="FM142" s="140"/>
      <c r="FN142" s="140"/>
      <c r="FO142" s="140"/>
      <c r="FP142" s="140"/>
      <c r="FQ142" s="140"/>
      <c r="FR142" s="140"/>
      <c r="FS142" s="140"/>
      <c r="FT142" s="140"/>
      <c r="FU142" s="140"/>
      <c r="FV142" s="140"/>
      <c r="FW142" s="140"/>
      <c r="FX142" s="140"/>
      <c r="FY142" s="140"/>
      <c r="FZ142" s="140"/>
      <c r="GA142" s="140"/>
      <c r="GB142" s="140"/>
      <c r="GC142" s="140"/>
      <c r="GD142" s="140"/>
      <c r="GE142" s="140"/>
      <c r="GF142" s="140"/>
      <c r="GG142" s="140"/>
      <c r="GH142" s="140"/>
      <c r="GI142" s="140"/>
      <c r="GJ142" s="140"/>
      <c r="GK142" s="140"/>
      <c r="GL142" s="140"/>
      <c r="GM142" s="140"/>
      <c r="GN142" s="140"/>
      <c r="GO142" s="140"/>
      <c r="GP142" s="140"/>
      <c r="GQ142" s="140"/>
      <c r="GR142" s="140"/>
      <c r="GS142" s="139"/>
      <c r="GT142" s="140"/>
      <c r="GU142" s="140"/>
      <c r="GV142" s="140"/>
      <c r="GW142" s="140"/>
      <c r="GX142" s="140"/>
      <c r="GY142" s="140"/>
      <c r="GZ142" s="140"/>
      <c r="HA142" s="140"/>
      <c r="HB142" s="140"/>
      <c r="HC142" s="140"/>
      <c r="HD142" s="140"/>
      <c r="HE142" s="140"/>
      <c r="HF142" s="140"/>
      <c r="HG142" s="140"/>
      <c r="HH142" s="140"/>
      <c r="HI142" s="140"/>
      <c r="HJ142" s="140"/>
      <c r="HK142" s="140"/>
      <c r="HL142" s="140"/>
      <c r="HM142" s="140"/>
      <c r="HN142" s="140"/>
      <c r="HO142" s="140"/>
      <c r="HP142" s="140"/>
      <c r="HQ142" s="140"/>
      <c r="HR142" s="140"/>
      <c r="HS142" s="140"/>
      <c r="HT142" s="140"/>
      <c r="HU142" s="140"/>
      <c r="HV142" s="140"/>
      <c r="HW142" s="140"/>
      <c r="HX142" s="140"/>
      <c r="HY142" s="140"/>
      <c r="HZ142" s="140"/>
      <c r="IA142" s="140"/>
      <c r="IB142" s="139"/>
      <c r="IC142" s="140"/>
      <c r="ID142" s="140"/>
      <c r="IE142" s="140"/>
      <c r="IF142" s="140"/>
      <c r="IG142" s="140"/>
      <c r="IH142" s="140"/>
      <c r="II142" s="140"/>
      <c r="IJ142" s="140"/>
      <c r="IK142" s="140"/>
      <c r="IL142" s="140"/>
      <c r="IM142" s="140"/>
      <c r="IN142" s="140"/>
      <c r="IO142" s="140"/>
      <c r="IP142" s="140"/>
      <c r="IQ142" s="140"/>
      <c r="IR142" s="140"/>
      <c r="IS142" s="140"/>
      <c r="IT142" s="140"/>
      <c r="IU142" s="140"/>
      <c r="IV142" s="140"/>
      <c r="IW142" s="140"/>
      <c r="IX142" s="140"/>
      <c r="IY142" s="140"/>
      <c r="IZ142" s="140"/>
      <c r="JA142" s="140"/>
      <c r="JB142" s="140"/>
      <c r="JC142" s="140"/>
      <c r="JD142" s="140"/>
      <c r="JE142" s="140"/>
      <c r="JF142" s="140"/>
      <c r="JG142" s="140"/>
      <c r="JH142" s="140"/>
      <c r="JI142" s="140"/>
      <c r="JJ142" s="140"/>
      <c r="JK142" s="139"/>
      <c r="JL142" s="140"/>
      <c r="JM142" s="140"/>
      <c r="JN142" s="140"/>
      <c r="JO142" s="140"/>
      <c r="JP142" s="140"/>
      <c r="JQ142" s="140"/>
      <c r="JR142" s="140"/>
      <c r="JS142" s="140"/>
      <c r="JT142" s="140"/>
      <c r="JU142" s="140"/>
      <c r="JV142" s="140"/>
      <c r="JW142" s="140"/>
      <c r="JX142" s="140"/>
      <c r="JY142" s="140"/>
      <c r="JZ142" s="140"/>
      <c r="KA142" s="140"/>
      <c r="KB142" s="140"/>
      <c r="KC142" s="140"/>
      <c r="KD142" s="140"/>
      <c r="KE142" s="140"/>
      <c r="KF142" s="140"/>
      <c r="KG142" s="140"/>
      <c r="KH142" s="140"/>
      <c r="KI142" s="140"/>
      <c r="KJ142" s="140"/>
      <c r="KK142" s="140"/>
      <c r="KL142" s="140"/>
      <c r="KM142" s="140"/>
      <c r="KN142" s="140"/>
      <c r="KO142" s="140"/>
      <c r="KP142" s="140"/>
      <c r="KQ142" s="140"/>
      <c r="KR142" s="140"/>
      <c r="KS142" s="140"/>
      <c r="KT142" s="139"/>
      <c r="KU142" s="140"/>
      <c r="KV142" s="140"/>
      <c r="KW142" s="140"/>
      <c r="KX142" s="140"/>
      <c r="KY142" s="140"/>
      <c r="KZ142" s="140"/>
      <c r="LA142" s="140"/>
      <c r="LB142" s="140"/>
      <c r="LC142" s="140"/>
      <c r="LD142" s="140"/>
      <c r="LE142" s="140"/>
      <c r="LF142" s="140"/>
      <c r="LG142" s="140"/>
      <c r="LH142" s="140"/>
      <c r="LI142" s="140"/>
      <c r="LJ142" s="140"/>
      <c r="LK142" s="140"/>
      <c r="LL142" s="140"/>
      <c r="LM142" s="140"/>
      <c r="LN142" s="140"/>
      <c r="LO142" s="140"/>
      <c r="LP142" s="140"/>
      <c r="LQ142" s="140"/>
      <c r="LR142" s="140"/>
      <c r="LS142" s="140"/>
      <c r="LT142" s="140"/>
      <c r="LU142" s="140"/>
      <c r="LV142" s="140"/>
      <c r="LW142" s="140"/>
      <c r="LX142" s="140"/>
      <c r="LY142" s="140"/>
      <c r="LZ142" s="140"/>
      <c r="MA142" s="140"/>
      <c r="MB142" s="140"/>
      <c r="MC142" s="139"/>
      <c r="MD142" s="164"/>
      <c r="ME142" s="164"/>
      <c r="MF142" s="164"/>
      <c r="MG142" s="164"/>
      <c r="MH142" s="164"/>
      <c r="MI142" s="164"/>
      <c r="MJ142" s="164"/>
      <c r="MK142" s="164"/>
      <c r="ML142" s="164"/>
      <c r="MM142" s="164"/>
      <c r="MN142" s="164"/>
      <c r="MO142" s="164"/>
      <c r="MP142" s="164"/>
      <c r="MQ142" s="164"/>
      <c r="MR142" s="164"/>
      <c r="MS142" s="164"/>
      <c r="MT142" s="164"/>
      <c r="MU142" s="164"/>
      <c r="MV142" s="164"/>
      <c r="MW142" s="164"/>
      <c r="MX142" s="164"/>
      <c r="MY142" s="164"/>
      <c r="MZ142" s="164"/>
      <c r="NA142" s="164"/>
      <c r="NB142" s="164"/>
      <c r="NC142" s="164"/>
      <c r="ND142" s="164"/>
      <c r="NE142" s="164"/>
      <c r="NF142" s="164"/>
      <c r="NG142" s="164"/>
      <c r="NH142" s="164"/>
      <c r="NI142" s="164"/>
      <c r="NJ142" s="164"/>
      <c r="NK142" s="164"/>
      <c r="NL142" s="139"/>
      <c r="NM142" s="164"/>
      <c r="NN142" s="164"/>
      <c r="NO142" s="164"/>
      <c r="NP142" s="164"/>
      <c r="NQ142" s="164"/>
      <c r="NR142" s="164"/>
      <c r="NS142" s="164"/>
      <c r="NT142" s="164"/>
      <c r="NU142" s="164"/>
      <c r="NV142" s="164"/>
      <c r="NW142" s="164"/>
      <c r="NX142" s="164"/>
      <c r="NY142" s="164"/>
      <c r="NZ142" s="164"/>
      <c r="OA142" s="164"/>
      <c r="OB142" s="164"/>
      <c r="OC142" s="164"/>
      <c r="OD142" s="164"/>
      <c r="OE142" s="164"/>
      <c r="OF142" s="164"/>
      <c r="OG142" s="164"/>
      <c r="OH142" s="164"/>
      <c r="OI142" s="164"/>
      <c r="OJ142" s="164"/>
      <c r="OK142" s="164"/>
      <c r="OL142" s="164"/>
      <c r="OM142" s="164"/>
      <c r="ON142" s="164"/>
      <c r="OO142" s="164"/>
      <c r="OP142" s="164"/>
      <c r="OQ142" s="164"/>
      <c r="OR142" s="164"/>
      <c r="OS142" s="164"/>
      <c r="OT142" s="164"/>
      <c r="OU142" s="139"/>
      <c r="OV142" s="164"/>
      <c r="OW142" s="164"/>
      <c r="OX142" s="164"/>
      <c r="OY142" s="164"/>
      <c r="OZ142" s="164"/>
      <c r="PA142" s="164"/>
      <c r="PB142" s="164"/>
      <c r="PC142" s="164"/>
      <c r="PD142" s="164"/>
      <c r="PE142" s="164"/>
      <c r="PF142" s="164"/>
      <c r="PG142" s="164"/>
      <c r="PH142" s="164"/>
      <c r="PI142" s="164"/>
      <c r="PJ142" s="164"/>
      <c r="PK142" s="164"/>
      <c r="PL142" s="164"/>
      <c r="PM142" s="164"/>
      <c r="PN142" s="164"/>
      <c r="PO142" s="164"/>
      <c r="PP142" s="164"/>
      <c r="PQ142" s="164"/>
      <c r="PR142" s="164"/>
      <c r="PS142" s="164"/>
      <c r="PT142" s="164"/>
      <c r="PU142" s="164"/>
      <c r="PV142" s="164"/>
      <c r="PW142" s="164"/>
      <c r="PX142" s="164"/>
      <c r="PY142" s="164"/>
      <c r="PZ142" s="164"/>
      <c r="QA142" s="164"/>
      <c r="QB142" s="164"/>
      <c r="QC142" s="164"/>
      <c r="QD142" s="131"/>
    </row>
    <row r="143" spans="2:446">
      <c r="B143" s="128"/>
      <c r="C143" s="129"/>
      <c r="D143" s="129"/>
      <c r="E143" s="129"/>
      <c r="F143" s="130"/>
      <c r="G143" s="130"/>
      <c r="H143" s="131"/>
      <c r="I143" s="132"/>
      <c r="J143" s="132"/>
      <c r="K143" s="162"/>
      <c r="L143" s="132"/>
      <c r="M143" s="132"/>
      <c r="N143" s="135"/>
      <c r="O143" s="132"/>
      <c r="P143" s="135"/>
      <c r="Q143" s="132"/>
      <c r="R143" s="133"/>
      <c r="S143" s="133"/>
      <c r="T143" s="133"/>
      <c r="U143" s="133"/>
      <c r="V143" s="133"/>
      <c r="W143" s="133"/>
      <c r="X143" s="131"/>
      <c r="Y143" s="134"/>
      <c r="Z143" s="134"/>
      <c r="AA143" s="163"/>
      <c r="AB143" s="163"/>
      <c r="AC143" s="134"/>
      <c r="AD143" s="134"/>
      <c r="AE143" s="134"/>
      <c r="AF143" s="131"/>
      <c r="AG143" s="135"/>
      <c r="AH143" s="135"/>
      <c r="AI143" s="135"/>
      <c r="AJ143" s="135"/>
      <c r="AK143" s="135"/>
      <c r="AL143" s="131"/>
      <c r="AM143" s="156"/>
      <c r="AN143" s="156"/>
      <c r="AO143" s="156"/>
      <c r="AP143" s="131"/>
      <c r="AQ143" s="138"/>
      <c r="AR143" s="138"/>
      <c r="AS143" s="131"/>
      <c r="AT143" s="138"/>
      <c r="AU143" s="138"/>
      <c r="AV143" s="131"/>
      <c r="AW143" s="138"/>
      <c r="AX143" s="138"/>
      <c r="AY143" s="138"/>
      <c r="AZ143" s="138"/>
      <c r="BA143" s="138"/>
      <c r="BB143" s="131"/>
      <c r="BC143" s="138"/>
      <c r="BD143" s="138"/>
      <c r="BE143" s="138"/>
      <c r="BF143" s="131"/>
      <c r="BG143" s="138"/>
      <c r="BH143" s="138"/>
      <c r="BI143" s="131"/>
      <c r="BJ143" s="140"/>
      <c r="BK143" s="140"/>
      <c r="BL143" s="140"/>
      <c r="BM143" s="140"/>
      <c r="BN143" s="140"/>
      <c r="BO143" s="140"/>
      <c r="BP143" s="140"/>
      <c r="BQ143" s="140"/>
      <c r="BR143" s="140"/>
      <c r="BS143" s="140"/>
      <c r="BT143" s="140"/>
      <c r="BU143" s="140"/>
      <c r="BV143" s="140"/>
      <c r="BW143" s="140"/>
      <c r="BX143" s="140"/>
      <c r="BY143" s="140"/>
      <c r="BZ143" s="140"/>
      <c r="CA143" s="140"/>
      <c r="CB143" s="140"/>
      <c r="CC143" s="140"/>
      <c r="CD143" s="140"/>
      <c r="CE143" s="140"/>
      <c r="CF143" s="140"/>
      <c r="CG143" s="140"/>
      <c r="CH143" s="140"/>
      <c r="CI143" s="140"/>
      <c r="CJ143" s="140"/>
      <c r="CK143" s="140"/>
      <c r="CL143" s="140"/>
      <c r="CM143" s="140"/>
      <c r="CN143" s="140"/>
      <c r="CO143" s="140"/>
      <c r="CP143" s="140"/>
      <c r="CQ143" s="140"/>
      <c r="CR143" s="131"/>
      <c r="CS143" s="140"/>
      <c r="CT143" s="140"/>
      <c r="CU143" s="140"/>
      <c r="CV143" s="140"/>
      <c r="CW143" s="140"/>
      <c r="CX143" s="140"/>
      <c r="CY143" s="140"/>
      <c r="CZ143" s="140"/>
      <c r="DA143" s="140"/>
      <c r="DB143" s="140"/>
      <c r="DC143" s="140"/>
      <c r="DD143" s="140"/>
      <c r="DE143" s="140"/>
      <c r="DF143" s="140"/>
      <c r="DG143" s="140"/>
      <c r="DH143" s="140"/>
      <c r="DI143" s="140"/>
      <c r="DJ143" s="140"/>
      <c r="DK143" s="140"/>
      <c r="DL143" s="140"/>
      <c r="DM143" s="140"/>
      <c r="DN143" s="140"/>
      <c r="DO143" s="140"/>
      <c r="DP143" s="140"/>
      <c r="DQ143" s="140"/>
      <c r="DR143" s="140"/>
      <c r="DS143" s="140"/>
      <c r="DT143" s="140"/>
      <c r="DU143" s="140"/>
      <c r="DV143" s="140"/>
      <c r="DW143" s="140"/>
      <c r="DX143" s="140"/>
      <c r="DY143" s="140"/>
      <c r="DZ143" s="140"/>
      <c r="EA143" s="139"/>
      <c r="EB143" s="140"/>
      <c r="EC143" s="140"/>
      <c r="ED143" s="140"/>
      <c r="EE143" s="140"/>
      <c r="EF143" s="140"/>
      <c r="EG143" s="140"/>
      <c r="EH143" s="140"/>
      <c r="EI143" s="140"/>
      <c r="EJ143" s="140"/>
      <c r="EK143" s="140"/>
      <c r="EL143" s="140"/>
      <c r="EM143" s="140"/>
      <c r="EN143" s="140"/>
      <c r="EO143" s="140"/>
      <c r="EP143" s="140"/>
      <c r="EQ143" s="140"/>
      <c r="ER143" s="140"/>
      <c r="ES143" s="140"/>
      <c r="ET143" s="140"/>
      <c r="EU143" s="140"/>
      <c r="EV143" s="140"/>
      <c r="EW143" s="140"/>
      <c r="EX143" s="140"/>
      <c r="EY143" s="140"/>
      <c r="EZ143" s="140"/>
      <c r="FA143" s="140"/>
      <c r="FB143" s="140"/>
      <c r="FC143" s="140"/>
      <c r="FD143" s="140"/>
      <c r="FE143" s="140"/>
      <c r="FF143" s="140"/>
      <c r="FG143" s="140"/>
      <c r="FH143" s="140"/>
      <c r="FI143" s="140"/>
      <c r="FJ143" s="139"/>
      <c r="FK143" s="140"/>
      <c r="FL143" s="140"/>
      <c r="FM143" s="140"/>
      <c r="FN143" s="140"/>
      <c r="FO143" s="140"/>
      <c r="FP143" s="140"/>
      <c r="FQ143" s="140"/>
      <c r="FR143" s="140"/>
      <c r="FS143" s="140"/>
      <c r="FT143" s="140"/>
      <c r="FU143" s="140"/>
      <c r="FV143" s="140"/>
      <c r="FW143" s="140"/>
      <c r="FX143" s="140"/>
      <c r="FY143" s="140"/>
      <c r="FZ143" s="140"/>
      <c r="GA143" s="140"/>
      <c r="GB143" s="140"/>
      <c r="GC143" s="140"/>
      <c r="GD143" s="140"/>
      <c r="GE143" s="140"/>
      <c r="GF143" s="140"/>
      <c r="GG143" s="140"/>
      <c r="GH143" s="140"/>
      <c r="GI143" s="140"/>
      <c r="GJ143" s="140"/>
      <c r="GK143" s="140"/>
      <c r="GL143" s="140"/>
      <c r="GM143" s="140"/>
      <c r="GN143" s="140"/>
      <c r="GO143" s="140"/>
      <c r="GP143" s="140"/>
      <c r="GQ143" s="140"/>
      <c r="GR143" s="140"/>
      <c r="GS143" s="139"/>
      <c r="GT143" s="140"/>
      <c r="GU143" s="140"/>
      <c r="GV143" s="140"/>
      <c r="GW143" s="140"/>
      <c r="GX143" s="140"/>
      <c r="GY143" s="140"/>
      <c r="GZ143" s="140"/>
      <c r="HA143" s="140"/>
      <c r="HB143" s="140"/>
      <c r="HC143" s="140"/>
      <c r="HD143" s="140"/>
      <c r="HE143" s="140"/>
      <c r="HF143" s="140"/>
      <c r="HG143" s="140"/>
      <c r="HH143" s="140"/>
      <c r="HI143" s="140"/>
      <c r="HJ143" s="140"/>
      <c r="HK143" s="140"/>
      <c r="HL143" s="140"/>
      <c r="HM143" s="140"/>
      <c r="HN143" s="140"/>
      <c r="HO143" s="140"/>
      <c r="HP143" s="140"/>
      <c r="HQ143" s="140"/>
      <c r="HR143" s="140"/>
      <c r="HS143" s="140"/>
      <c r="HT143" s="140"/>
      <c r="HU143" s="140"/>
      <c r="HV143" s="140"/>
      <c r="HW143" s="140"/>
      <c r="HX143" s="140"/>
      <c r="HY143" s="140"/>
      <c r="HZ143" s="140"/>
      <c r="IA143" s="140"/>
      <c r="IB143" s="139"/>
      <c r="IC143" s="140"/>
      <c r="ID143" s="140"/>
      <c r="IE143" s="140"/>
      <c r="IF143" s="140"/>
      <c r="IG143" s="140"/>
      <c r="IH143" s="140"/>
      <c r="II143" s="140"/>
      <c r="IJ143" s="140"/>
      <c r="IK143" s="140"/>
      <c r="IL143" s="140"/>
      <c r="IM143" s="140"/>
      <c r="IN143" s="140"/>
      <c r="IO143" s="140"/>
      <c r="IP143" s="140"/>
      <c r="IQ143" s="140"/>
      <c r="IR143" s="140"/>
      <c r="IS143" s="140"/>
      <c r="IT143" s="140"/>
      <c r="IU143" s="140"/>
      <c r="IV143" s="140"/>
      <c r="IW143" s="140"/>
      <c r="IX143" s="140"/>
      <c r="IY143" s="140"/>
      <c r="IZ143" s="140"/>
      <c r="JA143" s="140"/>
      <c r="JB143" s="140"/>
      <c r="JC143" s="140"/>
      <c r="JD143" s="140"/>
      <c r="JE143" s="140"/>
      <c r="JF143" s="140"/>
      <c r="JG143" s="140"/>
      <c r="JH143" s="140"/>
      <c r="JI143" s="140"/>
      <c r="JJ143" s="140"/>
      <c r="JK143" s="139"/>
      <c r="JL143" s="140"/>
      <c r="JM143" s="140"/>
      <c r="JN143" s="140"/>
      <c r="JO143" s="140"/>
      <c r="JP143" s="140"/>
      <c r="JQ143" s="140"/>
      <c r="JR143" s="140"/>
      <c r="JS143" s="140"/>
      <c r="JT143" s="140"/>
      <c r="JU143" s="140"/>
      <c r="JV143" s="140"/>
      <c r="JW143" s="140"/>
      <c r="JX143" s="140"/>
      <c r="JY143" s="140"/>
      <c r="JZ143" s="140"/>
      <c r="KA143" s="140"/>
      <c r="KB143" s="140"/>
      <c r="KC143" s="140"/>
      <c r="KD143" s="140"/>
      <c r="KE143" s="140"/>
      <c r="KF143" s="140"/>
      <c r="KG143" s="140"/>
      <c r="KH143" s="140"/>
      <c r="KI143" s="140"/>
      <c r="KJ143" s="140"/>
      <c r="KK143" s="140"/>
      <c r="KL143" s="140"/>
      <c r="KM143" s="140"/>
      <c r="KN143" s="140"/>
      <c r="KO143" s="140"/>
      <c r="KP143" s="140"/>
      <c r="KQ143" s="140"/>
      <c r="KR143" s="140"/>
      <c r="KS143" s="140"/>
      <c r="KT143" s="139"/>
      <c r="KU143" s="140"/>
      <c r="KV143" s="140"/>
      <c r="KW143" s="140"/>
      <c r="KX143" s="140"/>
      <c r="KY143" s="140"/>
      <c r="KZ143" s="140"/>
      <c r="LA143" s="140"/>
      <c r="LB143" s="140"/>
      <c r="LC143" s="140"/>
      <c r="LD143" s="140"/>
      <c r="LE143" s="140"/>
      <c r="LF143" s="140"/>
      <c r="LG143" s="140"/>
      <c r="LH143" s="140"/>
      <c r="LI143" s="140"/>
      <c r="LJ143" s="140"/>
      <c r="LK143" s="140"/>
      <c r="LL143" s="140"/>
      <c r="LM143" s="140"/>
      <c r="LN143" s="140"/>
      <c r="LO143" s="140"/>
      <c r="LP143" s="140"/>
      <c r="LQ143" s="140"/>
      <c r="LR143" s="140"/>
      <c r="LS143" s="140"/>
      <c r="LT143" s="140"/>
      <c r="LU143" s="140"/>
      <c r="LV143" s="140"/>
      <c r="LW143" s="140"/>
      <c r="LX143" s="140"/>
      <c r="LY143" s="140"/>
      <c r="LZ143" s="140"/>
      <c r="MA143" s="140"/>
      <c r="MB143" s="140"/>
      <c r="MC143" s="139"/>
      <c r="MD143" s="164"/>
      <c r="ME143" s="164"/>
      <c r="MF143" s="164"/>
      <c r="MG143" s="164"/>
      <c r="MH143" s="164"/>
      <c r="MI143" s="164"/>
      <c r="MJ143" s="164"/>
      <c r="MK143" s="164"/>
      <c r="ML143" s="164"/>
      <c r="MM143" s="164"/>
      <c r="MN143" s="164"/>
      <c r="MO143" s="164"/>
      <c r="MP143" s="164"/>
      <c r="MQ143" s="164"/>
      <c r="MR143" s="164"/>
      <c r="MS143" s="164"/>
      <c r="MT143" s="164"/>
      <c r="MU143" s="164"/>
      <c r="MV143" s="164"/>
      <c r="MW143" s="164"/>
      <c r="MX143" s="164"/>
      <c r="MY143" s="164"/>
      <c r="MZ143" s="164"/>
      <c r="NA143" s="164"/>
      <c r="NB143" s="164"/>
      <c r="NC143" s="164"/>
      <c r="ND143" s="164"/>
      <c r="NE143" s="164"/>
      <c r="NF143" s="164"/>
      <c r="NG143" s="164"/>
      <c r="NH143" s="164"/>
      <c r="NI143" s="164"/>
      <c r="NJ143" s="164"/>
      <c r="NK143" s="164"/>
      <c r="NL143" s="139"/>
      <c r="NM143" s="164"/>
      <c r="NN143" s="164"/>
      <c r="NO143" s="164"/>
      <c r="NP143" s="164"/>
      <c r="NQ143" s="164"/>
      <c r="NR143" s="164"/>
      <c r="NS143" s="164"/>
      <c r="NT143" s="164"/>
      <c r="NU143" s="164"/>
      <c r="NV143" s="164"/>
      <c r="NW143" s="164"/>
      <c r="NX143" s="164"/>
      <c r="NY143" s="164"/>
      <c r="NZ143" s="164"/>
      <c r="OA143" s="164"/>
      <c r="OB143" s="164"/>
      <c r="OC143" s="164"/>
      <c r="OD143" s="164"/>
      <c r="OE143" s="164"/>
      <c r="OF143" s="164"/>
      <c r="OG143" s="164"/>
      <c r="OH143" s="164"/>
      <c r="OI143" s="164"/>
      <c r="OJ143" s="164"/>
      <c r="OK143" s="164"/>
      <c r="OL143" s="164"/>
      <c r="OM143" s="164"/>
      <c r="ON143" s="164"/>
      <c r="OO143" s="164"/>
      <c r="OP143" s="164"/>
      <c r="OQ143" s="164"/>
      <c r="OR143" s="164"/>
      <c r="OS143" s="164"/>
      <c r="OT143" s="164"/>
      <c r="OU143" s="139"/>
      <c r="OV143" s="164"/>
      <c r="OW143" s="164"/>
      <c r="OX143" s="164"/>
      <c r="OY143" s="164"/>
      <c r="OZ143" s="164"/>
      <c r="PA143" s="164"/>
      <c r="PB143" s="164"/>
      <c r="PC143" s="164"/>
      <c r="PD143" s="164"/>
      <c r="PE143" s="164"/>
      <c r="PF143" s="164"/>
      <c r="PG143" s="164"/>
      <c r="PH143" s="164"/>
      <c r="PI143" s="164"/>
      <c r="PJ143" s="164"/>
      <c r="PK143" s="164"/>
      <c r="PL143" s="164"/>
      <c r="PM143" s="164"/>
      <c r="PN143" s="164"/>
      <c r="PO143" s="164"/>
      <c r="PP143" s="164"/>
      <c r="PQ143" s="164"/>
      <c r="PR143" s="164"/>
      <c r="PS143" s="164"/>
      <c r="PT143" s="164"/>
      <c r="PU143" s="164"/>
      <c r="PV143" s="164"/>
      <c r="PW143" s="164"/>
      <c r="PX143" s="164"/>
      <c r="PY143" s="164"/>
      <c r="PZ143" s="164"/>
      <c r="QA143" s="164"/>
      <c r="QB143" s="164"/>
      <c r="QC143" s="164"/>
      <c r="QD143" s="131"/>
    </row>
    <row r="144" spans="2:446">
      <c r="B144" s="128"/>
      <c r="C144" s="129"/>
      <c r="D144" s="129"/>
      <c r="E144" s="129"/>
      <c r="F144" s="130"/>
      <c r="G144" s="130"/>
      <c r="H144" s="131"/>
      <c r="I144" s="132"/>
      <c r="J144" s="132"/>
      <c r="K144" s="162"/>
      <c r="L144" s="132"/>
      <c r="M144" s="132"/>
      <c r="N144" s="135"/>
      <c r="O144" s="132"/>
      <c r="P144" s="135"/>
      <c r="Q144" s="132"/>
      <c r="R144" s="133"/>
      <c r="S144" s="133"/>
      <c r="T144" s="133"/>
      <c r="U144" s="133"/>
      <c r="V144" s="133"/>
      <c r="W144" s="133"/>
      <c r="X144" s="131"/>
      <c r="Y144" s="134"/>
      <c r="Z144" s="134"/>
      <c r="AA144" s="163"/>
      <c r="AB144" s="163"/>
      <c r="AC144" s="134"/>
      <c r="AD144" s="134"/>
      <c r="AE144" s="134"/>
      <c r="AF144" s="131"/>
      <c r="AG144" s="135"/>
      <c r="AH144" s="135"/>
      <c r="AI144" s="135"/>
      <c r="AJ144" s="135"/>
      <c r="AK144" s="135"/>
      <c r="AL144" s="131"/>
      <c r="AM144" s="156"/>
      <c r="AN144" s="156"/>
      <c r="AO144" s="156"/>
      <c r="AP144" s="131"/>
      <c r="AQ144" s="138"/>
      <c r="AR144" s="138"/>
      <c r="AS144" s="131"/>
      <c r="AT144" s="138"/>
      <c r="AU144" s="138"/>
      <c r="AV144" s="131"/>
      <c r="AW144" s="138"/>
      <c r="AX144" s="138"/>
      <c r="AY144" s="138"/>
      <c r="AZ144" s="138"/>
      <c r="BA144" s="138"/>
      <c r="BB144" s="131"/>
      <c r="BC144" s="138"/>
      <c r="BD144" s="138"/>
      <c r="BE144" s="138"/>
      <c r="BF144" s="131"/>
      <c r="BG144" s="138"/>
      <c r="BH144" s="138"/>
      <c r="BI144" s="131"/>
      <c r="BJ144" s="140"/>
      <c r="BK144" s="140"/>
      <c r="BL144" s="140"/>
      <c r="BM144" s="140"/>
      <c r="BN144" s="140"/>
      <c r="BO144" s="140"/>
      <c r="BP144" s="140"/>
      <c r="BQ144" s="140"/>
      <c r="BR144" s="140"/>
      <c r="BS144" s="140"/>
      <c r="BT144" s="140"/>
      <c r="BU144" s="140"/>
      <c r="BV144" s="140"/>
      <c r="BW144" s="140"/>
      <c r="BX144" s="140"/>
      <c r="BY144" s="140"/>
      <c r="BZ144" s="140"/>
      <c r="CA144" s="140"/>
      <c r="CB144" s="140"/>
      <c r="CC144" s="140"/>
      <c r="CD144" s="140"/>
      <c r="CE144" s="140"/>
      <c r="CF144" s="140"/>
      <c r="CG144" s="140"/>
      <c r="CH144" s="140"/>
      <c r="CI144" s="140"/>
      <c r="CJ144" s="140"/>
      <c r="CK144" s="140"/>
      <c r="CL144" s="140"/>
      <c r="CM144" s="140"/>
      <c r="CN144" s="140"/>
      <c r="CO144" s="140"/>
      <c r="CP144" s="140"/>
      <c r="CQ144" s="140"/>
      <c r="CR144" s="131"/>
      <c r="CS144" s="140"/>
      <c r="CT144" s="140"/>
      <c r="CU144" s="140"/>
      <c r="CV144" s="140"/>
      <c r="CW144" s="140"/>
      <c r="CX144" s="140"/>
      <c r="CY144" s="140"/>
      <c r="CZ144" s="140"/>
      <c r="DA144" s="140"/>
      <c r="DB144" s="140"/>
      <c r="DC144" s="140"/>
      <c r="DD144" s="140"/>
      <c r="DE144" s="140"/>
      <c r="DF144" s="140"/>
      <c r="DG144" s="140"/>
      <c r="DH144" s="140"/>
      <c r="DI144" s="140"/>
      <c r="DJ144" s="140"/>
      <c r="DK144" s="140"/>
      <c r="DL144" s="140"/>
      <c r="DM144" s="140"/>
      <c r="DN144" s="140"/>
      <c r="DO144" s="140"/>
      <c r="DP144" s="140"/>
      <c r="DQ144" s="140"/>
      <c r="DR144" s="140"/>
      <c r="DS144" s="140"/>
      <c r="DT144" s="140"/>
      <c r="DU144" s="140"/>
      <c r="DV144" s="140"/>
      <c r="DW144" s="140"/>
      <c r="DX144" s="140"/>
      <c r="DY144" s="140"/>
      <c r="DZ144" s="140"/>
      <c r="EA144" s="139"/>
      <c r="EB144" s="140"/>
      <c r="EC144" s="140"/>
      <c r="ED144" s="140"/>
      <c r="EE144" s="140"/>
      <c r="EF144" s="140"/>
      <c r="EG144" s="140"/>
      <c r="EH144" s="140"/>
      <c r="EI144" s="140"/>
      <c r="EJ144" s="140"/>
      <c r="EK144" s="140"/>
      <c r="EL144" s="140"/>
      <c r="EM144" s="140"/>
      <c r="EN144" s="140"/>
      <c r="EO144" s="140"/>
      <c r="EP144" s="140"/>
      <c r="EQ144" s="140"/>
      <c r="ER144" s="140"/>
      <c r="ES144" s="140"/>
      <c r="ET144" s="140"/>
      <c r="EU144" s="140"/>
      <c r="EV144" s="140"/>
      <c r="EW144" s="140"/>
      <c r="EX144" s="140"/>
      <c r="EY144" s="140"/>
      <c r="EZ144" s="140"/>
      <c r="FA144" s="140"/>
      <c r="FB144" s="140"/>
      <c r="FC144" s="140"/>
      <c r="FD144" s="140"/>
      <c r="FE144" s="140"/>
      <c r="FF144" s="140"/>
      <c r="FG144" s="140"/>
      <c r="FH144" s="140"/>
      <c r="FI144" s="140"/>
      <c r="FJ144" s="139"/>
      <c r="FK144" s="140"/>
      <c r="FL144" s="140"/>
      <c r="FM144" s="140"/>
      <c r="FN144" s="140"/>
      <c r="FO144" s="140"/>
      <c r="FP144" s="140"/>
      <c r="FQ144" s="140"/>
      <c r="FR144" s="140"/>
      <c r="FS144" s="140"/>
      <c r="FT144" s="140"/>
      <c r="FU144" s="140"/>
      <c r="FV144" s="140"/>
      <c r="FW144" s="140"/>
      <c r="FX144" s="140"/>
      <c r="FY144" s="140"/>
      <c r="FZ144" s="140"/>
      <c r="GA144" s="140"/>
      <c r="GB144" s="140"/>
      <c r="GC144" s="140"/>
      <c r="GD144" s="140"/>
      <c r="GE144" s="140"/>
      <c r="GF144" s="140"/>
      <c r="GG144" s="140"/>
      <c r="GH144" s="140"/>
      <c r="GI144" s="140"/>
      <c r="GJ144" s="140"/>
      <c r="GK144" s="140"/>
      <c r="GL144" s="140"/>
      <c r="GM144" s="140"/>
      <c r="GN144" s="140"/>
      <c r="GO144" s="140"/>
      <c r="GP144" s="140"/>
      <c r="GQ144" s="140"/>
      <c r="GR144" s="140"/>
      <c r="GS144" s="139"/>
      <c r="GT144" s="140"/>
      <c r="GU144" s="140"/>
      <c r="GV144" s="140"/>
      <c r="GW144" s="140"/>
      <c r="GX144" s="140"/>
      <c r="GY144" s="140"/>
      <c r="GZ144" s="140"/>
      <c r="HA144" s="140"/>
      <c r="HB144" s="140"/>
      <c r="HC144" s="140"/>
      <c r="HD144" s="140"/>
      <c r="HE144" s="140"/>
      <c r="HF144" s="140"/>
      <c r="HG144" s="140"/>
      <c r="HH144" s="140"/>
      <c r="HI144" s="140"/>
      <c r="HJ144" s="140"/>
      <c r="HK144" s="140"/>
      <c r="HL144" s="140"/>
      <c r="HM144" s="140"/>
      <c r="HN144" s="140"/>
      <c r="HO144" s="140"/>
      <c r="HP144" s="140"/>
      <c r="HQ144" s="140"/>
      <c r="HR144" s="140"/>
      <c r="HS144" s="140"/>
      <c r="HT144" s="140"/>
      <c r="HU144" s="140"/>
      <c r="HV144" s="140"/>
      <c r="HW144" s="140"/>
      <c r="HX144" s="140"/>
      <c r="HY144" s="140"/>
      <c r="HZ144" s="140"/>
      <c r="IA144" s="140"/>
      <c r="IB144" s="139"/>
      <c r="IC144" s="140"/>
      <c r="ID144" s="140"/>
      <c r="IE144" s="140"/>
      <c r="IF144" s="140"/>
      <c r="IG144" s="140"/>
      <c r="IH144" s="140"/>
      <c r="II144" s="140"/>
      <c r="IJ144" s="140"/>
      <c r="IK144" s="140"/>
      <c r="IL144" s="140"/>
      <c r="IM144" s="140"/>
      <c r="IN144" s="140"/>
      <c r="IO144" s="140"/>
      <c r="IP144" s="140"/>
      <c r="IQ144" s="140"/>
      <c r="IR144" s="140"/>
      <c r="IS144" s="140"/>
      <c r="IT144" s="140"/>
      <c r="IU144" s="140"/>
      <c r="IV144" s="140"/>
      <c r="IW144" s="140"/>
      <c r="IX144" s="140"/>
      <c r="IY144" s="140"/>
      <c r="IZ144" s="140"/>
      <c r="JA144" s="140"/>
      <c r="JB144" s="140"/>
      <c r="JC144" s="140"/>
      <c r="JD144" s="140"/>
      <c r="JE144" s="140"/>
      <c r="JF144" s="140"/>
      <c r="JG144" s="140"/>
      <c r="JH144" s="140"/>
      <c r="JI144" s="140"/>
      <c r="JJ144" s="140"/>
      <c r="JK144" s="139"/>
      <c r="JL144" s="140"/>
      <c r="JM144" s="140"/>
      <c r="JN144" s="140"/>
      <c r="JO144" s="140"/>
      <c r="JP144" s="140"/>
      <c r="JQ144" s="140"/>
      <c r="JR144" s="140"/>
      <c r="JS144" s="140"/>
      <c r="JT144" s="140"/>
      <c r="JU144" s="140"/>
      <c r="JV144" s="140"/>
      <c r="JW144" s="140"/>
      <c r="JX144" s="140"/>
      <c r="JY144" s="140"/>
      <c r="JZ144" s="140"/>
      <c r="KA144" s="140"/>
      <c r="KB144" s="140"/>
      <c r="KC144" s="140"/>
      <c r="KD144" s="140"/>
      <c r="KE144" s="140"/>
      <c r="KF144" s="140"/>
      <c r="KG144" s="140"/>
      <c r="KH144" s="140"/>
      <c r="KI144" s="140"/>
      <c r="KJ144" s="140"/>
      <c r="KK144" s="140"/>
      <c r="KL144" s="140"/>
      <c r="KM144" s="140"/>
      <c r="KN144" s="140"/>
      <c r="KO144" s="140"/>
      <c r="KP144" s="140"/>
      <c r="KQ144" s="140"/>
      <c r="KR144" s="140"/>
      <c r="KS144" s="140"/>
      <c r="KT144" s="139"/>
      <c r="KU144" s="140"/>
      <c r="KV144" s="140"/>
      <c r="KW144" s="140"/>
      <c r="KX144" s="140"/>
      <c r="KY144" s="140"/>
      <c r="KZ144" s="140"/>
      <c r="LA144" s="140"/>
      <c r="LB144" s="140"/>
      <c r="LC144" s="140"/>
      <c r="LD144" s="140"/>
      <c r="LE144" s="140"/>
      <c r="LF144" s="140"/>
      <c r="LG144" s="140"/>
      <c r="LH144" s="140"/>
      <c r="LI144" s="140"/>
      <c r="LJ144" s="140"/>
      <c r="LK144" s="140"/>
      <c r="LL144" s="140"/>
      <c r="LM144" s="140"/>
      <c r="LN144" s="140"/>
      <c r="LO144" s="140"/>
      <c r="LP144" s="140"/>
      <c r="LQ144" s="140"/>
      <c r="LR144" s="140"/>
      <c r="LS144" s="140"/>
      <c r="LT144" s="140"/>
      <c r="LU144" s="140"/>
      <c r="LV144" s="140"/>
      <c r="LW144" s="140"/>
      <c r="LX144" s="140"/>
      <c r="LY144" s="140"/>
      <c r="LZ144" s="140"/>
      <c r="MA144" s="140"/>
      <c r="MB144" s="140"/>
      <c r="MC144" s="139"/>
      <c r="MD144" s="164"/>
      <c r="ME144" s="164"/>
      <c r="MF144" s="164"/>
      <c r="MG144" s="164"/>
      <c r="MH144" s="164"/>
      <c r="MI144" s="164"/>
      <c r="MJ144" s="164"/>
      <c r="MK144" s="164"/>
      <c r="ML144" s="164"/>
      <c r="MM144" s="164"/>
      <c r="MN144" s="164"/>
      <c r="MO144" s="164"/>
      <c r="MP144" s="164"/>
      <c r="MQ144" s="164"/>
      <c r="MR144" s="164"/>
      <c r="MS144" s="164"/>
      <c r="MT144" s="164"/>
      <c r="MU144" s="164"/>
      <c r="MV144" s="164"/>
      <c r="MW144" s="164"/>
      <c r="MX144" s="164"/>
      <c r="MY144" s="164"/>
      <c r="MZ144" s="164"/>
      <c r="NA144" s="164"/>
      <c r="NB144" s="164"/>
      <c r="NC144" s="164"/>
      <c r="ND144" s="164"/>
      <c r="NE144" s="164"/>
      <c r="NF144" s="164"/>
      <c r="NG144" s="164"/>
      <c r="NH144" s="164"/>
      <c r="NI144" s="164"/>
      <c r="NJ144" s="164"/>
      <c r="NK144" s="164"/>
      <c r="NL144" s="139"/>
      <c r="NM144" s="164"/>
      <c r="NN144" s="164"/>
      <c r="NO144" s="164"/>
      <c r="NP144" s="164"/>
      <c r="NQ144" s="164"/>
      <c r="NR144" s="164"/>
      <c r="NS144" s="164"/>
      <c r="NT144" s="164"/>
      <c r="NU144" s="164"/>
      <c r="NV144" s="164"/>
      <c r="NW144" s="164"/>
      <c r="NX144" s="164"/>
      <c r="NY144" s="164"/>
      <c r="NZ144" s="164"/>
      <c r="OA144" s="164"/>
      <c r="OB144" s="164"/>
      <c r="OC144" s="164"/>
      <c r="OD144" s="164"/>
      <c r="OE144" s="164"/>
      <c r="OF144" s="164"/>
      <c r="OG144" s="164"/>
      <c r="OH144" s="164"/>
      <c r="OI144" s="164"/>
      <c r="OJ144" s="164"/>
      <c r="OK144" s="164"/>
      <c r="OL144" s="164"/>
      <c r="OM144" s="164"/>
      <c r="ON144" s="164"/>
      <c r="OO144" s="164"/>
      <c r="OP144" s="164"/>
      <c r="OQ144" s="164"/>
      <c r="OR144" s="164"/>
      <c r="OS144" s="164"/>
      <c r="OT144" s="164"/>
      <c r="OU144" s="139"/>
      <c r="OV144" s="164"/>
      <c r="OW144" s="164"/>
      <c r="OX144" s="164"/>
      <c r="OY144" s="164"/>
      <c r="OZ144" s="164"/>
      <c r="PA144" s="164"/>
      <c r="PB144" s="164"/>
      <c r="PC144" s="164"/>
      <c r="PD144" s="164"/>
      <c r="PE144" s="164"/>
      <c r="PF144" s="164"/>
      <c r="PG144" s="164"/>
      <c r="PH144" s="164"/>
      <c r="PI144" s="164"/>
      <c r="PJ144" s="164"/>
      <c r="PK144" s="164"/>
      <c r="PL144" s="164"/>
      <c r="PM144" s="164"/>
      <c r="PN144" s="164"/>
      <c r="PO144" s="164"/>
      <c r="PP144" s="164"/>
      <c r="PQ144" s="164"/>
      <c r="PR144" s="164"/>
      <c r="PS144" s="164"/>
      <c r="PT144" s="164"/>
      <c r="PU144" s="164"/>
      <c r="PV144" s="164"/>
      <c r="PW144" s="164"/>
      <c r="PX144" s="164"/>
      <c r="PY144" s="164"/>
      <c r="PZ144" s="164"/>
      <c r="QA144" s="164"/>
      <c r="QB144" s="164"/>
      <c r="QC144" s="164"/>
      <c r="QD144" s="131"/>
    </row>
    <row r="145" spans="2:446">
      <c r="B145" s="128"/>
      <c r="C145" s="129"/>
      <c r="D145" s="129"/>
      <c r="E145" s="129"/>
      <c r="F145" s="130"/>
      <c r="G145" s="130"/>
      <c r="H145" s="131"/>
      <c r="I145" s="132"/>
      <c r="J145" s="132"/>
      <c r="K145" s="162"/>
      <c r="L145" s="132"/>
      <c r="M145" s="132"/>
      <c r="N145" s="135"/>
      <c r="O145" s="132"/>
      <c r="P145" s="135"/>
      <c r="Q145" s="132"/>
      <c r="R145" s="133"/>
      <c r="S145" s="133"/>
      <c r="T145" s="133"/>
      <c r="U145" s="133"/>
      <c r="V145" s="133"/>
      <c r="W145" s="133"/>
      <c r="X145" s="131"/>
      <c r="Y145" s="134"/>
      <c r="Z145" s="134"/>
      <c r="AA145" s="163"/>
      <c r="AB145" s="163"/>
      <c r="AC145" s="134"/>
      <c r="AD145" s="134"/>
      <c r="AE145" s="134"/>
      <c r="AF145" s="131"/>
      <c r="AG145" s="135"/>
      <c r="AH145" s="135"/>
      <c r="AI145" s="135"/>
      <c r="AJ145" s="135"/>
      <c r="AK145" s="135"/>
      <c r="AL145" s="131"/>
      <c r="AM145" s="156"/>
      <c r="AN145" s="156"/>
      <c r="AO145" s="156"/>
      <c r="AP145" s="131"/>
      <c r="AQ145" s="138"/>
      <c r="AR145" s="138"/>
      <c r="AS145" s="131"/>
      <c r="AT145" s="138"/>
      <c r="AU145" s="138"/>
      <c r="AV145" s="131"/>
      <c r="AW145" s="138"/>
      <c r="AX145" s="138"/>
      <c r="AY145" s="138"/>
      <c r="AZ145" s="138"/>
      <c r="BA145" s="138"/>
      <c r="BB145" s="131"/>
      <c r="BC145" s="138"/>
      <c r="BD145" s="138"/>
      <c r="BE145" s="138"/>
      <c r="BF145" s="131"/>
      <c r="BG145" s="138"/>
      <c r="BH145" s="138"/>
      <c r="BI145" s="131"/>
      <c r="BJ145" s="140"/>
      <c r="BK145" s="140"/>
      <c r="BL145" s="140"/>
      <c r="BM145" s="140"/>
      <c r="BN145" s="140"/>
      <c r="BO145" s="140"/>
      <c r="BP145" s="140"/>
      <c r="BQ145" s="140"/>
      <c r="BR145" s="140"/>
      <c r="BS145" s="140"/>
      <c r="BT145" s="140"/>
      <c r="BU145" s="140"/>
      <c r="BV145" s="140"/>
      <c r="BW145" s="140"/>
      <c r="BX145" s="140"/>
      <c r="BY145" s="140"/>
      <c r="BZ145" s="140"/>
      <c r="CA145" s="140"/>
      <c r="CB145" s="140"/>
      <c r="CC145" s="140"/>
      <c r="CD145" s="140"/>
      <c r="CE145" s="140"/>
      <c r="CF145" s="140"/>
      <c r="CG145" s="140"/>
      <c r="CH145" s="140"/>
      <c r="CI145" s="140"/>
      <c r="CJ145" s="140"/>
      <c r="CK145" s="140"/>
      <c r="CL145" s="140"/>
      <c r="CM145" s="140"/>
      <c r="CN145" s="140"/>
      <c r="CO145" s="140"/>
      <c r="CP145" s="140"/>
      <c r="CQ145" s="140"/>
      <c r="CR145" s="131"/>
      <c r="CS145" s="140"/>
      <c r="CT145" s="140"/>
      <c r="CU145" s="140"/>
      <c r="CV145" s="140"/>
      <c r="CW145" s="140"/>
      <c r="CX145" s="140"/>
      <c r="CY145" s="140"/>
      <c r="CZ145" s="140"/>
      <c r="DA145" s="140"/>
      <c r="DB145" s="140"/>
      <c r="DC145" s="140"/>
      <c r="DD145" s="140"/>
      <c r="DE145" s="140"/>
      <c r="DF145" s="140"/>
      <c r="DG145" s="140"/>
      <c r="DH145" s="140"/>
      <c r="DI145" s="140"/>
      <c r="DJ145" s="140"/>
      <c r="DK145" s="140"/>
      <c r="DL145" s="140"/>
      <c r="DM145" s="140"/>
      <c r="DN145" s="140"/>
      <c r="DO145" s="140"/>
      <c r="DP145" s="140"/>
      <c r="DQ145" s="140"/>
      <c r="DR145" s="140"/>
      <c r="DS145" s="140"/>
      <c r="DT145" s="140"/>
      <c r="DU145" s="140"/>
      <c r="DV145" s="140"/>
      <c r="DW145" s="140"/>
      <c r="DX145" s="140"/>
      <c r="DY145" s="140"/>
      <c r="DZ145" s="140"/>
      <c r="EA145" s="139"/>
      <c r="EB145" s="140"/>
      <c r="EC145" s="140"/>
      <c r="ED145" s="140"/>
      <c r="EE145" s="140"/>
      <c r="EF145" s="140"/>
      <c r="EG145" s="140"/>
      <c r="EH145" s="140"/>
      <c r="EI145" s="140"/>
      <c r="EJ145" s="140"/>
      <c r="EK145" s="140"/>
      <c r="EL145" s="140"/>
      <c r="EM145" s="140"/>
      <c r="EN145" s="140"/>
      <c r="EO145" s="140"/>
      <c r="EP145" s="140"/>
      <c r="EQ145" s="140"/>
      <c r="ER145" s="140"/>
      <c r="ES145" s="140"/>
      <c r="ET145" s="140"/>
      <c r="EU145" s="140"/>
      <c r="EV145" s="140"/>
      <c r="EW145" s="140"/>
      <c r="EX145" s="140"/>
      <c r="EY145" s="140"/>
      <c r="EZ145" s="140"/>
      <c r="FA145" s="140"/>
      <c r="FB145" s="140"/>
      <c r="FC145" s="140"/>
      <c r="FD145" s="140"/>
      <c r="FE145" s="140"/>
      <c r="FF145" s="140"/>
      <c r="FG145" s="140"/>
      <c r="FH145" s="140"/>
      <c r="FI145" s="140"/>
      <c r="FJ145" s="139"/>
      <c r="FK145" s="140"/>
      <c r="FL145" s="140"/>
      <c r="FM145" s="140"/>
      <c r="FN145" s="140"/>
      <c r="FO145" s="140"/>
      <c r="FP145" s="140"/>
      <c r="FQ145" s="140"/>
      <c r="FR145" s="140"/>
      <c r="FS145" s="140"/>
      <c r="FT145" s="140"/>
      <c r="FU145" s="140"/>
      <c r="FV145" s="140"/>
      <c r="FW145" s="140"/>
      <c r="FX145" s="140"/>
      <c r="FY145" s="140"/>
      <c r="FZ145" s="140"/>
      <c r="GA145" s="140"/>
      <c r="GB145" s="140"/>
      <c r="GC145" s="140"/>
      <c r="GD145" s="140"/>
      <c r="GE145" s="140"/>
      <c r="GF145" s="140"/>
      <c r="GG145" s="140"/>
      <c r="GH145" s="140"/>
      <c r="GI145" s="140"/>
      <c r="GJ145" s="140"/>
      <c r="GK145" s="140"/>
      <c r="GL145" s="140"/>
      <c r="GM145" s="140"/>
      <c r="GN145" s="140"/>
      <c r="GO145" s="140"/>
      <c r="GP145" s="140"/>
      <c r="GQ145" s="140"/>
      <c r="GR145" s="140"/>
      <c r="GS145" s="139"/>
      <c r="GT145" s="140"/>
      <c r="GU145" s="140"/>
      <c r="GV145" s="140"/>
      <c r="GW145" s="140"/>
      <c r="GX145" s="140"/>
      <c r="GY145" s="140"/>
      <c r="GZ145" s="140"/>
      <c r="HA145" s="140"/>
      <c r="HB145" s="140"/>
      <c r="HC145" s="140"/>
      <c r="HD145" s="140"/>
      <c r="HE145" s="140"/>
      <c r="HF145" s="140"/>
      <c r="HG145" s="140"/>
      <c r="HH145" s="140"/>
      <c r="HI145" s="140"/>
      <c r="HJ145" s="140"/>
      <c r="HK145" s="140"/>
      <c r="HL145" s="140"/>
      <c r="HM145" s="140"/>
      <c r="HN145" s="140"/>
      <c r="HO145" s="140"/>
      <c r="HP145" s="140"/>
      <c r="HQ145" s="140"/>
      <c r="HR145" s="140"/>
      <c r="HS145" s="140"/>
      <c r="HT145" s="140"/>
      <c r="HU145" s="140"/>
      <c r="HV145" s="140"/>
      <c r="HW145" s="140"/>
      <c r="HX145" s="140"/>
      <c r="HY145" s="140"/>
      <c r="HZ145" s="140"/>
      <c r="IA145" s="140"/>
      <c r="IB145" s="139"/>
      <c r="IC145" s="140"/>
      <c r="ID145" s="140"/>
      <c r="IE145" s="140"/>
      <c r="IF145" s="140"/>
      <c r="IG145" s="140"/>
      <c r="IH145" s="140"/>
      <c r="II145" s="140"/>
      <c r="IJ145" s="140"/>
      <c r="IK145" s="140"/>
      <c r="IL145" s="140"/>
      <c r="IM145" s="140"/>
      <c r="IN145" s="140"/>
      <c r="IO145" s="140"/>
      <c r="IP145" s="140"/>
      <c r="IQ145" s="140"/>
      <c r="IR145" s="140"/>
      <c r="IS145" s="140"/>
      <c r="IT145" s="140"/>
      <c r="IU145" s="140"/>
      <c r="IV145" s="140"/>
      <c r="IW145" s="140"/>
      <c r="IX145" s="140"/>
      <c r="IY145" s="140"/>
      <c r="IZ145" s="140"/>
      <c r="JA145" s="140"/>
      <c r="JB145" s="140"/>
      <c r="JC145" s="140"/>
      <c r="JD145" s="140"/>
      <c r="JE145" s="140"/>
      <c r="JF145" s="140"/>
      <c r="JG145" s="140"/>
      <c r="JH145" s="140"/>
      <c r="JI145" s="140"/>
      <c r="JJ145" s="140"/>
      <c r="JK145" s="139"/>
      <c r="JL145" s="140"/>
      <c r="JM145" s="140"/>
      <c r="JN145" s="140"/>
      <c r="JO145" s="140"/>
      <c r="JP145" s="140"/>
      <c r="JQ145" s="140"/>
      <c r="JR145" s="140"/>
      <c r="JS145" s="140"/>
      <c r="JT145" s="140"/>
      <c r="JU145" s="140"/>
      <c r="JV145" s="140"/>
      <c r="JW145" s="140"/>
      <c r="JX145" s="140"/>
      <c r="JY145" s="140"/>
      <c r="JZ145" s="140"/>
      <c r="KA145" s="140"/>
      <c r="KB145" s="140"/>
      <c r="KC145" s="140"/>
      <c r="KD145" s="140"/>
      <c r="KE145" s="140"/>
      <c r="KF145" s="140"/>
      <c r="KG145" s="140"/>
      <c r="KH145" s="140"/>
      <c r="KI145" s="140"/>
      <c r="KJ145" s="140"/>
      <c r="KK145" s="140"/>
      <c r="KL145" s="140"/>
      <c r="KM145" s="140"/>
      <c r="KN145" s="140"/>
      <c r="KO145" s="140"/>
      <c r="KP145" s="140"/>
      <c r="KQ145" s="140"/>
      <c r="KR145" s="140"/>
      <c r="KS145" s="140"/>
      <c r="KT145" s="139"/>
      <c r="KU145" s="140"/>
      <c r="KV145" s="140"/>
      <c r="KW145" s="140"/>
      <c r="KX145" s="140"/>
      <c r="KY145" s="140"/>
      <c r="KZ145" s="140"/>
      <c r="LA145" s="140"/>
      <c r="LB145" s="140"/>
      <c r="LC145" s="140"/>
      <c r="LD145" s="140"/>
      <c r="LE145" s="140"/>
      <c r="LF145" s="140"/>
      <c r="LG145" s="140"/>
      <c r="LH145" s="140"/>
      <c r="LI145" s="140"/>
      <c r="LJ145" s="140"/>
      <c r="LK145" s="140"/>
      <c r="LL145" s="140"/>
      <c r="LM145" s="140"/>
      <c r="LN145" s="140"/>
      <c r="LO145" s="140"/>
      <c r="LP145" s="140"/>
      <c r="LQ145" s="140"/>
      <c r="LR145" s="140"/>
      <c r="LS145" s="140"/>
      <c r="LT145" s="140"/>
      <c r="LU145" s="140"/>
      <c r="LV145" s="140"/>
      <c r="LW145" s="140"/>
      <c r="LX145" s="140"/>
      <c r="LY145" s="140"/>
      <c r="LZ145" s="140"/>
      <c r="MA145" s="140"/>
      <c r="MB145" s="140"/>
      <c r="MC145" s="139"/>
      <c r="MD145" s="164"/>
      <c r="ME145" s="164"/>
      <c r="MF145" s="164"/>
      <c r="MG145" s="164"/>
      <c r="MH145" s="164"/>
      <c r="MI145" s="164"/>
      <c r="MJ145" s="164"/>
      <c r="MK145" s="164"/>
      <c r="ML145" s="164"/>
      <c r="MM145" s="164"/>
      <c r="MN145" s="164"/>
      <c r="MO145" s="164"/>
      <c r="MP145" s="164"/>
      <c r="MQ145" s="164"/>
      <c r="MR145" s="164"/>
      <c r="MS145" s="164"/>
      <c r="MT145" s="164"/>
      <c r="MU145" s="164"/>
      <c r="MV145" s="164"/>
      <c r="MW145" s="164"/>
      <c r="MX145" s="164"/>
      <c r="MY145" s="164"/>
      <c r="MZ145" s="164"/>
      <c r="NA145" s="164"/>
      <c r="NB145" s="164"/>
      <c r="NC145" s="164"/>
      <c r="ND145" s="164"/>
      <c r="NE145" s="164"/>
      <c r="NF145" s="164"/>
      <c r="NG145" s="164"/>
      <c r="NH145" s="164"/>
      <c r="NI145" s="164"/>
      <c r="NJ145" s="164"/>
      <c r="NK145" s="164"/>
      <c r="NL145" s="139"/>
      <c r="NM145" s="164"/>
      <c r="NN145" s="164"/>
      <c r="NO145" s="164"/>
      <c r="NP145" s="164"/>
      <c r="NQ145" s="164"/>
      <c r="NR145" s="164"/>
      <c r="NS145" s="164"/>
      <c r="NT145" s="164"/>
      <c r="NU145" s="164"/>
      <c r="NV145" s="164"/>
      <c r="NW145" s="164"/>
      <c r="NX145" s="164"/>
      <c r="NY145" s="164"/>
      <c r="NZ145" s="164"/>
      <c r="OA145" s="164"/>
      <c r="OB145" s="164"/>
      <c r="OC145" s="164"/>
      <c r="OD145" s="164"/>
      <c r="OE145" s="164"/>
      <c r="OF145" s="164"/>
      <c r="OG145" s="164"/>
      <c r="OH145" s="164"/>
      <c r="OI145" s="164"/>
      <c r="OJ145" s="164"/>
      <c r="OK145" s="164"/>
      <c r="OL145" s="164"/>
      <c r="OM145" s="164"/>
      <c r="ON145" s="164"/>
      <c r="OO145" s="164"/>
      <c r="OP145" s="164"/>
      <c r="OQ145" s="164"/>
      <c r="OR145" s="164"/>
      <c r="OS145" s="164"/>
      <c r="OT145" s="164"/>
      <c r="OU145" s="139"/>
      <c r="OV145" s="164"/>
      <c r="OW145" s="164"/>
      <c r="OX145" s="164"/>
      <c r="OY145" s="164"/>
      <c r="OZ145" s="164"/>
      <c r="PA145" s="164"/>
      <c r="PB145" s="164"/>
      <c r="PC145" s="164"/>
      <c r="PD145" s="164"/>
      <c r="PE145" s="164"/>
      <c r="PF145" s="164"/>
      <c r="PG145" s="164"/>
      <c r="PH145" s="164"/>
      <c r="PI145" s="164"/>
      <c r="PJ145" s="164"/>
      <c r="PK145" s="164"/>
      <c r="PL145" s="164"/>
      <c r="PM145" s="164"/>
      <c r="PN145" s="164"/>
      <c r="PO145" s="164"/>
      <c r="PP145" s="164"/>
      <c r="PQ145" s="164"/>
      <c r="PR145" s="164"/>
      <c r="PS145" s="164"/>
      <c r="PT145" s="164"/>
      <c r="PU145" s="164"/>
      <c r="PV145" s="164"/>
      <c r="PW145" s="164"/>
      <c r="PX145" s="164"/>
      <c r="PY145" s="164"/>
      <c r="PZ145" s="164"/>
      <c r="QA145" s="164"/>
      <c r="QB145" s="164"/>
      <c r="QC145" s="164"/>
      <c r="QD145" s="131"/>
    </row>
    <row r="146" spans="2:446">
      <c r="B146" s="128"/>
      <c r="C146" s="129"/>
      <c r="D146" s="129"/>
      <c r="E146" s="129"/>
      <c r="F146" s="130"/>
      <c r="G146" s="130"/>
      <c r="H146" s="131"/>
      <c r="I146" s="132"/>
      <c r="J146" s="132"/>
      <c r="K146" s="162"/>
      <c r="L146" s="132"/>
      <c r="M146" s="132"/>
      <c r="N146" s="135"/>
      <c r="O146" s="132"/>
      <c r="P146" s="135"/>
      <c r="Q146" s="132"/>
      <c r="R146" s="133"/>
      <c r="S146" s="133"/>
      <c r="T146" s="133"/>
      <c r="U146" s="133"/>
      <c r="V146" s="133"/>
      <c r="W146" s="133"/>
      <c r="X146" s="131"/>
      <c r="Y146" s="134"/>
      <c r="Z146" s="134"/>
      <c r="AA146" s="163"/>
      <c r="AB146" s="163"/>
      <c r="AC146" s="134"/>
      <c r="AD146" s="134"/>
      <c r="AE146" s="134"/>
      <c r="AF146" s="131"/>
      <c r="AG146" s="135"/>
      <c r="AH146" s="135"/>
      <c r="AI146" s="135"/>
      <c r="AJ146" s="135"/>
      <c r="AK146" s="135"/>
      <c r="AL146" s="131"/>
      <c r="AM146" s="156"/>
      <c r="AN146" s="156"/>
      <c r="AO146" s="156"/>
      <c r="AP146" s="131"/>
      <c r="AQ146" s="138"/>
      <c r="AR146" s="138"/>
      <c r="AS146" s="131"/>
      <c r="AT146" s="138"/>
      <c r="AU146" s="138"/>
      <c r="AV146" s="131"/>
      <c r="AW146" s="138"/>
      <c r="AX146" s="138"/>
      <c r="AY146" s="138"/>
      <c r="AZ146" s="138"/>
      <c r="BA146" s="138"/>
      <c r="BB146" s="131"/>
      <c r="BC146" s="138"/>
      <c r="BD146" s="138"/>
      <c r="BE146" s="138"/>
      <c r="BF146" s="131"/>
      <c r="BG146" s="138"/>
      <c r="BH146" s="138"/>
      <c r="BI146" s="131"/>
      <c r="BJ146" s="140"/>
      <c r="BK146" s="140"/>
      <c r="BL146" s="140"/>
      <c r="BM146" s="140"/>
      <c r="BN146" s="140"/>
      <c r="BO146" s="140"/>
      <c r="BP146" s="140"/>
      <c r="BQ146" s="140"/>
      <c r="BR146" s="140"/>
      <c r="BS146" s="140"/>
      <c r="BT146" s="140"/>
      <c r="BU146" s="140"/>
      <c r="BV146" s="140"/>
      <c r="BW146" s="140"/>
      <c r="BX146" s="140"/>
      <c r="BY146" s="140"/>
      <c r="BZ146" s="140"/>
      <c r="CA146" s="140"/>
      <c r="CB146" s="140"/>
      <c r="CC146" s="140"/>
      <c r="CD146" s="140"/>
      <c r="CE146" s="140"/>
      <c r="CF146" s="140"/>
      <c r="CG146" s="140"/>
      <c r="CH146" s="140"/>
      <c r="CI146" s="140"/>
      <c r="CJ146" s="140"/>
      <c r="CK146" s="140"/>
      <c r="CL146" s="140"/>
      <c r="CM146" s="140"/>
      <c r="CN146" s="140"/>
      <c r="CO146" s="140"/>
      <c r="CP146" s="140"/>
      <c r="CQ146" s="140"/>
      <c r="CR146" s="131"/>
      <c r="CS146" s="140"/>
      <c r="CT146" s="140"/>
      <c r="CU146" s="140"/>
      <c r="CV146" s="140"/>
      <c r="CW146" s="140"/>
      <c r="CX146" s="140"/>
      <c r="CY146" s="140"/>
      <c r="CZ146" s="140"/>
      <c r="DA146" s="140"/>
      <c r="DB146" s="140"/>
      <c r="DC146" s="140"/>
      <c r="DD146" s="140"/>
      <c r="DE146" s="140"/>
      <c r="DF146" s="140"/>
      <c r="DG146" s="140"/>
      <c r="DH146" s="140"/>
      <c r="DI146" s="140"/>
      <c r="DJ146" s="140"/>
      <c r="DK146" s="140"/>
      <c r="DL146" s="140"/>
      <c r="DM146" s="140"/>
      <c r="DN146" s="140"/>
      <c r="DO146" s="140"/>
      <c r="DP146" s="140"/>
      <c r="DQ146" s="140"/>
      <c r="DR146" s="140"/>
      <c r="DS146" s="140"/>
      <c r="DT146" s="140"/>
      <c r="DU146" s="140"/>
      <c r="DV146" s="140"/>
      <c r="DW146" s="140"/>
      <c r="DX146" s="140"/>
      <c r="DY146" s="140"/>
      <c r="DZ146" s="140"/>
      <c r="EA146" s="139"/>
      <c r="EB146" s="140"/>
      <c r="EC146" s="140"/>
      <c r="ED146" s="140"/>
      <c r="EE146" s="140"/>
      <c r="EF146" s="140"/>
      <c r="EG146" s="140"/>
      <c r="EH146" s="140"/>
      <c r="EI146" s="140"/>
      <c r="EJ146" s="140"/>
      <c r="EK146" s="140"/>
      <c r="EL146" s="140"/>
      <c r="EM146" s="140"/>
      <c r="EN146" s="140"/>
      <c r="EO146" s="140"/>
      <c r="EP146" s="140"/>
      <c r="EQ146" s="140"/>
      <c r="ER146" s="140"/>
      <c r="ES146" s="140"/>
      <c r="ET146" s="140"/>
      <c r="EU146" s="140"/>
      <c r="EV146" s="140"/>
      <c r="EW146" s="140"/>
      <c r="EX146" s="140"/>
      <c r="EY146" s="140"/>
      <c r="EZ146" s="140"/>
      <c r="FA146" s="140"/>
      <c r="FB146" s="140"/>
      <c r="FC146" s="140"/>
      <c r="FD146" s="140"/>
      <c r="FE146" s="140"/>
      <c r="FF146" s="140"/>
      <c r="FG146" s="140"/>
      <c r="FH146" s="140"/>
      <c r="FI146" s="140"/>
      <c r="FJ146" s="139"/>
      <c r="FK146" s="140"/>
      <c r="FL146" s="140"/>
      <c r="FM146" s="140"/>
      <c r="FN146" s="140"/>
      <c r="FO146" s="140"/>
      <c r="FP146" s="140"/>
      <c r="FQ146" s="140"/>
      <c r="FR146" s="140"/>
      <c r="FS146" s="140"/>
      <c r="FT146" s="140"/>
      <c r="FU146" s="140"/>
      <c r="FV146" s="140"/>
      <c r="FW146" s="140"/>
      <c r="FX146" s="140"/>
      <c r="FY146" s="140"/>
      <c r="FZ146" s="140"/>
      <c r="GA146" s="140"/>
      <c r="GB146" s="140"/>
      <c r="GC146" s="140"/>
      <c r="GD146" s="140"/>
      <c r="GE146" s="140"/>
      <c r="GF146" s="140"/>
      <c r="GG146" s="140"/>
      <c r="GH146" s="140"/>
      <c r="GI146" s="140"/>
      <c r="GJ146" s="140"/>
      <c r="GK146" s="140"/>
      <c r="GL146" s="140"/>
      <c r="GM146" s="140"/>
      <c r="GN146" s="140"/>
      <c r="GO146" s="140"/>
      <c r="GP146" s="140"/>
      <c r="GQ146" s="140"/>
      <c r="GR146" s="140"/>
      <c r="GS146" s="139"/>
      <c r="GT146" s="140"/>
      <c r="GU146" s="140"/>
      <c r="GV146" s="140"/>
      <c r="GW146" s="140"/>
      <c r="GX146" s="140"/>
      <c r="GY146" s="140"/>
      <c r="GZ146" s="140"/>
      <c r="HA146" s="140"/>
      <c r="HB146" s="140"/>
      <c r="HC146" s="140"/>
      <c r="HD146" s="140"/>
      <c r="HE146" s="140"/>
      <c r="HF146" s="140"/>
      <c r="HG146" s="140"/>
      <c r="HH146" s="140"/>
      <c r="HI146" s="140"/>
      <c r="HJ146" s="140"/>
      <c r="HK146" s="140"/>
      <c r="HL146" s="140"/>
      <c r="HM146" s="140"/>
      <c r="HN146" s="140"/>
      <c r="HO146" s="140"/>
      <c r="HP146" s="140"/>
      <c r="HQ146" s="140"/>
      <c r="HR146" s="140"/>
      <c r="HS146" s="140"/>
      <c r="HT146" s="140"/>
      <c r="HU146" s="140"/>
      <c r="HV146" s="140"/>
      <c r="HW146" s="140"/>
      <c r="HX146" s="140"/>
      <c r="HY146" s="140"/>
      <c r="HZ146" s="140"/>
      <c r="IA146" s="140"/>
      <c r="IB146" s="139"/>
      <c r="IC146" s="140"/>
      <c r="ID146" s="140"/>
      <c r="IE146" s="140"/>
      <c r="IF146" s="140"/>
      <c r="IG146" s="140"/>
      <c r="IH146" s="140"/>
      <c r="II146" s="140"/>
      <c r="IJ146" s="140"/>
      <c r="IK146" s="140"/>
      <c r="IL146" s="140"/>
      <c r="IM146" s="140"/>
      <c r="IN146" s="140"/>
      <c r="IO146" s="140"/>
      <c r="IP146" s="140"/>
      <c r="IQ146" s="140"/>
      <c r="IR146" s="140"/>
      <c r="IS146" s="140"/>
      <c r="IT146" s="140"/>
      <c r="IU146" s="140"/>
      <c r="IV146" s="140"/>
      <c r="IW146" s="140"/>
      <c r="IX146" s="140"/>
      <c r="IY146" s="140"/>
      <c r="IZ146" s="140"/>
      <c r="JA146" s="140"/>
      <c r="JB146" s="140"/>
      <c r="JC146" s="140"/>
      <c r="JD146" s="140"/>
      <c r="JE146" s="140"/>
      <c r="JF146" s="140"/>
      <c r="JG146" s="140"/>
      <c r="JH146" s="140"/>
      <c r="JI146" s="140"/>
      <c r="JJ146" s="140"/>
      <c r="JK146" s="139"/>
      <c r="JL146" s="140"/>
      <c r="JM146" s="140"/>
      <c r="JN146" s="140"/>
      <c r="JO146" s="140"/>
      <c r="JP146" s="140"/>
      <c r="JQ146" s="140"/>
      <c r="JR146" s="140"/>
      <c r="JS146" s="140"/>
      <c r="JT146" s="140"/>
      <c r="JU146" s="140"/>
      <c r="JV146" s="140"/>
      <c r="JW146" s="140"/>
      <c r="JX146" s="140"/>
      <c r="JY146" s="140"/>
      <c r="JZ146" s="140"/>
      <c r="KA146" s="140"/>
      <c r="KB146" s="140"/>
      <c r="KC146" s="140"/>
      <c r="KD146" s="140"/>
      <c r="KE146" s="140"/>
      <c r="KF146" s="140"/>
      <c r="KG146" s="140"/>
      <c r="KH146" s="140"/>
      <c r="KI146" s="140"/>
      <c r="KJ146" s="140"/>
      <c r="KK146" s="140"/>
      <c r="KL146" s="140"/>
      <c r="KM146" s="140"/>
      <c r="KN146" s="140"/>
      <c r="KO146" s="140"/>
      <c r="KP146" s="140"/>
      <c r="KQ146" s="140"/>
      <c r="KR146" s="140"/>
      <c r="KS146" s="140"/>
      <c r="KT146" s="139"/>
      <c r="KU146" s="140"/>
      <c r="KV146" s="140"/>
      <c r="KW146" s="140"/>
      <c r="KX146" s="140"/>
      <c r="KY146" s="140"/>
      <c r="KZ146" s="140"/>
      <c r="LA146" s="140"/>
      <c r="LB146" s="140"/>
      <c r="LC146" s="140"/>
      <c r="LD146" s="140"/>
      <c r="LE146" s="140"/>
      <c r="LF146" s="140"/>
      <c r="LG146" s="140"/>
      <c r="LH146" s="140"/>
      <c r="LI146" s="140"/>
      <c r="LJ146" s="140"/>
      <c r="LK146" s="140"/>
      <c r="LL146" s="140"/>
      <c r="LM146" s="140"/>
      <c r="LN146" s="140"/>
      <c r="LO146" s="140"/>
      <c r="LP146" s="140"/>
      <c r="LQ146" s="140"/>
      <c r="LR146" s="140"/>
      <c r="LS146" s="140"/>
      <c r="LT146" s="140"/>
      <c r="LU146" s="140"/>
      <c r="LV146" s="140"/>
      <c r="LW146" s="140"/>
      <c r="LX146" s="140"/>
      <c r="LY146" s="140"/>
      <c r="LZ146" s="140"/>
      <c r="MA146" s="140"/>
      <c r="MB146" s="140"/>
      <c r="MC146" s="139"/>
      <c r="MD146" s="164"/>
      <c r="ME146" s="164"/>
      <c r="MF146" s="164"/>
      <c r="MG146" s="164"/>
      <c r="MH146" s="164"/>
      <c r="MI146" s="164"/>
      <c r="MJ146" s="164"/>
      <c r="MK146" s="164"/>
      <c r="ML146" s="164"/>
      <c r="MM146" s="164"/>
      <c r="MN146" s="164"/>
      <c r="MO146" s="164"/>
      <c r="MP146" s="164"/>
      <c r="MQ146" s="164"/>
      <c r="MR146" s="164"/>
      <c r="MS146" s="164"/>
      <c r="MT146" s="164"/>
      <c r="MU146" s="164"/>
      <c r="MV146" s="164"/>
      <c r="MW146" s="164"/>
      <c r="MX146" s="164"/>
      <c r="MY146" s="164"/>
      <c r="MZ146" s="164"/>
      <c r="NA146" s="164"/>
      <c r="NB146" s="164"/>
      <c r="NC146" s="164"/>
      <c r="ND146" s="164"/>
      <c r="NE146" s="164"/>
      <c r="NF146" s="164"/>
      <c r="NG146" s="164"/>
      <c r="NH146" s="164"/>
      <c r="NI146" s="164"/>
      <c r="NJ146" s="164"/>
      <c r="NK146" s="164"/>
      <c r="NL146" s="139"/>
      <c r="NM146" s="164"/>
      <c r="NN146" s="164"/>
      <c r="NO146" s="164"/>
      <c r="NP146" s="164"/>
      <c r="NQ146" s="164"/>
      <c r="NR146" s="164"/>
      <c r="NS146" s="164"/>
      <c r="NT146" s="164"/>
      <c r="NU146" s="164"/>
      <c r="NV146" s="164"/>
      <c r="NW146" s="164"/>
      <c r="NX146" s="164"/>
      <c r="NY146" s="164"/>
      <c r="NZ146" s="164"/>
      <c r="OA146" s="164"/>
      <c r="OB146" s="164"/>
      <c r="OC146" s="164"/>
      <c r="OD146" s="164"/>
      <c r="OE146" s="164"/>
      <c r="OF146" s="164"/>
      <c r="OG146" s="164"/>
      <c r="OH146" s="164"/>
      <c r="OI146" s="164"/>
      <c r="OJ146" s="164"/>
      <c r="OK146" s="164"/>
      <c r="OL146" s="164"/>
      <c r="OM146" s="164"/>
      <c r="ON146" s="164"/>
      <c r="OO146" s="164"/>
      <c r="OP146" s="164"/>
      <c r="OQ146" s="164"/>
      <c r="OR146" s="164"/>
      <c r="OS146" s="164"/>
      <c r="OT146" s="164"/>
      <c r="OU146" s="139"/>
      <c r="OV146" s="164"/>
      <c r="OW146" s="164"/>
      <c r="OX146" s="164"/>
      <c r="OY146" s="164"/>
      <c r="OZ146" s="164"/>
      <c r="PA146" s="164"/>
      <c r="PB146" s="164"/>
      <c r="PC146" s="164"/>
      <c r="PD146" s="164"/>
      <c r="PE146" s="164"/>
      <c r="PF146" s="164"/>
      <c r="PG146" s="164"/>
      <c r="PH146" s="164"/>
      <c r="PI146" s="164"/>
      <c r="PJ146" s="164"/>
      <c r="PK146" s="164"/>
      <c r="PL146" s="164"/>
      <c r="PM146" s="164"/>
      <c r="PN146" s="164"/>
      <c r="PO146" s="164"/>
      <c r="PP146" s="164"/>
      <c r="PQ146" s="164"/>
      <c r="PR146" s="164"/>
      <c r="PS146" s="164"/>
      <c r="PT146" s="164"/>
      <c r="PU146" s="164"/>
      <c r="PV146" s="164"/>
      <c r="PW146" s="164"/>
      <c r="PX146" s="164"/>
      <c r="PY146" s="164"/>
      <c r="PZ146" s="164"/>
      <c r="QA146" s="164"/>
      <c r="QB146" s="164"/>
      <c r="QC146" s="164"/>
      <c r="QD146" s="131"/>
    </row>
    <row r="147" spans="2:446">
      <c r="B147" s="128"/>
      <c r="C147" s="129"/>
      <c r="D147" s="129"/>
      <c r="E147" s="129"/>
      <c r="F147" s="130"/>
      <c r="G147" s="130"/>
      <c r="H147" s="131"/>
      <c r="I147" s="132"/>
      <c r="J147" s="132"/>
      <c r="K147" s="162"/>
      <c r="L147" s="132"/>
      <c r="M147" s="132"/>
      <c r="N147" s="135"/>
      <c r="O147" s="132"/>
      <c r="P147" s="135"/>
      <c r="Q147" s="132"/>
      <c r="R147" s="133"/>
      <c r="S147" s="133"/>
      <c r="T147" s="133"/>
      <c r="U147" s="133"/>
      <c r="V147" s="133"/>
      <c r="W147" s="133"/>
      <c r="X147" s="131"/>
      <c r="Y147" s="134"/>
      <c r="Z147" s="134"/>
      <c r="AA147" s="163"/>
      <c r="AB147" s="163"/>
      <c r="AC147" s="134"/>
      <c r="AD147" s="134"/>
      <c r="AE147" s="134"/>
      <c r="AF147" s="131"/>
      <c r="AG147" s="135"/>
      <c r="AH147" s="135"/>
      <c r="AI147" s="135"/>
      <c r="AJ147" s="135"/>
      <c r="AK147" s="135"/>
      <c r="AL147" s="131"/>
      <c r="AM147" s="156"/>
      <c r="AN147" s="156"/>
      <c r="AO147" s="156"/>
      <c r="AP147" s="131"/>
      <c r="AQ147" s="138"/>
      <c r="AR147" s="138"/>
      <c r="AS147" s="131"/>
      <c r="AT147" s="138"/>
      <c r="AU147" s="138"/>
      <c r="AV147" s="131"/>
      <c r="AW147" s="138"/>
      <c r="AX147" s="138"/>
      <c r="AY147" s="138"/>
      <c r="AZ147" s="138"/>
      <c r="BA147" s="138"/>
      <c r="BB147" s="131"/>
      <c r="BC147" s="138"/>
      <c r="BD147" s="138"/>
      <c r="BE147" s="138"/>
      <c r="BF147" s="131"/>
      <c r="BG147" s="138"/>
      <c r="BH147" s="138"/>
      <c r="BI147" s="131"/>
      <c r="BJ147" s="140"/>
      <c r="BK147" s="140"/>
      <c r="BL147" s="140"/>
      <c r="BM147" s="140"/>
      <c r="BN147" s="140"/>
      <c r="BO147" s="140"/>
      <c r="BP147" s="140"/>
      <c r="BQ147" s="140"/>
      <c r="BR147" s="140"/>
      <c r="BS147" s="140"/>
      <c r="BT147" s="140"/>
      <c r="BU147" s="140"/>
      <c r="BV147" s="140"/>
      <c r="BW147" s="140"/>
      <c r="BX147" s="140"/>
      <c r="BY147" s="140"/>
      <c r="BZ147" s="140"/>
      <c r="CA147" s="140"/>
      <c r="CB147" s="140"/>
      <c r="CC147" s="140"/>
      <c r="CD147" s="140"/>
      <c r="CE147" s="140"/>
      <c r="CF147" s="140"/>
      <c r="CG147" s="140"/>
      <c r="CH147" s="140"/>
      <c r="CI147" s="140"/>
      <c r="CJ147" s="140"/>
      <c r="CK147" s="140"/>
      <c r="CL147" s="140"/>
      <c r="CM147" s="140"/>
      <c r="CN147" s="140"/>
      <c r="CO147" s="140"/>
      <c r="CP147" s="140"/>
      <c r="CQ147" s="140"/>
      <c r="CR147" s="131"/>
      <c r="CS147" s="140"/>
      <c r="CT147" s="140"/>
      <c r="CU147" s="140"/>
      <c r="CV147" s="140"/>
      <c r="CW147" s="140"/>
      <c r="CX147" s="140"/>
      <c r="CY147" s="140"/>
      <c r="CZ147" s="140"/>
      <c r="DA147" s="140"/>
      <c r="DB147" s="140"/>
      <c r="DC147" s="140"/>
      <c r="DD147" s="140"/>
      <c r="DE147" s="140"/>
      <c r="DF147" s="140"/>
      <c r="DG147" s="140"/>
      <c r="DH147" s="140"/>
      <c r="DI147" s="140"/>
      <c r="DJ147" s="140"/>
      <c r="DK147" s="140"/>
      <c r="DL147" s="140"/>
      <c r="DM147" s="140"/>
      <c r="DN147" s="140"/>
      <c r="DO147" s="140"/>
      <c r="DP147" s="140"/>
      <c r="DQ147" s="140"/>
      <c r="DR147" s="140"/>
      <c r="DS147" s="140"/>
      <c r="DT147" s="140"/>
      <c r="DU147" s="140"/>
      <c r="DV147" s="140"/>
      <c r="DW147" s="140"/>
      <c r="DX147" s="140"/>
      <c r="DY147" s="140"/>
      <c r="DZ147" s="140"/>
      <c r="EA147" s="139"/>
      <c r="EB147" s="140"/>
      <c r="EC147" s="140"/>
      <c r="ED147" s="140"/>
      <c r="EE147" s="140"/>
      <c r="EF147" s="140"/>
      <c r="EG147" s="140"/>
      <c r="EH147" s="140"/>
      <c r="EI147" s="140"/>
      <c r="EJ147" s="140"/>
      <c r="EK147" s="140"/>
      <c r="EL147" s="140"/>
      <c r="EM147" s="140"/>
      <c r="EN147" s="140"/>
      <c r="EO147" s="140"/>
      <c r="EP147" s="140"/>
      <c r="EQ147" s="140"/>
      <c r="ER147" s="140"/>
      <c r="ES147" s="140"/>
      <c r="ET147" s="140"/>
      <c r="EU147" s="140"/>
      <c r="EV147" s="140"/>
      <c r="EW147" s="140"/>
      <c r="EX147" s="140"/>
      <c r="EY147" s="140"/>
      <c r="EZ147" s="140"/>
      <c r="FA147" s="140"/>
      <c r="FB147" s="140"/>
      <c r="FC147" s="140"/>
      <c r="FD147" s="140"/>
      <c r="FE147" s="140"/>
      <c r="FF147" s="140"/>
      <c r="FG147" s="140"/>
      <c r="FH147" s="140"/>
      <c r="FI147" s="140"/>
      <c r="FJ147" s="139"/>
      <c r="FK147" s="140"/>
      <c r="FL147" s="140"/>
      <c r="FM147" s="140"/>
      <c r="FN147" s="140"/>
      <c r="FO147" s="140"/>
      <c r="FP147" s="140"/>
      <c r="FQ147" s="140"/>
      <c r="FR147" s="140"/>
      <c r="FS147" s="140"/>
      <c r="FT147" s="140"/>
      <c r="FU147" s="140"/>
      <c r="FV147" s="140"/>
      <c r="FW147" s="140"/>
      <c r="FX147" s="140"/>
      <c r="FY147" s="140"/>
      <c r="FZ147" s="140"/>
      <c r="GA147" s="140"/>
      <c r="GB147" s="140"/>
      <c r="GC147" s="140"/>
      <c r="GD147" s="140"/>
      <c r="GE147" s="140"/>
      <c r="GF147" s="140"/>
      <c r="GG147" s="140"/>
      <c r="GH147" s="140"/>
      <c r="GI147" s="140"/>
      <c r="GJ147" s="140"/>
      <c r="GK147" s="140"/>
      <c r="GL147" s="140"/>
      <c r="GM147" s="140"/>
      <c r="GN147" s="140"/>
      <c r="GO147" s="140"/>
      <c r="GP147" s="140"/>
      <c r="GQ147" s="140"/>
      <c r="GR147" s="140"/>
      <c r="GS147" s="139"/>
      <c r="GT147" s="140"/>
      <c r="GU147" s="140"/>
      <c r="GV147" s="140"/>
      <c r="GW147" s="140"/>
      <c r="GX147" s="140"/>
      <c r="GY147" s="140"/>
      <c r="GZ147" s="140"/>
      <c r="HA147" s="140"/>
      <c r="HB147" s="140"/>
      <c r="HC147" s="140"/>
      <c r="HD147" s="140"/>
      <c r="HE147" s="140"/>
      <c r="HF147" s="140"/>
      <c r="HG147" s="140"/>
      <c r="HH147" s="140"/>
      <c r="HI147" s="140"/>
      <c r="HJ147" s="140"/>
      <c r="HK147" s="140"/>
      <c r="HL147" s="140"/>
      <c r="HM147" s="140"/>
      <c r="HN147" s="140"/>
      <c r="HO147" s="140"/>
      <c r="HP147" s="140"/>
      <c r="HQ147" s="140"/>
      <c r="HR147" s="140"/>
      <c r="HS147" s="140"/>
      <c r="HT147" s="140"/>
      <c r="HU147" s="140"/>
      <c r="HV147" s="140"/>
      <c r="HW147" s="140"/>
      <c r="HX147" s="140"/>
      <c r="HY147" s="140"/>
      <c r="HZ147" s="140"/>
      <c r="IA147" s="140"/>
      <c r="IB147" s="139"/>
      <c r="IC147" s="140"/>
      <c r="ID147" s="140"/>
      <c r="IE147" s="140"/>
      <c r="IF147" s="140"/>
      <c r="IG147" s="140"/>
      <c r="IH147" s="140"/>
      <c r="II147" s="140"/>
      <c r="IJ147" s="140"/>
      <c r="IK147" s="140"/>
      <c r="IL147" s="140"/>
      <c r="IM147" s="140"/>
      <c r="IN147" s="140"/>
      <c r="IO147" s="140"/>
      <c r="IP147" s="140"/>
      <c r="IQ147" s="140"/>
      <c r="IR147" s="140"/>
      <c r="IS147" s="140"/>
      <c r="IT147" s="140"/>
      <c r="IU147" s="140"/>
      <c r="IV147" s="140"/>
      <c r="IW147" s="140"/>
      <c r="IX147" s="140"/>
      <c r="IY147" s="140"/>
      <c r="IZ147" s="140"/>
      <c r="JA147" s="140"/>
      <c r="JB147" s="140"/>
      <c r="JC147" s="140"/>
      <c r="JD147" s="140"/>
      <c r="JE147" s="140"/>
      <c r="JF147" s="140"/>
      <c r="JG147" s="140"/>
      <c r="JH147" s="140"/>
      <c r="JI147" s="140"/>
      <c r="JJ147" s="140"/>
      <c r="JK147" s="139"/>
      <c r="JL147" s="140"/>
      <c r="JM147" s="140"/>
      <c r="JN147" s="140"/>
      <c r="JO147" s="140"/>
      <c r="JP147" s="140"/>
      <c r="JQ147" s="140"/>
      <c r="JR147" s="140"/>
      <c r="JS147" s="140"/>
      <c r="JT147" s="140"/>
      <c r="JU147" s="140"/>
      <c r="JV147" s="140"/>
      <c r="JW147" s="140"/>
      <c r="JX147" s="140"/>
      <c r="JY147" s="140"/>
      <c r="JZ147" s="140"/>
      <c r="KA147" s="140"/>
      <c r="KB147" s="140"/>
      <c r="KC147" s="140"/>
      <c r="KD147" s="140"/>
      <c r="KE147" s="140"/>
      <c r="KF147" s="140"/>
      <c r="KG147" s="140"/>
      <c r="KH147" s="140"/>
      <c r="KI147" s="140"/>
      <c r="KJ147" s="140"/>
      <c r="KK147" s="140"/>
      <c r="KL147" s="140"/>
      <c r="KM147" s="140"/>
      <c r="KN147" s="140"/>
      <c r="KO147" s="140"/>
      <c r="KP147" s="140"/>
      <c r="KQ147" s="140"/>
      <c r="KR147" s="140"/>
      <c r="KS147" s="140"/>
      <c r="KT147" s="139"/>
      <c r="KU147" s="140"/>
      <c r="KV147" s="140"/>
      <c r="KW147" s="140"/>
      <c r="KX147" s="140"/>
      <c r="KY147" s="140"/>
      <c r="KZ147" s="140"/>
      <c r="LA147" s="140"/>
      <c r="LB147" s="140"/>
      <c r="LC147" s="140"/>
      <c r="LD147" s="140"/>
      <c r="LE147" s="140"/>
      <c r="LF147" s="140"/>
      <c r="LG147" s="140"/>
      <c r="LH147" s="140"/>
      <c r="LI147" s="140"/>
      <c r="LJ147" s="140"/>
      <c r="LK147" s="140"/>
      <c r="LL147" s="140"/>
      <c r="LM147" s="140"/>
      <c r="LN147" s="140"/>
      <c r="LO147" s="140"/>
      <c r="LP147" s="140"/>
      <c r="LQ147" s="140"/>
      <c r="LR147" s="140"/>
      <c r="LS147" s="140"/>
      <c r="LT147" s="140"/>
      <c r="LU147" s="140"/>
      <c r="LV147" s="140"/>
      <c r="LW147" s="140"/>
      <c r="LX147" s="140"/>
      <c r="LY147" s="140"/>
      <c r="LZ147" s="140"/>
      <c r="MA147" s="140"/>
      <c r="MB147" s="140"/>
      <c r="MC147" s="139"/>
      <c r="MD147" s="164"/>
      <c r="ME147" s="164"/>
      <c r="MF147" s="164"/>
      <c r="MG147" s="164"/>
      <c r="MH147" s="164"/>
      <c r="MI147" s="164"/>
      <c r="MJ147" s="164"/>
      <c r="MK147" s="164"/>
      <c r="ML147" s="164"/>
      <c r="MM147" s="164"/>
      <c r="MN147" s="164"/>
      <c r="MO147" s="164"/>
      <c r="MP147" s="164"/>
      <c r="MQ147" s="164"/>
      <c r="MR147" s="164"/>
      <c r="MS147" s="164"/>
      <c r="MT147" s="164"/>
      <c r="MU147" s="164"/>
      <c r="MV147" s="164"/>
      <c r="MW147" s="164"/>
      <c r="MX147" s="164"/>
      <c r="MY147" s="164"/>
      <c r="MZ147" s="164"/>
      <c r="NA147" s="164"/>
      <c r="NB147" s="164"/>
      <c r="NC147" s="164"/>
      <c r="ND147" s="164"/>
      <c r="NE147" s="164"/>
      <c r="NF147" s="164"/>
      <c r="NG147" s="164"/>
      <c r="NH147" s="164"/>
      <c r="NI147" s="164"/>
      <c r="NJ147" s="164"/>
      <c r="NK147" s="164"/>
      <c r="NL147" s="139"/>
      <c r="NM147" s="164"/>
      <c r="NN147" s="164"/>
      <c r="NO147" s="164"/>
      <c r="NP147" s="164"/>
      <c r="NQ147" s="164"/>
      <c r="NR147" s="164"/>
      <c r="NS147" s="164"/>
      <c r="NT147" s="164"/>
      <c r="NU147" s="164"/>
      <c r="NV147" s="164"/>
      <c r="NW147" s="164"/>
      <c r="NX147" s="164"/>
      <c r="NY147" s="164"/>
      <c r="NZ147" s="164"/>
      <c r="OA147" s="164"/>
      <c r="OB147" s="164"/>
      <c r="OC147" s="164"/>
      <c r="OD147" s="164"/>
      <c r="OE147" s="164"/>
      <c r="OF147" s="164"/>
      <c r="OG147" s="164"/>
      <c r="OH147" s="164"/>
      <c r="OI147" s="164"/>
      <c r="OJ147" s="164"/>
      <c r="OK147" s="164"/>
      <c r="OL147" s="164"/>
      <c r="OM147" s="164"/>
      <c r="ON147" s="164"/>
      <c r="OO147" s="164"/>
      <c r="OP147" s="164"/>
      <c r="OQ147" s="164"/>
      <c r="OR147" s="164"/>
      <c r="OS147" s="164"/>
      <c r="OT147" s="164"/>
      <c r="OU147" s="139"/>
      <c r="OV147" s="164"/>
      <c r="OW147" s="164"/>
      <c r="OX147" s="164"/>
      <c r="OY147" s="164"/>
      <c r="OZ147" s="164"/>
      <c r="PA147" s="164"/>
      <c r="PB147" s="164"/>
      <c r="PC147" s="164"/>
      <c r="PD147" s="164"/>
      <c r="PE147" s="164"/>
      <c r="PF147" s="164"/>
      <c r="PG147" s="164"/>
      <c r="PH147" s="164"/>
      <c r="PI147" s="164"/>
      <c r="PJ147" s="164"/>
      <c r="PK147" s="164"/>
      <c r="PL147" s="164"/>
      <c r="PM147" s="164"/>
      <c r="PN147" s="164"/>
      <c r="PO147" s="164"/>
      <c r="PP147" s="164"/>
      <c r="PQ147" s="164"/>
      <c r="PR147" s="164"/>
      <c r="PS147" s="164"/>
      <c r="PT147" s="164"/>
      <c r="PU147" s="164"/>
      <c r="PV147" s="164"/>
      <c r="PW147" s="164"/>
      <c r="PX147" s="164"/>
      <c r="PY147" s="164"/>
      <c r="PZ147" s="164"/>
      <c r="QA147" s="164"/>
      <c r="QB147" s="164"/>
      <c r="QC147" s="164"/>
      <c r="QD147" s="131"/>
    </row>
    <row r="148" spans="2:446">
      <c r="B148" s="128"/>
      <c r="C148" s="129"/>
      <c r="D148" s="129"/>
      <c r="E148" s="129"/>
      <c r="F148" s="130"/>
      <c r="G148" s="130"/>
      <c r="H148" s="131"/>
      <c r="I148" s="132"/>
      <c r="J148" s="132"/>
      <c r="K148" s="162"/>
      <c r="L148" s="132"/>
      <c r="M148" s="132"/>
      <c r="N148" s="135"/>
      <c r="O148" s="132"/>
      <c r="P148" s="135"/>
      <c r="Q148" s="132"/>
      <c r="R148" s="133"/>
      <c r="S148" s="133"/>
      <c r="T148" s="133"/>
      <c r="U148" s="133"/>
      <c r="V148" s="133"/>
      <c r="W148" s="133"/>
      <c r="X148" s="131"/>
      <c r="Y148" s="134"/>
      <c r="Z148" s="134"/>
      <c r="AA148" s="163"/>
      <c r="AB148" s="163"/>
      <c r="AC148" s="134"/>
      <c r="AD148" s="134"/>
      <c r="AE148" s="134"/>
      <c r="AF148" s="131"/>
      <c r="AG148" s="135"/>
      <c r="AH148" s="135"/>
      <c r="AI148" s="135"/>
      <c r="AJ148" s="135"/>
      <c r="AK148" s="135"/>
      <c r="AL148" s="131"/>
      <c r="AM148" s="156"/>
      <c r="AN148" s="156"/>
      <c r="AO148" s="156"/>
      <c r="AP148" s="131"/>
      <c r="AQ148" s="138"/>
      <c r="AR148" s="138"/>
      <c r="AS148" s="131"/>
      <c r="AT148" s="138"/>
      <c r="AU148" s="138"/>
      <c r="AV148" s="131"/>
      <c r="AW148" s="138"/>
      <c r="AX148" s="138"/>
      <c r="AY148" s="138"/>
      <c r="AZ148" s="138"/>
      <c r="BA148" s="138"/>
      <c r="BB148" s="131"/>
      <c r="BC148" s="138"/>
      <c r="BD148" s="138"/>
      <c r="BE148" s="138"/>
      <c r="BF148" s="131"/>
      <c r="BG148" s="138"/>
      <c r="BH148" s="138"/>
      <c r="BI148" s="131"/>
      <c r="BJ148" s="140"/>
      <c r="BK148" s="140"/>
      <c r="BL148" s="140"/>
      <c r="BM148" s="140"/>
      <c r="BN148" s="140"/>
      <c r="BO148" s="140"/>
      <c r="BP148" s="140"/>
      <c r="BQ148" s="140"/>
      <c r="BR148" s="140"/>
      <c r="BS148" s="140"/>
      <c r="BT148" s="140"/>
      <c r="BU148" s="140"/>
      <c r="BV148" s="140"/>
      <c r="BW148" s="140"/>
      <c r="BX148" s="140"/>
      <c r="BY148" s="140"/>
      <c r="BZ148" s="140"/>
      <c r="CA148" s="140"/>
      <c r="CB148" s="140"/>
      <c r="CC148" s="140"/>
      <c r="CD148" s="140"/>
      <c r="CE148" s="140"/>
      <c r="CF148" s="140"/>
      <c r="CG148" s="140"/>
      <c r="CH148" s="140"/>
      <c r="CI148" s="140"/>
      <c r="CJ148" s="140"/>
      <c r="CK148" s="140"/>
      <c r="CL148" s="140"/>
      <c r="CM148" s="140"/>
      <c r="CN148" s="140"/>
      <c r="CO148" s="140"/>
      <c r="CP148" s="140"/>
      <c r="CQ148" s="140"/>
      <c r="CR148" s="131"/>
      <c r="CS148" s="140"/>
      <c r="CT148" s="140"/>
      <c r="CU148" s="140"/>
      <c r="CV148" s="140"/>
      <c r="CW148" s="140"/>
      <c r="CX148" s="140"/>
      <c r="CY148" s="140"/>
      <c r="CZ148" s="140"/>
      <c r="DA148" s="140"/>
      <c r="DB148" s="140"/>
      <c r="DC148" s="140"/>
      <c r="DD148" s="140"/>
      <c r="DE148" s="140"/>
      <c r="DF148" s="140"/>
      <c r="DG148" s="140"/>
      <c r="DH148" s="140"/>
      <c r="DI148" s="140"/>
      <c r="DJ148" s="140"/>
      <c r="DK148" s="140"/>
      <c r="DL148" s="140"/>
      <c r="DM148" s="140"/>
      <c r="DN148" s="140"/>
      <c r="DO148" s="140"/>
      <c r="DP148" s="140"/>
      <c r="DQ148" s="140"/>
      <c r="DR148" s="140"/>
      <c r="DS148" s="140"/>
      <c r="DT148" s="140"/>
      <c r="DU148" s="140"/>
      <c r="DV148" s="140"/>
      <c r="DW148" s="140"/>
      <c r="DX148" s="140"/>
      <c r="DY148" s="140"/>
      <c r="DZ148" s="140"/>
      <c r="EA148" s="139"/>
      <c r="EB148" s="140"/>
      <c r="EC148" s="140"/>
      <c r="ED148" s="140"/>
      <c r="EE148" s="140"/>
      <c r="EF148" s="140"/>
      <c r="EG148" s="140"/>
      <c r="EH148" s="140"/>
      <c r="EI148" s="140"/>
      <c r="EJ148" s="140"/>
      <c r="EK148" s="140"/>
      <c r="EL148" s="140"/>
      <c r="EM148" s="140"/>
      <c r="EN148" s="140"/>
      <c r="EO148" s="140"/>
      <c r="EP148" s="140"/>
      <c r="EQ148" s="140"/>
      <c r="ER148" s="140"/>
      <c r="ES148" s="140"/>
      <c r="ET148" s="140"/>
      <c r="EU148" s="140"/>
      <c r="EV148" s="140"/>
      <c r="EW148" s="140"/>
      <c r="EX148" s="140"/>
      <c r="EY148" s="140"/>
      <c r="EZ148" s="140"/>
      <c r="FA148" s="140"/>
      <c r="FB148" s="140"/>
      <c r="FC148" s="140"/>
      <c r="FD148" s="140"/>
      <c r="FE148" s="140"/>
      <c r="FF148" s="140"/>
      <c r="FG148" s="140"/>
      <c r="FH148" s="140"/>
      <c r="FI148" s="140"/>
      <c r="FJ148" s="139"/>
      <c r="FK148" s="140"/>
      <c r="FL148" s="140"/>
      <c r="FM148" s="140"/>
      <c r="FN148" s="140"/>
      <c r="FO148" s="140"/>
      <c r="FP148" s="140"/>
      <c r="FQ148" s="140"/>
      <c r="FR148" s="140"/>
      <c r="FS148" s="140"/>
      <c r="FT148" s="140"/>
      <c r="FU148" s="140"/>
      <c r="FV148" s="140"/>
      <c r="FW148" s="140"/>
      <c r="FX148" s="140"/>
      <c r="FY148" s="140"/>
      <c r="FZ148" s="140"/>
      <c r="GA148" s="140"/>
      <c r="GB148" s="140"/>
      <c r="GC148" s="140"/>
      <c r="GD148" s="140"/>
      <c r="GE148" s="140"/>
      <c r="GF148" s="140"/>
      <c r="GG148" s="140"/>
      <c r="GH148" s="140"/>
      <c r="GI148" s="140"/>
      <c r="GJ148" s="140"/>
      <c r="GK148" s="140"/>
      <c r="GL148" s="140"/>
      <c r="GM148" s="140"/>
      <c r="GN148" s="140"/>
      <c r="GO148" s="140"/>
      <c r="GP148" s="140"/>
      <c r="GQ148" s="140"/>
      <c r="GR148" s="140"/>
      <c r="GS148" s="139"/>
      <c r="GT148" s="140"/>
      <c r="GU148" s="140"/>
      <c r="GV148" s="140"/>
      <c r="GW148" s="140"/>
      <c r="GX148" s="140"/>
      <c r="GY148" s="140"/>
      <c r="GZ148" s="140"/>
      <c r="HA148" s="140"/>
      <c r="HB148" s="140"/>
      <c r="HC148" s="140"/>
      <c r="HD148" s="140"/>
      <c r="HE148" s="140"/>
      <c r="HF148" s="140"/>
      <c r="HG148" s="140"/>
      <c r="HH148" s="140"/>
      <c r="HI148" s="140"/>
      <c r="HJ148" s="140"/>
      <c r="HK148" s="140"/>
      <c r="HL148" s="140"/>
      <c r="HM148" s="140"/>
      <c r="HN148" s="140"/>
      <c r="HO148" s="140"/>
      <c r="HP148" s="140"/>
      <c r="HQ148" s="140"/>
      <c r="HR148" s="140"/>
      <c r="HS148" s="140"/>
      <c r="HT148" s="140"/>
      <c r="HU148" s="140"/>
      <c r="HV148" s="140"/>
      <c r="HW148" s="140"/>
      <c r="HX148" s="140"/>
      <c r="HY148" s="140"/>
      <c r="HZ148" s="140"/>
      <c r="IA148" s="140"/>
      <c r="IB148" s="139"/>
      <c r="IC148" s="140"/>
      <c r="ID148" s="140"/>
      <c r="IE148" s="140"/>
      <c r="IF148" s="140"/>
      <c r="IG148" s="140"/>
      <c r="IH148" s="140"/>
      <c r="II148" s="140"/>
      <c r="IJ148" s="140"/>
      <c r="IK148" s="140"/>
      <c r="IL148" s="140"/>
      <c r="IM148" s="140"/>
      <c r="IN148" s="140"/>
      <c r="IO148" s="140"/>
      <c r="IP148" s="140"/>
      <c r="IQ148" s="140"/>
      <c r="IR148" s="140"/>
      <c r="IS148" s="140"/>
      <c r="IT148" s="140"/>
      <c r="IU148" s="140"/>
      <c r="IV148" s="140"/>
      <c r="IW148" s="140"/>
      <c r="IX148" s="140"/>
      <c r="IY148" s="140"/>
      <c r="IZ148" s="140"/>
      <c r="JA148" s="140"/>
      <c r="JB148" s="140"/>
      <c r="JC148" s="140"/>
      <c r="JD148" s="140"/>
      <c r="JE148" s="140"/>
      <c r="JF148" s="140"/>
      <c r="JG148" s="140"/>
      <c r="JH148" s="140"/>
      <c r="JI148" s="140"/>
      <c r="JJ148" s="140"/>
      <c r="JK148" s="139"/>
      <c r="JL148" s="140"/>
      <c r="JM148" s="140"/>
      <c r="JN148" s="140"/>
      <c r="JO148" s="140"/>
      <c r="JP148" s="140"/>
      <c r="JQ148" s="140"/>
      <c r="JR148" s="140"/>
      <c r="JS148" s="140"/>
      <c r="JT148" s="140"/>
      <c r="JU148" s="140"/>
      <c r="JV148" s="140"/>
      <c r="JW148" s="140"/>
      <c r="JX148" s="140"/>
      <c r="JY148" s="140"/>
      <c r="JZ148" s="140"/>
      <c r="KA148" s="140"/>
      <c r="KB148" s="140"/>
      <c r="KC148" s="140"/>
      <c r="KD148" s="140"/>
      <c r="KE148" s="140"/>
      <c r="KF148" s="140"/>
      <c r="KG148" s="140"/>
      <c r="KH148" s="140"/>
      <c r="KI148" s="140"/>
      <c r="KJ148" s="140"/>
      <c r="KK148" s="140"/>
      <c r="KL148" s="140"/>
      <c r="KM148" s="140"/>
      <c r="KN148" s="140"/>
      <c r="KO148" s="140"/>
      <c r="KP148" s="140"/>
      <c r="KQ148" s="140"/>
      <c r="KR148" s="140"/>
      <c r="KS148" s="140"/>
      <c r="KT148" s="139"/>
      <c r="KU148" s="140"/>
      <c r="KV148" s="140"/>
      <c r="KW148" s="140"/>
      <c r="KX148" s="140"/>
      <c r="KY148" s="140"/>
      <c r="KZ148" s="140"/>
      <c r="LA148" s="140"/>
      <c r="LB148" s="140"/>
      <c r="LC148" s="140"/>
      <c r="LD148" s="140"/>
      <c r="LE148" s="140"/>
      <c r="LF148" s="140"/>
      <c r="LG148" s="140"/>
      <c r="LH148" s="140"/>
      <c r="LI148" s="140"/>
      <c r="LJ148" s="140"/>
      <c r="LK148" s="140"/>
      <c r="LL148" s="140"/>
      <c r="LM148" s="140"/>
      <c r="LN148" s="140"/>
      <c r="LO148" s="140"/>
      <c r="LP148" s="140"/>
      <c r="LQ148" s="140"/>
      <c r="LR148" s="140"/>
      <c r="LS148" s="140"/>
      <c r="LT148" s="140"/>
      <c r="LU148" s="140"/>
      <c r="LV148" s="140"/>
      <c r="LW148" s="140"/>
      <c r="LX148" s="140"/>
      <c r="LY148" s="140"/>
      <c r="LZ148" s="140"/>
      <c r="MA148" s="140"/>
      <c r="MB148" s="140"/>
      <c r="MC148" s="139"/>
      <c r="MD148" s="164"/>
      <c r="ME148" s="164"/>
      <c r="MF148" s="164"/>
      <c r="MG148" s="164"/>
      <c r="MH148" s="164"/>
      <c r="MI148" s="164"/>
      <c r="MJ148" s="164"/>
      <c r="MK148" s="164"/>
      <c r="ML148" s="164"/>
      <c r="MM148" s="164"/>
      <c r="MN148" s="164"/>
      <c r="MO148" s="164"/>
      <c r="MP148" s="164"/>
      <c r="MQ148" s="164"/>
      <c r="MR148" s="164"/>
      <c r="MS148" s="164"/>
      <c r="MT148" s="164"/>
      <c r="MU148" s="164"/>
      <c r="MV148" s="164"/>
      <c r="MW148" s="164"/>
      <c r="MX148" s="164"/>
      <c r="MY148" s="164"/>
      <c r="MZ148" s="164"/>
      <c r="NA148" s="164"/>
      <c r="NB148" s="164"/>
      <c r="NC148" s="164"/>
      <c r="ND148" s="164"/>
      <c r="NE148" s="164"/>
      <c r="NF148" s="164"/>
      <c r="NG148" s="164"/>
      <c r="NH148" s="164"/>
      <c r="NI148" s="164"/>
      <c r="NJ148" s="164"/>
      <c r="NK148" s="164"/>
      <c r="NL148" s="139"/>
      <c r="NM148" s="164"/>
      <c r="NN148" s="164"/>
      <c r="NO148" s="164"/>
      <c r="NP148" s="164"/>
      <c r="NQ148" s="164"/>
      <c r="NR148" s="164"/>
      <c r="NS148" s="164"/>
      <c r="NT148" s="164"/>
      <c r="NU148" s="164"/>
      <c r="NV148" s="164"/>
      <c r="NW148" s="164"/>
      <c r="NX148" s="164"/>
      <c r="NY148" s="164"/>
      <c r="NZ148" s="164"/>
      <c r="OA148" s="164"/>
      <c r="OB148" s="164"/>
      <c r="OC148" s="164"/>
      <c r="OD148" s="164"/>
      <c r="OE148" s="164"/>
      <c r="OF148" s="164"/>
      <c r="OG148" s="164"/>
      <c r="OH148" s="164"/>
      <c r="OI148" s="164"/>
      <c r="OJ148" s="164"/>
      <c r="OK148" s="164"/>
      <c r="OL148" s="164"/>
      <c r="OM148" s="164"/>
      <c r="ON148" s="164"/>
      <c r="OO148" s="164"/>
      <c r="OP148" s="164"/>
      <c r="OQ148" s="164"/>
      <c r="OR148" s="164"/>
      <c r="OS148" s="164"/>
      <c r="OT148" s="164"/>
      <c r="OU148" s="139"/>
      <c r="OV148" s="164"/>
      <c r="OW148" s="164"/>
      <c r="OX148" s="164"/>
      <c r="OY148" s="164"/>
      <c r="OZ148" s="164"/>
      <c r="PA148" s="164"/>
      <c r="PB148" s="164"/>
      <c r="PC148" s="164"/>
      <c r="PD148" s="164"/>
      <c r="PE148" s="164"/>
      <c r="PF148" s="164"/>
      <c r="PG148" s="164"/>
      <c r="PH148" s="164"/>
      <c r="PI148" s="164"/>
      <c r="PJ148" s="164"/>
      <c r="PK148" s="164"/>
      <c r="PL148" s="164"/>
      <c r="PM148" s="164"/>
      <c r="PN148" s="164"/>
      <c r="PO148" s="164"/>
      <c r="PP148" s="164"/>
      <c r="PQ148" s="164"/>
      <c r="PR148" s="164"/>
      <c r="PS148" s="164"/>
      <c r="PT148" s="164"/>
      <c r="PU148" s="164"/>
      <c r="PV148" s="164"/>
      <c r="PW148" s="164"/>
      <c r="PX148" s="164"/>
      <c r="PY148" s="164"/>
      <c r="PZ148" s="164"/>
      <c r="QA148" s="164"/>
      <c r="QB148" s="164"/>
      <c r="QC148" s="164"/>
      <c r="QD148" s="131"/>
    </row>
    <row r="149" spans="2:446">
      <c r="B149" s="128"/>
      <c r="C149" s="129"/>
      <c r="D149" s="129"/>
      <c r="E149" s="129"/>
      <c r="F149" s="130"/>
      <c r="G149" s="130"/>
      <c r="H149" s="131"/>
      <c r="I149" s="132"/>
      <c r="J149" s="132"/>
      <c r="K149" s="162"/>
      <c r="L149" s="132"/>
      <c r="M149" s="132"/>
      <c r="N149" s="135"/>
      <c r="O149" s="132"/>
      <c r="P149" s="135"/>
      <c r="Q149" s="132"/>
      <c r="R149" s="133"/>
      <c r="S149" s="133"/>
      <c r="T149" s="133"/>
      <c r="U149" s="133"/>
      <c r="V149" s="133"/>
      <c r="W149" s="133"/>
      <c r="X149" s="131"/>
      <c r="Y149" s="134"/>
      <c r="Z149" s="134"/>
      <c r="AA149" s="163"/>
      <c r="AB149" s="163"/>
      <c r="AC149" s="134"/>
      <c r="AD149" s="134"/>
      <c r="AE149" s="134"/>
      <c r="AF149" s="131"/>
      <c r="AG149" s="135"/>
      <c r="AH149" s="135"/>
      <c r="AI149" s="135"/>
      <c r="AJ149" s="135"/>
      <c r="AK149" s="135"/>
      <c r="AL149" s="131"/>
      <c r="AM149" s="156"/>
      <c r="AN149" s="156"/>
      <c r="AO149" s="156"/>
      <c r="AP149" s="131"/>
      <c r="AQ149" s="138"/>
      <c r="AR149" s="138"/>
      <c r="AS149" s="131"/>
      <c r="AT149" s="138"/>
      <c r="AU149" s="138"/>
      <c r="AV149" s="131"/>
      <c r="AW149" s="138"/>
      <c r="AX149" s="138"/>
      <c r="AY149" s="138"/>
      <c r="AZ149" s="138"/>
      <c r="BA149" s="138"/>
      <c r="BB149" s="131"/>
      <c r="BC149" s="138"/>
      <c r="BD149" s="138"/>
      <c r="BE149" s="138"/>
      <c r="BF149" s="131"/>
      <c r="BG149" s="138"/>
      <c r="BH149" s="138"/>
      <c r="BI149" s="131"/>
      <c r="BJ149" s="140"/>
      <c r="BK149" s="140"/>
      <c r="BL149" s="140"/>
      <c r="BM149" s="140"/>
      <c r="BN149" s="140"/>
      <c r="BO149" s="140"/>
      <c r="BP149" s="140"/>
      <c r="BQ149" s="140"/>
      <c r="BR149" s="140"/>
      <c r="BS149" s="140"/>
      <c r="BT149" s="140"/>
      <c r="BU149" s="140"/>
      <c r="BV149" s="140"/>
      <c r="BW149" s="140"/>
      <c r="BX149" s="140"/>
      <c r="BY149" s="140"/>
      <c r="BZ149" s="140"/>
      <c r="CA149" s="140"/>
      <c r="CB149" s="140"/>
      <c r="CC149" s="140"/>
      <c r="CD149" s="140"/>
      <c r="CE149" s="140"/>
      <c r="CF149" s="140"/>
      <c r="CG149" s="140"/>
      <c r="CH149" s="140"/>
      <c r="CI149" s="140"/>
      <c r="CJ149" s="140"/>
      <c r="CK149" s="140"/>
      <c r="CL149" s="140"/>
      <c r="CM149" s="140"/>
      <c r="CN149" s="140"/>
      <c r="CO149" s="140"/>
      <c r="CP149" s="140"/>
      <c r="CQ149" s="140"/>
      <c r="CR149" s="131"/>
      <c r="CS149" s="140"/>
      <c r="CT149" s="140"/>
      <c r="CU149" s="140"/>
      <c r="CV149" s="140"/>
      <c r="CW149" s="140"/>
      <c r="CX149" s="140"/>
      <c r="CY149" s="140"/>
      <c r="CZ149" s="140"/>
      <c r="DA149" s="140"/>
      <c r="DB149" s="140"/>
      <c r="DC149" s="140"/>
      <c r="DD149" s="140"/>
      <c r="DE149" s="140"/>
      <c r="DF149" s="140"/>
      <c r="DG149" s="140"/>
      <c r="DH149" s="140"/>
      <c r="DI149" s="140"/>
      <c r="DJ149" s="140"/>
      <c r="DK149" s="140"/>
      <c r="DL149" s="140"/>
      <c r="DM149" s="140"/>
      <c r="DN149" s="140"/>
      <c r="DO149" s="140"/>
      <c r="DP149" s="140"/>
      <c r="DQ149" s="140"/>
      <c r="DR149" s="140"/>
      <c r="DS149" s="140"/>
      <c r="DT149" s="140"/>
      <c r="DU149" s="140"/>
      <c r="DV149" s="140"/>
      <c r="DW149" s="140"/>
      <c r="DX149" s="140"/>
      <c r="DY149" s="140"/>
      <c r="DZ149" s="140"/>
      <c r="EA149" s="139"/>
      <c r="EB149" s="140"/>
      <c r="EC149" s="140"/>
      <c r="ED149" s="140"/>
      <c r="EE149" s="140"/>
      <c r="EF149" s="140"/>
      <c r="EG149" s="140"/>
      <c r="EH149" s="140"/>
      <c r="EI149" s="140"/>
      <c r="EJ149" s="140"/>
      <c r="EK149" s="140"/>
      <c r="EL149" s="140"/>
      <c r="EM149" s="140"/>
      <c r="EN149" s="140"/>
      <c r="EO149" s="140"/>
      <c r="EP149" s="140"/>
      <c r="EQ149" s="140"/>
      <c r="ER149" s="140"/>
      <c r="ES149" s="140"/>
      <c r="ET149" s="140"/>
      <c r="EU149" s="140"/>
      <c r="EV149" s="140"/>
      <c r="EW149" s="140"/>
      <c r="EX149" s="140"/>
      <c r="EY149" s="140"/>
      <c r="EZ149" s="140"/>
      <c r="FA149" s="140"/>
      <c r="FB149" s="140"/>
      <c r="FC149" s="140"/>
      <c r="FD149" s="140"/>
      <c r="FE149" s="140"/>
      <c r="FF149" s="140"/>
      <c r="FG149" s="140"/>
      <c r="FH149" s="140"/>
      <c r="FI149" s="140"/>
      <c r="FJ149" s="139"/>
      <c r="FK149" s="140"/>
      <c r="FL149" s="140"/>
      <c r="FM149" s="140"/>
      <c r="FN149" s="140"/>
      <c r="FO149" s="140"/>
      <c r="FP149" s="140"/>
      <c r="FQ149" s="140"/>
      <c r="FR149" s="140"/>
      <c r="FS149" s="140"/>
      <c r="FT149" s="140"/>
      <c r="FU149" s="140"/>
      <c r="FV149" s="140"/>
      <c r="FW149" s="140"/>
      <c r="FX149" s="140"/>
      <c r="FY149" s="140"/>
      <c r="FZ149" s="140"/>
      <c r="GA149" s="140"/>
      <c r="GB149" s="140"/>
      <c r="GC149" s="140"/>
      <c r="GD149" s="140"/>
      <c r="GE149" s="140"/>
      <c r="GF149" s="140"/>
      <c r="GG149" s="140"/>
      <c r="GH149" s="140"/>
      <c r="GI149" s="140"/>
      <c r="GJ149" s="140"/>
      <c r="GK149" s="140"/>
      <c r="GL149" s="140"/>
      <c r="GM149" s="140"/>
      <c r="GN149" s="140"/>
      <c r="GO149" s="140"/>
      <c r="GP149" s="140"/>
      <c r="GQ149" s="140"/>
      <c r="GR149" s="140"/>
      <c r="GS149" s="139"/>
      <c r="GT149" s="140"/>
      <c r="GU149" s="140"/>
      <c r="GV149" s="140"/>
      <c r="GW149" s="140"/>
      <c r="GX149" s="140"/>
      <c r="GY149" s="140"/>
      <c r="GZ149" s="140"/>
      <c r="HA149" s="140"/>
      <c r="HB149" s="140"/>
      <c r="HC149" s="140"/>
      <c r="HD149" s="140"/>
      <c r="HE149" s="140"/>
      <c r="HF149" s="140"/>
      <c r="HG149" s="140"/>
      <c r="HH149" s="140"/>
      <c r="HI149" s="140"/>
      <c r="HJ149" s="140"/>
      <c r="HK149" s="140"/>
      <c r="HL149" s="140"/>
      <c r="HM149" s="140"/>
      <c r="HN149" s="140"/>
      <c r="HO149" s="140"/>
      <c r="HP149" s="140"/>
      <c r="HQ149" s="140"/>
      <c r="HR149" s="140"/>
      <c r="HS149" s="140"/>
      <c r="HT149" s="140"/>
      <c r="HU149" s="140"/>
      <c r="HV149" s="140"/>
      <c r="HW149" s="140"/>
      <c r="HX149" s="140"/>
      <c r="HY149" s="140"/>
      <c r="HZ149" s="140"/>
      <c r="IA149" s="140"/>
      <c r="IB149" s="139"/>
      <c r="IC149" s="140"/>
      <c r="ID149" s="140"/>
      <c r="IE149" s="140"/>
      <c r="IF149" s="140"/>
      <c r="IG149" s="140"/>
      <c r="IH149" s="140"/>
      <c r="II149" s="140"/>
      <c r="IJ149" s="140"/>
      <c r="IK149" s="140"/>
      <c r="IL149" s="140"/>
      <c r="IM149" s="140"/>
      <c r="IN149" s="140"/>
      <c r="IO149" s="140"/>
      <c r="IP149" s="140"/>
      <c r="IQ149" s="140"/>
      <c r="IR149" s="140"/>
      <c r="IS149" s="140"/>
      <c r="IT149" s="140"/>
      <c r="IU149" s="140"/>
      <c r="IV149" s="140"/>
      <c r="IW149" s="140"/>
      <c r="IX149" s="140"/>
      <c r="IY149" s="140"/>
      <c r="IZ149" s="140"/>
      <c r="JA149" s="140"/>
      <c r="JB149" s="140"/>
      <c r="JC149" s="140"/>
      <c r="JD149" s="140"/>
      <c r="JE149" s="140"/>
      <c r="JF149" s="140"/>
      <c r="JG149" s="140"/>
      <c r="JH149" s="140"/>
      <c r="JI149" s="140"/>
      <c r="JJ149" s="140"/>
      <c r="JK149" s="139"/>
      <c r="JL149" s="140"/>
      <c r="JM149" s="140"/>
      <c r="JN149" s="140"/>
      <c r="JO149" s="140"/>
      <c r="JP149" s="140"/>
      <c r="JQ149" s="140"/>
      <c r="JR149" s="140"/>
      <c r="JS149" s="140"/>
      <c r="JT149" s="140"/>
      <c r="JU149" s="140"/>
      <c r="JV149" s="140"/>
      <c r="JW149" s="140"/>
      <c r="JX149" s="140"/>
      <c r="JY149" s="140"/>
      <c r="JZ149" s="140"/>
      <c r="KA149" s="140"/>
      <c r="KB149" s="140"/>
      <c r="KC149" s="140"/>
      <c r="KD149" s="140"/>
      <c r="KE149" s="140"/>
      <c r="KF149" s="140"/>
      <c r="KG149" s="140"/>
      <c r="KH149" s="140"/>
      <c r="KI149" s="140"/>
      <c r="KJ149" s="140"/>
      <c r="KK149" s="140"/>
      <c r="KL149" s="140"/>
      <c r="KM149" s="140"/>
      <c r="KN149" s="140"/>
      <c r="KO149" s="140"/>
      <c r="KP149" s="140"/>
      <c r="KQ149" s="140"/>
      <c r="KR149" s="140"/>
      <c r="KS149" s="140"/>
      <c r="KT149" s="139"/>
      <c r="KU149" s="140"/>
      <c r="KV149" s="140"/>
      <c r="KW149" s="140"/>
      <c r="KX149" s="140"/>
      <c r="KY149" s="140"/>
      <c r="KZ149" s="140"/>
      <c r="LA149" s="140"/>
      <c r="LB149" s="140"/>
      <c r="LC149" s="140"/>
      <c r="LD149" s="140"/>
      <c r="LE149" s="140"/>
      <c r="LF149" s="140"/>
      <c r="LG149" s="140"/>
      <c r="LH149" s="140"/>
      <c r="LI149" s="140"/>
      <c r="LJ149" s="140"/>
      <c r="LK149" s="140"/>
      <c r="LL149" s="140"/>
      <c r="LM149" s="140"/>
      <c r="LN149" s="140"/>
      <c r="LO149" s="140"/>
      <c r="LP149" s="140"/>
      <c r="LQ149" s="140"/>
      <c r="LR149" s="140"/>
      <c r="LS149" s="140"/>
      <c r="LT149" s="140"/>
      <c r="LU149" s="140"/>
      <c r="LV149" s="140"/>
      <c r="LW149" s="140"/>
      <c r="LX149" s="140"/>
      <c r="LY149" s="140"/>
      <c r="LZ149" s="140"/>
      <c r="MA149" s="140"/>
      <c r="MB149" s="140"/>
      <c r="MC149" s="139"/>
      <c r="MD149" s="164"/>
      <c r="ME149" s="164"/>
      <c r="MF149" s="164"/>
      <c r="MG149" s="164"/>
      <c r="MH149" s="164"/>
      <c r="MI149" s="164"/>
      <c r="MJ149" s="164"/>
      <c r="MK149" s="164"/>
      <c r="ML149" s="164"/>
      <c r="MM149" s="164"/>
      <c r="MN149" s="164"/>
      <c r="MO149" s="164"/>
      <c r="MP149" s="164"/>
      <c r="MQ149" s="164"/>
      <c r="MR149" s="164"/>
      <c r="MS149" s="164"/>
      <c r="MT149" s="164"/>
      <c r="MU149" s="164"/>
      <c r="MV149" s="164"/>
      <c r="MW149" s="164"/>
      <c r="MX149" s="164"/>
      <c r="MY149" s="164"/>
      <c r="MZ149" s="164"/>
      <c r="NA149" s="164"/>
      <c r="NB149" s="164"/>
      <c r="NC149" s="164"/>
      <c r="ND149" s="164"/>
      <c r="NE149" s="164"/>
      <c r="NF149" s="164"/>
      <c r="NG149" s="164"/>
      <c r="NH149" s="164"/>
      <c r="NI149" s="164"/>
      <c r="NJ149" s="164"/>
      <c r="NK149" s="164"/>
      <c r="NL149" s="139"/>
      <c r="NM149" s="164"/>
      <c r="NN149" s="164"/>
      <c r="NO149" s="164"/>
      <c r="NP149" s="164"/>
      <c r="NQ149" s="164"/>
      <c r="NR149" s="164"/>
      <c r="NS149" s="164"/>
      <c r="NT149" s="164"/>
      <c r="NU149" s="164"/>
      <c r="NV149" s="164"/>
      <c r="NW149" s="164"/>
      <c r="NX149" s="164"/>
      <c r="NY149" s="164"/>
      <c r="NZ149" s="164"/>
      <c r="OA149" s="164"/>
      <c r="OB149" s="164"/>
      <c r="OC149" s="164"/>
      <c r="OD149" s="164"/>
      <c r="OE149" s="164"/>
      <c r="OF149" s="164"/>
      <c r="OG149" s="164"/>
      <c r="OH149" s="164"/>
      <c r="OI149" s="164"/>
      <c r="OJ149" s="164"/>
      <c r="OK149" s="164"/>
      <c r="OL149" s="164"/>
      <c r="OM149" s="164"/>
      <c r="ON149" s="164"/>
      <c r="OO149" s="164"/>
      <c r="OP149" s="164"/>
      <c r="OQ149" s="164"/>
      <c r="OR149" s="164"/>
      <c r="OS149" s="164"/>
      <c r="OT149" s="164"/>
      <c r="OU149" s="139"/>
      <c r="OV149" s="164"/>
      <c r="OW149" s="164"/>
      <c r="OX149" s="164"/>
      <c r="OY149" s="164"/>
      <c r="OZ149" s="164"/>
      <c r="PA149" s="164"/>
      <c r="PB149" s="164"/>
      <c r="PC149" s="164"/>
      <c r="PD149" s="164"/>
      <c r="PE149" s="164"/>
      <c r="PF149" s="164"/>
      <c r="PG149" s="164"/>
      <c r="PH149" s="164"/>
      <c r="PI149" s="164"/>
      <c r="PJ149" s="164"/>
      <c r="PK149" s="164"/>
      <c r="PL149" s="164"/>
      <c r="PM149" s="164"/>
      <c r="PN149" s="164"/>
      <c r="PO149" s="164"/>
      <c r="PP149" s="164"/>
      <c r="PQ149" s="164"/>
      <c r="PR149" s="164"/>
      <c r="PS149" s="164"/>
      <c r="PT149" s="164"/>
      <c r="PU149" s="164"/>
      <c r="PV149" s="164"/>
      <c r="PW149" s="164"/>
      <c r="PX149" s="164"/>
      <c r="PY149" s="164"/>
      <c r="PZ149" s="164"/>
      <c r="QA149" s="164"/>
      <c r="QB149" s="164"/>
      <c r="QC149" s="164"/>
      <c r="QD149" s="131"/>
    </row>
    <row r="150" spans="2:446">
      <c r="B150" s="128"/>
      <c r="C150" s="129"/>
      <c r="D150" s="129"/>
      <c r="E150" s="129"/>
      <c r="F150" s="130"/>
      <c r="G150" s="130"/>
      <c r="H150" s="131"/>
      <c r="I150" s="132"/>
      <c r="J150" s="132"/>
      <c r="K150" s="162"/>
      <c r="L150" s="132"/>
      <c r="M150" s="132"/>
      <c r="N150" s="135"/>
      <c r="O150" s="132"/>
      <c r="P150" s="135"/>
      <c r="Q150" s="132"/>
      <c r="R150" s="133"/>
      <c r="S150" s="133"/>
      <c r="T150" s="133"/>
      <c r="U150" s="133"/>
      <c r="V150" s="133"/>
      <c r="W150" s="133"/>
      <c r="X150" s="131"/>
      <c r="Y150" s="134"/>
      <c r="Z150" s="134"/>
      <c r="AA150" s="163"/>
      <c r="AB150" s="163"/>
      <c r="AC150" s="134"/>
      <c r="AD150" s="134"/>
      <c r="AE150" s="134"/>
      <c r="AF150" s="131"/>
      <c r="AG150" s="135"/>
      <c r="AH150" s="135"/>
      <c r="AI150" s="135"/>
      <c r="AJ150" s="135"/>
      <c r="AK150" s="135"/>
      <c r="AL150" s="131"/>
      <c r="AM150" s="156"/>
      <c r="AN150" s="156"/>
      <c r="AO150" s="156"/>
      <c r="AP150" s="131"/>
      <c r="AQ150" s="138"/>
      <c r="AR150" s="138"/>
      <c r="AS150" s="131"/>
      <c r="AT150" s="138"/>
      <c r="AU150" s="138"/>
      <c r="AV150" s="131"/>
      <c r="AW150" s="138"/>
      <c r="AX150" s="138"/>
      <c r="AY150" s="138"/>
      <c r="AZ150" s="138"/>
      <c r="BA150" s="138"/>
      <c r="BB150" s="131"/>
      <c r="BC150" s="138"/>
      <c r="BD150" s="138"/>
      <c r="BE150" s="138"/>
      <c r="BF150" s="131"/>
      <c r="BG150" s="138"/>
      <c r="BH150" s="138"/>
      <c r="BI150" s="131"/>
      <c r="BJ150" s="140"/>
      <c r="BK150" s="140"/>
      <c r="BL150" s="140"/>
      <c r="BM150" s="140"/>
      <c r="BN150" s="140"/>
      <c r="BO150" s="140"/>
      <c r="BP150" s="140"/>
      <c r="BQ150" s="140"/>
      <c r="BR150" s="140"/>
      <c r="BS150" s="140"/>
      <c r="BT150" s="140"/>
      <c r="BU150" s="140"/>
      <c r="BV150" s="140"/>
      <c r="BW150" s="140"/>
      <c r="BX150" s="140"/>
      <c r="BY150" s="140"/>
      <c r="BZ150" s="140"/>
      <c r="CA150" s="140"/>
      <c r="CB150" s="140"/>
      <c r="CC150" s="140"/>
      <c r="CD150" s="140"/>
      <c r="CE150" s="140"/>
      <c r="CF150" s="140"/>
      <c r="CG150" s="140"/>
      <c r="CH150" s="140"/>
      <c r="CI150" s="140"/>
      <c r="CJ150" s="140"/>
      <c r="CK150" s="140"/>
      <c r="CL150" s="140"/>
      <c r="CM150" s="140"/>
      <c r="CN150" s="140"/>
      <c r="CO150" s="140"/>
      <c r="CP150" s="140"/>
      <c r="CQ150" s="140"/>
      <c r="CR150" s="131"/>
      <c r="CS150" s="140"/>
      <c r="CT150" s="140"/>
      <c r="CU150" s="140"/>
      <c r="CV150" s="140"/>
      <c r="CW150" s="140"/>
      <c r="CX150" s="140"/>
      <c r="CY150" s="140"/>
      <c r="CZ150" s="140"/>
      <c r="DA150" s="140"/>
      <c r="DB150" s="140"/>
      <c r="DC150" s="140"/>
      <c r="DD150" s="140"/>
      <c r="DE150" s="140"/>
      <c r="DF150" s="140"/>
      <c r="DG150" s="140"/>
      <c r="DH150" s="140"/>
      <c r="DI150" s="140"/>
      <c r="DJ150" s="140"/>
      <c r="DK150" s="140"/>
      <c r="DL150" s="140"/>
      <c r="DM150" s="140"/>
      <c r="DN150" s="140"/>
      <c r="DO150" s="140"/>
      <c r="DP150" s="140"/>
      <c r="DQ150" s="140"/>
      <c r="DR150" s="140"/>
      <c r="DS150" s="140"/>
      <c r="DT150" s="140"/>
      <c r="DU150" s="140"/>
      <c r="DV150" s="140"/>
      <c r="DW150" s="140"/>
      <c r="DX150" s="140"/>
      <c r="DY150" s="140"/>
      <c r="DZ150" s="140"/>
      <c r="EA150" s="139"/>
      <c r="EB150" s="140"/>
      <c r="EC150" s="140"/>
      <c r="ED150" s="140"/>
      <c r="EE150" s="140"/>
      <c r="EF150" s="140"/>
      <c r="EG150" s="140"/>
      <c r="EH150" s="140"/>
      <c r="EI150" s="140"/>
      <c r="EJ150" s="140"/>
      <c r="EK150" s="140"/>
      <c r="EL150" s="140"/>
      <c r="EM150" s="140"/>
      <c r="EN150" s="140"/>
      <c r="EO150" s="140"/>
      <c r="EP150" s="140"/>
      <c r="EQ150" s="140"/>
      <c r="ER150" s="140"/>
      <c r="ES150" s="140"/>
      <c r="ET150" s="140"/>
      <c r="EU150" s="140"/>
      <c r="EV150" s="140"/>
      <c r="EW150" s="140"/>
      <c r="EX150" s="140"/>
      <c r="EY150" s="140"/>
      <c r="EZ150" s="140"/>
      <c r="FA150" s="140"/>
      <c r="FB150" s="140"/>
      <c r="FC150" s="140"/>
      <c r="FD150" s="140"/>
      <c r="FE150" s="140"/>
      <c r="FF150" s="140"/>
      <c r="FG150" s="140"/>
      <c r="FH150" s="140"/>
      <c r="FI150" s="140"/>
      <c r="FJ150" s="139"/>
      <c r="FK150" s="140"/>
      <c r="FL150" s="140"/>
      <c r="FM150" s="140"/>
      <c r="FN150" s="140"/>
      <c r="FO150" s="140"/>
      <c r="FP150" s="140"/>
      <c r="FQ150" s="140"/>
      <c r="FR150" s="140"/>
      <c r="FS150" s="140"/>
      <c r="FT150" s="140"/>
      <c r="FU150" s="140"/>
      <c r="FV150" s="140"/>
      <c r="FW150" s="140"/>
      <c r="FX150" s="140"/>
      <c r="FY150" s="140"/>
      <c r="FZ150" s="140"/>
      <c r="GA150" s="140"/>
      <c r="GB150" s="140"/>
      <c r="GC150" s="140"/>
      <c r="GD150" s="140"/>
      <c r="GE150" s="140"/>
      <c r="GF150" s="140"/>
      <c r="GG150" s="140"/>
      <c r="GH150" s="140"/>
      <c r="GI150" s="140"/>
      <c r="GJ150" s="140"/>
      <c r="GK150" s="140"/>
      <c r="GL150" s="140"/>
      <c r="GM150" s="140"/>
      <c r="GN150" s="140"/>
      <c r="GO150" s="140"/>
      <c r="GP150" s="140"/>
      <c r="GQ150" s="140"/>
      <c r="GR150" s="140"/>
      <c r="GS150" s="139"/>
      <c r="GT150" s="140"/>
      <c r="GU150" s="140"/>
      <c r="GV150" s="140"/>
      <c r="GW150" s="140"/>
      <c r="GX150" s="140"/>
      <c r="GY150" s="140"/>
      <c r="GZ150" s="140"/>
      <c r="HA150" s="140"/>
      <c r="HB150" s="140"/>
      <c r="HC150" s="140"/>
      <c r="HD150" s="140"/>
      <c r="HE150" s="140"/>
      <c r="HF150" s="140"/>
      <c r="HG150" s="140"/>
      <c r="HH150" s="140"/>
      <c r="HI150" s="140"/>
      <c r="HJ150" s="140"/>
      <c r="HK150" s="140"/>
      <c r="HL150" s="140"/>
      <c r="HM150" s="140"/>
      <c r="HN150" s="140"/>
      <c r="HO150" s="140"/>
      <c r="HP150" s="140"/>
      <c r="HQ150" s="140"/>
      <c r="HR150" s="140"/>
      <c r="HS150" s="140"/>
      <c r="HT150" s="140"/>
      <c r="HU150" s="140"/>
      <c r="HV150" s="140"/>
      <c r="HW150" s="140"/>
      <c r="HX150" s="140"/>
      <c r="HY150" s="140"/>
      <c r="HZ150" s="140"/>
      <c r="IA150" s="140"/>
      <c r="IB150" s="139"/>
      <c r="IC150" s="140"/>
      <c r="ID150" s="140"/>
      <c r="IE150" s="140"/>
      <c r="IF150" s="140"/>
      <c r="IG150" s="140"/>
      <c r="IH150" s="140"/>
      <c r="II150" s="140"/>
      <c r="IJ150" s="140"/>
      <c r="IK150" s="140"/>
      <c r="IL150" s="140"/>
      <c r="IM150" s="140"/>
      <c r="IN150" s="140"/>
      <c r="IO150" s="140"/>
      <c r="IP150" s="140"/>
      <c r="IQ150" s="140"/>
      <c r="IR150" s="140"/>
      <c r="IS150" s="140"/>
      <c r="IT150" s="140"/>
      <c r="IU150" s="140"/>
      <c r="IV150" s="140"/>
      <c r="IW150" s="140"/>
      <c r="IX150" s="140"/>
      <c r="IY150" s="140"/>
      <c r="IZ150" s="140"/>
      <c r="JA150" s="140"/>
      <c r="JB150" s="140"/>
      <c r="JC150" s="140"/>
      <c r="JD150" s="140"/>
      <c r="JE150" s="140"/>
      <c r="JF150" s="140"/>
      <c r="JG150" s="140"/>
      <c r="JH150" s="140"/>
      <c r="JI150" s="140"/>
      <c r="JJ150" s="140"/>
      <c r="JK150" s="139"/>
      <c r="JL150" s="140"/>
      <c r="JM150" s="140"/>
      <c r="JN150" s="140"/>
      <c r="JO150" s="140"/>
      <c r="JP150" s="140"/>
      <c r="JQ150" s="140"/>
      <c r="JR150" s="140"/>
      <c r="JS150" s="140"/>
      <c r="JT150" s="140"/>
      <c r="JU150" s="140"/>
      <c r="JV150" s="140"/>
      <c r="JW150" s="140"/>
      <c r="JX150" s="140"/>
      <c r="JY150" s="140"/>
      <c r="JZ150" s="140"/>
      <c r="KA150" s="140"/>
      <c r="KB150" s="140"/>
      <c r="KC150" s="140"/>
      <c r="KD150" s="140"/>
      <c r="KE150" s="140"/>
      <c r="KF150" s="140"/>
      <c r="KG150" s="140"/>
      <c r="KH150" s="140"/>
      <c r="KI150" s="140"/>
      <c r="KJ150" s="140"/>
      <c r="KK150" s="140"/>
      <c r="KL150" s="140"/>
      <c r="KM150" s="140"/>
      <c r="KN150" s="140"/>
      <c r="KO150" s="140"/>
      <c r="KP150" s="140"/>
      <c r="KQ150" s="140"/>
      <c r="KR150" s="140"/>
      <c r="KS150" s="140"/>
      <c r="KT150" s="139"/>
      <c r="KU150" s="140"/>
      <c r="KV150" s="140"/>
      <c r="KW150" s="140"/>
      <c r="KX150" s="140"/>
      <c r="KY150" s="140"/>
      <c r="KZ150" s="140"/>
      <c r="LA150" s="140"/>
      <c r="LB150" s="140"/>
      <c r="LC150" s="140"/>
      <c r="LD150" s="140"/>
      <c r="LE150" s="140"/>
      <c r="LF150" s="140"/>
      <c r="LG150" s="140"/>
      <c r="LH150" s="140"/>
      <c r="LI150" s="140"/>
      <c r="LJ150" s="140"/>
      <c r="LK150" s="140"/>
      <c r="LL150" s="140"/>
      <c r="LM150" s="140"/>
      <c r="LN150" s="140"/>
      <c r="LO150" s="140"/>
      <c r="LP150" s="140"/>
      <c r="LQ150" s="140"/>
      <c r="LR150" s="140"/>
      <c r="LS150" s="140"/>
      <c r="LT150" s="140"/>
      <c r="LU150" s="140"/>
      <c r="LV150" s="140"/>
      <c r="LW150" s="140"/>
      <c r="LX150" s="140"/>
      <c r="LY150" s="140"/>
      <c r="LZ150" s="140"/>
      <c r="MA150" s="140"/>
      <c r="MB150" s="140"/>
      <c r="MC150" s="139"/>
      <c r="MD150" s="164"/>
      <c r="ME150" s="164"/>
      <c r="MF150" s="164"/>
      <c r="MG150" s="164"/>
      <c r="MH150" s="164"/>
      <c r="MI150" s="164"/>
      <c r="MJ150" s="164"/>
      <c r="MK150" s="164"/>
      <c r="ML150" s="164"/>
      <c r="MM150" s="164"/>
      <c r="MN150" s="164"/>
      <c r="MO150" s="164"/>
      <c r="MP150" s="164"/>
      <c r="MQ150" s="164"/>
      <c r="MR150" s="164"/>
      <c r="MS150" s="164"/>
      <c r="MT150" s="164"/>
      <c r="MU150" s="164"/>
      <c r="MV150" s="164"/>
      <c r="MW150" s="164"/>
      <c r="MX150" s="164"/>
      <c r="MY150" s="164"/>
      <c r="MZ150" s="164"/>
      <c r="NA150" s="164"/>
      <c r="NB150" s="164"/>
      <c r="NC150" s="164"/>
      <c r="ND150" s="164"/>
      <c r="NE150" s="164"/>
      <c r="NF150" s="164"/>
      <c r="NG150" s="164"/>
      <c r="NH150" s="164"/>
      <c r="NI150" s="164"/>
      <c r="NJ150" s="164"/>
      <c r="NK150" s="164"/>
      <c r="NL150" s="139"/>
      <c r="NM150" s="164"/>
      <c r="NN150" s="164"/>
      <c r="NO150" s="164"/>
      <c r="NP150" s="164"/>
      <c r="NQ150" s="164"/>
      <c r="NR150" s="164"/>
      <c r="NS150" s="164"/>
      <c r="NT150" s="164"/>
      <c r="NU150" s="164"/>
      <c r="NV150" s="164"/>
      <c r="NW150" s="164"/>
      <c r="NX150" s="164"/>
      <c r="NY150" s="164"/>
      <c r="NZ150" s="164"/>
      <c r="OA150" s="164"/>
      <c r="OB150" s="164"/>
      <c r="OC150" s="164"/>
      <c r="OD150" s="164"/>
      <c r="OE150" s="164"/>
      <c r="OF150" s="164"/>
      <c r="OG150" s="164"/>
      <c r="OH150" s="164"/>
      <c r="OI150" s="164"/>
      <c r="OJ150" s="164"/>
      <c r="OK150" s="164"/>
      <c r="OL150" s="164"/>
      <c r="OM150" s="164"/>
      <c r="ON150" s="164"/>
      <c r="OO150" s="164"/>
      <c r="OP150" s="164"/>
      <c r="OQ150" s="164"/>
      <c r="OR150" s="164"/>
      <c r="OS150" s="164"/>
      <c r="OT150" s="164"/>
      <c r="OU150" s="139"/>
      <c r="OV150" s="164"/>
      <c r="OW150" s="164"/>
      <c r="OX150" s="164"/>
      <c r="OY150" s="164"/>
      <c r="OZ150" s="164"/>
      <c r="PA150" s="164"/>
      <c r="PB150" s="164"/>
      <c r="PC150" s="164"/>
      <c r="PD150" s="164"/>
      <c r="PE150" s="164"/>
      <c r="PF150" s="164"/>
      <c r="PG150" s="164"/>
      <c r="PH150" s="164"/>
      <c r="PI150" s="164"/>
      <c r="PJ150" s="164"/>
      <c r="PK150" s="164"/>
      <c r="PL150" s="164"/>
      <c r="PM150" s="164"/>
      <c r="PN150" s="164"/>
      <c r="PO150" s="164"/>
      <c r="PP150" s="164"/>
      <c r="PQ150" s="164"/>
      <c r="PR150" s="164"/>
      <c r="PS150" s="164"/>
      <c r="PT150" s="164"/>
      <c r="PU150" s="164"/>
      <c r="PV150" s="164"/>
      <c r="PW150" s="164"/>
      <c r="PX150" s="164"/>
      <c r="PY150" s="164"/>
      <c r="PZ150" s="164"/>
      <c r="QA150" s="164"/>
      <c r="QB150" s="164"/>
      <c r="QC150" s="164"/>
      <c r="QD150" s="131"/>
    </row>
    <row r="151" spans="2:446">
      <c r="B151" s="128"/>
      <c r="C151" s="129"/>
      <c r="D151" s="129"/>
      <c r="E151" s="129"/>
      <c r="F151" s="130"/>
      <c r="G151" s="130"/>
      <c r="H151" s="131"/>
      <c r="I151" s="132"/>
      <c r="J151" s="132"/>
      <c r="K151" s="162"/>
      <c r="L151" s="132"/>
      <c r="M151" s="132"/>
      <c r="N151" s="135"/>
      <c r="O151" s="132"/>
      <c r="P151" s="135"/>
      <c r="Q151" s="132"/>
      <c r="R151" s="133"/>
      <c r="S151" s="133"/>
      <c r="T151" s="133"/>
      <c r="U151" s="133"/>
      <c r="V151" s="133"/>
      <c r="W151" s="133"/>
      <c r="X151" s="131"/>
      <c r="Y151" s="134"/>
      <c r="Z151" s="134"/>
      <c r="AA151" s="163"/>
      <c r="AB151" s="163"/>
      <c r="AC151" s="134"/>
      <c r="AD151" s="134"/>
      <c r="AE151" s="134"/>
      <c r="AF151" s="131"/>
      <c r="AG151" s="135"/>
      <c r="AH151" s="135"/>
      <c r="AI151" s="135"/>
      <c r="AJ151" s="135"/>
      <c r="AK151" s="135"/>
      <c r="AL151" s="131"/>
      <c r="AM151" s="156"/>
      <c r="AN151" s="156"/>
      <c r="AO151" s="156"/>
      <c r="AP151" s="131"/>
      <c r="AQ151" s="138"/>
      <c r="AR151" s="138"/>
      <c r="AS151" s="131"/>
      <c r="AT151" s="138"/>
      <c r="AU151" s="138"/>
      <c r="AV151" s="131"/>
      <c r="AW151" s="138"/>
      <c r="AX151" s="138"/>
      <c r="AY151" s="138"/>
      <c r="AZ151" s="138"/>
      <c r="BA151" s="138"/>
      <c r="BB151" s="131"/>
      <c r="BC151" s="138"/>
      <c r="BD151" s="138"/>
      <c r="BE151" s="138"/>
      <c r="BF151" s="131"/>
      <c r="BG151" s="138"/>
      <c r="BH151" s="138"/>
      <c r="BI151" s="131"/>
      <c r="BJ151" s="140"/>
      <c r="BK151" s="140"/>
      <c r="BL151" s="140"/>
      <c r="BM151" s="140"/>
      <c r="BN151" s="140"/>
      <c r="BO151" s="140"/>
      <c r="BP151" s="140"/>
      <c r="BQ151" s="140"/>
      <c r="BR151" s="140"/>
      <c r="BS151" s="140"/>
      <c r="BT151" s="140"/>
      <c r="BU151" s="140"/>
      <c r="BV151" s="140"/>
      <c r="BW151" s="140"/>
      <c r="BX151" s="140"/>
      <c r="BY151" s="140"/>
      <c r="BZ151" s="140"/>
      <c r="CA151" s="140"/>
      <c r="CB151" s="140"/>
      <c r="CC151" s="140"/>
      <c r="CD151" s="140"/>
      <c r="CE151" s="140"/>
      <c r="CF151" s="140"/>
      <c r="CG151" s="140"/>
      <c r="CH151" s="140"/>
      <c r="CI151" s="140"/>
      <c r="CJ151" s="140"/>
      <c r="CK151" s="140"/>
      <c r="CL151" s="140"/>
      <c r="CM151" s="140"/>
      <c r="CN151" s="140"/>
      <c r="CO151" s="140"/>
      <c r="CP151" s="140"/>
      <c r="CQ151" s="140"/>
      <c r="CR151" s="131"/>
      <c r="CS151" s="140"/>
      <c r="CT151" s="140"/>
      <c r="CU151" s="140"/>
      <c r="CV151" s="140"/>
      <c r="CW151" s="140"/>
      <c r="CX151" s="140"/>
      <c r="CY151" s="140"/>
      <c r="CZ151" s="140"/>
      <c r="DA151" s="140"/>
      <c r="DB151" s="140"/>
      <c r="DC151" s="140"/>
      <c r="DD151" s="140"/>
      <c r="DE151" s="140"/>
      <c r="DF151" s="140"/>
      <c r="DG151" s="140"/>
      <c r="DH151" s="140"/>
      <c r="DI151" s="140"/>
      <c r="DJ151" s="140"/>
      <c r="DK151" s="140"/>
      <c r="DL151" s="140"/>
      <c r="DM151" s="140"/>
      <c r="DN151" s="140"/>
      <c r="DO151" s="140"/>
      <c r="DP151" s="140"/>
      <c r="DQ151" s="140"/>
      <c r="DR151" s="140"/>
      <c r="DS151" s="140"/>
      <c r="DT151" s="140"/>
      <c r="DU151" s="140"/>
      <c r="DV151" s="140"/>
      <c r="DW151" s="140"/>
      <c r="DX151" s="140"/>
      <c r="DY151" s="140"/>
      <c r="DZ151" s="140"/>
      <c r="EA151" s="139"/>
      <c r="EB151" s="140"/>
      <c r="EC151" s="140"/>
      <c r="ED151" s="140"/>
      <c r="EE151" s="140"/>
      <c r="EF151" s="140"/>
      <c r="EG151" s="140"/>
      <c r="EH151" s="140"/>
      <c r="EI151" s="140"/>
      <c r="EJ151" s="140"/>
      <c r="EK151" s="140"/>
      <c r="EL151" s="140"/>
      <c r="EM151" s="140"/>
      <c r="EN151" s="140"/>
      <c r="EO151" s="140"/>
      <c r="EP151" s="140"/>
      <c r="EQ151" s="140"/>
      <c r="ER151" s="140"/>
      <c r="ES151" s="140"/>
      <c r="ET151" s="140"/>
      <c r="EU151" s="140"/>
      <c r="EV151" s="140"/>
      <c r="EW151" s="140"/>
      <c r="EX151" s="140"/>
      <c r="EY151" s="140"/>
      <c r="EZ151" s="140"/>
      <c r="FA151" s="140"/>
      <c r="FB151" s="140"/>
      <c r="FC151" s="140"/>
      <c r="FD151" s="140"/>
      <c r="FE151" s="140"/>
      <c r="FF151" s="140"/>
      <c r="FG151" s="140"/>
      <c r="FH151" s="140"/>
      <c r="FI151" s="140"/>
      <c r="FJ151" s="139"/>
      <c r="FK151" s="140"/>
      <c r="FL151" s="140"/>
      <c r="FM151" s="140"/>
      <c r="FN151" s="140"/>
      <c r="FO151" s="140"/>
      <c r="FP151" s="140"/>
      <c r="FQ151" s="140"/>
      <c r="FR151" s="140"/>
      <c r="FS151" s="140"/>
      <c r="FT151" s="140"/>
      <c r="FU151" s="140"/>
      <c r="FV151" s="140"/>
      <c r="FW151" s="140"/>
      <c r="FX151" s="140"/>
      <c r="FY151" s="140"/>
      <c r="FZ151" s="140"/>
      <c r="GA151" s="140"/>
      <c r="GB151" s="140"/>
      <c r="GC151" s="140"/>
      <c r="GD151" s="140"/>
      <c r="GE151" s="140"/>
      <c r="GF151" s="140"/>
      <c r="GG151" s="140"/>
      <c r="GH151" s="140"/>
      <c r="GI151" s="140"/>
      <c r="GJ151" s="140"/>
      <c r="GK151" s="140"/>
      <c r="GL151" s="140"/>
      <c r="GM151" s="140"/>
      <c r="GN151" s="140"/>
      <c r="GO151" s="140"/>
      <c r="GP151" s="140"/>
      <c r="GQ151" s="140"/>
      <c r="GR151" s="140"/>
      <c r="GS151" s="139"/>
      <c r="GT151" s="140"/>
      <c r="GU151" s="140"/>
      <c r="GV151" s="140"/>
      <c r="GW151" s="140"/>
      <c r="GX151" s="140"/>
      <c r="GY151" s="140"/>
      <c r="GZ151" s="140"/>
      <c r="HA151" s="140"/>
      <c r="HB151" s="140"/>
      <c r="HC151" s="140"/>
      <c r="HD151" s="140"/>
      <c r="HE151" s="140"/>
      <c r="HF151" s="140"/>
      <c r="HG151" s="140"/>
      <c r="HH151" s="140"/>
      <c r="HI151" s="140"/>
      <c r="HJ151" s="140"/>
      <c r="HK151" s="140"/>
      <c r="HL151" s="140"/>
      <c r="HM151" s="140"/>
      <c r="HN151" s="140"/>
      <c r="HO151" s="140"/>
      <c r="HP151" s="140"/>
      <c r="HQ151" s="140"/>
      <c r="HR151" s="140"/>
      <c r="HS151" s="140"/>
      <c r="HT151" s="140"/>
      <c r="HU151" s="140"/>
      <c r="HV151" s="140"/>
      <c r="HW151" s="140"/>
      <c r="HX151" s="140"/>
      <c r="HY151" s="140"/>
      <c r="HZ151" s="140"/>
      <c r="IA151" s="140"/>
      <c r="IB151" s="139"/>
      <c r="IC151" s="140"/>
      <c r="ID151" s="140"/>
      <c r="IE151" s="140"/>
      <c r="IF151" s="140"/>
      <c r="IG151" s="140"/>
      <c r="IH151" s="140"/>
      <c r="II151" s="140"/>
      <c r="IJ151" s="140"/>
      <c r="IK151" s="140"/>
      <c r="IL151" s="140"/>
      <c r="IM151" s="140"/>
      <c r="IN151" s="140"/>
      <c r="IO151" s="140"/>
      <c r="IP151" s="140"/>
      <c r="IQ151" s="140"/>
      <c r="IR151" s="140"/>
      <c r="IS151" s="140"/>
      <c r="IT151" s="140"/>
      <c r="IU151" s="140"/>
      <c r="IV151" s="140"/>
      <c r="IW151" s="140"/>
      <c r="IX151" s="140"/>
      <c r="IY151" s="140"/>
      <c r="IZ151" s="140"/>
      <c r="JA151" s="140"/>
      <c r="JB151" s="140"/>
      <c r="JC151" s="140"/>
      <c r="JD151" s="140"/>
      <c r="JE151" s="140"/>
      <c r="JF151" s="140"/>
      <c r="JG151" s="140"/>
      <c r="JH151" s="140"/>
      <c r="JI151" s="140"/>
      <c r="JJ151" s="140"/>
      <c r="JK151" s="139"/>
      <c r="JL151" s="140"/>
      <c r="JM151" s="140"/>
      <c r="JN151" s="140"/>
      <c r="JO151" s="140"/>
      <c r="JP151" s="140"/>
      <c r="JQ151" s="140"/>
      <c r="JR151" s="140"/>
      <c r="JS151" s="140"/>
      <c r="JT151" s="140"/>
      <c r="JU151" s="140"/>
      <c r="JV151" s="140"/>
      <c r="JW151" s="140"/>
      <c r="JX151" s="140"/>
      <c r="JY151" s="140"/>
      <c r="JZ151" s="140"/>
      <c r="KA151" s="140"/>
      <c r="KB151" s="140"/>
      <c r="KC151" s="140"/>
      <c r="KD151" s="140"/>
      <c r="KE151" s="140"/>
      <c r="KF151" s="140"/>
      <c r="KG151" s="140"/>
      <c r="KH151" s="140"/>
      <c r="KI151" s="140"/>
      <c r="KJ151" s="140"/>
      <c r="KK151" s="140"/>
      <c r="KL151" s="140"/>
      <c r="KM151" s="140"/>
      <c r="KN151" s="140"/>
      <c r="KO151" s="140"/>
      <c r="KP151" s="140"/>
      <c r="KQ151" s="140"/>
      <c r="KR151" s="140"/>
      <c r="KS151" s="140"/>
      <c r="KT151" s="139"/>
      <c r="KU151" s="140"/>
      <c r="KV151" s="140"/>
      <c r="KW151" s="140"/>
      <c r="KX151" s="140"/>
      <c r="KY151" s="140"/>
      <c r="KZ151" s="140"/>
      <c r="LA151" s="140"/>
      <c r="LB151" s="140"/>
      <c r="LC151" s="140"/>
      <c r="LD151" s="140"/>
      <c r="LE151" s="140"/>
      <c r="LF151" s="140"/>
      <c r="LG151" s="140"/>
      <c r="LH151" s="140"/>
      <c r="LI151" s="140"/>
      <c r="LJ151" s="140"/>
      <c r="LK151" s="140"/>
      <c r="LL151" s="140"/>
      <c r="LM151" s="140"/>
      <c r="LN151" s="140"/>
      <c r="LO151" s="140"/>
      <c r="LP151" s="140"/>
      <c r="LQ151" s="140"/>
      <c r="LR151" s="140"/>
      <c r="LS151" s="140"/>
      <c r="LT151" s="140"/>
      <c r="LU151" s="140"/>
      <c r="LV151" s="140"/>
      <c r="LW151" s="140"/>
      <c r="LX151" s="140"/>
      <c r="LY151" s="140"/>
      <c r="LZ151" s="140"/>
      <c r="MA151" s="140"/>
      <c r="MB151" s="140"/>
      <c r="MC151" s="139"/>
      <c r="MD151" s="164"/>
      <c r="ME151" s="164"/>
      <c r="MF151" s="164"/>
      <c r="MG151" s="164"/>
      <c r="MH151" s="164"/>
      <c r="MI151" s="164"/>
      <c r="MJ151" s="164"/>
      <c r="MK151" s="164"/>
      <c r="ML151" s="164"/>
      <c r="MM151" s="164"/>
      <c r="MN151" s="164"/>
      <c r="MO151" s="164"/>
      <c r="MP151" s="164"/>
      <c r="MQ151" s="164"/>
      <c r="MR151" s="164"/>
      <c r="MS151" s="164"/>
      <c r="MT151" s="164"/>
      <c r="MU151" s="164"/>
      <c r="MV151" s="164"/>
      <c r="MW151" s="164"/>
      <c r="MX151" s="164"/>
      <c r="MY151" s="164"/>
      <c r="MZ151" s="164"/>
      <c r="NA151" s="164"/>
      <c r="NB151" s="164"/>
      <c r="NC151" s="164"/>
      <c r="ND151" s="164"/>
      <c r="NE151" s="164"/>
      <c r="NF151" s="164"/>
      <c r="NG151" s="164"/>
      <c r="NH151" s="164"/>
      <c r="NI151" s="164"/>
      <c r="NJ151" s="164"/>
      <c r="NK151" s="164"/>
      <c r="NL151" s="139"/>
      <c r="NM151" s="164"/>
      <c r="NN151" s="164"/>
      <c r="NO151" s="164"/>
      <c r="NP151" s="164"/>
      <c r="NQ151" s="164"/>
      <c r="NR151" s="164"/>
      <c r="NS151" s="164"/>
      <c r="NT151" s="164"/>
      <c r="NU151" s="164"/>
      <c r="NV151" s="164"/>
      <c r="NW151" s="164"/>
      <c r="NX151" s="164"/>
      <c r="NY151" s="164"/>
      <c r="NZ151" s="164"/>
      <c r="OA151" s="164"/>
      <c r="OB151" s="164"/>
      <c r="OC151" s="164"/>
      <c r="OD151" s="164"/>
      <c r="OE151" s="164"/>
      <c r="OF151" s="164"/>
      <c r="OG151" s="164"/>
      <c r="OH151" s="164"/>
      <c r="OI151" s="164"/>
      <c r="OJ151" s="164"/>
      <c r="OK151" s="164"/>
      <c r="OL151" s="164"/>
      <c r="OM151" s="164"/>
      <c r="ON151" s="164"/>
      <c r="OO151" s="164"/>
      <c r="OP151" s="164"/>
      <c r="OQ151" s="164"/>
      <c r="OR151" s="164"/>
      <c r="OS151" s="164"/>
      <c r="OT151" s="164"/>
      <c r="OU151" s="139"/>
      <c r="OV151" s="164"/>
      <c r="OW151" s="164"/>
      <c r="OX151" s="164"/>
      <c r="OY151" s="164"/>
      <c r="OZ151" s="164"/>
      <c r="PA151" s="164"/>
      <c r="PB151" s="164"/>
      <c r="PC151" s="164"/>
      <c r="PD151" s="164"/>
      <c r="PE151" s="164"/>
      <c r="PF151" s="164"/>
      <c r="PG151" s="164"/>
      <c r="PH151" s="164"/>
      <c r="PI151" s="164"/>
      <c r="PJ151" s="164"/>
      <c r="PK151" s="164"/>
      <c r="PL151" s="164"/>
      <c r="PM151" s="164"/>
      <c r="PN151" s="164"/>
      <c r="PO151" s="164"/>
      <c r="PP151" s="164"/>
      <c r="PQ151" s="164"/>
      <c r="PR151" s="164"/>
      <c r="PS151" s="164"/>
      <c r="PT151" s="164"/>
      <c r="PU151" s="164"/>
      <c r="PV151" s="164"/>
      <c r="PW151" s="164"/>
      <c r="PX151" s="164"/>
      <c r="PY151" s="164"/>
      <c r="PZ151" s="164"/>
      <c r="QA151" s="164"/>
      <c r="QB151" s="164"/>
      <c r="QC151" s="164"/>
      <c r="QD151" s="131"/>
    </row>
    <row r="152" spans="2:446">
      <c r="B152" s="128"/>
      <c r="C152" s="129"/>
      <c r="D152" s="129"/>
      <c r="E152" s="129"/>
      <c r="F152" s="130"/>
      <c r="G152" s="130"/>
      <c r="H152" s="131"/>
      <c r="I152" s="132"/>
      <c r="J152" s="132"/>
      <c r="K152" s="162"/>
      <c r="L152" s="132"/>
      <c r="M152" s="132"/>
      <c r="N152" s="135"/>
      <c r="O152" s="132"/>
      <c r="P152" s="135"/>
      <c r="Q152" s="132"/>
      <c r="R152" s="133"/>
      <c r="S152" s="133"/>
      <c r="T152" s="133"/>
      <c r="U152" s="133"/>
      <c r="V152" s="133"/>
      <c r="W152" s="133"/>
      <c r="X152" s="131"/>
      <c r="Y152" s="134"/>
      <c r="Z152" s="134"/>
      <c r="AA152" s="163"/>
      <c r="AB152" s="163"/>
      <c r="AC152" s="134"/>
      <c r="AD152" s="134"/>
      <c r="AE152" s="134"/>
      <c r="AF152" s="131"/>
      <c r="AG152" s="135"/>
      <c r="AH152" s="135"/>
      <c r="AI152" s="135"/>
      <c r="AJ152" s="135"/>
      <c r="AK152" s="135"/>
      <c r="AL152" s="131"/>
      <c r="AM152" s="156"/>
      <c r="AN152" s="156"/>
      <c r="AO152" s="156"/>
      <c r="AP152" s="131"/>
      <c r="AQ152" s="138"/>
      <c r="AR152" s="138"/>
      <c r="AS152" s="131"/>
      <c r="AT152" s="138"/>
      <c r="AU152" s="138"/>
      <c r="AV152" s="131"/>
      <c r="AW152" s="138"/>
      <c r="AX152" s="138"/>
      <c r="AY152" s="138"/>
      <c r="AZ152" s="138"/>
      <c r="BA152" s="138"/>
      <c r="BB152" s="131"/>
      <c r="BC152" s="138"/>
      <c r="BD152" s="138"/>
      <c r="BE152" s="138"/>
      <c r="BF152" s="131"/>
      <c r="BG152" s="138"/>
      <c r="BH152" s="138"/>
      <c r="BI152" s="131"/>
      <c r="BJ152" s="140"/>
      <c r="BK152" s="140"/>
      <c r="BL152" s="140"/>
      <c r="BM152" s="140"/>
      <c r="BN152" s="140"/>
      <c r="BO152" s="140"/>
      <c r="BP152" s="140"/>
      <c r="BQ152" s="140"/>
      <c r="BR152" s="140"/>
      <c r="BS152" s="140"/>
      <c r="BT152" s="140"/>
      <c r="BU152" s="140"/>
      <c r="BV152" s="140"/>
      <c r="BW152" s="140"/>
      <c r="BX152" s="140"/>
      <c r="BY152" s="140"/>
      <c r="BZ152" s="140"/>
      <c r="CA152" s="140"/>
      <c r="CB152" s="140"/>
      <c r="CC152" s="140"/>
      <c r="CD152" s="140"/>
      <c r="CE152" s="140"/>
      <c r="CF152" s="140"/>
      <c r="CG152" s="140"/>
      <c r="CH152" s="140"/>
      <c r="CI152" s="140"/>
      <c r="CJ152" s="140"/>
      <c r="CK152" s="140"/>
      <c r="CL152" s="140"/>
      <c r="CM152" s="140"/>
      <c r="CN152" s="140"/>
      <c r="CO152" s="140"/>
      <c r="CP152" s="140"/>
      <c r="CQ152" s="140"/>
      <c r="CR152" s="131"/>
      <c r="CS152" s="140"/>
      <c r="CT152" s="140"/>
      <c r="CU152" s="140"/>
      <c r="CV152" s="140"/>
      <c r="CW152" s="140"/>
      <c r="CX152" s="140"/>
      <c r="CY152" s="140"/>
      <c r="CZ152" s="140"/>
      <c r="DA152" s="140"/>
      <c r="DB152" s="140"/>
      <c r="DC152" s="140"/>
      <c r="DD152" s="140"/>
      <c r="DE152" s="140"/>
      <c r="DF152" s="140"/>
      <c r="DG152" s="140"/>
      <c r="DH152" s="140"/>
      <c r="DI152" s="140"/>
      <c r="DJ152" s="140"/>
      <c r="DK152" s="140"/>
      <c r="DL152" s="140"/>
      <c r="DM152" s="140"/>
      <c r="DN152" s="140"/>
      <c r="DO152" s="140"/>
      <c r="DP152" s="140"/>
      <c r="DQ152" s="140"/>
      <c r="DR152" s="140"/>
      <c r="DS152" s="140"/>
      <c r="DT152" s="140"/>
      <c r="DU152" s="140"/>
      <c r="DV152" s="140"/>
      <c r="DW152" s="140"/>
      <c r="DX152" s="140"/>
      <c r="DY152" s="140"/>
      <c r="DZ152" s="140"/>
      <c r="EA152" s="139"/>
      <c r="EB152" s="140"/>
      <c r="EC152" s="140"/>
      <c r="ED152" s="140"/>
      <c r="EE152" s="140"/>
      <c r="EF152" s="140"/>
      <c r="EG152" s="140"/>
      <c r="EH152" s="140"/>
      <c r="EI152" s="140"/>
      <c r="EJ152" s="140"/>
      <c r="EK152" s="140"/>
      <c r="EL152" s="140"/>
      <c r="EM152" s="140"/>
      <c r="EN152" s="140"/>
      <c r="EO152" s="140"/>
      <c r="EP152" s="140"/>
      <c r="EQ152" s="140"/>
      <c r="ER152" s="140"/>
      <c r="ES152" s="140"/>
      <c r="ET152" s="140"/>
      <c r="EU152" s="140"/>
      <c r="EV152" s="140"/>
      <c r="EW152" s="140"/>
      <c r="EX152" s="140"/>
      <c r="EY152" s="140"/>
      <c r="EZ152" s="140"/>
      <c r="FA152" s="140"/>
      <c r="FB152" s="140"/>
      <c r="FC152" s="140"/>
      <c r="FD152" s="140"/>
      <c r="FE152" s="140"/>
      <c r="FF152" s="140"/>
      <c r="FG152" s="140"/>
      <c r="FH152" s="140"/>
      <c r="FI152" s="140"/>
      <c r="FJ152" s="139"/>
      <c r="FK152" s="140"/>
      <c r="FL152" s="140"/>
      <c r="FM152" s="140"/>
      <c r="FN152" s="140"/>
      <c r="FO152" s="140"/>
      <c r="FP152" s="140"/>
      <c r="FQ152" s="140"/>
      <c r="FR152" s="140"/>
      <c r="FS152" s="140"/>
      <c r="FT152" s="140"/>
      <c r="FU152" s="140"/>
      <c r="FV152" s="140"/>
      <c r="FW152" s="140"/>
      <c r="FX152" s="140"/>
      <c r="FY152" s="140"/>
      <c r="FZ152" s="140"/>
      <c r="GA152" s="140"/>
      <c r="GB152" s="140"/>
      <c r="GC152" s="140"/>
      <c r="GD152" s="140"/>
      <c r="GE152" s="140"/>
      <c r="GF152" s="140"/>
      <c r="GG152" s="140"/>
      <c r="GH152" s="140"/>
      <c r="GI152" s="140"/>
      <c r="GJ152" s="140"/>
      <c r="GK152" s="140"/>
      <c r="GL152" s="140"/>
      <c r="GM152" s="140"/>
      <c r="GN152" s="140"/>
      <c r="GO152" s="140"/>
      <c r="GP152" s="140"/>
      <c r="GQ152" s="140"/>
      <c r="GR152" s="140"/>
      <c r="GS152" s="139"/>
      <c r="GT152" s="140"/>
      <c r="GU152" s="140"/>
      <c r="GV152" s="140"/>
      <c r="GW152" s="140"/>
      <c r="GX152" s="140"/>
      <c r="GY152" s="140"/>
      <c r="GZ152" s="140"/>
      <c r="HA152" s="140"/>
      <c r="HB152" s="140"/>
      <c r="HC152" s="140"/>
      <c r="HD152" s="140"/>
      <c r="HE152" s="140"/>
      <c r="HF152" s="140"/>
      <c r="HG152" s="140"/>
      <c r="HH152" s="140"/>
      <c r="HI152" s="140"/>
      <c r="HJ152" s="140"/>
      <c r="HK152" s="140"/>
      <c r="HL152" s="140"/>
      <c r="HM152" s="140"/>
      <c r="HN152" s="140"/>
      <c r="HO152" s="140"/>
      <c r="HP152" s="140"/>
      <c r="HQ152" s="140"/>
      <c r="HR152" s="140"/>
      <c r="HS152" s="140"/>
      <c r="HT152" s="140"/>
      <c r="HU152" s="140"/>
      <c r="HV152" s="140"/>
      <c r="HW152" s="140"/>
      <c r="HX152" s="140"/>
      <c r="HY152" s="140"/>
      <c r="HZ152" s="140"/>
      <c r="IA152" s="140"/>
      <c r="IB152" s="139"/>
      <c r="IC152" s="140"/>
      <c r="ID152" s="140"/>
      <c r="IE152" s="140"/>
      <c r="IF152" s="140"/>
      <c r="IG152" s="140"/>
      <c r="IH152" s="140"/>
      <c r="II152" s="140"/>
      <c r="IJ152" s="140"/>
      <c r="IK152" s="140"/>
      <c r="IL152" s="140"/>
      <c r="IM152" s="140"/>
      <c r="IN152" s="140"/>
      <c r="IO152" s="140"/>
      <c r="IP152" s="140"/>
      <c r="IQ152" s="140"/>
      <c r="IR152" s="140"/>
      <c r="IS152" s="140"/>
      <c r="IT152" s="140"/>
      <c r="IU152" s="140"/>
      <c r="IV152" s="140"/>
      <c r="IW152" s="140"/>
      <c r="IX152" s="140"/>
      <c r="IY152" s="140"/>
      <c r="IZ152" s="140"/>
      <c r="JA152" s="140"/>
      <c r="JB152" s="140"/>
      <c r="JC152" s="140"/>
      <c r="JD152" s="140"/>
      <c r="JE152" s="140"/>
      <c r="JF152" s="140"/>
      <c r="JG152" s="140"/>
      <c r="JH152" s="140"/>
      <c r="JI152" s="140"/>
      <c r="JJ152" s="140"/>
      <c r="JK152" s="139"/>
      <c r="JL152" s="140"/>
      <c r="JM152" s="140"/>
      <c r="JN152" s="140"/>
      <c r="JO152" s="140"/>
      <c r="JP152" s="140"/>
      <c r="JQ152" s="140"/>
      <c r="JR152" s="140"/>
      <c r="JS152" s="140"/>
      <c r="JT152" s="140"/>
      <c r="JU152" s="140"/>
      <c r="JV152" s="140"/>
      <c r="JW152" s="140"/>
      <c r="JX152" s="140"/>
      <c r="JY152" s="140"/>
      <c r="JZ152" s="140"/>
      <c r="KA152" s="140"/>
      <c r="KB152" s="140"/>
      <c r="KC152" s="140"/>
      <c r="KD152" s="140"/>
      <c r="KE152" s="140"/>
      <c r="KF152" s="140"/>
      <c r="KG152" s="140"/>
      <c r="KH152" s="140"/>
      <c r="KI152" s="140"/>
      <c r="KJ152" s="140"/>
      <c r="KK152" s="140"/>
      <c r="KL152" s="140"/>
      <c r="KM152" s="140"/>
      <c r="KN152" s="140"/>
      <c r="KO152" s="140"/>
      <c r="KP152" s="140"/>
      <c r="KQ152" s="140"/>
      <c r="KR152" s="140"/>
      <c r="KS152" s="140"/>
      <c r="KT152" s="139"/>
      <c r="KU152" s="140"/>
      <c r="KV152" s="140"/>
      <c r="KW152" s="140"/>
      <c r="KX152" s="140"/>
      <c r="KY152" s="140"/>
      <c r="KZ152" s="140"/>
      <c r="LA152" s="140"/>
      <c r="LB152" s="140"/>
      <c r="LC152" s="140"/>
      <c r="LD152" s="140"/>
      <c r="LE152" s="140"/>
      <c r="LF152" s="140"/>
      <c r="LG152" s="140"/>
      <c r="LH152" s="140"/>
      <c r="LI152" s="140"/>
      <c r="LJ152" s="140"/>
      <c r="LK152" s="140"/>
      <c r="LL152" s="140"/>
      <c r="LM152" s="140"/>
      <c r="LN152" s="140"/>
      <c r="LO152" s="140"/>
      <c r="LP152" s="140"/>
      <c r="LQ152" s="140"/>
      <c r="LR152" s="140"/>
      <c r="LS152" s="140"/>
      <c r="LT152" s="140"/>
      <c r="LU152" s="140"/>
      <c r="LV152" s="140"/>
      <c r="LW152" s="140"/>
      <c r="LX152" s="140"/>
      <c r="LY152" s="140"/>
      <c r="LZ152" s="140"/>
      <c r="MA152" s="140"/>
      <c r="MB152" s="140"/>
      <c r="MC152" s="139"/>
      <c r="MD152" s="164"/>
      <c r="ME152" s="164"/>
      <c r="MF152" s="164"/>
      <c r="MG152" s="164"/>
      <c r="MH152" s="164"/>
      <c r="MI152" s="164"/>
      <c r="MJ152" s="164"/>
      <c r="MK152" s="164"/>
      <c r="ML152" s="164"/>
      <c r="MM152" s="164"/>
      <c r="MN152" s="164"/>
      <c r="MO152" s="164"/>
      <c r="MP152" s="164"/>
      <c r="MQ152" s="164"/>
      <c r="MR152" s="164"/>
      <c r="MS152" s="164"/>
      <c r="MT152" s="164"/>
      <c r="MU152" s="164"/>
      <c r="MV152" s="164"/>
      <c r="MW152" s="164"/>
      <c r="MX152" s="164"/>
      <c r="MY152" s="164"/>
      <c r="MZ152" s="164"/>
      <c r="NA152" s="164"/>
      <c r="NB152" s="164"/>
      <c r="NC152" s="164"/>
      <c r="ND152" s="164"/>
      <c r="NE152" s="164"/>
      <c r="NF152" s="164"/>
      <c r="NG152" s="164"/>
      <c r="NH152" s="164"/>
      <c r="NI152" s="164"/>
      <c r="NJ152" s="164"/>
      <c r="NK152" s="164"/>
      <c r="NL152" s="139"/>
      <c r="NM152" s="164"/>
      <c r="NN152" s="164"/>
      <c r="NO152" s="164"/>
      <c r="NP152" s="164"/>
      <c r="NQ152" s="164"/>
      <c r="NR152" s="164"/>
      <c r="NS152" s="164"/>
      <c r="NT152" s="164"/>
      <c r="NU152" s="164"/>
      <c r="NV152" s="164"/>
      <c r="NW152" s="164"/>
      <c r="NX152" s="164"/>
      <c r="NY152" s="164"/>
      <c r="NZ152" s="164"/>
      <c r="OA152" s="164"/>
      <c r="OB152" s="164"/>
      <c r="OC152" s="164"/>
      <c r="OD152" s="164"/>
      <c r="OE152" s="164"/>
      <c r="OF152" s="164"/>
      <c r="OG152" s="164"/>
      <c r="OH152" s="164"/>
      <c r="OI152" s="164"/>
      <c r="OJ152" s="164"/>
      <c r="OK152" s="164"/>
      <c r="OL152" s="164"/>
      <c r="OM152" s="164"/>
      <c r="ON152" s="164"/>
      <c r="OO152" s="164"/>
      <c r="OP152" s="164"/>
      <c r="OQ152" s="164"/>
      <c r="OR152" s="164"/>
      <c r="OS152" s="164"/>
      <c r="OT152" s="164"/>
      <c r="OU152" s="139"/>
      <c r="OV152" s="164"/>
      <c r="OW152" s="164"/>
      <c r="OX152" s="164"/>
      <c r="OY152" s="164"/>
      <c r="OZ152" s="164"/>
      <c r="PA152" s="164"/>
      <c r="PB152" s="164"/>
      <c r="PC152" s="164"/>
      <c r="PD152" s="164"/>
      <c r="PE152" s="164"/>
      <c r="PF152" s="164"/>
      <c r="PG152" s="164"/>
      <c r="PH152" s="164"/>
      <c r="PI152" s="164"/>
      <c r="PJ152" s="164"/>
      <c r="PK152" s="164"/>
      <c r="PL152" s="164"/>
      <c r="PM152" s="164"/>
      <c r="PN152" s="164"/>
      <c r="PO152" s="164"/>
      <c r="PP152" s="164"/>
      <c r="PQ152" s="164"/>
      <c r="PR152" s="164"/>
      <c r="PS152" s="164"/>
      <c r="PT152" s="164"/>
      <c r="PU152" s="164"/>
      <c r="PV152" s="164"/>
      <c r="PW152" s="164"/>
      <c r="PX152" s="164"/>
      <c r="PY152" s="164"/>
      <c r="PZ152" s="164"/>
      <c r="QA152" s="164"/>
      <c r="QB152" s="164"/>
      <c r="QC152" s="164"/>
      <c r="QD152" s="131"/>
    </row>
    <row r="153" spans="2:446">
      <c r="B153" s="128"/>
      <c r="C153" s="129"/>
      <c r="D153" s="129"/>
      <c r="E153" s="129"/>
      <c r="F153" s="130"/>
      <c r="G153" s="130"/>
      <c r="H153" s="131"/>
      <c r="I153" s="132"/>
      <c r="J153" s="132"/>
      <c r="K153" s="162"/>
      <c r="L153" s="132"/>
      <c r="M153" s="132"/>
      <c r="N153" s="135"/>
      <c r="O153" s="132"/>
      <c r="P153" s="135"/>
      <c r="Q153" s="132"/>
      <c r="R153" s="133"/>
      <c r="S153" s="133"/>
      <c r="T153" s="133"/>
      <c r="U153" s="133"/>
      <c r="V153" s="133"/>
      <c r="W153" s="133"/>
      <c r="X153" s="131"/>
      <c r="Y153" s="134"/>
      <c r="Z153" s="134"/>
      <c r="AA153" s="163"/>
      <c r="AB153" s="163"/>
      <c r="AC153" s="134"/>
      <c r="AD153" s="134"/>
      <c r="AE153" s="134"/>
      <c r="AF153" s="131"/>
      <c r="AG153" s="135"/>
      <c r="AH153" s="135"/>
      <c r="AI153" s="135"/>
      <c r="AJ153" s="135"/>
      <c r="AK153" s="135"/>
      <c r="AL153" s="131"/>
      <c r="AM153" s="156"/>
      <c r="AN153" s="156"/>
      <c r="AO153" s="156"/>
      <c r="AP153" s="131"/>
      <c r="AQ153" s="138"/>
      <c r="AR153" s="138"/>
      <c r="AS153" s="131"/>
      <c r="AT153" s="138"/>
      <c r="AU153" s="138"/>
      <c r="AV153" s="131"/>
      <c r="AW153" s="138"/>
      <c r="AX153" s="138"/>
      <c r="AY153" s="138"/>
      <c r="AZ153" s="138"/>
      <c r="BA153" s="138"/>
      <c r="BB153" s="131"/>
      <c r="BC153" s="138"/>
      <c r="BD153" s="138"/>
      <c r="BE153" s="138"/>
      <c r="BF153" s="131"/>
      <c r="BG153" s="138"/>
      <c r="BH153" s="138"/>
      <c r="BI153" s="131"/>
      <c r="BJ153" s="140"/>
      <c r="BK153" s="140"/>
      <c r="BL153" s="140"/>
      <c r="BM153" s="140"/>
      <c r="BN153" s="140"/>
      <c r="BO153" s="140"/>
      <c r="BP153" s="140"/>
      <c r="BQ153" s="140"/>
      <c r="BR153" s="140"/>
      <c r="BS153" s="140"/>
      <c r="BT153" s="140"/>
      <c r="BU153" s="140"/>
      <c r="BV153" s="140"/>
      <c r="BW153" s="140"/>
      <c r="BX153" s="140"/>
      <c r="BY153" s="140"/>
      <c r="BZ153" s="140"/>
      <c r="CA153" s="140"/>
      <c r="CB153" s="140"/>
      <c r="CC153" s="140"/>
      <c r="CD153" s="140"/>
      <c r="CE153" s="140"/>
      <c r="CF153" s="140"/>
      <c r="CG153" s="140"/>
      <c r="CH153" s="140"/>
      <c r="CI153" s="140"/>
      <c r="CJ153" s="140"/>
      <c r="CK153" s="140"/>
      <c r="CL153" s="140"/>
      <c r="CM153" s="140"/>
      <c r="CN153" s="140"/>
      <c r="CO153" s="140"/>
      <c r="CP153" s="140"/>
      <c r="CQ153" s="140"/>
      <c r="CR153" s="131"/>
      <c r="CS153" s="140"/>
      <c r="CT153" s="140"/>
      <c r="CU153" s="140"/>
      <c r="CV153" s="140"/>
      <c r="CW153" s="140"/>
      <c r="CX153" s="140"/>
      <c r="CY153" s="140"/>
      <c r="CZ153" s="140"/>
      <c r="DA153" s="140"/>
      <c r="DB153" s="140"/>
      <c r="DC153" s="140"/>
      <c r="DD153" s="140"/>
      <c r="DE153" s="140"/>
      <c r="DF153" s="140"/>
      <c r="DG153" s="140"/>
      <c r="DH153" s="140"/>
      <c r="DI153" s="140"/>
      <c r="DJ153" s="140"/>
      <c r="DK153" s="140"/>
      <c r="DL153" s="140"/>
      <c r="DM153" s="140"/>
      <c r="DN153" s="140"/>
      <c r="DO153" s="140"/>
      <c r="DP153" s="140"/>
      <c r="DQ153" s="140"/>
      <c r="DR153" s="140"/>
      <c r="DS153" s="140"/>
      <c r="DT153" s="140"/>
      <c r="DU153" s="140"/>
      <c r="DV153" s="140"/>
      <c r="DW153" s="140"/>
      <c r="DX153" s="140"/>
      <c r="DY153" s="140"/>
      <c r="DZ153" s="140"/>
      <c r="EA153" s="139"/>
      <c r="EB153" s="140"/>
      <c r="EC153" s="140"/>
      <c r="ED153" s="140"/>
      <c r="EE153" s="140"/>
      <c r="EF153" s="140"/>
      <c r="EG153" s="140"/>
      <c r="EH153" s="140"/>
      <c r="EI153" s="140"/>
      <c r="EJ153" s="140"/>
      <c r="EK153" s="140"/>
      <c r="EL153" s="140"/>
      <c r="EM153" s="140"/>
      <c r="EN153" s="140"/>
      <c r="EO153" s="140"/>
      <c r="EP153" s="140"/>
      <c r="EQ153" s="140"/>
      <c r="ER153" s="140"/>
      <c r="ES153" s="140"/>
      <c r="ET153" s="140"/>
      <c r="EU153" s="140"/>
      <c r="EV153" s="140"/>
      <c r="EW153" s="140"/>
      <c r="EX153" s="140"/>
      <c r="EY153" s="140"/>
      <c r="EZ153" s="140"/>
      <c r="FA153" s="140"/>
      <c r="FB153" s="140"/>
      <c r="FC153" s="140"/>
      <c r="FD153" s="140"/>
      <c r="FE153" s="140"/>
      <c r="FF153" s="140"/>
      <c r="FG153" s="140"/>
      <c r="FH153" s="140"/>
      <c r="FI153" s="140"/>
      <c r="FJ153" s="139"/>
      <c r="FK153" s="140"/>
      <c r="FL153" s="140"/>
      <c r="FM153" s="140"/>
      <c r="FN153" s="140"/>
      <c r="FO153" s="140"/>
      <c r="FP153" s="140"/>
      <c r="FQ153" s="140"/>
      <c r="FR153" s="140"/>
      <c r="FS153" s="140"/>
      <c r="FT153" s="140"/>
      <c r="FU153" s="140"/>
      <c r="FV153" s="140"/>
      <c r="FW153" s="140"/>
      <c r="FX153" s="140"/>
      <c r="FY153" s="140"/>
      <c r="FZ153" s="140"/>
      <c r="GA153" s="140"/>
      <c r="GB153" s="140"/>
      <c r="GC153" s="140"/>
      <c r="GD153" s="140"/>
      <c r="GE153" s="140"/>
      <c r="GF153" s="140"/>
      <c r="GG153" s="140"/>
      <c r="GH153" s="140"/>
      <c r="GI153" s="140"/>
      <c r="GJ153" s="140"/>
      <c r="GK153" s="140"/>
      <c r="GL153" s="140"/>
      <c r="GM153" s="140"/>
      <c r="GN153" s="140"/>
      <c r="GO153" s="140"/>
      <c r="GP153" s="140"/>
      <c r="GQ153" s="140"/>
      <c r="GR153" s="140"/>
      <c r="GS153" s="139"/>
      <c r="GT153" s="140"/>
      <c r="GU153" s="140"/>
      <c r="GV153" s="140"/>
      <c r="GW153" s="140"/>
      <c r="GX153" s="140"/>
      <c r="GY153" s="140"/>
      <c r="GZ153" s="140"/>
      <c r="HA153" s="140"/>
      <c r="HB153" s="140"/>
      <c r="HC153" s="140"/>
      <c r="HD153" s="140"/>
      <c r="HE153" s="140"/>
      <c r="HF153" s="140"/>
      <c r="HG153" s="140"/>
      <c r="HH153" s="140"/>
      <c r="HI153" s="140"/>
      <c r="HJ153" s="140"/>
      <c r="HK153" s="140"/>
      <c r="HL153" s="140"/>
      <c r="HM153" s="140"/>
      <c r="HN153" s="140"/>
      <c r="HO153" s="140"/>
      <c r="HP153" s="140"/>
      <c r="HQ153" s="140"/>
      <c r="HR153" s="140"/>
      <c r="HS153" s="140"/>
      <c r="HT153" s="140"/>
      <c r="HU153" s="140"/>
      <c r="HV153" s="140"/>
      <c r="HW153" s="140"/>
      <c r="HX153" s="140"/>
      <c r="HY153" s="140"/>
      <c r="HZ153" s="140"/>
      <c r="IA153" s="140"/>
      <c r="IB153" s="139"/>
      <c r="IC153" s="140"/>
      <c r="ID153" s="140"/>
      <c r="IE153" s="140"/>
      <c r="IF153" s="140"/>
      <c r="IG153" s="140"/>
      <c r="IH153" s="140"/>
      <c r="II153" s="140"/>
      <c r="IJ153" s="140"/>
      <c r="IK153" s="140"/>
      <c r="IL153" s="140"/>
      <c r="IM153" s="140"/>
      <c r="IN153" s="140"/>
      <c r="IO153" s="140"/>
      <c r="IP153" s="140"/>
      <c r="IQ153" s="140"/>
      <c r="IR153" s="140"/>
      <c r="IS153" s="140"/>
      <c r="IT153" s="140"/>
      <c r="IU153" s="140"/>
      <c r="IV153" s="140"/>
      <c r="IW153" s="140"/>
      <c r="IX153" s="140"/>
      <c r="IY153" s="140"/>
      <c r="IZ153" s="140"/>
      <c r="JA153" s="140"/>
      <c r="JB153" s="140"/>
      <c r="JC153" s="140"/>
      <c r="JD153" s="140"/>
      <c r="JE153" s="140"/>
      <c r="JF153" s="140"/>
      <c r="JG153" s="140"/>
      <c r="JH153" s="140"/>
      <c r="JI153" s="140"/>
      <c r="JJ153" s="140"/>
      <c r="JK153" s="139"/>
      <c r="JL153" s="140"/>
      <c r="JM153" s="140"/>
      <c r="JN153" s="140"/>
      <c r="JO153" s="140"/>
      <c r="JP153" s="140"/>
      <c r="JQ153" s="140"/>
      <c r="JR153" s="140"/>
      <c r="JS153" s="140"/>
      <c r="JT153" s="140"/>
      <c r="JU153" s="140"/>
      <c r="JV153" s="140"/>
      <c r="JW153" s="140"/>
      <c r="JX153" s="140"/>
      <c r="JY153" s="140"/>
      <c r="JZ153" s="140"/>
      <c r="KA153" s="140"/>
      <c r="KB153" s="140"/>
      <c r="KC153" s="140"/>
      <c r="KD153" s="140"/>
      <c r="KE153" s="140"/>
      <c r="KF153" s="140"/>
      <c r="KG153" s="140"/>
      <c r="KH153" s="140"/>
      <c r="KI153" s="140"/>
      <c r="KJ153" s="140"/>
      <c r="KK153" s="140"/>
      <c r="KL153" s="140"/>
      <c r="KM153" s="140"/>
      <c r="KN153" s="140"/>
      <c r="KO153" s="140"/>
      <c r="KP153" s="140"/>
      <c r="KQ153" s="140"/>
      <c r="KR153" s="140"/>
      <c r="KS153" s="140"/>
      <c r="KT153" s="139"/>
      <c r="KU153" s="140"/>
      <c r="KV153" s="140"/>
      <c r="KW153" s="140"/>
      <c r="KX153" s="140"/>
      <c r="KY153" s="140"/>
      <c r="KZ153" s="140"/>
      <c r="LA153" s="140"/>
      <c r="LB153" s="140"/>
      <c r="LC153" s="140"/>
      <c r="LD153" s="140"/>
      <c r="LE153" s="140"/>
      <c r="LF153" s="140"/>
      <c r="LG153" s="140"/>
      <c r="LH153" s="140"/>
      <c r="LI153" s="140"/>
      <c r="LJ153" s="140"/>
      <c r="LK153" s="140"/>
      <c r="LL153" s="140"/>
      <c r="LM153" s="140"/>
      <c r="LN153" s="140"/>
      <c r="LO153" s="140"/>
      <c r="LP153" s="140"/>
      <c r="LQ153" s="140"/>
      <c r="LR153" s="140"/>
      <c r="LS153" s="140"/>
      <c r="LT153" s="140"/>
      <c r="LU153" s="140"/>
      <c r="LV153" s="140"/>
      <c r="LW153" s="140"/>
      <c r="LX153" s="140"/>
      <c r="LY153" s="140"/>
      <c r="LZ153" s="140"/>
      <c r="MA153" s="140"/>
      <c r="MB153" s="140"/>
      <c r="MC153" s="139"/>
      <c r="MD153" s="164"/>
      <c r="ME153" s="164"/>
      <c r="MF153" s="164"/>
      <c r="MG153" s="164"/>
      <c r="MH153" s="164"/>
      <c r="MI153" s="164"/>
      <c r="MJ153" s="164"/>
      <c r="MK153" s="164"/>
      <c r="ML153" s="164"/>
      <c r="MM153" s="164"/>
      <c r="MN153" s="164"/>
      <c r="MO153" s="164"/>
      <c r="MP153" s="164"/>
      <c r="MQ153" s="164"/>
      <c r="MR153" s="164"/>
      <c r="MS153" s="164"/>
      <c r="MT153" s="164"/>
      <c r="MU153" s="164"/>
      <c r="MV153" s="164"/>
      <c r="MW153" s="164"/>
      <c r="MX153" s="164"/>
      <c r="MY153" s="164"/>
      <c r="MZ153" s="164"/>
      <c r="NA153" s="164"/>
      <c r="NB153" s="164"/>
      <c r="NC153" s="164"/>
      <c r="ND153" s="164"/>
      <c r="NE153" s="164"/>
      <c r="NF153" s="164"/>
      <c r="NG153" s="164"/>
      <c r="NH153" s="164"/>
      <c r="NI153" s="164"/>
      <c r="NJ153" s="164"/>
      <c r="NK153" s="164"/>
      <c r="NL153" s="139"/>
      <c r="NM153" s="164"/>
      <c r="NN153" s="164"/>
      <c r="NO153" s="164"/>
      <c r="NP153" s="164"/>
      <c r="NQ153" s="164"/>
      <c r="NR153" s="164"/>
      <c r="NS153" s="164"/>
      <c r="NT153" s="164"/>
      <c r="NU153" s="164"/>
      <c r="NV153" s="164"/>
      <c r="NW153" s="164"/>
      <c r="NX153" s="164"/>
      <c r="NY153" s="164"/>
      <c r="NZ153" s="164"/>
      <c r="OA153" s="164"/>
      <c r="OB153" s="164"/>
      <c r="OC153" s="164"/>
      <c r="OD153" s="164"/>
      <c r="OE153" s="164"/>
      <c r="OF153" s="164"/>
      <c r="OG153" s="164"/>
      <c r="OH153" s="164"/>
      <c r="OI153" s="164"/>
      <c r="OJ153" s="164"/>
      <c r="OK153" s="164"/>
      <c r="OL153" s="164"/>
      <c r="OM153" s="164"/>
      <c r="ON153" s="164"/>
      <c r="OO153" s="164"/>
      <c r="OP153" s="164"/>
      <c r="OQ153" s="164"/>
      <c r="OR153" s="164"/>
      <c r="OS153" s="164"/>
      <c r="OT153" s="164"/>
      <c r="OU153" s="139"/>
      <c r="OV153" s="164"/>
      <c r="OW153" s="164"/>
      <c r="OX153" s="164"/>
      <c r="OY153" s="164"/>
      <c r="OZ153" s="164"/>
      <c r="PA153" s="164"/>
      <c r="PB153" s="164"/>
      <c r="PC153" s="164"/>
      <c r="PD153" s="164"/>
      <c r="PE153" s="164"/>
      <c r="PF153" s="164"/>
      <c r="PG153" s="164"/>
      <c r="PH153" s="164"/>
      <c r="PI153" s="164"/>
      <c r="PJ153" s="164"/>
      <c r="PK153" s="164"/>
      <c r="PL153" s="164"/>
      <c r="PM153" s="164"/>
      <c r="PN153" s="164"/>
      <c r="PO153" s="164"/>
      <c r="PP153" s="164"/>
      <c r="PQ153" s="164"/>
      <c r="PR153" s="164"/>
      <c r="PS153" s="164"/>
      <c r="PT153" s="164"/>
      <c r="PU153" s="164"/>
      <c r="PV153" s="164"/>
      <c r="PW153" s="164"/>
      <c r="PX153" s="164"/>
      <c r="PY153" s="164"/>
      <c r="PZ153" s="164"/>
      <c r="QA153" s="164"/>
      <c r="QB153" s="164"/>
      <c r="QC153" s="164"/>
      <c r="QD153" s="131"/>
    </row>
    <row r="154" spans="2:446">
      <c r="B154" s="128"/>
      <c r="C154" s="129"/>
      <c r="D154" s="129"/>
      <c r="E154" s="129"/>
      <c r="F154" s="130"/>
      <c r="G154" s="130"/>
      <c r="H154" s="131"/>
      <c r="I154" s="132"/>
      <c r="J154" s="132"/>
      <c r="K154" s="162"/>
      <c r="L154" s="132"/>
      <c r="M154" s="132"/>
      <c r="N154" s="135"/>
      <c r="O154" s="132"/>
      <c r="P154" s="135"/>
      <c r="Q154" s="132"/>
      <c r="R154" s="133"/>
      <c r="S154" s="133"/>
      <c r="T154" s="133"/>
      <c r="U154" s="133"/>
      <c r="V154" s="133"/>
      <c r="W154" s="133"/>
      <c r="X154" s="131"/>
      <c r="Y154" s="134"/>
      <c r="Z154" s="134"/>
      <c r="AA154" s="163"/>
      <c r="AB154" s="163"/>
      <c r="AC154" s="134"/>
      <c r="AD154" s="134"/>
      <c r="AE154" s="134"/>
      <c r="AF154" s="131"/>
      <c r="AG154" s="135"/>
      <c r="AH154" s="135"/>
      <c r="AI154" s="135"/>
      <c r="AJ154" s="135"/>
      <c r="AK154" s="135"/>
      <c r="AL154" s="131"/>
      <c r="AM154" s="156"/>
      <c r="AN154" s="156"/>
      <c r="AO154" s="156"/>
      <c r="AP154" s="131"/>
      <c r="AQ154" s="138"/>
      <c r="AR154" s="138"/>
      <c r="AS154" s="131"/>
      <c r="AT154" s="138"/>
      <c r="AU154" s="138"/>
      <c r="AV154" s="131"/>
      <c r="AW154" s="138"/>
      <c r="AX154" s="138"/>
      <c r="AY154" s="138"/>
      <c r="AZ154" s="138"/>
      <c r="BA154" s="138"/>
      <c r="BB154" s="131"/>
      <c r="BC154" s="138"/>
      <c r="BD154" s="138"/>
      <c r="BE154" s="138"/>
      <c r="BF154" s="131"/>
      <c r="BG154" s="138"/>
      <c r="BH154" s="138"/>
      <c r="BI154" s="131"/>
      <c r="BJ154" s="140"/>
      <c r="BK154" s="140"/>
      <c r="BL154" s="140"/>
      <c r="BM154" s="140"/>
      <c r="BN154" s="140"/>
      <c r="BO154" s="140"/>
      <c r="BP154" s="140"/>
      <c r="BQ154" s="140"/>
      <c r="BR154" s="140"/>
      <c r="BS154" s="140"/>
      <c r="BT154" s="140"/>
      <c r="BU154" s="140"/>
      <c r="BV154" s="140"/>
      <c r="BW154" s="140"/>
      <c r="BX154" s="140"/>
      <c r="BY154" s="140"/>
      <c r="BZ154" s="140"/>
      <c r="CA154" s="140"/>
      <c r="CB154" s="140"/>
      <c r="CC154" s="140"/>
      <c r="CD154" s="140"/>
      <c r="CE154" s="140"/>
      <c r="CF154" s="140"/>
      <c r="CG154" s="140"/>
      <c r="CH154" s="140"/>
      <c r="CI154" s="140"/>
      <c r="CJ154" s="140"/>
      <c r="CK154" s="140"/>
      <c r="CL154" s="140"/>
      <c r="CM154" s="140"/>
      <c r="CN154" s="140"/>
      <c r="CO154" s="140"/>
      <c r="CP154" s="140"/>
      <c r="CQ154" s="140"/>
      <c r="CR154" s="131"/>
      <c r="CS154" s="140"/>
      <c r="CT154" s="140"/>
      <c r="CU154" s="140"/>
      <c r="CV154" s="140"/>
      <c r="CW154" s="140"/>
      <c r="CX154" s="140"/>
      <c r="CY154" s="140"/>
      <c r="CZ154" s="140"/>
      <c r="DA154" s="140"/>
      <c r="DB154" s="140"/>
      <c r="DC154" s="140"/>
      <c r="DD154" s="140"/>
      <c r="DE154" s="140"/>
      <c r="DF154" s="140"/>
      <c r="DG154" s="140"/>
      <c r="DH154" s="140"/>
      <c r="DI154" s="140"/>
      <c r="DJ154" s="140"/>
      <c r="DK154" s="140"/>
      <c r="DL154" s="140"/>
      <c r="DM154" s="140"/>
      <c r="DN154" s="140"/>
      <c r="DO154" s="140"/>
      <c r="DP154" s="140"/>
      <c r="DQ154" s="140"/>
      <c r="DR154" s="140"/>
      <c r="DS154" s="140"/>
      <c r="DT154" s="140"/>
      <c r="DU154" s="140"/>
      <c r="DV154" s="140"/>
      <c r="DW154" s="140"/>
      <c r="DX154" s="140"/>
      <c r="DY154" s="140"/>
      <c r="DZ154" s="140"/>
      <c r="EA154" s="139"/>
      <c r="EB154" s="140"/>
      <c r="EC154" s="140"/>
      <c r="ED154" s="140"/>
      <c r="EE154" s="140"/>
      <c r="EF154" s="140"/>
      <c r="EG154" s="140"/>
      <c r="EH154" s="140"/>
      <c r="EI154" s="140"/>
      <c r="EJ154" s="140"/>
      <c r="EK154" s="140"/>
      <c r="EL154" s="140"/>
      <c r="EM154" s="140"/>
      <c r="EN154" s="140"/>
      <c r="EO154" s="140"/>
      <c r="EP154" s="140"/>
      <c r="EQ154" s="140"/>
      <c r="ER154" s="140"/>
      <c r="ES154" s="140"/>
      <c r="ET154" s="140"/>
      <c r="EU154" s="140"/>
      <c r="EV154" s="140"/>
      <c r="EW154" s="140"/>
      <c r="EX154" s="140"/>
      <c r="EY154" s="140"/>
      <c r="EZ154" s="140"/>
      <c r="FA154" s="140"/>
      <c r="FB154" s="140"/>
      <c r="FC154" s="140"/>
      <c r="FD154" s="140"/>
      <c r="FE154" s="140"/>
      <c r="FF154" s="140"/>
      <c r="FG154" s="140"/>
      <c r="FH154" s="140"/>
      <c r="FI154" s="140"/>
      <c r="FJ154" s="139"/>
      <c r="FK154" s="140"/>
      <c r="FL154" s="140"/>
      <c r="FM154" s="140"/>
      <c r="FN154" s="140"/>
      <c r="FO154" s="140"/>
      <c r="FP154" s="140"/>
      <c r="FQ154" s="140"/>
      <c r="FR154" s="140"/>
      <c r="FS154" s="140"/>
      <c r="FT154" s="140"/>
      <c r="FU154" s="140"/>
      <c r="FV154" s="140"/>
      <c r="FW154" s="140"/>
      <c r="FX154" s="140"/>
      <c r="FY154" s="140"/>
      <c r="FZ154" s="140"/>
      <c r="GA154" s="140"/>
      <c r="GB154" s="140"/>
      <c r="GC154" s="140"/>
      <c r="GD154" s="140"/>
      <c r="GE154" s="140"/>
      <c r="GF154" s="140"/>
      <c r="GG154" s="140"/>
      <c r="GH154" s="140"/>
      <c r="GI154" s="140"/>
      <c r="GJ154" s="140"/>
      <c r="GK154" s="140"/>
      <c r="GL154" s="140"/>
      <c r="GM154" s="140"/>
      <c r="GN154" s="140"/>
      <c r="GO154" s="140"/>
      <c r="GP154" s="140"/>
      <c r="GQ154" s="140"/>
      <c r="GR154" s="140"/>
      <c r="GS154" s="139"/>
      <c r="GT154" s="140"/>
      <c r="GU154" s="140"/>
      <c r="GV154" s="140"/>
      <c r="GW154" s="140"/>
      <c r="GX154" s="140"/>
      <c r="GY154" s="140"/>
      <c r="GZ154" s="140"/>
      <c r="HA154" s="140"/>
      <c r="HB154" s="140"/>
      <c r="HC154" s="140"/>
      <c r="HD154" s="140"/>
      <c r="HE154" s="140"/>
      <c r="HF154" s="140"/>
      <c r="HG154" s="140"/>
      <c r="HH154" s="140"/>
      <c r="HI154" s="140"/>
      <c r="HJ154" s="140"/>
      <c r="HK154" s="140"/>
      <c r="HL154" s="140"/>
      <c r="HM154" s="140"/>
      <c r="HN154" s="140"/>
      <c r="HO154" s="140"/>
      <c r="HP154" s="140"/>
      <c r="HQ154" s="140"/>
      <c r="HR154" s="140"/>
      <c r="HS154" s="140"/>
      <c r="HT154" s="140"/>
      <c r="HU154" s="140"/>
      <c r="HV154" s="140"/>
      <c r="HW154" s="140"/>
      <c r="HX154" s="140"/>
      <c r="HY154" s="140"/>
      <c r="HZ154" s="140"/>
      <c r="IA154" s="140"/>
      <c r="IB154" s="139"/>
      <c r="IC154" s="140"/>
      <c r="ID154" s="140"/>
      <c r="IE154" s="140"/>
      <c r="IF154" s="140"/>
      <c r="IG154" s="140"/>
      <c r="IH154" s="140"/>
      <c r="II154" s="140"/>
      <c r="IJ154" s="140"/>
      <c r="IK154" s="140"/>
      <c r="IL154" s="140"/>
      <c r="IM154" s="140"/>
      <c r="IN154" s="140"/>
      <c r="IO154" s="140"/>
      <c r="IP154" s="140"/>
      <c r="IQ154" s="140"/>
      <c r="IR154" s="140"/>
      <c r="IS154" s="140"/>
      <c r="IT154" s="140"/>
      <c r="IU154" s="140"/>
      <c r="IV154" s="140"/>
      <c r="IW154" s="140"/>
      <c r="IX154" s="140"/>
      <c r="IY154" s="140"/>
      <c r="IZ154" s="140"/>
      <c r="JA154" s="140"/>
      <c r="JB154" s="140"/>
      <c r="JC154" s="140"/>
      <c r="JD154" s="140"/>
      <c r="JE154" s="140"/>
      <c r="JF154" s="140"/>
      <c r="JG154" s="140"/>
      <c r="JH154" s="140"/>
      <c r="JI154" s="140"/>
      <c r="JJ154" s="140"/>
      <c r="JK154" s="139"/>
      <c r="JL154" s="140"/>
      <c r="JM154" s="140"/>
      <c r="JN154" s="140"/>
      <c r="JO154" s="140"/>
      <c r="JP154" s="140"/>
      <c r="JQ154" s="140"/>
      <c r="JR154" s="140"/>
      <c r="JS154" s="140"/>
      <c r="JT154" s="140"/>
      <c r="JU154" s="140"/>
      <c r="JV154" s="140"/>
      <c r="JW154" s="140"/>
      <c r="JX154" s="140"/>
      <c r="JY154" s="140"/>
      <c r="JZ154" s="140"/>
      <c r="KA154" s="140"/>
      <c r="KB154" s="140"/>
      <c r="KC154" s="140"/>
      <c r="KD154" s="140"/>
      <c r="KE154" s="140"/>
      <c r="KF154" s="140"/>
      <c r="KG154" s="140"/>
      <c r="KH154" s="140"/>
      <c r="KI154" s="140"/>
      <c r="KJ154" s="140"/>
      <c r="KK154" s="140"/>
      <c r="KL154" s="140"/>
      <c r="KM154" s="140"/>
      <c r="KN154" s="140"/>
      <c r="KO154" s="140"/>
      <c r="KP154" s="140"/>
      <c r="KQ154" s="140"/>
      <c r="KR154" s="140"/>
      <c r="KS154" s="140"/>
      <c r="KT154" s="139"/>
      <c r="KU154" s="140"/>
      <c r="KV154" s="140"/>
      <c r="KW154" s="140"/>
      <c r="KX154" s="140"/>
      <c r="KY154" s="140"/>
      <c r="KZ154" s="140"/>
      <c r="LA154" s="140"/>
      <c r="LB154" s="140"/>
      <c r="LC154" s="140"/>
      <c r="LD154" s="140"/>
      <c r="LE154" s="140"/>
      <c r="LF154" s="140"/>
      <c r="LG154" s="140"/>
      <c r="LH154" s="140"/>
      <c r="LI154" s="140"/>
      <c r="LJ154" s="140"/>
      <c r="LK154" s="140"/>
      <c r="LL154" s="140"/>
      <c r="LM154" s="140"/>
      <c r="LN154" s="140"/>
      <c r="LO154" s="140"/>
      <c r="LP154" s="140"/>
      <c r="LQ154" s="140"/>
      <c r="LR154" s="140"/>
      <c r="LS154" s="140"/>
      <c r="LT154" s="140"/>
      <c r="LU154" s="140"/>
      <c r="LV154" s="140"/>
      <c r="LW154" s="140"/>
      <c r="LX154" s="140"/>
      <c r="LY154" s="140"/>
      <c r="LZ154" s="140"/>
      <c r="MA154" s="140"/>
      <c r="MB154" s="140"/>
      <c r="MC154" s="139"/>
      <c r="MD154" s="164"/>
      <c r="ME154" s="164"/>
      <c r="MF154" s="164"/>
      <c r="MG154" s="164"/>
      <c r="MH154" s="164"/>
      <c r="MI154" s="164"/>
      <c r="MJ154" s="164"/>
      <c r="MK154" s="164"/>
      <c r="ML154" s="164"/>
      <c r="MM154" s="164"/>
      <c r="MN154" s="164"/>
      <c r="MO154" s="164"/>
      <c r="MP154" s="164"/>
      <c r="MQ154" s="164"/>
      <c r="MR154" s="164"/>
      <c r="MS154" s="164"/>
      <c r="MT154" s="164"/>
      <c r="MU154" s="164"/>
      <c r="MV154" s="164"/>
      <c r="MW154" s="164"/>
      <c r="MX154" s="164"/>
      <c r="MY154" s="164"/>
      <c r="MZ154" s="164"/>
      <c r="NA154" s="164"/>
      <c r="NB154" s="164"/>
      <c r="NC154" s="164"/>
      <c r="ND154" s="164"/>
      <c r="NE154" s="164"/>
      <c r="NF154" s="164"/>
      <c r="NG154" s="164"/>
      <c r="NH154" s="164"/>
      <c r="NI154" s="164"/>
      <c r="NJ154" s="164"/>
      <c r="NK154" s="164"/>
      <c r="NL154" s="139"/>
      <c r="NM154" s="164"/>
      <c r="NN154" s="164"/>
      <c r="NO154" s="164"/>
      <c r="NP154" s="164"/>
      <c r="NQ154" s="164"/>
      <c r="NR154" s="164"/>
      <c r="NS154" s="164"/>
      <c r="NT154" s="164"/>
      <c r="NU154" s="164"/>
      <c r="NV154" s="164"/>
      <c r="NW154" s="164"/>
      <c r="NX154" s="164"/>
      <c r="NY154" s="164"/>
      <c r="NZ154" s="164"/>
      <c r="OA154" s="164"/>
      <c r="OB154" s="164"/>
      <c r="OC154" s="164"/>
      <c r="OD154" s="164"/>
      <c r="OE154" s="164"/>
      <c r="OF154" s="164"/>
      <c r="OG154" s="164"/>
      <c r="OH154" s="164"/>
      <c r="OI154" s="164"/>
      <c r="OJ154" s="164"/>
      <c r="OK154" s="164"/>
      <c r="OL154" s="164"/>
      <c r="OM154" s="164"/>
      <c r="ON154" s="164"/>
      <c r="OO154" s="164"/>
      <c r="OP154" s="164"/>
      <c r="OQ154" s="164"/>
      <c r="OR154" s="164"/>
      <c r="OS154" s="164"/>
      <c r="OT154" s="164"/>
      <c r="OU154" s="139"/>
      <c r="OV154" s="164"/>
      <c r="OW154" s="164"/>
      <c r="OX154" s="164"/>
      <c r="OY154" s="164"/>
      <c r="OZ154" s="164"/>
      <c r="PA154" s="164"/>
      <c r="PB154" s="164"/>
      <c r="PC154" s="164"/>
      <c r="PD154" s="164"/>
      <c r="PE154" s="164"/>
      <c r="PF154" s="164"/>
      <c r="PG154" s="164"/>
      <c r="PH154" s="164"/>
      <c r="PI154" s="164"/>
      <c r="PJ154" s="164"/>
      <c r="PK154" s="164"/>
      <c r="PL154" s="164"/>
      <c r="PM154" s="164"/>
      <c r="PN154" s="164"/>
      <c r="PO154" s="164"/>
      <c r="PP154" s="164"/>
      <c r="PQ154" s="164"/>
      <c r="PR154" s="164"/>
      <c r="PS154" s="164"/>
      <c r="PT154" s="164"/>
      <c r="PU154" s="164"/>
      <c r="PV154" s="164"/>
      <c r="PW154" s="164"/>
      <c r="PX154" s="164"/>
      <c r="PY154" s="164"/>
      <c r="PZ154" s="164"/>
      <c r="QA154" s="164"/>
      <c r="QB154" s="164"/>
      <c r="QC154" s="164"/>
      <c r="QD154" s="131"/>
    </row>
    <row r="155" spans="2:446">
      <c r="B155" s="128"/>
      <c r="C155" s="129"/>
      <c r="D155" s="129"/>
      <c r="E155" s="129"/>
      <c r="F155" s="130"/>
      <c r="G155" s="130"/>
      <c r="H155" s="131"/>
      <c r="I155" s="132"/>
      <c r="J155" s="132"/>
      <c r="K155" s="162"/>
      <c r="L155" s="132"/>
      <c r="M155" s="132"/>
      <c r="N155" s="135"/>
      <c r="O155" s="132"/>
      <c r="P155" s="135"/>
      <c r="Q155" s="132"/>
      <c r="R155" s="133"/>
      <c r="S155" s="133"/>
      <c r="T155" s="133"/>
      <c r="U155" s="133"/>
      <c r="V155" s="133"/>
      <c r="W155" s="133"/>
      <c r="X155" s="131"/>
      <c r="Y155" s="134"/>
      <c r="Z155" s="134"/>
      <c r="AA155" s="163"/>
      <c r="AB155" s="163"/>
      <c r="AC155" s="134"/>
      <c r="AD155" s="134"/>
      <c r="AE155" s="134"/>
      <c r="AF155" s="131"/>
      <c r="AG155" s="135"/>
      <c r="AH155" s="135"/>
      <c r="AI155" s="135"/>
      <c r="AJ155" s="135"/>
      <c r="AK155" s="135"/>
      <c r="AL155" s="131"/>
      <c r="AM155" s="156"/>
      <c r="AN155" s="156"/>
      <c r="AO155" s="156"/>
      <c r="AP155" s="131"/>
      <c r="AQ155" s="138"/>
      <c r="AR155" s="138"/>
      <c r="AS155" s="131"/>
      <c r="AT155" s="138"/>
      <c r="AU155" s="138"/>
      <c r="AV155" s="131"/>
      <c r="AW155" s="138"/>
      <c r="AX155" s="138"/>
      <c r="AY155" s="138"/>
      <c r="AZ155" s="138"/>
      <c r="BA155" s="138"/>
      <c r="BB155" s="131"/>
      <c r="BC155" s="138"/>
      <c r="BD155" s="138"/>
      <c r="BE155" s="138"/>
      <c r="BF155" s="131"/>
      <c r="BG155" s="138"/>
      <c r="BH155" s="138"/>
      <c r="BI155" s="131"/>
      <c r="BJ155" s="140"/>
      <c r="BK155" s="140"/>
      <c r="BL155" s="140"/>
      <c r="BM155" s="140"/>
      <c r="BN155" s="140"/>
      <c r="BO155" s="140"/>
      <c r="BP155" s="140"/>
      <c r="BQ155" s="140"/>
      <c r="BR155" s="140"/>
      <c r="BS155" s="140"/>
      <c r="BT155" s="140"/>
      <c r="BU155" s="140"/>
      <c r="BV155" s="140"/>
      <c r="BW155" s="140"/>
      <c r="BX155" s="140"/>
      <c r="BY155" s="140"/>
      <c r="BZ155" s="140"/>
      <c r="CA155" s="140"/>
      <c r="CB155" s="140"/>
      <c r="CC155" s="140"/>
      <c r="CD155" s="140"/>
      <c r="CE155" s="140"/>
      <c r="CF155" s="140"/>
      <c r="CG155" s="140"/>
      <c r="CH155" s="140"/>
      <c r="CI155" s="140"/>
      <c r="CJ155" s="140"/>
      <c r="CK155" s="140"/>
      <c r="CL155" s="140"/>
      <c r="CM155" s="140"/>
      <c r="CN155" s="140"/>
      <c r="CO155" s="140"/>
      <c r="CP155" s="140"/>
      <c r="CQ155" s="140"/>
      <c r="CR155" s="131"/>
      <c r="CS155" s="140"/>
      <c r="CT155" s="140"/>
      <c r="CU155" s="140"/>
      <c r="CV155" s="140"/>
      <c r="CW155" s="140"/>
      <c r="CX155" s="140"/>
      <c r="CY155" s="140"/>
      <c r="CZ155" s="140"/>
      <c r="DA155" s="140"/>
      <c r="DB155" s="140"/>
      <c r="DC155" s="140"/>
      <c r="DD155" s="140"/>
      <c r="DE155" s="140"/>
      <c r="DF155" s="140"/>
      <c r="DG155" s="140"/>
      <c r="DH155" s="140"/>
      <c r="DI155" s="140"/>
      <c r="DJ155" s="140"/>
      <c r="DK155" s="140"/>
      <c r="DL155" s="140"/>
      <c r="DM155" s="140"/>
      <c r="DN155" s="140"/>
      <c r="DO155" s="140"/>
      <c r="DP155" s="140"/>
      <c r="DQ155" s="140"/>
      <c r="DR155" s="140"/>
      <c r="DS155" s="140"/>
      <c r="DT155" s="140"/>
      <c r="DU155" s="140"/>
      <c r="DV155" s="140"/>
      <c r="DW155" s="140"/>
      <c r="DX155" s="140"/>
      <c r="DY155" s="140"/>
      <c r="DZ155" s="140"/>
      <c r="EA155" s="139"/>
      <c r="EB155" s="140"/>
      <c r="EC155" s="140"/>
      <c r="ED155" s="140"/>
      <c r="EE155" s="140"/>
      <c r="EF155" s="140"/>
      <c r="EG155" s="140"/>
      <c r="EH155" s="140"/>
      <c r="EI155" s="140"/>
      <c r="EJ155" s="140"/>
      <c r="EK155" s="140"/>
      <c r="EL155" s="140"/>
      <c r="EM155" s="140"/>
      <c r="EN155" s="140"/>
      <c r="EO155" s="140"/>
      <c r="EP155" s="140"/>
      <c r="EQ155" s="140"/>
      <c r="ER155" s="140"/>
      <c r="ES155" s="140"/>
      <c r="ET155" s="140"/>
      <c r="EU155" s="140"/>
      <c r="EV155" s="140"/>
      <c r="EW155" s="140"/>
      <c r="EX155" s="140"/>
      <c r="EY155" s="140"/>
      <c r="EZ155" s="140"/>
      <c r="FA155" s="140"/>
      <c r="FB155" s="140"/>
      <c r="FC155" s="140"/>
      <c r="FD155" s="140"/>
      <c r="FE155" s="140"/>
      <c r="FF155" s="140"/>
      <c r="FG155" s="140"/>
      <c r="FH155" s="140"/>
      <c r="FI155" s="140"/>
      <c r="FJ155" s="139"/>
      <c r="FK155" s="140"/>
      <c r="FL155" s="140"/>
      <c r="FM155" s="140"/>
      <c r="FN155" s="140"/>
      <c r="FO155" s="140"/>
      <c r="FP155" s="140"/>
      <c r="FQ155" s="140"/>
      <c r="FR155" s="140"/>
      <c r="FS155" s="140"/>
      <c r="FT155" s="140"/>
      <c r="FU155" s="140"/>
      <c r="FV155" s="140"/>
      <c r="FW155" s="140"/>
      <c r="FX155" s="140"/>
      <c r="FY155" s="140"/>
      <c r="FZ155" s="140"/>
      <c r="GA155" s="140"/>
      <c r="GB155" s="140"/>
      <c r="GC155" s="140"/>
      <c r="GD155" s="140"/>
      <c r="GE155" s="140"/>
      <c r="GF155" s="140"/>
      <c r="GG155" s="140"/>
      <c r="GH155" s="140"/>
      <c r="GI155" s="140"/>
      <c r="GJ155" s="140"/>
      <c r="GK155" s="140"/>
      <c r="GL155" s="140"/>
      <c r="GM155" s="140"/>
      <c r="GN155" s="140"/>
      <c r="GO155" s="140"/>
      <c r="GP155" s="140"/>
      <c r="GQ155" s="140"/>
      <c r="GR155" s="140"/>
      <c r="GS155" s="139"/>
      <c r="GT155" s="140"/>
      <c r="GU155" s="140"/>
      <c r="GV155" s="140"/>
      <c r="GW155" s="140"/>
      <c r="GX155" s="140"/>
      <c r="GY155" s="140"/>
      <c r="GZ155" s="140"/>
      <c r="HA155" s="140"/>
      <c r="HB155" s="140"/>
      <c r="HC155" s="140"/>
      <c r="HD155" s="140"/>
      <c r="HE155" s="140"/>
      <c r="HF155" s="140"/>
      <c r="HG155" s="140"/>
      <c r="HH155" s="140"/>
      <c r="HI155" s="140"/>
      <c r="HJ155" s="140"/>
      <c r="HK155" s="140"/>
      <c r="HL155" s="140"/>
      <c r="HM155" s="140"/>
      <c r="HN155" s="140"/>
      <c r="HO155" s="140"/>
      <c r="HP155" s="140"/>
      <c r="HQ155" s="140"/>
      <c r="HR155" s="140"/>
      <c r="HS155" s="140"/>
      <c r="HT155" s="140"/>
      <c r="HU155" s="140"/>
      <c r="HV155" s="140"/>
      <c r="HW155" s="140"/>
      <c r="HX155" s="140"/>
      <c r="HY155" s="140"/>
      <c r="HZ155" s="140"/>
      <c r="IA155" s="140"/>
      <c r="IB155" s="139"/>
      <c r="IC155" s="140"/>
      <c r="ID155" s="140"/>
      <c r="IE155" s="140"/>
      <c r="IF155" s="140"/>
      <c r="IG155" s="140"/>
      <c r="IH155" s="140"/>
      <c r="II155" s="140"/>
      <c r="IJ155" s="140"/>
      <c r="IK155" s="140"/>
      <c r="IL155" s="140"/>
      <c r="IM155" s="140"/>
      <c r="IN155" s="140"/>
      <c r="IO155" s="140"/>
      <c r="IP155" s="140"/>
      <c r="IQ155" s="140"/>
      <c r="IR155" s="140"/>
      <c r="IS155" s="140"/>
      <c r="IT155" s="140"/>
      <c r="IU155" s="140"/>
      <c r="IV155" s="140"/>
      <c r="IW155" s="140"/>
      <c r="IX155" s="140"/>
      <c r="IY155" s="140"/>
      <c r="IZ155" s="140"/>
      <c r="JA155" s="140"/>
      <c r="JB155" s="140"/>
      <c r="JC155" s="140"/>
      <c r="JD155" s="140"/>
      <c r="JE155" s="140"/>
      <c r="JF155" s="140"/>
      <c r="JG155" s="140"/>
      <c r="JH155" s="140"/>
      <c r="JI155" s="140"/>
      <c r="JJ155" s="140"/>
      <c r="JK155" s="139"/>
      <c r="JL155" s="140"/>
      <c r="JM155" s="140"/>
      <c r="JN155" s="140"/>
      <c r="JO155" s="140"/>
      <c r="JP155" s="140"/>
      <c r="JQ155" s="140"/>
      <c r="JR155" s="140"/>
      <c r="JS155" s="140"/>
      <c r="JT155" s="140"/>
      <c r="JU155" s="140"/>
      <c r="JV155" s="140"/>
      <c r="JW155" s="140"/>
      <c r="JX155" s="140"/>
      <c r="JY155" s="140"/>
      <c r="JZ155" s="140"/>
      <c r="KA155" s="140"/>
      <c r="KB155" s="140"/>
      <c r="KC155" s="140"/>
      <c r="KD155" s="140"/>
      <c r="KE155" s="140"/>
      <c r="KF155" s="140"/>
      <c r="KG155" s="140"/>
      <c r="KH155" s="140"/>
      <c r="KI155" s="140"/>
      <c r="KJ155" s="140"/>
      <c r="KK155" s="140"/>
      <c r="KL155" s="140"/>
      <c r="KM155" s="140"/>
      <c r="KN155" s="140"/>
      <c r="KO155" s="140"/>
      <c r="KP155" s="140"/>
      <c r="KQ155" s="140"/>
      <c r="KR155" s="140"/>
      <c r="KS155" s="140"/>
      <c r="KT155" s="139"/>
      <c r="KU155" s="140"/>
      <c r="KV155" s="140"/>
      <c r="KW155" s="140"/>
      <c r="KX155" s="140"/>
      <c r="KY155" s="140"/>
      <c r="KZ155" s="140"/>
      <c r="LA155" s="140"/>
      <c r="LB155" s="140"/>
      <c r="LC155" s="140"/>
      <c r="LD155" s="140"/>
      <c r="LE155" s="140"/>
      <c r="LF155" s="140"/>
      <c r="LG155" s="140"/>
      <c r="LH155" s="140"/>
      <c r="LI155" s="140"/>
      <c r="LJ155" s="140"/>
      <c r="LK155" s="140"/>
      <c r="LL155" s="140"/>
      <c r="LM155" s="140"/>
      <c r="LN155" s="140"/>
      <c r="LO155" s="140"/>
      <c r="LP155" s="140"/>
      <c r="LQ155" s="140"/>
      <c r="LR155" s="140"/>
      <c r="LS155" s="140"/>
      <c r="LT155" s="140"/>
      <c r="LU155" s="140"/>
      <c r="LV155" s="140"/>
      <c r="LW155" s="140"/>
      <c r="LX155" s="140"/>
      <c r="LY155" s="140"/>
      <c r="LZ155" s="140"/>
      <c r="MA155" s="140"/>
      <c r="MB155" s="140"/>
      <c r="MC155" s="139"/>
      <c r="MD155" s="164"/>
      <c r="ME155" s="164"/>
      <c r="MF155" s="164"/>
      <c r="MG155" s="164"/>
      <c r="MH155" s="164"/>
      <c r="MI155" s="164"/>
      <c r="MJ155" s="164"/>
      <c r="MK155" s="164"/>
      <c r="ML155" s="164"/>
      <c r="MM155" s="164"/>
      <c r="MN155" s="164"/>
      <c r="MO155" s="164"/>
      <c r="MP155" s="164"/>
      <c r="MQ155" s="164"/>
      <c r="MR155" s="164"/>
      <c r="MS155" s="164"/>
      <c r="MT155" s="164"/>
      <c r="MU155" s="164"/>
      <c r="MV155" s="164"/>
      <c r="MW155" s="164"/>
      <c r="MX155" s="164"/>
      <c r="MY155" s="164"/>
      <c r="MZ155" s="164"/>
      <c r="NA155" s="164"/>
      <c r="NB155" s="164"/>
      <c r="NC155" s="164"/>
      <c r="ND155" s="164"/>
      <c r="NE155" s="164"/>
      <c r="NF155" s="164"/>
      <c r="NG155" s="164"/>
      <c r="NH155" s="164"/>
      <c r="NI155" s="164"/>
      <c r="NJ155" s="164"/>
      <c r="NK155" s="164"/>
      <c r="NL155" s="139"/>
      <c r="NM155" s="164"/>
      <c r="NN155" s="164"/>
      <c r="NO155" s="164"/>
      <c r="NP155" s="164"/>
      <c r="NQ155" s="164"/>
      <c r="NR155" s="164"/>
      <c r="NS155" s="164"/>
      <c r="NT155" s="164"/>
      <c r="NU155" s="164"/>
      <c r="NV155" s="164"/>
      <c r="NW155" s="164"/>
      <c r="NX155" s="164"/>
      <c r="NY155" s="164"/>
      <c r="NZ155" s="164"/>
      <c r="OA155" s="164"/>
      <c r="OB155" s="164"/>
      <c r="OC155" s="164"/>
      <c r="OD155" s="164"/>
      <c r="OE155" s="164"/>
      <c r="OF155" s="164"/>
      <c r="OG155" s="164"/>
      <c r="OH155" s="164"/>
      <c r="OI155" s="164"/>
      <c r="OJ155" s="164"/>
      <c r="OK155" s="164"/>
      <c r="OL155" s="164"/>
      <c r="OM155" s="164"/>
      <c r="ON155" s="164"/>
      <c r="OO155" s="164"/>
      <c r="OP155" s="164"/>
      <c r="OQ155" s="164"/>
      <c r="OR155" s="164"/>
      <c r="OS155" s="164"/>
      <c r="OT155" s="164"/>
      <c r="OU155" s="139"/>
      <c r="OV155" s="164"/>
      <c r="OW155" s="164"/>
      <c r="OX155" s="164"/>
      <c r="OY155" s="164"/>
      <c r="OZ155" s="164"/>
      <c r="PA155" s="164"/>
      <c r="PB155" s="164"/>
      <c r="PC155" s="164"/>
      <c r="PD155" s="164"/>
      <c r="PE155" s="164"/>
      <c r="PF155" s="164"/>
      <c r="PG155" s="164"/>
      <c r="PH155" s="164"/>
      <c r="PI155" s="164"/>
      <c r="PJ155" s="164"/>
      <c r="PK155" s="164"/>
      <c r="PL155" s="164"/>
      <c r="PM155" s="164"/>
      <c r="PN155" s="164"/>
      <c r="PO155" s="164"/>
      <c r="PP155" s="164"/>
      <c r="PQ155" s="164"/>
      <c r="PR155" s="164"/>
      <c r="PS155" s="164"/>
      <c r="PT155" s="164"/>
      <c r="PU155" s="164"/>
      <c r="PV155" s="164"/>
      <c r="PW155" s="164"/>
      <c r="PX155" s="164"/>
      <c r="PY155" s="164"/>
      <c r="PZ155" s="164"/>
      <c r="QA155" s="164"/>
      <c r="QB155" s="164"/>
      <c r="QC155" s="164"/>
      <c r="QD155" s="131"/>
    </row>
    <row r="156" spans="2:446">
      <c r="B156" s="128"/>
      <c r="C156" s="129"/>
      <c r="D156" s="129"/>
      <c r="E156" s="129"/>
      <c r="F156" s="130"/>
      <c r="G156" s="130"/>
      <c r="H156" s="131"/>
      <c r="I156" s="132"/>
      <c r="J156" s="132"/>
      <c r="K156" s="162"/>
      <c r="L156" s="132"/>
      <c r="M156" s="132"/>
      <c r="N156" s="135"/>
      <c r="O156" s="132"/>
      <c r="P156" s="135"/>
      <c r="Q156" s="132"/>
      <c r="R156" s="133"/>
      <c r="S156" s="133"/>
      <c r="T156" s="133"/>
      <c r="U156" s="133"/>
      <c r="V156" s="133"/>
      <c r="W156" s="133"/>
      <c r="X156" s="131"/>
      <c r="Y156" s="134"/>
      <c r="Z156" s="134"/>
      <c r="AA156" s="163"/>
      <c r="AB156" s="163"/>
      <c r="AC156" s="134"/>
      <c r="AD156" s="134"/>
      <c r="AE156" s="134"/>
      <c r="AF156" s="131"/>
      <c r="AG156" s="135"/>
      <c r="AH156" s="135"/>
      <c r="AI156" s="135"/>
      <c r="AJ156" s="135"/>
      <c r="AK156" s="135"/>
      <c r="AL156" s="131"/>
      <c r="AM156" s="156"/>
      <c r="AN156" s="156"/>
      <c r="AO156" s="156"/>
      <c r="AP156" s="131"/>
      <c r="AQ156" s="138"/>
      <c r="AR156" s="138"/>
      <c r="AS156" s="131"/>
      <c r="AT156" s="138"/>
      <c r="AU156" s="138"/>
      <c r="AV156" s="131"/>
      <c r="AW156" s="138"/>
      <c r="AX156" s="138"/>
      <c r="AY156" s="138"/>
      <c r="AZ156" s="138"/>
      <c r="BA156" s="138"/>
      <c r="BB156" s="131"/>
      <c r="BC156" s="138"/>
      <c r="BD156" s="138"/>
      <c r="BE156" s="138"/>
      <c r="BF156" s="131"/>
      <c r="BG156" s="138"/>
      <c r="BH156" s="138"/>
      <c r="BI156" s="131"/>
      <c r="BJ156" s="140"/>
      <c r="BK156" s="140"/>
      <c r="BL156" s="140"/>
      <c r="BM156" s="140"/>
      <c r="BN156" s="140"/>
      <c r="BO156" s="140"/>
      <c r="BP156" s="140"/>
      <c r="BQ156" s="140"/>
      <c r="BR156" s="140"/>
      <c r="BS156" s="140"/>
      <c r="BT156" s="140"/>
      <c r="BU156" s="140"/>
      <c r="BV156" s="140"/>
      <c r="BW156" s="140"/>
      <c r="BX156" s="140"/>
      <c r="BY156" s="140"/>
      <c r="BZ156" s="140"/>
      <c r="CA156" s="140"/>
      <c r="CB156" s="140"/>
      <c r="CC156" s="140"/>
      <c r="CD156" s="140"/>
      <c r="CE156" s="140"/>
      <c r="CF156" s="140"/>
      <c r="CG156" s="140"/>
      <c r="CH156" s="140"/>
      <c r="CI156" s="140"/>
      <c r="CJ156" s="140"/>
      <c r="CK156" s="140"/>
      <c r="CL156" s="140"/>
      <c r="CM156" s="140"/>
      <c r="CN156" s="140"/>
      <c r="CO156" s="140"/>
      <c r="CP156" s="140"/>
      <c r="CQ156" s="140"/>
      <c r="CR156" s="131"/>
      <c r="CS156" s="140"/>
      <c r="CT156" s="140"/>
      <c r="CU156" s="140"/>
      <c r="CV156" s="140"/>
      <c r="CW156" s="140"/>
      <c r="CX156" s="140"/>
      <c r="CY156" s="140"/>
      <c r="CZ156" s="140"/>
      <c r="DA156" s="140"/>
      <c r="DB156" s="140"/>
      <c r="DC156" s="140"/>
      <c r="DD156" s="140"/>
      <c r="DE156" s="140"/>
      <c r="DF156" s="140"/>
      <c r="DG156" s="140"/>
      <c r="DH156" s="140"/>
      <c r="DI156" s="140"/>
      <c r="DJ156" s="140"/>
      <c r="DK156" s="140"/>
      <c r="DL156" s="140"/>
      <c r="DM156" s="140"/>
      <c r="DN156" s="140"/>
      <c r="DO156" s="140"/>
      <c r="DP156" s="140"/>
      <c r="DQ156" s="140"/>
      <c r="DR156" s="140"/>
      <c r="DS156" s="140"/>
      <c r="DT156" s="140"/>
      <c r="DU156" s="140"/>
      <c r="DV156" s="140"/>
      <c r="DW156" s="140"/>
      <c r="DX156" s="140"/>
      <c r="DY156" s="140"/>
      <c r="DZ156" s="140"/>
      <c r="EA156" s="139"/>
      <c r="EB156" s="140"/>
      <c r="EC156" s="140"/>
      <c r="ED156" s="140"/>
      <c r="EE156" s="140"/>
      <c r="EF156" s="140"/>
      <c r="EG156" s="140"/>
      <c r="EH156" s="140"/>
      <c r="EI156" s="140"/>
      <c r="EJ156" s="140"/>
      <c r="EK156" s="140"/>
      <c r="EL156" s="140"/>
      <c r="EM156" s="140"/>
      <c r="EN156" s="140"/>
      <c r="EO156" s="140"/>
      <c r="EP156" s="140"/>
      <c r="EQ156" s="140"/>
      <c r="ER156" s="140"/>
      <c r="ES156" s="140"/>
      <c r="ET156" s="140"/>
      <c r="EU156" s="140"/>
      <c r="EV156" s="140"/>
      <c r="EW156" s="140"/>
      <c r="EX156" s="140"/>
      <c r="EY156" s="140"/>
      <c r="EZ156" s="140"/>
      <c r="FA156" s="140"/>
      <c r="FB156" s="140"/>
      <c r="FC156" s="140"/>
      <c r="FD156" s="140"/>
      <c r="FE156" s="140"/>
      <c r="FF156" s="140"/>
      <c r="FG156" s="140"/>
      <c r="FH156" s="140"/>
      <c r="FI156" s="140"/>
      <c r="FJ156" s="139"/>
      <c r="FK156" s="140"/>
      <c r="FL156" s="140"/>
      <c r="FM156" s="140"/>
      <c r="FN156" s="140"/>
      <c r="FO156" s="140"/>
      <c r="FP156" s="140"/>
      <c r="FQ156" s="140"/>
      <c r="FR156" s="140"/>
      <c r="FS156" s="140"/>
      <c r="FT156" s="140"/>
      <c r="FU156" s="140"/>
      <c r="FV156" s="140"/>
      <c r="FW156" s="140"/>
      <c r="FX156" s="140"/>
      <c r="FY156" s="140"/>
      <c r="FZ156" s="140"/>
      <c r="GA156" s="140"/>
      <c r="GB156" s="140"/>
      <c r="GC156" s="140"/>
      <c r="GD156" s="140"/>
      <c r="GE156" s="140"/>
      <c r="GF156" s="140"/>
      <c r="GG156" s="140"/>
      <c r="GH156" s="140"/>
      <c r="GI156" s="140"/>
      <c r="GJ156" s="140"/>
      <c r="GK156" s="140"/>
      <c r="GL156" s="140"/>
      <c r="GM156" s="140"/>
      <c r="GN156" s="140"/>
      <c r="GO156" s="140"/>
      <c r="GP156" s="140"/>
      <c r="GQ156" s="140"/>
      <c r="GR156" s="140"/>
      <c r="GS156" s="139"/>
      <c r="GT156" s="140"/>
      <c r="GU156" s="140"/>
      <c r="GV156" s="140"/>
      <c r="GW156" s="140"/>
      <c r="GX156" s="140"/>
      <c r="GY156" s="140"/>
      <c r="GZ156" s="140"/>
      <c r="HA156" s="140"/>
      <c r="HB156" s="140"/>
      <c r="HC156" s="140"/>
      <c r="HD156" s="140"/>
      <c r="HE156" s="140"/>
      <c r="HF156" s="140"/>
      <c r="HG156" s="140"/>
      <c r="HH156" s="140"/>
      <c r="HI156" s="140"/>
      <c r="HJ156" s="140"/>
      <c r="HK156" s="140"/>
      <c r="HL156" s="140"/>
      <c r="HM156" s="140"/>
      <c r="HN156" s="140"/>
      <c r="HO156" s="140"/>
      <c r="HP156" s="140"/>
      <c r="HQ156" s="140"/>
      <c r="HR156" s="140"/>
      <c r="HS156" s="140"/>
      <c r="HT156" s="140"/>
      <c r="HU156" s="140"/>
      <c r="HV156" s="140"/>
      <c r="HW156" s="140"/>
      <c r="HX156" s="140"/>
      <c r="HY156" s="140"/>
      <c r="HZ156" s="140"/>
      <c r="IA156" s="140"/>
      <c r="IB156" s="139"/>
      <c r="IC156" s="140"/>
      <c r="ID156" s="140"/>
      <c r="IE156" s="140"/>
      <c r="IF156" s="140"/>
      <c r="IG156" s="140"/>
      <c r="IH156" s="140"/>
      <c r="II156" s="140"/>
      <c r="IJ156" s="140"/>
      <c r="IK156" s="140"/>
      <c r="IL156" s="140"/>
      <c r="IM156" s="140"/>
      <c r="IN156" s="140"/>
      <c r="IO156" s="140"/>
      <c r="IP156" s="140"/>
      <c r="IQ156" s="140"/>
      <c r="IR156" s="140"/>
      <c r="IS156" s="140"/>
      <c r="IT156" s="140"/>
      <c r="IU156" s="140"/>
      <c r="IV156" s="140"/>
      <c r="IW156" s="140"/>
      <c r="IX156" s="140"/>
      <c r="IY156" s="140"/>
      <c r="IZ156" s="140"/>
      <c r="JA156" s="140"/>
      <c r="JB156" s="140"/>
      <c r="JC156" s="140"/>
      <c r="JD156" s="140"/>
      <c r="JE156" s="140"/>
      <c r="JF156" s="140"/>
      <c r="JG156" s="140"/>
      <c r="JH156" s="140"/>
      <c r="JI156" s="140"/>
      <c r="JJ156" s="140"/>
      <c r="JK156" s="139"/>
      <c r="JL156" s="140"/>
      <c r="JM156" s="140"/>
      <c r="JN156" s="140"/>
      <c r="JO156" s="140"/>
      <c r="JP156" s="140"/>
      <c r="JQ156" s="140"/>
      <c r="JR156" s="140"/>
      <c r="JS156" s="140"/>
      <c r="JT156" s="140"/>
      <c r="JU156" s="140"/>
      <c r="JV156" s="140"/>
      <c r="JW156" s="140"/>
      <c r="JX156" s="140"/>
      <c r="JY156" s="140"/>
      <c r="JZ156" s="140"/>
      <c r="KA156" s="140"/>
      <c r="KB156" s="140"/>
      <c r="KC156" s="140"/>
      <c r="KD156" s="140"/>
      <c r="KE156" s="140"/>
      <c r="KF156" s="140"/>
      <c r="KG156" s="140"/>
      <c r="KH156" s="140"/>
      <c r="KI156" s="140"/>
      <c r="KJ156" s="140"/>
      <c r="KK156" s="140"/>
      <c r="KL156" s="140"/>
      <c r="KM156" s="140"/>
      <c r="KN156" s="140"/>
      <c r="KO156" s="140"/>
      <c r="KP156" s="140"/>
      <c r="KQ156" s="140"/>
      <c r="KR156" s="140"/>
      <c r="KS156" s="140"/>
      <c r="KT156" s="139"/>
      <c r="KU156" s="140"/>
      <c r="KV156" s="140"/>
      <c r="KW156" s="140"/>
      <c r="KX156" s="140"/>
      <c r="KY156" s="140"/>
      <c r="KZ156" s="140"/>
      <c r="LA156" s="140"/>
      <c r="LB156" s="140"/>
      <c r="LC156" s="140"/>
      <c r="LD156" s="140"/>
      <c r="LE156" s="140"/>
      <c r="LF156" s="140"/>
      <c r="LG156" s="140"/>
      <c r="LH156" s="140"/>
      <c r="LI156" s="140"/>
      <c r="LJ156" s="140"/>
      <c r="LK156" s="140"/>
      <c r="LL156" s="140"/>
      <c r="LM156" s="140"/>
      <c r="LN156" s="140"/>
      <c r="LO156" s="140"/>
      <c r="LP156" s="140"/>
      <c r="LQ156" s="140"/>
      <c r="LR156" s="140"/>
      <c r="LS156" s="140"/>
      <c r="LT156" s="140"/>
      <c r="LU156" s="140"/>
      <c r="LV156" s="140"/>
      <c r="LW156" s="140"/>
      <c r="LX156" s="140"/>
      <c r="LY156" s="140"/>
      <c r="LZ156" s="140"/>
      <c r="MA156" s="140"/>
      <c r="MB156" s="140"/>
      <c r="MC156" s="139"/>
      <c r="MD156" s="164"/>
      <c r="ME156" s="164"/>
      <c r="MF156" s="164"/>
      <c r="MG156" s="164"/>
      <c r="MH156" s="164"/>
      <c r="MI156" s="164"/>
      <c r="MJ156" s="164"/>
      <c r="MK156" s="164"/>
      <c r="ML156" s="164"/>
      <c r="MM156" s="164"/>
      <c r="MN156" s="164"/>
      <c r="MO156" s="164"/>
      <c r="MP156" s="164"/>
      <c r="MQ156" s="164"/>
      <c r="MR156" s="164"/>
      <c r="MS156" s="164"/>
      <c r="MT156" s="164"/>
      <c r="MU156" s="164"/>
      <c r="MV156" s="164"/>
      <c r="MW156" s="164"/>
      <c r="MX156" s="164"/>
      <c r="MY156" s="164"/>
      <c r="MZ156" s="164"/>
      <c r="NA156" s="164"/>
      <c r="NB156" s="164"/>
      <c r="NC156" s="164"/>
      <c r="ND156" s="164"/>
      <c r="NE156" s="164"/>
      <c r="NF156" s="164"/>
      <c r="NG156" s="164"/>
      <c r="NH156" s="164"/>
      <c r="NI156" s="164"/>
      <c r="NJ156" s="164"/>
      <c r="NK156" s="164"/>
      <c r="NL156" s="139"/>
      <c r="NM156" s="164"/>
      <c r="NN156" s="164"/>
      <c r="NO156" s="164"/>
      <c r="NP156" s="164"/>
      <c r="NQ156" s="164"/>
      <c r="NR156" s="164"/>
      <c r="NS156" s="164"/>
      <c r="NT156" s="164"/>
      <c r="NU156" s="164"/>
      <c r="NV156" s="164"/>
      <c r="NW156" s="164"/>
      <c r="NX156" s="164"/>
      <c r="NY156" s="164"/>
      <c r="NZ156" s="164"/>
      <c r="OA156" s="164"/>
      <c r="OB156" s="164"/>
      <c r="OC156" s="164"/>
      <c r="OD156" s="164"/>
      <c r="OE156" s="164"/>
      <c r="OF156" s="164"/>
      <c r="OG156" s="164"/>
      <c r="OH156" s="164"/>
      <c r="OI156" s="164"/>
      <c r="OJ156" s="164"/>
      <c r="OK156" s="164"/>
      <c r="OL156" s="164"/>
      <c r="OM156" s="164"/>
      <c r="ON156" s="164"/>
      <c r="OO156" s="164"/>
      <c r="OP156" s="164"/>
      <c r="OQ156" s="164"/>
      <c r="OR156" s="164"/>
      <c r="OS156" s="164"/>
      <c r="OT156" s="164"/>
      <c r="OU156" s="139"/>
      <c r="OV156" s="164"/>
      <c r="OW156" s="164"/>
      <c r="OX156" s="164"/>
      <c r="OY156" s="164"/>
      <c r="OZ156" s="164"/>
      <c r="PA156" s="164"/>
      <c r="PB156" s="164"/>
      <c r="PC156" s="164"/>
      <c r="PD156" s="164"/>
      <c r="PE156" s="164"/>
      <c r="PF156" s="164"/>
      <c r="PG156" s="164"/>
      <c r="PH156" s="164"/>
      <c r="PI156" s="164"/>
      <c r="PJ156" s="164"/>
      <c r="PK156" s="164"/>
      <c r="PL156" s="164"/>
      <c r="PM156" s="164"/>
      <c r="PN156" s="164"/>
      <c r="PO156" s="164"/>
      <c r="PP156" s="164"/>
      <c r="PQ156" s="164"/>
      <c r="PR156" s="164"/>
      <c r="PS156" s="164"/>
      <c r="PT156" s="164"/>
      <c r="PU156" s="164"/>
      <c r="PV156" s="164"/>
      <c r="PW156" s="164"/>
      <c r="PX156" s="164"/>
      <c r="PY156" s="164"/>
      <c r="PZ156" s="164"/>
      <c r="QA156" s="164"/>
      <c r="QB156" s="164"/>
      <c r="QC156" s="164"/>
      <c r="QD156" s="131"/>
    </row>
    <row r="157" spans="2:446">
      <c r="B157" s="128"/>
      <c r="C157" s="129"/>
      <c r="D157" s="129"/>
      <c r="E157" s="129"/>
      <c r="F157" s="130"/>
      <c r="G157" s="130"/>
      <c r="H157" s="131"/>
      <c r="I157" s="132"/>
      <c r="J157" s="132"/>
      <c r="K157" s="162"/>
      <c r="L157" s="132"/>
      <c r="M157" s="132"/>
      <c r="N157" s="135"/>
      <c r="O157" s="132"/>
      <c r="P157" s="135"/>
      <c r="Q157" s="132"/>
      <c r="R157" s="133"/>
      <c r="S157" s="133"/>
      <c r="T157" s="133"/>
      <c r="U157" s="133"/>
      <c r="V157" s="133"/>
      <c r="W157" s="133"/>
      <c r="X157" s="131"/>
      <c r="Y157" s="134"/>
      <c r="Z157" s="134"/>
      <c r="AA157" s="163"/>
      <c r="AB157" s="163"/>
      <c r="AC157" s="134"/>
      <c r="AD157" s="134"/>
      <c r="AE157" s="134"/>
      <c r="AF157" s="131"/>
      <c r="AG157" s="135"/>
      <c r="AH157" s="135"/>
      <c r="AI157" s="135"/>
      <c r="AJ157" s="135"/>
      <c r="AK157" s="135"/>
      <c r="AL157" s="131"/>
      <c r="AM157" s="156"/>
      <c r="AN157" s="156"/>
      <c r="AO157" s="156"/>
      <c r="AP157" s="131"/>
      <c r="AQ157" s="138"/>
      <c r="AR157" s="138"/>
      <c r="AS157" s="131"/>
      <c r="AT157" s="138"/>
      <c r="AU157" s="138"/>
      <c r="AV157" s="131"/>
      <c r="AW157" s="138"/>
      <c r="AX157" s="138"/>
      <c r="AY157" s="138"/>
      <c r="AZ157" s="138"/>
      <c r="BA157" s="138"/>
      <c r="BB157" s="131"/>
      <c r="BC157" s="138"/>
      <c r="BD157" s="138"/>
      <c r="BE157" s="138"/>
      <c r="BF157" s="131"/>
      <c r="BG157" s="138"/>
      <c r="BH157" s="138"/>
      <c r="BI157" s="131"/>
      <c r="BJ157" s="140"/>
      <c r="BK157" s="140"/>
      <c r="BL157" s="140"/>
      <c r="BM157" s="140"/>
      <c r="BN157" s="140"/>
      <c r="BO157" s="140"/>
      <c r="BP157" s="140"/>
      <c r="BQ157" s="140"/>
      <c r="BR157" s="140"/>
      <c r="BS157" s="140"/>
      <c r="BT157" s="140"/>
      <c r="BU157" s="140"/>
      <c r="BV157" s="140"/>
      <c r="BW157" s="140"/>
      <c r="BX157" s="140"/>
      <c r="BY157" s="140"/>
      <c r="BZ157" s="140"/>
      <c r="CA157" s="140"/>
      <c r="CB157" s="140"/>
      <c r="CC157" s="140"/>
      <c r="CD157" s="140"/>
      <c r="CE157" s="140"/>
      <c r="CF157" s="140"/>
      <c r="CG157" s="140"/>
      <c r="CH157" s="140"/>
      <c r="CI157" s="140"/>
      <c r="CJ157" s="140"/>
      <c r="CK157" s="140"/>
      <c r="CL157" s="140"/>
      <c r="CM157" s="140"/>
      <c r="CN157" s="140"/>
      <c r="CO157" s="140"/>
      <c r="CP157" s="140"/>
      <c r="CQ157" s="140"/>
      <c r="CR157" s="131"/>
      <c r="CS157" s="140"/>
      <c r="CT157" s="140"/>
      <c r="CU157" s="140"/>
      <c r="CV157" s="140"/>
      <c r="CW157" s="140"/>
      <c r="CX157" s="140"/>
      <c r="CY157" s="140"/>
      <c r="CZ157" s="140"/>
      <c r="DA157" s="140"/>
      <c r="DB157" s="140"/>
      <c r="DC157" s="140"/>
      <c r="DD157" s="140"/>
      <c r="DE157" s="140"/>
      <c r="DF157" s="140"/>
      <c r="DG157" s="140"/>
      <c r="DH157" s="140"/>
      <c r="DI157" s="140"/>
      <c r="DJ157" s="140"/>
      <c r="DK157" s="140"/>
      <c r="DL157" s="140"/>
      <c r="DM157" s="140"/>
      <c r="DN157" s="140"/>
      <c r="DO157" s="140"/>
      <c r="DP157" s="140"/>
      <c r="DQ157" s="140"/>
      <c r="DR157" s="140"/>
      <c r="DS157" s="140"/>
      <c r="DT157" s="140"/>
      <c r="DU157" s="140"/>
      <c r="DV157" s="140"/>
      <c r="DW157" s="140"/>
      <c r="DX157" s="140"/>
      <c r="DY157" s="140"/>
      <c r="DZ157" s="140"/>
      <c r="EA157" s="139"/>
      <c r="EB157" s="140"/>
      <c r="EC157" s="140"/>
      <c r="ED157" s="140"/>
      <c r="EE157" s="140"/>
      <c r="EF157" s="140"/>
      <c r="EG157" s="140"/>
      <c r="EH157" s="140"/>
      <c r="EI157" s="140"/>
      <c r="EJ157" s="140"/>
      <c r="EK157" s="140"/>
      <c r="EL157" s="140"/>
      <c r="EM157" s="140"/>
      <c r="EN157" s="140"/>
      <c r="EO157" s="140"/>
      <c r="EP157" s="140"/>
      <c r="EQ157" s="140"/>
      <c r="ER157" s="140"/>
      <c r="ES157" s="140"/>
      <c r="ET157" s="140"/>
      <c r="EU157" s="140"/>
      <c r="EV157" s="140"/>
      <c r="EW157" s="140"/>
      <c r="EX157" s="140"/>
      <c r="EY157" s="140"/>
      <c r="EZ157" s="140"/>
      <c r="FA157" s="140"/>
      <c r="FB157" s="140"/>
      <c r="FC157" s="140"/>
      <c r="FD157" s="140"/>
      <c r="FE157" s="140"/>
      <c r="FF157" s="140"/>
      <c r="FG157" s="140"/>
      <c r="FH157" s="140"/>
      <c r="FI157" s="140"/>
      <c r="FJ157" s="139"/>
      <c r="FK157" s="140"/>
      <c r="FL157" s="140"/>
      <c r="FM157" s="140"/>
      <c r="FN157" s="140"/>
      <c r="FO157" s="140"/>
      <c r="FP157" s="140"/>
      <c r="FQ157" s="140"/>
      <c r="FR157" s="140"/>
      <c r="FS157" s="140"/>
      <c r="FT157" s="140"/>
      <c r="FU157" s="140"/>
      <c r="FV157" s="140"/>
      <c r="FW157" s="140"/>
      <c r="FX157" s="140"/>
      <c r="FY157" s="140"/>
      <c r="FZ157" s="140"/>
      <c r="GA157" s="140"/>
      <c r="GB157" s="140"/>
      <c r="GC157" s="140"/>
      <c r="GD157" s="140"/>
      <c r="GE157" s="140"/>
      <c r="GF157" s="140"/>
      <c r="GG157" s="140"/>
      <c r="GH157" s="140"/>
      <c r="GI157" s="140"/>
      <c r="GJ157" s="140"/>
      <c r="GK157" s="140"/>
      <c r="GL157" s="140"/>
      <c r="GM157" s="140"/>
      <c r="GN157" s="140"/>
      <c r="GO157" s="140"/>
      <c r="GP157" s="140"/>
      <c r="GQ157" s="140"/>
      <c r="GR157" s="140"/>
      <c r="GS157" s="139"/>
      <c r="GT157" s="140"/>
      <c r="GU157" s="140"/>
      <c r="GV157" s="140"/>
      <c r="GW157" s="140"/>
      <c r="GX157" s="140"/>
      <c r="GY157" s="140"/>
      <c r="GZ157" s="140"/>
      <c r="HA157" s="140"/>
      <c r="HB157" s="140"/>
      <c r="HC157" s="140"/>
      <c r="HD157" s="140"/>
      <c r="HE157" s="140"/>
      <c r="HF157" s="140"/>
      <c r="HG157" s="140"/>
      <c r="HH157" s="140"/>
      <c r="HI157" s="140"/>
      <c r="HJ157" s="140"/>
      <c r="HK157" s="140"/>
      <c r="HL157" s="140"/>
      <c r="HM157" s="140"/>
      <c r="HN157" s="140"/>
      <c r="HO157" s="140"/>
      <c r="HP157" s="140"/>
      <c r="HQ157" s="140"/>
      <c r="HR157" s="140"/>
      <c r="HS157" s="140"/>
      <c r="HT157" s="140"/>
      <c r="HU157" s="140"/>
      <c r="HV157" s="140"/>
      <c r="HW157" s="140"/>
      <c r="HX157" s="140"/>
      <c r="HY157" s="140"/>
      <c r="HZ157" s="140"/>
      <c r="IA157" s="140"/>
      <c r="IB157" s="139"/>
      <c r="IC157" s="140"/>
      <c r="ID157" s="140"/>
      <c r="IE157" s="140"/>
      <c r="IF157" s="140"/>
      <c r="IG157" s="140"/>
      <c r="IH157" s="140"/>
      <c r="II157" s="140"/>
      <c r="IJ157" s="140"/>
      <c r="IK157" s="140"/>
      <c r="IL157" s="140"/>
      <c r="IM157" s="140"/>
      <c r="IN157" s="140"/>
      <c r="IO157" s="140"/>
      <c r="IP157" s="140"/>
      <c r="IQ157" s="140"/>
      <c r="IR157" s="140"/>
      <c r="IS157" s="140"/>
      <c r="IT157" s="140"/>
      <c r="IU157" s="140"/>
      <c r="IV157" s="140"/>
      <c r="IW157" s="140"/>
      <c r="IX157" s="140"/>
      <c r="IY157" s="140"/>
      <c r="IZ157" s="140"/>
      <c r="JA157" s="140"/>
      <c r="JB157" s="140"/>
      <c r="JC157" s="140"/>
      <c r="JD157" s="140"/>
      <c r="JE157" s="140"/>
      <c r="JF157" s="140"/>
      <c r="JG157" s="140"/>
      <c r="JH157" s="140"/>
      <c r="JI157" s="140"/>
      <c r="JJ157" s="140"/>
      <c r="JK157" s="139"/>
      <c r="JL157" s="140"/>
      <c r="JM157" s="140"/>
      <c r="JN157" s="140"/>
      <c r="JO157" s="140"/>
      <c r="JP157" s="140"/>
      <c r="JQ157" s="140"/>
      <c r="JR157" s="140"/>
      <c r="JS157" s="140"/>
      <c r="JT157" s="140"/>
      <c r="JU157" s="140"/>
      <c r="JV157" s="140"/>
      <c r="JW157" s="140"/>
      <c r="JX157" s="140"/>
      <c r="JY157" s="140"/>
      <c r="JZ157" s="140"/>
      <c r="KA157" s="140"/>
      <c r="KB157" s="140"/>
      <c r="KC157" s="140"/>
      <c r="KD157" s="140"/>
      <c r="KE157" s="140"/>
      <c r="KF157" s="140"/>
      <c r="KG157" s="140"/>
      <c r="KH157" s="140"/>
      <c r="KI157" s="140"/>
      <c r="KJ157" s="140"/>
      <c r="KK157" s="140"/>
      <c r="KL157" s="140"/>
      <c r="KM157" s="140"/>
      <c r="KN157" s="140"/>
      <c r="KO157" s="140"/>
      <c r="KP157" s="140"/>
      <c r="KQ157" s="140"/>
      <c r="KR157" s="140"/>
      <c r="KS157" s="140"/>
      <c r="KT157" s="139"/>
      <c r="KU157" s="140"/>
      <c r="KV157" s="140"/>
      <c r="KW157" s="140"/>
      <c r="KX157" s="140"/>
      <c r="KY157" s="140"/>
      <c r="KZ157" s="140"/>
      <c r="LA157" s="140"/>
      <c r="LB157" s="140"/>
      <c r="LC157" s="140"/>
      <c r="LD157" s="140"/>
      <c r="LE157" s="140"/>
      <c r="LF157" s="140"/>
      <c r="LG157" s="140"/>
      <c r="LH157" s="140"/>
      <c r="LI157" s="140"/>
      <c r="LJ157" s="140"/>
      <c r="LK157" s="140"/>
      <c r="LL157" s="140"/>
      <c r="LM157" s="140"/>
      <c r="LN157" s="140"/>
      <c r="LO157" s="140"/>
      <c r="LP157" s="140"/>
      <c r="LQ157" s="140"/>
      <c r="LR157" s="140"/>
      <c r="LS157" s="140"/>
      <c r="LT157" s="140"/>
      <c r="LU157" s="140"/>
      <c r="LV157" s="140"/>
      <c r="LW157" s="140"/>
      <c r="LX157" s="140"/>
      <c r="LY157" s="140"/>
      <c r="LZ157" s="140"/>
      <c r="MA157" s="140"/>
      <c r="MB157" s="140"/>
      <c r="MC157" s="139"/>
      <c r="MD157" s="164"/>
      <c r="ME157" s="164"/>
      <c r="MF157" s="164"/>
      <c r="MG157" s="164"/>
      <c r="MH157" s="164"/>
      <c r="MI157" s="164"/>
      <c r="MJ157" s="164"/>
      <c r="MK157" s="164"/>
      <c r="ML157" s="164"/>
      <c r="MM157" s="164"/>
      <c r="MN157" s="164"/>
      <c r="MO157" s="164"/>
      <c r="MP157" s="164"/>
      <c r="MQ157" s="164"/>
      <c r="MR157" s="164"/>
      <c r="MS157" s="164"/>
      <c r="MT157" s="164"/>
      <c r="MU157" s="164"/>
      <c r="MV157" s="164"/>
      <c r="MW157" s="164"/>
      <c r="MX157" s="164"/>
      <c r="MY157" s="164"/>
      <c r="MZ157" s="164"/>
      <c r="NA157" s="164"/>
      <c r="NB157" s="164"/>
      <c r="NC157" s="164"/>
      <c r="ND157" s="164"/>
      <c r="NE157" s="164"/>
      <c r="NF157" s="164"/>
      <c r="NG157" s="164"/>
      <c r="NH157" s="164"/>
      <c r="NI157" s="164"/>
      <c r="NJ157" s="164"/>
      <c r="NK157" s="164"/>
      <c r="NL157" s="139"/>
      <c r="NM157" s="164"/>
      <c r="NN157" s="164"/>
      <c r="NO157" s="164"/>
      <c r="NP157" s="164"/>
      <c r="NQ157" s="164"/>
      <c r="NR157" s="164"/>
      <c r="NS157" s="164"/>
      <c r="NT157" s="164"/>
      <c r="NU157" s="164"/>
      <c r="NV157" s="164"/>
      <c r="NW157" s="164"/>
      <c r="NX157" s="164"/>
      <c r="NY157" s="164"/>
      <c r="NZ157" s="164"/>
      <c r="OA157" s="164"/>
      <c r="OB157" s="164"/>
      <c r="OC157" s="164"/>
      <c r="OD157" s="164"/>
      <c r="OE157" s="164"/>
      <c r="OF157" s="164"/>
      <c r="OG157" s="164"/>
      <c r="OH157" s="164"/>
      <c r="OI157" s="164"/>
      <c r="OJ157" s="164"/>
      <c r="OK157" s="164"/>
      <c r="OL157" s="164"/>
      <c r="OM157" s="164"/>
      <c r="ON157" s="164"/>
      <c r="OO157" s="164"/>
      <c r="OP157" s="164"/>
      <c r="OQ157" s="164"/>
      <c r="OR157" s="164"/>
      <c r="OS157" s="164"/>
      <c r="OT157" s="164"/>
      <c r="OU157" s="139"/>
      <c r="OV157" s="164"/>
      <c r="OW157" s="164"/>
      <c r="OX157" s="164"/>
      <c r="OY157" s="164"/>
      <c r="OZ157" s="164"/>
      <c r="PA157" s="164"/>
      <c r="PB157" s="164"/>
      <c r="PC157" s="164"/>
      <c r="PD157" s="164"/>
      <c r="PE157" s="164"/>
      <c r="PF157" s="164"/>
      <c r="PG157" s="164"/>
      <c r="PH157" s="164"/>
      <c r="PI157" s="164"/>
      <c r="PJ157" s="164"/>
      <c r="PK157" s="164"/>
      <c r="PL157" s="164"/>
      <c r="PM157" s="164"/>
      <c r="PN157" s="164"/>
      <c r="PO157" s="164"/>
      <c r="PP157" s="164"/>
      <c r="PQ157" s="164"/>
      <c r="PR157" s="164"/>
      <c r="PS157" s="164"/>
      <c r="PT157" s="164"/>
      <c r="PU157" s="164"/>
      <c r="PV157" s="164"/>
      <c r="PW157" s="164"/>
      <c r="PX157" s="164"/>
      <c r="PY157" s="164"/>
      <c r="PZ157" s="164"/>
      <c r="QA157" s="164"/>
      <c r="QB157" s="164"/>
      <c r="QC157" s="164"/>
      <c r="QD157" s="131"/>
    </row>
    <row r="158" spans="2:446">
      <c r="B158" s="128"/>
      <c r="C158" s="129"/>
      <c r="D158" s="129"/>
      <c r="E158" s="129"/>
      <c r="F158" s="130"/>
      <c r="G158" s="130"/>
      <c r="H158" s="131"/>
      <c r="I158" s="132"/>
      <c r="J158" s="132"/>
      <c r="K158" s="162"/>
      <c r="L158" s="132"/>
      <c r="M158" s="132"/>
      <c r="N158" s="135"/>
      <c r="O158" s="132"/>
      <c r="P158" s="135"/>
      <c r="Q158" s="132"/>
      <c r="R158" s="133"/>
      <c r="S158" s="133"/>
      <c r="T158" s="133"/>
      <c r="U158" s="133"/>
      <c r="V158" s="133"/>
      <c r="W158" s="133"/>
      <c r="X158" s="131"/>
      <c r="Y158" s="134"/>
      <c r="Z158" s="134"/>
      <c r="AA158" s="163"/>
      <c r="AB158" s="163"/>
      <c r="AC158" s="134"/>
      <c r="AD158" s="134"/>
      <c r="AE158" s="134"/>
      <c r="AF158" s="131"/>
      <c r="AG158" s="135"/>
      <c r="AH158" s="135"/>
      <c r="AI158" s="135"/>
      <c r="AJ158" s="135"/>
      <c r="AK158" s="135"/>
      <c r="AL158" s="131"/>
      <c r="AM158" s="156"/>
      <c r="AN158" s="156"/>
      <c r="AO158" s="156"/>
      <c r="AP158" s="131"/>
      <c r="AQ158" s="138"/>
      <c r="AR158" s="138"/>
      <c r="AS158" s="131"/>
      <c r="AT158" s="138"/>
      <c r="AU158" s="138"/>
      <c r="AV158" s="131"/>
      <c r="AW158" s="138"/>
      <c r="AX158" s="138"/>
      <c r="AY158" s="138"/>
      <c r="AZ158" s="138"/>
      <c r="BA158" s="138"/>
      <c r="BB158" s="131"/>
      <c r="BC158" s="138"/>
      <c r="BD158" s="138"/>
      <c r="BE158" s="138"/>
      <c r="BF158" s="131"/>
      <c r="BG158" s="138"/>
      <c r="BH158" s="138"/>
      <c r="BI158" s="131"/>
      <c r="BJ158" s="140"/>
      <c r="BK158" s="140"/>
      <c r="BL158" s="140"/>
      <c r="BM158" s="140"/>
      <c r="BN158" s="140"/>
      <c r="BO158" s="140"/>
      <c r="BP158" s="140"/>
      <c r="BQ158" s="140"/>
      <c r="BR158" s="140"/>
      <c r="BS158" s="140"/>
      <c r="BT158" s="140"/>
      <c r="BU158" s="140"/>
      <c r="BV158" s="140"/>
      <c r="BW158" s="140"/>
      <c r="BX158" s="140"/>
      <c r="BY158" s="140"/>
      <c r="BZ158" s="140"/>
      <c r="CA158" s="140"/>
      <c r="CB158" s="140"/>
      <c r="CC158" s="140"/>
      <c r="CD158" s="140"/>
      <c r="CE158" s="140"/>
      <c r="CF158" s="140"/>
      <c r="CG158" s="140"/>
      <c r="CH158" s="140"/>
      <c r="CI158" s="140"/>
      <c r="CJ158" s="140"/>
      <c r="CK158" s="140"/>
      <c r="CL158" s="140"/>
      <c r="CM158" s="140"/>
      <c r="CN158" s="140"/>
      <c r="CO158" s="140"/>
      <c r="CP158" s="140"/>
      <c r="CQ158" s="140"/>
      <c r="CR158" s="131"/>
      <c r="CS158" s="140"/>
      <c r="CT158" s="140"/>
      <c r="CU158" s="140"/>
      <c r="CV158" s="140"/>
      <c r="CW158" s="140"/>
      <c r="CX158" s="140"/>
      <c r="CY158" s="140"/>
      <c r="CZ158" s="140"/>
      <c r="DA158" s="140"/>
      <c r="DB158" s="140"/>
      <c r="DC158" s="140"/>
      <c r="DD158" s="140"/>
      <c r="DE158" s="140"/>
      <c r="DF158" s="140"/>
      <c r="DG158" s="140"/>
      <c r="DH158" s="140"/>
      <c r="DI158" s="140"/>
      <c r="DJ158" s="140"/>
      <c r="DK158" s="140"/>
      <c r="DL158" s="140"/>
      <c r="DM158" s="140"/>
      <c r="DN158" s="140"/>
      <c r="DO158" s="140"/>
      <c r="DP158" s="140"/>
      <c r="DQ158" s="140"/>
      <c r="DR158" s="140"/>
      <c r="DS158" s="140"/>
      <c r="DT158" s="140"/>
      <c r="DU158" s="140"/>
      <c r="DV158" s="140"/>
      <c r="DW158" s="140"/>
      <c r="DX158" s="140"/>
      <c r="DY158" s="140"/>
      <c r="DZ158" s="140"/>
      <c r="EA158" s="139"/>
      <c r="EB158" s="140"/>
      <c r="EC158" s="140"/>
      <c r="ED158" s="140"/>
      <c r="EE158" s="140"/>
      <c r="EF158" s="140"/>
      <c r="EG158" s="140"/>
      <c r="EH158" s="140"/>
      <c r="EI158" s="140"/>
      <c r="EJ158" s="140"/>
      <c r="EK158" s="140"/>
      <c r="EL158" s="140"/>
      <c r="EM158" s="140"/>
      <c r="EN158" s="140"/>
      <c r="EO158" s="140"/>
      <c r="EP158" s="140"/>
      <c r="EQ158" s="140"/>
      <c r="ER158" s="140"/>
      <c r="ES158" s="140"/>
      <c r="ET158" s="140"/>
      <c r="EU158" s="140"/>
      <c r="EV158" s="140"/>
      <c r="EW158" s="140"/>
      <c r="EX158" s="140"/>
      <c r="EY158" s="140"/>
      <c r="EZ158" s="140"/>
      <c r="FA158" s="140"/>
      <c r="FB158" s="140"/>
      <c r="FC158" s="140"/>
      <c r="FD158" s="140"/>
      <c r="FE158" s="140"/>
      <c r="FF158" s="140"/>
      <c r="FG158" s="140"/>
      <c r="FH158" s="140"/>
      <c r="FI158" s="140"/>
      <c r="FJ158" s="139"/>
      <c r="FK158" s="140"/>
      <c r="FL158" s="140"/>
      <c r="FM158" s="140"/>
      <c r="FN158" s="140"/>
      <c r="FO158" s="140"/>
      <c r="FP158" s="140"/>
      <c r="FQ158" s="140"/>
      <c r="FR158" s="140"/>
      <c r="FS158" s="140"/>
      <c r="FT158" s="140"/>
      <c r="FU158" s="140"/>
      <c r="FV158" s="140"/>
      <c r="FW158" s="140"/>
      <c r="FX158" s="140"/>
      <c r="FY158" s="140"/>
      <c r="FZ158" s="140"/>
      <c r="GA158" s="140"/>
      <c r="GB158" s="140"/>
      <c r="GC158" s="140"/>
      <c r="GD158" s="140"/>
      <c r="GE158" s="140"/>
      <c r="GF158" s="140"/>
      <c r="GG158" s="140"/>
      <c r="GH158" s="140"/>
      <c r="GI158" s="140"/>
      <c r="GJ158" s="140"/>
      <c r="GK158" s="140"/>
      <c r="GL158" s="140"/>
      <c r="GM158" s="140"/>
      <c r="GN158" s="140"/>
      <c r="GO158" s="140"/>
      <c r="GP158" s="140"/>
      <c r="GQ158" s="140"/>
      <c r="GR158" s="140"/>
      <c r="GS158" s="139"/>
      <c r="GT158" s="140"/>
      <c r="GU158" s="140"/>
      <c r="GV158" s="140"/>
      <c r="GW158" s="140"/>
      <c r="GX158" s="140"/>
      <c r="GY158" s="140"/>
      <c r="GZ158" s="140"/>
      <c r="HA158" s="140"/>
      <c r="HB158" s="140"/>
      <c r="HC158" s="140"/>
      <c r="HD158" s="140"/>
      <c r="HE158" s="140"/>
      <c r="HF158" s="140"/>
      <c r="HG158" s="140"/>
      <c r="HH158" s="140"/>
      <c r="HI158" s="140"/>
      <c r="HJ158" s="140"/>
      <c r="HK158" s="140"/>
      <c r="HL158" s="140"/>
      <c r="HM158" s="140"/>
      <c r="HN158" s="140"/>
      <c r="HO158" s="140"/>
      <c r="HP158" s="140"/>
      <c r="HQ158" s="140"/>
      <c r="HR158" s="140"/>
      <c r="HS158" s="140"/>
      <c r="HT158" s="140"/>
      <c r="HU158" s="140"/>
      <c r="HV158" s="140"/>
      <c r="HW158" s="140"/>
      <c r="HX158" s="140"/>
      <c r="HY158" s="140"/>
      <c r="HZ158" s="140"/>
      <c r="IA158" s="140"/>
      <c r="IB158" s="139"/>
      <c r="IC158" s="140"/>
      <c r="ID158" s="140"/>
      <c r="IE158" s="140"/>
      <c r="IF158" s="140"/>
      <c r="IG158" s="140"/>
      <c r="IH158" s="140"/>
      <c r="II158" s="140"/>
      <c r="IJ158" s="140"/>
      <c r="IK158" s="140"/>
      <c r="IL158" s="140"/>
      <c r="IM158" s="140"/>
      <c r="IN158" s="140"/>
      <c r="IO158" s="140"/>
      <c r="IP158" s="140"/>
      <c r="IQ158" s="140"/>
      <c r="IR158" s="140"/>
      <c r="IS158" s="140"/>
      <c r="IT158" s="140"/>
      <c r="IU158" s="140"/>
      <c r="IV158" s="140"/>
      <c r="IW158" s="140"/>
      <c r="IX158" s="140"/>
      <c r="IY158" s="140"/>
      <c r="IZ158" s="140"/>
      <c r="JA158" s="140"/>
      <c r="JB158" s="140"/>
      <c r="JC158" s="140"/>
      <c r="JD158" s="140"/>
      <c r="JE158" s="140"/>
      <c r="JF158" s="140"/>
      <c r="JG158" s="140"/>
      <c r="JH158" s="140"/>
      <c r="JI158" s="140"/>
      <c r="JJ158" s="140"/>
      <c r="JK158" s="139"/>
      <c r="JL158" s="140"/>
      <c r="JM158" s="140"/>
      <c r="JN158" s="140"/>
      <c r="JO158" s="140"/>
      <c r="JP158" s="140"/>
      <c r="JQ158" s="140"/>
      <c r="JR158" s="140"/>
      <c r="JS158" s="140"/>
      <c r="JT158" s="140"/>
      <c r="JU158" s="140"/>
      <c r="JV158" s="140"/>
      <c r="JW158" s="140"/>
      <c r="JX158" s="140"/>
      <c r="JY158" s="140"/>
      <c r="JZ158" s="140"/>
      <c r="KA158" s="140"/>
      <c r="KB158" s="140"/>
      <c r="KC158" s="140"/>
      <c r="KD158" s="140"/>
      <c r="KE158" s="140"/>
      <c r="KF158" s="140"/>
      <c r="KG158" s="140"/>
      <c r="KH158" s="140"/>
      <c r="KI158" s="140"/>
      <c r="KJ158" s="140"/>
      <c r="KK158" s="140"/>
      <c r="KL158" s="140"/>
      <c r="KM158" s="140"/>
      <c r="KN158" s="140"/>
      <c r="KO158" s="140"/>
      <c r="KP158" s="140"/>
      <c r="KQ158" s="140"/>
      <c r="KR158" s="140"/>
      <c r="KS158" s="140"/>
      <c r="KT158" s="139"/>
      <c r="KU158" s="140"/>
      <c r="KV158" s="140"/>
      <c r="KW158" s="140"/>
      <c r="KX158" s="140"/>
      <c r="KY158" s="140"/>
      <c r="KZ158" s="140"/>
      <c r="LA158" s="140"/>
      <c r="LB158" s="140"/>
      <c r="LC158" s="140"/>
      <c r="LD158" s="140"/>
      <c r="LE158" s="140"/>
      <c r="LF158" s="140"/>
      <c r="LG158" s="140"/>
      <c r="LH158" s="140"/>
      <c r="LI158" s="140"/>
      <c r="LJ158" s="140"/>
      <c r="LK158" s="140"/>
      <c r="LL158" s="140"/>
      <c r="LM158" s="140"/>
      <c r="LN158" s="140"/>
      <c r="LO158" s="140"/>
      <c r="LP158" s="140"/>
      <c r="LQ158" s="140"/>
      <c r="LR158" s="140"/>
      <c r="LS158" s="140"/>
      <c r="LT158" s="140"/>
      <c r="LU158" s="140"/>
      <c r="LV158" s="140"/>
      <c r="LW158" s="140"/>
      <c r="LX158" s="140"/>
      <c r="LY158" s="140"/>
      <c r="LZ158" s="140"/>
      <c r="MA158" s="140"/>
      <c r="MB158" s="140"/>
      <c r="MC158" s="139"/>
      <c r="MD158" s="164"/>
      <c r="ME158" s="164"/>
      <c r="MF158" s="164"/>
      <c r="MG158" s="164"/>
      <c r="MH158" s="164"/>
      <c r="MI158" s="164"/>
      <c r="MJ158" s="164"/>
      <c r="MK158" s="164"/>
      <c r="ML158" s="164"/>
      <c r="MM158" s="164"/>
      <c r="MN158" s="164"/>
      <c r="MO158" s="164"/>
      <c r="MP158" s="164"/>
      <c r="MQ158" s="164"/>
      <c r="MR158" s="164"/>
      <c r="MS158" s="164"/>
      <c r="MT158" s="164"/>
      <c r="MU158" s="164"/>
      <c r="MV158" s="164"/>
      <c r="MW158" s="164"/>
      <c r="MX158" s="164"/>
      <c r="MY158" s="164"/>
      <c r="MZ158" s="164"/>
      <c r="NA158" s="164"/>
      <c r="NB158" s="164"/>
      <c r="NC158" s="164"/>
      <c r="ND158" s="164"/>
      <c r="NE158" s="164"/>
      <c r="NF158" s="164"/>
      <c r="NG158" s="164"/>
      <c r="NH158" s="164"/>
      <c r="NI158" s="164"/>
      <c r="NJ158" s="164"/>
      <c r="NK158" s="164"/>
      <c r="NL158" s="139"/>
      <c r="NM158" s="164"/>
      <c r="NN158" s="164"/>
      <c r="NO158" s="164"/>
      <c r="NP158" s="164"/>
      <c r="NQ158" s="164"/>
      <c r="NR158" s="164"/>
      <c r="NS158" s="164"/>
      <c r="NT158" s="164"/>
      <c r="NU158" s="164"/>
      <c r="NV158" s="164"/>
      <c r="NW158" s="164"/>
      <c r="NX158" s="164"/>
      <c r="NY158" s="164"/>
      <c r="NZ158" s="164"/>
      <c r="OA158" s="164"/>
      <c r="OB158" s="164"/>
      <c r="OC158" s="164"/>
      <c r="OD158" s="164"/>
      <c r="OE158" s="164"/>
      <c r="OF158" s="164"/>
      <c r="OG158" s="164"/>
      <c r="OH158" s="164"/>
      <c r="OI158" s="164"/>
      <c r="OJ158" s="164"/>
      <c r="OK158" s="164"/>
      <c r="OL158" s="164"/>
      <c r="OM158" s="164"/>
      <c r="ON158" s="164"/>
      <c r="OO158" s="164"/>
      <c r="OP158" s="164"/>
      <c r="OQ158" s="164"/>
      <c r="OR158" s="164"/>
      <c r="OS158" s="164"/>
      <c r="OT158" s="164"/>
      <c r="OU158" s="139"/>
      <c r="OV158" s="164"/>
      <c r="OW158" s="164"/>
      <c r="OX158" s="164"/>
      <c r="OY158" s="164"/>
      <c r="OZ158" s="164"/>
      <c r="PA158" s="164"/>
      <c r="PB158" s="164"/>
      <c r="PC158" s="164"/>
      <c r="PD158" s="164"/>
      <c r="PE158" s="164"/>
      <c r="PF158" s="164"/>
      <c r="PG158" s="164"/>
      <c r="PH158" s="164"/>
      <c r="PI158" s="164"/>
      <c r="PJ158" s="164"/>
      <c r="PK158" s="164"/>
      <c r="PL158" s="164"/>
      <c r="PM158" s="164"/>
      <c r="PN158" s="164"/>
      <c r="PO158" s="164"/>
      <c r="PP158" s="164"/>
      <c r="PQ158" s="164"/>
      <c r="PR158" s="164"/>
      <c r="PS158" s="164"/>
      <c r="PT158" s="164"/>
      <c r="PU158" s="164"/>
      <c r="PV158" s="164"/>
      <c r="PW158" s="164"/>
      <c r="PX158" s="164"/>
      <c r="PY158" s="164"/>
      <c r="PZ158" s="164"/>
      <c r="QA158" s="164"/>
      <c r="QB158" s="164"/>
      <c r="QC158" s="164"/>
      <c r="QD158" s="131"/>
    </row>
    <row r="159" spans="2:446">
      <c r="B159" s="128"/>
      <c r="C159" s="129"/>
      <c r="D159" s="129"/>
      <c r="E159" s="129"/>
      <c r="F159" s="130"/>
      <c r="G159" s="130"/>
      <c r="H159" s="131"/>
      <c r="I159" s="132"/>
      <c r="J159" s="132"/>
      <c r="K159" s="162"/>
      <c r="L159" s="132"/>
      <c r="M159" s="132"/>
      <c r="N159" s="135"/>
      <c r="O159" s="132"/>
      <c r="P159" s="135"/>
      <c r="Q159" s="132"/>
      <c r="R159" s="133"/>
      <c r="S159" s="133"/>
      <c r="T159" s="133"/>
      <c r="U159" s="133"/>
      <c r="V159" s="133"/>
      <c r="W159" s="133"/>
      <c r="X159" s="131"/>
      <c r="Y159" s="134"/>
      <c r="Z159" s="134"/>
      <c r="AA159" s="163"/>
      <c r="AB159" s="163"/>
      <c r="AC159" s="134"/>
      <c r="AD159" s="134"/>
      <c r="AE159" s="134"/>
      <c r="AF159" s="131"/>
      <c r="AG159" s="135"/>
      <c r="AH159" s="135"/>
      <c r="AI159" s="135"/>
      <c r="AJ159" s="135"/>
      <c r="AK159" s="135"/>
      <c r="AL159" s="131"/>
      <c r="AM159" s="156"/>
      <c r="AN159" s="156"/>
      <c r="AO159" s="156"/>
      <c r="AP159" s="131"/>
      <c r="AQ159" s="138"/>
      <c r="AR159" s="138"/>
      <c r="AS159" s="131"/>
      <c r="AT159" s="138"/>
      <c r="AU159" s="138"/>
      <c r="AV159" s="131"/>
      <c r="AW159" s="138"/>
      <c r="AX159" s="138"/>
      <c r="AY159" s="138"/>
      <c r="AZ159" s="138"/>
      <c r="BA159" s="138"/>
      <c r="BB159" s="131"/>
      <c r="BC159" s="138"/>
      <c r="BD159" s="138"/>
      <c r="BE159" s="138"/>
      <c r="BF159" s="131"/>
      <c r="BG159" s="138"/>
      <c r="BH159" s="138"/>
      <c r="BI159" s="131"/>
      <c r="BJ159" s="140"/>
      <c r="BK159" s="140"/>
      <c r="BL159" s="140"/>
      <c r="BM159" s="140"/>
      <c r="BN159" s="140"/>
      <c r="BO159" s="140"/>
      <c r="BP159" s="140"/>
      <c r="BQ159" s="140"/>
      <c r="BR159" s="140"/>
      <c r="BS159" s="140"/>
      <c r="BT159" s="140"/>
      <c r="BU159" s="140"/>
      <c r="BV159" s="140"/>
      <c r="BW159" s="140"/>
      <c r="BX159" s="140"/>
      <c r="BY159" s="140"/>
      <c r="BZ159" s="140"/>
      <c r="CA159" s="140"/>
      <c r="CB159" s="140"/>
      <c r="CC159" s="140"/>
      <c r="CD159" s="140"/>
      <c r="CE159" s="140"/>
      <c r="CF159" s="140"/>
      <c r="CG159" s="140"/>
      <c r="CH159" s="140"/>
      <c r="CI159" s="140"/>
      <c r="CJ159" s="140"/>
      <c r="CK159" s="140"/>
      <c r="CL159" s="140"/>
      <c r="CM159" s="140"/>
      <c r="CN159" s="140"/>
      <c r="CO159" s="140"/>
      <c r="CP159" s="140"/>
      <c r="CQ159" s="140"/>
      <c r="CR159" s="131"/>
      <c r="CS159" s="140"/>
      <c r="CT159" s="140"/>
      <c r="CU159" s="140"/>
      <c r="CV159" s="140"/>
      <c r="CW159" s="140"/>
      <c r="CX159" s="140"/>
      <c r="CY159" s="140"/>
      <c r="CZ159" s="140"/>
      <c r="DA159" s="140"/>
      <c r="DB159" s="140"/>
      <c r="DC159" s="140"/>
      <c r="DD159" s="140"/>
      <c r="DE159" s="140"/>
      <c r="DF159" s="140"/>
      <c r="DG159" s="140"/>
      <c r="DH159" s="140"/>
      <c r="DI159" s="140"/>
      <c r="DJ159" s="140"/>
      <c r="DK159" s="140"/>
      <c r="DL159" s="140"/>
      <c r="DM159" s="140"/>
      <c r="DN159" s="140"/>
      <c r="DO159" s="140"/>
      <c r="DP159" s="140"/>
      <c r="DQ159" s="140"/>
      <c r="DR159" s="140"/>
      <c r="DS159" s="140"/>
      <c r="DT159" s="140"/>
      <c r="DU159" s="140"/>
      <c r="DV159" s="140"/>
      <c r="DW159" s="140"/>
      <c r="DX159" s="140"/>
      <c r="DY159" s="140"/>
      <c r="DZ159" s="140"/>
      <c r="EA159" s="139"/>
      <c r="EB159" s="140"/>
      <c r="EC159" s="140"/>
      <c r="ED159" s="140"/>
      <c r="EE159" s="140"/>
      <c r="EF159" s="140"/>
      <c r="EG159" s="140"/>
      <c r="EH159" s="140"/>
      <c r="EI159" s="140"/>
      <c r="EJ159" s="140"/>
      <c r="EK159" s="140"/>
      <c r="EL159" s="140"/>
      <c r="EM159" s="140"/>
      <c r="EN159" s="140"/>
      <c r="EO159" s="140"/>
      <c r="EP159" s="140"/>
      <c r="EQ159" s="140"/>
      <c r="ER159" s="140"/>
      <c r="ES159" s="140"/>
      <c r="ET159" s="140"/>
      <c r="EU159" s="140"/>
      <c r="EV159" s="140"/>
      <c r="EW159" s="140"/>
      <c r="EX159" s="140"/>
      <c r="EY159" s="140"/>
      <c r="EZ159" s="140"/>
      <c r="FA159" s="140"/>
      <c r="FB159" s="140"/>
      <c r="FC159" s="140"/>
      <c r="FD159" s="140"/>
      <c r="FE159" s="140"/>
      <c r="FF159" s="140"/>
      <c r="FG159" s="140"/>
      <c r="FH159" s="140"/>
      <c r="FI159" s="140"/>
      <c r="FJ159" s="139"/>
      <c r="FK159" s="140"/>
      <c r="FL159" s="140"/>
      <c r="FM159" s="140"/>
      <c r="FN159" s="140"/>
      <c r="FO159" s="140"/>
      <c r="FP159" s="140"/>
      <c r="FQ159" s="140"/>
      <c r="FR159" s="140"/>
      <c r="FS159" s="140"/>
      <c r="FT159" s="140"/>
      <c r="FU159" s="140"/>
      <c r="FV159" s="140"/>
      <c r="FW159" s="140"/>
      <c r="FX159" s="140"/>
      <c r="FY159" s="140"/>
      <c r="FZ159" s="140"/>
      <c r="GA159" s="140"/>
      <c r="GB159" s="140"/>
      <c r="GC159" s="140"/>
      <c r="GD159" s="140"/>
      <c r="GE159" s="140"/>
      <c r="GF159" s="140"/>
      <c r="GG159" s="140"/>
      <c r="GH159" s="140"/>
      <c r="GI159" s="140"/>
      <c r="GJ159" s="140"/>
      <c r="GK159" s="140"/>
      <c r="GL159" s="140"/>
      <c r="GM159" s="140"/>
      <c r="GN159" s="140"/>
      <c r="GO159" s="140"/>
      <c r="GP159" s="140"/>
      <c r="GQ159" s="140"/>
      <c r="GR159" s="140"/>
      <c r="GS159" s="139"/>
      <c r="GT159" s="140"/>
      <c r="GU159" s="140"/>
      <c r="GV159" s="140"/>
      <c r="GW159" s="140"/>
      <c r="GX159" s="140"/>
      <c r="GY159" s="140"/>
      <c r="GZ159" s="140"/>
      <c r="HA159" s="140"/>
      <c r="HB159" s="140"/>
      <c r="HC159" s="140"/>
      <c r="HD159" s="140"/>
      <c r="HE159" s="140"/>
      <c r="HF159" s="140"/>
      <c r="HG159" s="140"/>
      <c r="HH159" s="140"/>
      <c r="HI159" s="140"/>
      <c r="HJ159" s="140"/>
      <c r="HK159" s="140"/>
      <c r="HL159" s="140"/>
      <c r="HM159" s="140"/>
      <c r="HN159" s="140"/>
      <c r="HO159" s="140"/>
      <c r="HP159" s="140"/>
      <c r="HQ159" s="140"/>
      <c r="HR159" s="140"/>
      <c r="HS159" s="140"/>
      <c r="HT159" s="140"/>
      <c r="HU159" s="140"/>
      <c r="HV159" s="140"/>
      <c r="HW159" s="140"/>
      <c r="HX159" s="140"/>
      <c r="HY159" s="140"/>
      <c r="HZ159" s="140"/>
      <c r="IA159" s="140"/>
      <c r="IB159" s="139"/>
      <c r="IC159" s="140"/>
      <c r="ID159" s="140"/>
      <c r="IE159" s="140"/>
      <c r="IF159" s="140"/>
      <c r="IG159" s="140"/>
      <c r="IH159" s="140"/>
      <c r="II159" s="140"/>
      <c r="IJ159" s="140"/>
      <c r="IK159" s="140"/>
      <c r="IL159" s="140"/>
      <c r="IM159" s="140"/>
      <c r="IN159" s="140"/>
      <c r="IO159" s="140"/>
      <c r="IP159" s="140"/>
      <c r="IQ159" s="140"/>
      <c r="IR159" s="140"/>
      <c r="IS159" s="140"/>
      <c r="IT159" s="140"/>
      <c r="IU159" s="140"/>
      <c r="IV159" s="140"/>
      <c r="IW159" s="140"/>
      <c r="IX159" s="140"/>
      <c r="IY159" s="140"/>
      <c r="IZ159" s="140"/>
      <c r="JA159" s="140"/>
      <c r="JB159" s="140"/>
      <c r="JC159" s="140"/>
      <c r="JD159" s="140"/>
      <c r="JE159" s="140"/>
      <c r="JF159" s="140"/>
      <c r="JG159" s="140"/>
      <c r="JH159" s="140"/>
      <c r="JI159" s="140"/>
      <c r="JJ159" s="140"/>
      <c r="JK159" s="139"/>
      <c r="JL159" s="140"/>
      <c r="JM159" s="140"/>
      <c r="JN159" s="140"/>
      <c r="JO159" s="140"/>
      <c r="JP159" s="140"/>
      <c r="JQ159" s="140"/>
      <c r="JR159" s="140"/>
      <c r="JS159" s="140"/>
      <c r="JT159" s="140"/>
      <c r="JU159" s="140"/>
      <c r="JV159" s="140"/>
      <c r="JW159" s="140"/>
      <c r="JX159" s="140"/>
      <c r="JY159" s="140"/>
      <c r="JZ159" s="140"/>
      <c r="KA159" s="140"/>
      <c r="KB159" s="140"/>
      <c r="KC159" s="140"/>
      <c r="KD159" s="140"/>
      <c r="KE159" s="140"/>
      <c r="KF159" s="140"/>
      <c r="KG159" s="140"/>
      <c r="KH159" s="140"/>
      <c r="KI159" s="140"/>
      <c r="KJ159" s="140"/>
      <c r="KK159" s="140"/>
      <c r="KL159" s="140"/>
      <c r="KM159" s="140"/>
      <c r="KN159" s="140"/>
      <c r="KO159" s="140"/>
      <c r="KP159" s="140"/>
      <c r="KQ159" s="140"/>
      <c r="KR159" s="140"/>
      <c r="KS159" s="140"/>
      <c r="KT159" s="139"/>
      <c r="KU159" s="140"/>
      <c r="KV159" s="140"/>
      <c r="KW159" s="140"/>
      <c r="KX159" s="140"/>
      <c r="KY159" s="140"/>
      <c r="KZ159" s="140"/>
      <c r="LA159" s="140"/>
      <c r="LB159" s="140"/>
      <c r="LC159" s="140"/>
      <c r="LD159" s="140"/>
      <c r="LE159" s="140"/>
      <c r="LF159" s="140"/>
      <c r="LG159" s="140"/>
      <c r="LH159" s="140"/>
      <c r="LI159" s="140"/>
      <c r="LJ159" s="140"/>
      <c r="LK159" s="140"/>
      <c r="LL159" s="140"/>
      <c r="LM159" s="140"/>
      <c r="LN159" s="140"/>
      <c r="LO159" s="140"/>
      <c r="LP159" s="140"/>
      <c r="LQ159" s="140"/>
      <c r="LR159" s="140"/>
      <c r="LS159" s="140"/>
      <c r="LT159" s="140"/>
      <c r="LU159" s="140"/>
      <c r="LV159" s="140"/>
      <c r="LW159" s="140"/>
      <c r="LX159" s="140"/>
      <c r="LY159" s="140"/>
      <c r="LZ159" s="140"/>
      <c r="MA159" s="140"/>
      <c r="MB159" s="140"/>
      <c r="MC159" s="139"/>
      <c r="MD159" s="164"/>
      <c r="ME159" s="164"/>
      <c r="MF159" s="164"/>
      <c r="MG159" s="164"/>
      <c r="MH159" s="164"/>
      <c r="MI159" s="164"/>
      <c r="MJ159" s="164"/>
      <c r="MK159" s="164"/>
      <c r="ML159" s="164"/>
      <c r="MM159" s="164"/>
      <c r="MN159" s="164"/>
      <c r="MO159" s="164"/>
      <c r="MP159" s="164"/>
      <c r="MQ159" s="164"/>
      <c r="MR159" s="164"/>
      <c r="MS159" s="164"/>
      <c r="MT159" s="164"/>
      <c r="MU159" s="164"/>
      <c r="MV159" s="164"/>
      <c r="MW159" s="164"/>
      <c r="MX159" s="164"/>
      <c r="MY159" s="164"/>
      <c r="MZ159" s="164"/>
      <c r="NA159" s="164"/>
      <c r="NB159" s="164"/>
      <c r="NC159" s="164"/>
      <c r="ND159" s="164"/>
      <c r="NE159" s="164"/>
      <c r="NF159" s="164"/>
      <c r="NG159" s="164"/>
      <c r="NH159" s="164"/>
      <c r="NI159" s="164"/>
      <c r="NJ159" s="164"/>
      <c r="NK159" s="164"/>
      <c r="NL159" s="139"/>
      <c r="NM159" s="164"/>
      <c r="NN159" s="164"/>
      <c r="NO159" s="164"/>
      <c r="NP159" s="164"/>
      <c r="NQ159" s="164"/>
      <c r="NR159" s="164"/>
      <c r="NS159" s="164"/>
      <c r="NT159" s="164"/>
      <c r="NU159" s="164"/>
      <c r="NV159" s="164"/>
      <c r="NW159" s="164"/>
      <c r="NX159" s="164"/>
      <c r="NY159" s="164"/>
      <c r="NZ159" s="164"/>
      <c r="OA159" s="164"/>
      <c r="OB159" s="164"/>
      <c r="OC159" s="164"/>
      <c r="OD159" s="164"/>
      <c r="OE159" s="164"/>
      <c r="OF159" s="164"/>
      <c r="OG159" s="164"/>
      <c r="OH159" s="164"/>
      <c r="OI159" s="164"/>
      <c r="OJ159" s="164"/>
      <c r="OK159" s="164"/>
      <c r="OL159" s="164"/>
      <c r="OM159" s="164"/>
      <c r="ON159" s="164"/>
      <c r="OO159" s="164"/>
      <c r="OP159" s="164"/>
      <c r="OQ159" s="164"/>
      <c r="OR159" s="164"/>
      <c r="OS159" s="164"/>
      <c r="OT159" s="164"/>
      <c r="OU159" s="139"/>
      <c r="OV159" s="164"/>
      <c r="OW159" s="164"/>
      <c r="OX159" s="164"/>
      <c r="OY159" s="164"/>
      <c r="OZ159" s="164"/>
      <c r="PA159" s="164"/>
      <c r="PB159" s="164"/>
      <c r="PC159" s="164"/>
      <c r="PD159" s="164"/>
      <c r="PE159" s="164"/>
      <c r="PF159" s="164"/>
      <c r="PG159" s="164"/>
      <c r="PH159" s="164"/>
      <c r="PI159" s="164"/>
      <c r="PJ159" s="164"/>
      <c r="PK159" s="164"/>
      <c r="PL159" s="164"/>
      <c r="PM159" s="164"/>
      <c r="PN159" s="164"/>
      <c r="PO159" s="164"/>
      <c r="PP159" s="164"/>
      <c r="PQ159" s="164"/>
      <c r="PR159" s="164"/>
      <c r="PS159" s="164"/>
      <c r="PT159" s="164"/>
      <c r="PU159" s="164"/>
      <c r="PV159" s="164"/>
      <c r="PW159" s="164"/>
      <c r="PX159" s="164"/>
      <c r="PY159" s="164"/>
      <c r="PZ159" s="164"/>
      <c r="QA159" s="164"/>
      <c r="QB159" s="164"/>
      <c r="QC159" s="164"/>
      <c r="QD159" s="131"/>
    </row>
    <row r="160" spans="2:446">
      <c r="B160" s="128"/>
      <c r="C160" s="129"/>
      <c r="D160" s="129"/>
      <c r="E160" s="129"/>
      <c r="F160" s="130"/>
      <c r="G160" s="130"/>
      <c r="H160" s="131"/>
      <c r="I160" s="132"/>
      <c r="J160" s="132"/>
      <c r="K160" s="162"/>
      <c r="L160" s="132"/>
      <c r="M160" s="132"/>
      <c r="N160" s="135"/>
      <c r="O160" s="132"/>
      <c r="P160" s="135"/>
      <c r="Q160" s="132"/>
      <c r="R160" s="133"/>
      <c r="S160" s="133"/>
      <c r="T160" s="133"/>
      <c r="U160" s="133"/>
      <c r="V160" s="133"/>
      <c r="W160" s="133"/>
      <c r="X160" s="131"/>
      <c r="Y160" s="134"/>
      <c r="Z160" s="134"/>
      <c r="AA160" s="163"/>
      <c r="AB160" s="163"/>
      <c r="AC160" s="134"/>
      <c r="AD160" s="134"/>
      <c r="AE160" s="134"/>
      <c r="AF160" s="131"/>
      <c r="AG160" s="135"/>
      <c r="AH160" s="135"/>
      <c r="AI160" s="135"/>
      <c r="AJ160" s="135"/>
      <c r="AK160" s="135"/>
      <c r="AL160" s="131"/>
      <c r="AM160" s="156"/>
      <c r="AN160" s="156"/>
      <c r="AO160" s="156"/>
      <c r="AP160" s="131"/>
      <c r="AQ160" s="138"/>
      <c r="AR160" s="138"/>
      <c r="AS160" s="131"/>
      <c r="AT160" s="138"/>
      <c r="AU160" s="138"/>
      <c r="AV160" s="131"/>
      <c r="AW160" s="138"/>
      <c r="AX160" s="138"/>
      <c r="AY160" s="138"/>
      <c r="AZ160" s="138"/>
      <c r="BA160" s="138"/>
      <c r="BB160" s="131"/>
      <c r="BC160" s="138"/>
      <c r="BD160" s="138"/>
      <c r="BE160" s="138"/>
      <c r="BF160" s="131"/>
      <c r="BG160" s="138"/>
      <c r="BH160" s="138"/>
      <c r="BI160" s="131"/>
      <c r="BJ160" s="140"/>
      <c r="BK160" s="140"/>
      <c r="BL160" s="140"/>
      <c r="BM160" s="140"/>
      <c r="BN160" s="140"/>
      <c r="BO160" s="140"/>
      <c r="BP160" s="140"/>
      <c r="BQ160" s="140"/>
      <c r="BR160" s="140"/>
      <c r="BS160" s="140"/>
      <c r="BT160" s="140"/>
      <c r="BU160" s="140"/>
      <c r="BV160" s="140"/>
      <c r="BW160" s="140"/>
      <c r="BX160" s="140"/>
      <c r="BY160" s="140"/>
      <c r="BZ160" s="140"/>
      <c r="CA160" s="140"/>
      <c r="CB160" s="140"/>
      <c r="CC160" s="140"/>
      <c r="CD160" s="140"/>
      <c r="CE160" s="140"/>
      <c r="CF160" s="140"/>
      <c r="CG160" s="140"/>
      <c r="CH160" s="140"/>
      <c r="CI160" s="140"/>
      <c r="CJ160" s="140"/>
      <c r="CK160" s="140"/>
      <c r="CL160" s="140"/>
      <c r="CM160" s="140"/>
      <c r="CN160" s="140"/>
      <c r="CO160" s="140"/>
      <c r="CP160" s="140"/>
      <c r="CQ160" s="140"/>
      <c r="CR160" s="131"/>
      <c r="CS160" s="140"/>
      <c r="CT160" s="140"/>
      <c r="CU160" s="140"/>
      <c r="CV160" s="140"/>
      <c r="CW160" s="140"/>
      <c r="CX160" s="140"/>
      <c r="CY160" s="140"/>
      <c r="CZ160" s="140"/>
      <c r="DA160" s="140"/>
      <c r="DB160" s="140"/>
      <c r="DC160" s="140"/>
      <c r="DD160" s="140"/>
      <c r="DE160" s="140"/>
      <c r="DF160" s="140"/>
      <c r="DG160" s="140"/>
      <c r="DH160" s="140"/>
      <c r="DI160" s="140"/>
      <c r="DJ160" s="140"/>
      <c r="DK160" s="140"/>
      <c r="DL160" s="140"/>
      <c r="DM160" s="140"/>
      <c r="DN160" s="140"/>
      <c r="DO160" s="140"/>
      <c r="DP160" s="140"/>
      <c r="DQ160" s="140"/>
      <c r="DR160" s="140"/>
      <c r="DS160" s="140"/>
      <c r="DT160" s="140"/>
      <c r="DU160" s="140"/>
      <c r="DV160" s="140"/>
      <c r="DW160" s="140"/>
      <c r="DX160" s="140"/>
      <c r="DY160" s="140"/>
      <c r="DZ160" s="140"/>
      <c r="EA160" s="139"/>
      <c r="EB160" s="140"/>
      <c r="EC160" s="140"/>
      <c r="ED160" s="140"/>
      <c r="EE160" s="140"/>
      <c r="EF160" s="140"/>
      <c r="EG160" s="140"/>
      <c r="EH160" s="140"/>
      <c r="EI160" s="140"/>
      <c r="EJ160" s="140"/>
      <c r="EK160" s="140"/>
      <c r="EL160" s="140"/>
      <c r="EM160" s="140"/>
      <c r="EN160" s="140"/>
      <c r="EO160" s="140"/>
      <c r="EP160" s="140"/>
      <c r="EQ160" s="140"/>
      <c r="ER160" s="140"/>
      <c r="ES160" s="140"/>
      <c r="ET160" s="140"/>
      <c r="EU160" s="140"/>
      <c r="EV160" s="140"/>
      <c r="EW160" s="140"/>
      <c r="EX160" s="140"/>
      <c r="EY160" s="140"/>
      <c r="EZ160" s="140"/>
      <c r="FA160" s="140"/>
      <c r="FB160" s="140"/>
      <c r="FC160" s="140"/>
      <c r="FD160" s="140"/>
      <c r="FE160" s="140"/>
      <c r="FF160" s="140"/>
      <c r="FG160" s="140"/>
      <c r="FH160" s="140"/>
      <c r="FI160" s="140"/>
      <c r="FJ160" s="139"/>
      <c r="FK160" s="140"/>
      <c r="FL160" s="140"/>
      <c r="FM160" s="140"/>
      <c r="FN160" s="140"/>
      <c r="FO160" s="140"/>
      <c r="FP160" s="140"/>
      <c r="FQ160" s="140"/>
      <c r="FR160" s="140"/>
      <c r="FS160" s="140"/>
      <c r="FT160" s="140"/>
      <c r="FU160" s="140"/>
      <c r="FV160" s="140"/>
      <c r="FW160" s="140"/>
      <c r="FX160" s="140"/>
      <c r="FY160" s="140"/>
      <c r="FZ160" s="140"/>
      <c r="GA160" s="140"/>
      <c r="GB160" s="140"/>
      <c r="GC160" s="140"/>
      <c r="GD160" s="140"/>
      <c r="GE160" s="140"/>
      <c r="GF160" s="140"/>
      <c r="GG160" s="140"/>
      <c r="GH160" s="140"/>
      <c r="GI160" s="140"/>
      <c r="GJ160" s="140"/>
      <c r="GK160" s="140"/>
      <c r="GL160" s="140"/>
      <c r="GM160" s="140"/>
      <c r="GN160" s="140"/>
      <c r="GO160" s="140"/>
      <c r="GP160" s="140"/>
      <c r="GQ160" s="140"/>
      <c r="GR160" s="140"/>
      <c r="GS160" s="139"/>
      <c r="GT160" s="140"/>
      <c r="GU160" s="140"/>
      <c r="GV160" s="140"/>
      <c r="GW160" s="140"/>
      <c r="GX160" s="140"/>
      <c r="GY160" s="140"/>
      <c r="GZ160" s="140"/>
      <c r="HA160" s="140"/>
      <c r="HB160" s="140"/>
      <c r="HC160" s="140"/>
      <c r="HD160" s="140"/>
      <c r="HE160" s="140"/>
      <c r="HF160" s="140"/>
      <c r="HG160" s="140"/>
      <c r="HH160" s="140"/>
      <c r="HI160" s="140"/>
      <c r="HJ160" s="140"/>
      <c r="HK160" s="140"/>
      <c r="HL160" s="140"/>
      <c r="HM160" s="140"/>
      <c r="HN160" s="140"/>
      <c r="HO160" s="140"/>
      <c r="HP160" s="140"/>
      <c r="HQ160" s="140"/>
      <c r="HR160" s="140"/>
      <c r="HS160" s="140"/>
      <c r="HT160" s="140"/>
      <c r="HU160" s="140"/>
      <c r="HV160" s="140"/>
      <c r="HW160" s="140"/>
      <c r="HX160" s="140"/>
      <c r="HY160" s="140"/>
      <c r="HZ160" s="140"/>
      <c r="IA160" s="140"/>
      <c r="IB160" s="139"/>
      <c r="IC160" s="140"/>
      <c r="ID160" s="140"/>
      <c r="IE160" s="140"/>
      <c r="IF160" s="140"/>
      <c r="IG160" s="140"/>
      <c r="IH160" s="140"/>
      <c r="II160" s="140"/>
      <c r="IJ160" s="140"/>
      <c r="IK160" s="140"/>
      <c r="IL160" s="140"/>
      <c r="IM160" s="140"/>
      <c r="IN160" s="140"/>
      <c r="IO160" s="140"/>
      <c r="IP160" s="140"/>
      <c r="IQ160" s="140"/>
      <c r="IR160" s="140"/>
      <c r="IS160" s="140"/>
      <c r="IT160" s="140"/>
      <c r="IU160" s="140"/>
      <c r="IV160" s="140"/>
      <c r="IW160" s="140"/>
      <c r="IX160" s="140"/>
      <c r="IY160" s="140"/>
      <c r="IZ160" s="140"/>
      <c r="JA160" s="140"/>
      <c r="JB160" s="140"/>
      <c r="JC160" s="140"/>
      <c r="JD160" s="140"/>
      <c r="JE160" s="140"/>
      <c r="JF160" s="140"/>
      <c r="JG160" s="140"/>
      <c r="JH160" s="140"/>
      <c r="JI160" s="140"/>
      <c r="JJ160" s="140"/>
      <c r="JK160" s="139"/>
      <c r="JL160" s="140"/>
      <c r="JM160" s="140"/>
      <c r="JN160" s="140"/>
      <c r="JO160" s="140"/>
      <c r="JP160" s="140"/>
      <c r="JQ160" s="140"/>
      <c r="JR160" s="140"/>
      <c r="JS160" s="140"/>
      <c r="JT160" s="140"/>
      <c r="JU160" s="140"/>
      <c r="JV160" s="140"/>
      <c r="JW160" s="140"/>
      <c r="JX160" s="140"/>
      <c r="JY160" s="140"/>
      <c r="JZ160" s="140"/>
      <c r="KA160" s="140"/>
      <c r="KB160" s="140"/>
      <c r="KC160" s="140"/>
      <c r="KD160" s="140"/>
      <c r="KE160" s="140"/>
      <c r="KF160" s="140"/>
      <c r="KG160" s="140"/>
      <c r="KH160" s="140"/>
      <c r="KI160" s="140"/>
      <c r="KJ160" s="140"/>
      <c r="KK160" s="140"/>
      <c r="KL160" s="140"/>
      <c r="KM160" s="140"/>
      <c r="KN160" s="140"/>
      <c r="KO160" s="140"/>
      <c r="KP160" s="140"/>
      <c r="KQ160" s="140"/>
      <c r="KR160" s="140"/>
      <c r="KS160" s="140"/>
      <c r="KT160" s="139"/>
      <c r="KU160" s="140"/>
      <c r="KV160" s="140"/>
      <c r="KW160" s="140"/>
      <c r="KX160" s="140"/>
      <c r="KY160" s="140"/>
      <c r="KZ160" s="140"/>
      <c r="LA160" s="140"/>
      <c r="LB160" s="140"/>
      <c r="LC160" s="140"/>
      <c r="LD160" s="140"/>
      <c r="LE160" s="140"/>
      <c r="LF160" s="140"/>
      <c r="LG160" s="140"/>
      <c r="LH160" s="140"/>
      <c r="LI160" s="140"/>
      <c r="LJ160" s="140"/>
      <c r="LK160" s="140"/>
      <c r="LL160" s="140"/>
      <c r="LM160" s="140"/>
      <c r="LN160" s="140"/>
      <c r="LO160" s="140"/>
      <c r="LP160" s="140"/>
      <c r="LQ160" s="140"/>
      <c r="LR160" s="140"/>
      <c r="LS160" s="140"/>
      <c r="LT160" s="140"/>
      <c r="LU160" s="140"/>
      <c r="LV160" s="140"/>
      <c r="LW160" s="140"/>
      <c r="LX160" s="140"/>
      <c r="LY160" s="140"/>
      <c r="LZ160" s="140"/>
      <c r="MA160" s="140"/>
      <c r="MB160" s="140"/>
      <c r="MC160" s="139"/>
      <c r="MD160" s="164"/>
      <c r="ME160" s="164"/>
      <c r="MF160" s="164"/>
      <c r="MG160" s="164"/>
      <c r="MH160" s="164"/>
      <c r="MI160" s="164"/>
      <c r="MJ160" s="164"/>
      <c r="MK160" s="164"/>
      <c r="ML160" s="164"/>
      <c r="MM160" s="164"/>
      <c r="MN160" s="164"/>
      <c r="MO160" s="164"/>
      <c r="MP160" s="164"/>
      <c r="MQ160" s="164"/>
      <c r="MR160" s="164"/>
      <c r="MS160" s="164"/>
      <c r="MT160" s="164"/>
      <c r="MU160" s="164"/>
      <c r="MV160" s="164"/>
      <c r="MW160" s="164"/>
      <c r="MX160" s="164"/>
      <c r="MY160" s="164"/>
      <c r="MZ160" s="164"/>
      <c r="NA160" s="164"/>
      <c r="NB160" s="164"/>
      <c r="NC160" s="164"/>
      <c r="ND160" s="164"/>
      <c r="NE160" s="164"/>
      <c r="NF160" s="164"/>
      <c r="NG160" s="164"/>
      <c r="NH160" s="164"/>
      <c r="NI160" s="164"/>
      <c r="NJ160" s="164"/>
      <c r="NK160" s="164"/>
      <c r="NL160" s="139"/>
      <c r="NM160" s="164"/>
      <c r="NN160" s="164"/>
      <c r="NO160" s="164"/>
      <c r="NP160" s="164"/>
      <c r="NQ160" s="164"/>
      <c r="NR160" s="164"/>
      <c r="NS160" s="164"/>
      <c r="NT160" s="164"/>
      <c r="NU160" s="164"/>
      <c r="NV160" s="164"/>
      <c r="NW160" s="164"/>
      <c r="NX160" s="164"/>
      <c r="NY160" s="164"/>
      <c r="NZ160" s="164"/>
      <c r="OA160" s="164"/>
      <c r="OB160" s="164"/>
      <c r="OC160" s="164"/>
      <c r="OD160" s="164"/>
      <c r="OE160" s="164"/>
      <c r="OF160" s="164"/>
      <c r="OG160" s="164"/>
      <c r="OH160" s="164"/>
      <c r="OI160" s="164"/>
      <c r="OJ160" s="164"/>
      <c r="OK160" s="164"/>
      <c r="OL160" s="164"/>
      <c r="OM160" s="164"/>
      <c r="ON160" s="164"/>
      <c r="OO160" s="164"/>
      <c r="OP160" s="164"/>
      <c r="OQ160" s="164"/>
      <c r="OR160" s="164"/>
      <c r="OS160" s="164"/>
      <c r="OT160" s="164"/>
      <c r="OU160" s="139"/>
      <c r="OV160" s="164"/>
      <c r="OW160" s="164"/>
      <c r="OX160" s="164"/>
      <c r="OY160" s="164"/>
      <c r="OZ160" s="164"/>
      <c r="PA160" s="164"/>
      <c r="PB160" s="164"/>
      <c r="PC160" s="164"/>
      <c r="PD160" s="164"/>
      <c r="PE160" s="164"/>
      <c r="PF160" s="164"/>
      <c r="PG160" s="164"/>
      <c r="PH160" s="164"/>
      <c r="PI160" s="164"/>
      <c r="PJ160" s="164"/>
      <c r="PK160" s="164"/>
      <c r="PL160" s="164"/>
      <c r="PM160" s="164"/>
      <c r="PN160" s="164"/>
      <c r="PO160" s="164"/>
      <c r="PP160" s="164"/>
      <c r="PQ160" s="164"/>
      <c r="PR160" s="164"/>
      <c r="PS160" s="164"/>
      <c r="PT160" s="164"/>
      <c r="PU160" s="164"/>
      <c r="PV160" s="164"/>
      <c r="PW160" s="164"/>
      <c r="PX160" s="164"/>
      <c r="PY160" s="164"/>
      <c r="PZ160" s="164"/>
      <c r="QA160" s="164"/>
      <c r="QB160" s="164"/>
      <c r="QC160" s="164"/>
      <c r="QD160" s="131"/>
    </row>
    <row r="161" spans="2:446">
      <c r="B161" s="128"/>
      <c r="C161" s="129"/>
      <c r="D161" s="129"/>
      <c r="E161" s="129"/>
      <c r="F161" s="130"/>
      <c r="G161" s="130"/>
      <c r="H161" s="131"/>
      <c r="I161" s="132"/>
      <c r="J161" s="132"/>
      <c r="K161" s="162"/>
      <c r="L161" s="132"/>
      <c r="M161" s="132"/>
      <c r="N161" s="135"/>
      <c r="O161" s="132"/>
      <c r="P161" s="135"/>
      <c r="Q161" s="132"/>
      <c r="R161" s="133"/>
      <c r="S161" s="133"/>
      <c r="T161" s="133"/>
      <c r="U161" s="133"/>
      <c r="V161" s="133"/>
      <c r="W161" s="133"/>
      <c r="X161" s="131"/>
      <c r="Y161" s="134"/>
      <c r="Z161" s="134"/>
      <c r="AA161" s="163"/>
      <c r="AB161" s="163"/>
      <c r="AC161" s="134"/>
      <c r="AD161" s="134"/>
      <c r="AE161" s="134"/>
      <c r="AF161" s="131"/>
      <c r="AG161" s="135"/>
      <c r="AH161" s="135"/>
      <c r="AI161" s="135"/>
      <c r="AJ161" s="135"/>
      <c r="AK161" s="135"/>
      <c r="AL161" s="131"/>
      <c r="AM161" s="156"/>
      <c r="AN161" s="156"/>
      <c r="AO161" s="156"/>
      <c r="AP161" s="131"/>
      <c r="AQ161" s="138"/>
      <c r="AR161" s="138"/>
      <c r="AS161" s="131"/>
      <c r="AT161" s="138"/>
      <c r="AU161" s="138"/>
      <c r="AV161" s="131"/>
      <c r="AW161" s="138"/>
      <c r="AX161" s="138"/>
      <c r="AY161" s="138"/>
      <c r="AZ161" s="138"/>
      <c r="BA161" s="138"/>
      <c r="BB161" s="131"/>
      <c r="BC161" s="138"/>
      <c r="BD161" s="138"/>
      <c r="BE161" s="138"/>
      <c r="BF161" s="131"/>
      <c r="BG161" s="138"/>
      <c r="BH161" s="138"/>
      <c r="BI161" s="131"/>
      <c r="BJ161" s="140"/>
      <c r="BK161" s="140"/>
      <c r="BL161" s="140"/>
      <c r="BM161" s="140"/>
      <c r="BN161" s="140"/>
      <c r="BO161" s="140"/>
      <c r="BP161" s="140"/>
      <c r="BQ161" s="140"/>
      <c r="BR161" s="140"/>
      <c r="BS161" s="140"/>
      <c r="BT161" s="140"/>
      <c r="BU161" s="140"/>
      <c r="BV161" s="140"/>
      <c r="BW161" s="140"/>
      <c r="BX161" s="140"/>
      <c r="BY161" s="140"/>
      <c r="BZ161" s="140"/>
      <c r="CA161" s="140"/>
      <c r="CB161" s="140"/>
      <c r="CC161" s="140"/>
      <c r="CD161" s="140"/>
      <c r="CE161" s="140"/>
      <c r="CF161" s="140"/>
      <c r="CG161" s="140"/>
      <c r="CH161" s="140"/>
      <c r="CI161" s="140"/>
      <c r="CJ161" s="140"/>
      <c r="CK161" s="140"/>
      <c r="CL161" s="140"/>
      <c r="CM161" s="140"/>
      <c r="CN161" s="140"/>
      <c r="CO161" s="140"/>
      <c r="CP161" s="140"/>
      <c r="CQ161" s="140"/>
      <c r="CR161" s="131"/>
      <c r="CS161" s="140"/>
      <c r="CT161" s="140"/>
      <c r="CU161" s="140"/>
      <c r="CV161" s="140"/>
      <c r="CW161" s="140"/>
      <c r="CX161" s="140"/>
      <c r="CY161" s="140"/>
      <c r="CZ161" s="140"/>
      <c r="DA161" s="140"/>
      <c r="DB161" s="140"/>
      <c r="DC161" s="140"/>
      <c r="DD161" s="140"/>
      <c r="DE161" s="140"/>
      <c r="DF161" s="140"/>
      <c r="DG161" s="140"/>
      <c r="DH161" s="140"/>
      <c r="DI161" s="140"/>
      <c r="DJ161" s="140"/>
      <c r="DK161" s="140"/>
      <c r="DL161" s="140"/>
      <c r="DM161" s="140"/>
      <c r="DN161" s="140"/>
      <c r="DO161" s="140"/>
      <c r="DP161" s="140"/>
      <c r="DQ161" s="140"/>
      <c r="DR161" s="140"/>
      <c r="DS161" s="140"/>
      <c r="DT161" s="140"/>
      <c r="DU161" s="140"/>
      <c r="DV161" s="140"/>
      <c r="DW161" s="140"/>
      <c r="DX161" s="140"/>
      <c r="DY161" s="140"/>
      <c r="DZ161" s="140"/>
      <c r="EA161" s="139"/>
      <c r="EB161" s="140"/>
      <c r="EC161" s="140"/>
      <c r="ED161" s="140"/>
      <c r="EE161" s="140"/>
      <c r="EF161" s="140"/>
      <c r="EG161" s="140"/>
      <c r="EH161" s="140"/>
      <c r="EI161" s="140"/>
      <c r="EJ161" s="140"/>
      <c r="EK161" s="140"/>
      <c r="EL161" s="140"/>
      <c r="EM161" s="140"/>
      <c r="EN161" s="140"/>
      <c r="EO161" s="140"/>
      <c r="EP161" s="140"/>
      <c r="EQ161" s="140"/>
      <c r="ER161" s="140"/>
      <c r="ES161" s="140"/>
      <c r="ET161" s="140"/>
      <c r="EU161" s="140"/>
      <c r="EV161" s="140"/>
      <c r="EW161" s="140"/>
      <c r="EX161" s="140"/>
      <c r="EY161" s="140"/>
      <c r="EZ161" s="140"/>
      <c r="FA161" s="140"/>
      <c r="FB161" s="140"/>
      <c r="FC161" s="140"/>
      <c r="FD161" s="140"/>
      <c r="FE161" s="140"/>
      <c r="FF161" s="140"/>
      <c r="FG161" s="140"/>
      <c r="FH161" s="140"/>
      <c r="FI161" s="140"/>
      <c r="FJ161" s="139"/>
      <c r="FK161" s="140"/>
      <c r="FL161" s="140"/>
      <c r="FM161" s="140"/>
      <c r="FN161" s="140"/>
      <c r="FO161" s="140"/>
      <c r="FP161" s="140"/>
      <c r="FQ161" s="140"/>
      <c r="FR161" s="140"/>
      <c r="FS161" s="140"/>
      <c r="FT161" s="140"/>
      <c r="FU161" s="140"/>
      <c r="FV161" s="140"/>
      <c r="FW161" s="140"/>
      <c r="FX161" s="140"/>
      <c r="FY161" s="140"/>
      <c r="FZ161" s="140"/>
      <c r="GA161" s="140"/>
      <c r="GB161" s="140"/>
      <c r="GC161" s="140"/>
      <c r="GD161" s="140"/>
      <c r="GE161" s="140"/>
      <c r="GF161" s="140"/>
      <c r="GG161" s="140"/>
      <c r="GH161" s="140"/>
      <c r="GI161" s="140"/>
      <c r="GJ161" s="140"/>
      <c r="GK161" s="140"/>
      <c r="GL161" s="140"/>
      <c r="GM161" s="140"/>
      <c r="GN161" s="140"/>
      <c r="GO161" s="140"/>
      <c r="GP161" s="140"/>
      <c r="GQ161" s="140"/>
      <c r="GR161" s="140"/>
      <c r="GS161" s="139"/>
      <c r="GT161" s="140"/>
      <c r="GU161" s="140"/>
      <c r="GV161" s="140"/>
      <c r="GW161" s="140"/>
      <c r="GX161" s="140"/>
      <c r="GY161" s="140"/>
      <c r="GZ161" s="140"/>
      <c r="HA161" s="140"/>
      <c r="HB161" s="140"/>
      <c r="HC161" s="140"/>
      <c r="HD161" s="140"/>
      <c r="HE161" s="140"/>
      <c r="HF161" s="140"/>
      <c r="HG161" s="140"/>
      <c r="HH161" s="140"/>
      <c r="HI161" s="140"/>
      <c r="HJ161" s="140"/>
      <c r="HK161" s="140"/>
      <c r="HL161" s="140"/>
      <c r="HM161" s="140"/>
      <c r="HN161" s="140"/>
      <c r="HO161" s="140"/>
      <c r="HP161" s="140"/>
      <c r="HQ161" s="140"/>
      <c r="HR161" s="140"/>
      <c r="HS161" s="140"/>
      <c r="HT161" s="140"/>
      <c r="HU161" s="140"/>
      <c r="HV161" s="140"/>
      <c r="HW161" s="140"/>
      <c r="HX161" s="140"/>
      <c r="HY161" s="140"/>
      <c r="HZ161" s="140"/>
      <c r="IA161" s="140"/>
      <c r="IB161" s="139"/>
      <c r="IC161" s="140"/>
      <c r="ID161" s="140"/>
      <c r="IE161" s="140"/>
      <c r="IF161" s="140"/>
      <c r="IG161" s="140"/>
      <c r="IH161" s="140"/>
      <c r="II161" s="140"/>
      <c r="IJ161" s="140"/>
      <c r="IK161" s="140"/>
      <c r="IL161" s="140"/>
      <c r="IM161" s="140"/>
      <c r="IN161" s="140"/>
      <c r="IO161" s="140"/>
      <c r="IP161" s="140"/>
      <c r="IQ161" s="140"/>
      <c r="IR161" s="140"/>
      <c r="IS161" s="140"/>
      <c r="IT161" s="140"/>
      <c r="IU161" s="140"/>
      <c r="IV161" s="140"/>
      <c r="IW161" s="140"/>
      <c r="IX161" s="140"/>
      <c r="IY161" s="140"/>
      <c r="IZ161" s="140"/>
      <c r="JA161" s="140"/>
      <c r="JB161" s="140"/>
      <c r="JC161" s="140"/>
      <c r="JD161" s="140"/>
      <c r="JE161" s="140"/>
      <c r="JF161" s="140"/>
      <c r="JG161" s="140"/>
      <c r="JH161" s="140"/>
      <c r="JI161" s="140"/>
      <c r="JJ161" s="140"/>
      <c r="JK161" s="139"/>
      <c r="JL161" s="140"/>
      <c r="JM161" s="140"/>
      <c r="JN161" s="140"/>
      <c r="JO161" s="140"/>
      <c r="JP161" s="140"/>
      <c r="JQ161" s="140"/>
      <c r="JR161" s="140"/>
      <c r="JS161" s="140"/>
      <c r="JT161" s="140"/>
      <c r="JU161" s="140"/>
      <c r="JV161" s="140"/>
      <c r="JW161" s="140"/>
      <c r="JX161" s="140"/>
      <c r="JY161" s="140"/>
      <c r="JZ161" s="140"/>
      <c r="KA161" s="140"/>
      <c r="KB161" s="140"/>
      <c r="KC161" s="140"/>
      <c r="KD161" s="140"/>
      <c r="KE161" s="140"/>
      <c r="KF161" s="140"/>
      <c r="KG161" s="140"/>
      <c r="KH161" s="140"/>
      <c r="KI161" s="140"/>
      <c r="KJ161" s="140"/>
      <c r="KK161" s="140"/>
      <c r="KL161" s="140"/>
      <c r="KM161" s="140"/>
      <c r="KN161" s="140"/>
      <c r="KO161" s="140"/>
      <c r="KP161" s="140"/>
      <c r="KQ161" s="140"/>
      <c r="KR161" s="140"/>
      <c r="KS161" s="140"/>
      <c r="KT161" s="139"/>
      <c r="KU161" s="140"/>
      <c r="KV161" s="140"/>
      <c r="KW161" s="140"/>
      <c r="KX161" s="140"/>
      <c r="KY161" s="140"/>
      <c r="KZ161" s="140"/>
      <c r="LA161" s="140"/>
      <c r="LB161" s="140"/>
      <c r="LC161" s="140"/>
      <c r="LD161" s="140"/>
      <c r="LE161" s="140"/>
      <c r="LF161" s="140"/>
      <c r="LG161" s="140"/>
      <c r="LH161" s="140"/>
      <c r="LI161" s="140"/>
      <c r="LJ161" s="140"/>
      <c r="LK161" s="140"/>
      <c r="LL161" s="140"/>
      <c r="LM161" s="140"/>
      <c r="LN161" s="140"/>
      <c r="LO161" s="140"/>
      <c r="LP161" s="140"/>
      <c r="LQ161" s="140"/>
      <c r="LR161" s="140"/>
      <c r="LS161" s="140"/>
      <c r="LT161" s="140"/>
      <c r="LU161" s="140"/>
      <c r="LV161" s="140"/>
      <c r="LW161" s="140"/>
      <c r="LX161" s="140"/>
      <c r="LY161" s="140"/>
      <c r="LZ161" s="140"/>
      <c r="MA161" s="140"/>
      <c r="MB161" s="140"/>
      <c r="MC161" s="139"/>
      <c r="MD161" s="164"/>
      <c r="ME161" s="164"/>
      <c r="MF161" s="164"/>
      <c r="MG161" s="164"/>
      <c r="MH161" s="164"/>
      <c r="MI161" s="164"/>
      <c r="MJ161" s="164"/>
      <c r="MK161" s="164"/>
      <c r="ML161" s="164"/>
      <c r="MM161" s="164"/>
      <c r="MN161" s="164"/>
      <c r="MO161" s="164"/>
      <c r="MP161" s="164"/>
      <c r="MQ161" s="164"/>
      <c r="MR161" s="164"/>
      <c r="MS161" s="164"/>
      <c r="MT161" s="164"/>
      <c r="MU161" s="164"/>
      <c r="MV161" s="164"/>
      <c r="MW161" s="164"/>
      <c r="MX161" s="164"/>
      <c r="MY161" s="164"/>
      <c r="MZ161" s="164"/>
      <c r="NA161" s="164"/>
      <c r="NB161" s="164"/>
      <c r="NC161" s="164"/>
      <c r="ND161" s="164"/>
      <c r="NE161" s="164"/>
      <c r="NF161" s="164"/>
      <c r="NG161" s="164"/>
      <c r="NH161" s="164"/>
      <c r="NI161" s="164"/>
      <c r="NJ161" s="164"/>
      <c r="NK161" s="164"/>
      <c r="NL161" s="139"/>
      <c r="NM161" s="164"/>
      <c r="NN161" s="164"/>
      <c r="NO161" s="164"/>
      <c r="NP161" s="164"/>
      <c r="NQ161" s="164"/>
      <c r="NR161" s="164"/>
      <c r="NS161" s="164"/>
      <c r="NT161" s="164"/>
      <c r="NU161" s="164"/>
      <c r="NV161" s="164"/>
      <c r="NW161" s="164"/>
      <c r="NX161" s="164"/>
      <c r="NY161" s="164"/>
      <c r="NZ161" s="164"/>
      <c r="OA161" s="164"/>
      <c r="OB161" s="164"/>
      <c r="OC161" s="164"/>
      <c r="OD161" s="164"/>
      <c r="OE161" s="164"/>
      <c r="OF161" s="164"/>
      <c r="OG161" s="164"/>
      <c r="OH161" s="164"/>
      <c r="OI161" s="164"/>
      <c r="OJ161" s="164"/>
      <c r="OK161" s="164"/>
      <c r="OL161" s="164"/>
      <c r="OM161" s="164"/>
      <c r="ON161" s="164"/>
      <c r="OO161" s="164"/>
      <c r="OP161" s="164"/>
      <c r="OQ161" s="164"/>
      <c r="OR161" s="164"/>
      <c r="OS161" s="164"/>
      <c r="OT161" s="164"/>
      <c r="OU161" s="139"/>
      <c r="OV161" s="164"/>
      <c r="OW161" s="164"/>
      <c r="OX161" s="164"/>
      <c r="OY161" s="164"/>
      <c r="OZ161" s="164"/>
      <c r="PA161" s="164"/>
      <c r="PB161" s="164"/>
      <c r="PC161" s="164"/>
      <c r="PD161" s="164"/>
      <c r="PE161" s="164"/>
      <c r="PF161" s="164"/>
      <c r="PG161" s="164"/>
      <c r="PH161" s="164"/>
      <c r="PI161" s="164"/>
      <c r="PJ161" s="164"/>
      <c r="PK161" s="164"/>
      <c r="PL161" s="164"/>
      <c r="PM161" s="164"/>
      <c r="PN161" s="164"/>
      <c r="PO161" s="164"/>
      <c r="PP161" s="164"/>
      <c r="PQ161" s="164"/>
      <c r="PR161" s="164"/>
      <c r="PS161" s="164"/>
      <c r="PT161" s="164"/>
      <c r="PU161" s="164"/>
      <c r="PV161" s="164"/>
      <c r="PW161" s="164"/>
      <c r="PX161" s="164"/>
      <c r="PY161" s="164"/>
      <c r="PZ161" s="164"/>
      <c r="QA161" s="164"/>
      <c r="QB161" s="164"/>
      <c r="QC161" s="164"/>
      <c r="QD161" s="131"/>
    </row>
    <row r="162" spans="2:446">
      <c r="B162" s="128"/>
      <c r="C162" s="129"/>
      <c r="D162" s="129"/>
      <c r="E162" s="129"/>
      <c r="F162" s="130"/>
      <c r="G162" s="130"/>
      <c r="H162" s="131"/>
      <c r="I162" s="132"/>
      <c r="J162" s="132"/>
      <c r="K162" s="162"/>
      <c r="L162" s="132"/>
      <c r="M162" s="132"/>
      <c r="N162" s="135"/>
      <c r="O162" s="132"/>
      <c r="P162" s="135"/>
      <c r="Q162" s="132"/>
      <c r="R162" s="133"/>
      <c r="S162" s="133"/>
      <c r="T162" s="133"/>
      <c r="U162" s="133"/>
      <c r="V162" s="133"/>
      <c r="W162" s="133"/>
      <c r="X162" s="131"/>
      <c r="Y162" s="134"/>
      <c r="Z162" s="134"/>
      <c r="AA162" s="163"/>
      <c r="AB162" s="163"/>
      <c r="AC162" s="134"/>
      <c r="AD162" s="134"/>
      <c r="AE162" s="134"/>
      <c r="AF162" s="131"/>
      <c r="AG162" s="135"/>
      <c r="AH162" s="135"/>
      <c r="AI162" s="135"/>
      <c r="AJ162" s="135"/>
      <c r="AK162" s="135"/>
      <c r="AL162" s="131"/>
      <c r="AM162" s="156"/>
      <c r="AN162" s="156"/>
      <c r="AO162" s="156"/>
      <c r="AP162" s="131"/>
      <c r="AQ162" s="138"/>
      <c r="AR162" s="138"/>
      <c r="AS162" s="131"/>
      <c r="AT162" s="138"/>
      <c r="AU162" s="138"/>
      <c r="AV162" s="131"/>
      <c r="AW162" s="138"/>
      <c r="AX162" s="138"/>
      <c r="AY162" s="138"/>
      <c r="AZ162" s="138"/>
      <c r="BA162" s="138"/>
      <c r="BB162" s="131"/>
      <c r="BC162" s="138"/>
      <c r="BD162" s="138"/>
      <c r="BE162" s="138"/>
      <c r="BF162" s="131"/>
      <c r="BG162" s="138"/>
      <c r="BH162" s="138"/>
      <c r="BI162" s="131"/>
      <c r="BJ162" s="140"/>
      <c r="BK162" s="140"/>
      <c r="BL162" s="140"/>
      <c r="BM162" s="140"/>
      <c r="BN162" s="140"/>
      <c r="BO162" s="140"/>
      <c r="BP162" s="140"/>
      <c r="BQ162" s="140"/>
      <c r="BR162" s="140"/>
      <c r="BS162" s="140"/>
      <c r="BT162" s="140"/>
      <c r="BU162" s="140"/>
      <c r="BV162" s="140"/>
      <c r="BW162" s="140"/>
      <c r="BX162" s="140"/>
      <c r="BY162" s="140"/>
      <c r="BZ162" s="140"/>
      <c r="CA162" s="140"/>
      <c r="CB162" s="140"/>
      <c r="CC162" s="140"/>
      <c r="CD162" s="140"/>
      <c r="CE162" s="140"/>
      <c r="CF162" s="140"/>
      <c r="CG162" s="140"/>
      <c r="CH162" s="140"/>
      <c r="CI162" s="140"/>
      <c r="CJ162" s="140"/>
      <c r="CK162" s="140"/>
      <c r="CL162" s="140"/>
      <c r="CM162" s="140"/>
      <c r="CN162" s="140"/>
      <c r="CO162" s="140"/>
      <c r="CP162" s="140"/>
      <c r="CQ162" s="140"/>
      <c r="CR162" s="131"/>
      <c r="CS162" s="140"/>
      <c r="CT162" s="140"/>
      <c r="CU162" s="140"/>
      <c r="CV162" s="140"/>
      <c r="CW162" s="140"/>
      <c r="CX162" s="140"/>
      <c r="CY162" s="140"/>
      <c r="CZ162" s="140"/>
      <c r="DA162" s="140"/>
      <c r="DB162" s="140"/>
      <c r="DC162" s="140"/>
      <c r="DD162" s="140"/>
      <c r="DE162" s="140"/>
      <c r="DF162" s="140"/>
      <c r="DG162" s="140"/>
      <c r="DH162" s="140"/>
      <c r="DI162" s="140"/>
      <c r="DJ162" s="140"/>
      <c r="DK162" s="140"/>
      <c r="DL162" s="140"/>
      <c r="DM162" s="140"/>
      <c r="DN162" s="140"/>
      <c r="DO162" s="140"/>
      <c r="DP162" s="140"/>
      <c r="DQ162" s="140"/>
      <c r="DR162" s="140"/>
      <c r="DS162" s="140"/>
      <c r="DT162" s="140"/>
      <c r="DU162" s="140"/>
      <c r="DV162" s="140"/>
      <c r="DW162" s="140"/>
      <c r="DX162" s="140"/>
      <c r="DY162" s="140"/>
      <c r="DZ162" s="140"/>
      <c r="EA162" s="139"/>
      <c r="EB162" s="140"/>
      <c r="EC162" s="140"/>
      <c r="ED162" s="140"/>
      <c r="EE162" s="140"/>
      <c r="EF162" s="140"/>
      <c r="EG162" s="140"/>
      <c r="EH162" s="140"/>
      <c r="EI162" s="140"/>
      <c r="EJ162" s="140"/>
      <c r="EK162" s="140"/>
      <c r="EL162" s="140"/>
      <c r="EM162" s="140"/>
      <c r="EN162" s="140"/>
      <c r="EO162" s="140"/>
      <c r="EP162" s="140"/>
      <c r="EQ162" s="140"/>
      <c r="ER162" s="140"/>
      <c r="ES162" s="140"/>
      <c r="ET162" s="140"/>
      <c r="EU162" s="140"/>
      <c r="EV162" s="140"/>
      <c r="EW162" s="140"/>
      <c r="EX162" s="140"/>
      <c r="EY162" s="140"/>
      <c r="EZ162" s="140"/>
      <c r="FA162" s="140"/>
      <c r="FB162" s="140"/>
      <c r="FC162" s="140"/>
      <c r="FD162" s="140"/>
      <c r="FE162" s="140"/>
      <c r="FF162" s="140"/>
      <c r="FG162" s="140"/>
      <c r="FH162" s="140"/>
      <c r="FI162" s="140"/>
      <c r="FJ162" s="139"/>
      <c r="FK162" s="140"/>
      <c r="FL162" s="140"/>
      <c r="FM162" s="140"/>
      <c r="FN162" s="140"/>
      <c r="FO162" s="140"/>
      <c r="FP162" s="140"/>
      <c r="FQ162" s="140"/>
      <c r="FR162" s="140"/>
      <c r="FS162" s="140"/>
      <c r="FT162" s="140"/>
      <c r="FU162" s="140"/>
      <c r="FV162" s="140"/>
      <c r="FW162" s="140"/>
      <c r="FX162" s="140"/>
      <c r="FY162" s="140"/>
      <c r="FZ162" s="140"/>
      <c r="GA162" s="140"/>
      <c r="GB162" s="140"/>
      <c r="GC162" s="140"/>
      <c r="GD162" s="140"/>
      <c r="GE162" s="140"/>
      <c r="GF162" s="140"/>
      <c r="GG162" s="140"/>
      <c r="GH162" s="140"/>
      <c r="GI162" s="140"/>
      <c r="GJ162" s="140"/>
      <c r="GK162" s="140"/>
      <c r="GL162" s="140"/>
      <c r="GM162" s="140"/>
      <c r="GN162" s="140"/>
      <c r="GO162" s="140"/>
      <c r="GP162" s="140"/>
      <c r="GQ162" s="140"/>
      <c r="GR162" s="140"/>
      <c r="GS162" s="139"/>
      <c r="GT162" s="140"/>
      <c r="GU162" s="140"/>
      <c r="GV162" s="140"/>
      <c r="GW162" s="140"/>
      <c r="GX162" s="140"/>
      <c r="GY162" s="140"/>
      <c r="GZ162" s="140"/>
      <c r="HA162" s="140"/>
      <c r="HB162" s="140"/>
      <c r="HC162" s="140"/>
      <c r="HD162" s="140"/>
      <c r="HE162" s="140"/>
      <c r="HF162" s="140"/>
      <c r="HG162" s="140"/>
      <c r="HH162" s="140"/>
      <c r="HI162" s="140"/>
      <c r="HJ162" s="140"/>
      <c r="HK162" s="140"/>
      <c r="HL162" s="140"/>
      <c r="HM162" s="140"/>
      <c r="HN162" s="140"/>
      <c r="HO162" s="140"/>
      <c r="HP162" s="140"/>
      <c r="HQ162" s="140"/>
      <c r="HR162" s="140"/>
      <c r="HS162" s="140"/>
      <c r="HT162" s="140"/>
      <c r="HU162" s="140"/>
      <c r="HV162" s="140"/>
      <c r="HW162" s="140"/>
      <c r="HX162" s="140"/>
      <c r="HY162" s="140"/>
      <c r="HZ162" s="140"/>
      <c r="IA162" s="140"/>
      <c r="IB162" s="139"/>
      <c r="IC162" s="140"/>
      <c r="ID162" s="140"/>
      <c r="IE162" s="140"/>
      <c r="IF162" s="140"/>
      <c r="IG162" s="140"/>
      <c r="IH162" s="140"/>
      <c r="II162" s="140"/>
      <c r="IJ162" s="140"/>
      <c r="IK162" s="140"/>
      <c r="IL162" s="140"/>
      <c r="IM162" s="140"/>
      <c r="IN162" s="140"/>
      <c r="IO162" s="140"/>
      <c r="IP162" s="140"/>
      <c r="IQ162" s="140"/>
      <c r="IR162" s="140"/>
      <c r="IS162" s="140"/>
      <c r="IT162" s="140"/>
      <c r="IU162" s="140"/>
      <c r="IV162" s="140"/>
      <c r="IW162" s="140"/>
      <c r="IX162" s="140"/>
      <c r="IY162" s="140"/>
      <c r="IZ162" s="140"/>
      <c r="JA162" s="140"/>
      <c r="JB162" s="140"/>
      <c r="JC162" s="140"/>
      <c r="JD162" s="140"/>
      <c r="JE162" s="140"/>
      <c r="JF162" s="140"/>
      <c r="JG162" s="140"/>
      <c r="JH162" s="140"/>
      <c r="JI162" s="140"/>
      <c r="JJ162" s="140"/>
      <c r="JK162" s="139"/>
      <c r="JL162" s="140"/>
      <c r="JM162" s="140"/>
      <c r="JN162" s="140"/>
      <c r="JO162" s="140"/>
      <c r="JP162" s="140"/>
      <c r="JQ162" s="140"/>
      <c r="JR162" s="140"/>
      <c r="JS162" s="140"/>
      <c r="JT162" s="140"/>
      <c r="JU162" s="140"/>
      <c r="JV162" s="140"/>
      <c r="JW162" s="140"/>
      <c r="JX162" s="140"/>
      <c r="JY162" s="140"/>
      <c r="JZ162" s="140"/>
      <c r="KA162" s="140"/>
      <c r="KB162" s="140"/>
      <c r="KC162" s="140"/>
      <c r="KD162" s="140"/>
      <c r="KE162" s="140"/>
      <c r="KF162" s="140"/>
      <c r="KG162" s="140"/>
      <c r="KH162" s="140"/>
      <c r="KI162" s="140"/>
      <c r="KJ162" s="140"/>
      <c r="KK162" s="140"/>
      <c r="KL162" s="140"/>
      <c r="KM162" s="140"/>
      <c r="KN162" s="140"/>
      <c r="KO162" s="140"/>
      <c r="KP162" s="140"/>
      <c r="KQ162" s="140"/>
      <c r="KR162" s="140"/>
      <c r="KS162" s="140"/>
      <c r="KT162" s="139"/>
      <c r="KU162" s="140"/>
      <c r="KV162" s="140"/>
      <c r="KW162" s="140"/>
      <c r="KX162" s="140"/>
      <c r="KY162" s="140"/>
      <c r="KZ162" s="140"/>
      <c r="LA162" s="140"/>
      <c r="LB162" s="140"/>
      <c r="LC162" s="140"/>
      <c r="LD162" s="140"/>
      <c r="LE162" s="140"/>
      <c r="LF162" s="140"/>
      <c r="LG162" s="140"/>
      <c r="LH162" s="140"/>
      <c r="LI162" s="140"/>
      <c r="LJ162" s="140"/>
      <c r="LK162" s="140"/>
      <c r="LL162" s="140"/>
      <c r="LM162" s="140"/>
      <c r="LN162" s="140"/>
      <c r="LO162" s="140"/>
      <c r="LP162" s="140"/>
      <c r="LQ162" s="140"/>
      <c r="LR162" s="140"/>
      <c r="LS162" s="140"/>
      <c r="LT162" s="140"/>
      <c r="LU162" s="140"/>
      <c r="LV162" s="140"/>
      <c r="LW162" s="140"/>
      <c r="LX162" s="140"/>
      <c r="LY162" s="140"/>
      <c r="LZ162" s="140"/>
      <c r="MA162" s="140"/>
      <c r="MB162" s="140"/>
      <c r="MC162" s="139"/>
      <c r="MD162" s="164"/>
      <c r="ME162" s="164"/>
      <c r="MF162" s="164"/>
      <c r="MG162" s="164"/>
      <c r="MH162" s="164"/>
      <c r="MI162" s="164"/>
      <c r="MJ162" s="164"/>
      <c r="MK162" s="164"/>
      <c r="ML162" s="164"/>
      <c r="MM162" s="164"/>
      <c r="MN162" s="164"/>
      <c r="MO162" s="164"/>
      <c r="MP162" s="164"/>
      <c r="MQ162" s="164"/>
      <c r="MR162" s="164"/>
      <c r="MS162" s="164"/>
      <c r="MT162" s="164"/>
      <c r="MU162" s="164"/>
      <c r="MV162" s="164"/>
      <c r="MW162" s="164"/>
      <c r="MX162" s="164"/>
      <c r="MY162" s="164"/>
      <c r="MZ162" s="164"/>
      <c r="NA162" s="164"/>
      <c r="NB162" s="164"/>
      <c r="NC162" s="164"/>
      <c r="ND162" s="164"/>
      <c r="NE162" s="164"/>
      <c r="NF162" s="164"/>
      <c r="NG162" s="164"/>
      <c r="NH162" s="164"/>
      <c r="NI162" s="164"/>
      <c r="NJ162" s="164"/>
      <c r="NK162" s="164"/>
      <c r="NL162" s="139"/>
      <c r="NM162" s="164"/>
      <c r="NN162" s="164"/>
      <c r="NO162" s="164"/>
      <c r="NP162" s="164"/>
      <c r="NQ162" s="164"/>
      <c r="NR162" s="164"/>
      <c r="NS162" s="164"/>
      <c r="NT162" s="164"/>
      <c r="NU162" s="164"/>
      <c r="NV162" s="164"/>
      <c r="NW162" s="164"/>
      <c r="NX162" s="164"/>
      <c r="NY162" s="164"/>
      <c r="NZ162" s="164"/>
      <c r="OA162" s="164"/>
      <c r="OB162" s="164"/>
      <c r="OC162" s="164"/>
      <c r="OD162" s="164"/>
      <c r="OE162" s="164"/>
      <c r="OF162" s="164"/>
      <c r="OG162" s="164"/>
      <c r="OH162" s="164"/>
      <c r="OI162" s="164"/>
      <c r="OJ162" s="164"/>
      <c r="OK162" s="164"/>
      <c r="OL162" s="164"/>
      <c r="OM162" s="164"/>
      <c r="ON162" s="164"/>
      <c r="OO162" s="164"/>
      <c r="OP162" s="164"/>
      <c r="OQ162" s="164"/>
      <c r="OR162" s="164"/>
      <c r="OS162" s="164"/>
      <c r="OT162" s="164"/>
      <c r="OU162" s="139"/>
      <c r="OV162" s="164"/>
      <c r="OW162" s="164"/>
      <c r="OX162" s="164"/>
      <c r="OY162" s="164"/>
      <c r="OZ162" s="164"/>
      <c r="PA162" s="164"/>
      <c r="PB162" s="164"/>
      <c r="PC162" s="164"/>
      <c r="PD162" s="164"/>
      <c r="PE162" s="164"/>
      <c r="PF162" s="164"/>
      <c r="PG162" s="164"/>
      <c r="PH162" s="164"/>
      <c r="PI162" s="164"/>
      <c r="PJ162" s="164"/>
      <c r="PK162" s="164"/>
      <c r="PL162" s="164"/>
      <c r="PM162" s="164"/>
      <c r="PN162" s="164"/>
      <c r="PO162" s="164"/>
      <c r="PP162" s="164"/>
      <c r="PQ162" s="164"/>
      <c r="PR162" s="164"/>
      <c r="PS162" s="164"/>
      <c r="PT162" s="164"/>
      <c r="PU162" s="164"/>
      <c r="PV162" s="164"/>
      <c r="PW162" s="164"/>
      <c r="PX162" s="164"/>
      <c r="PY162" s="164"/>
      <c r="PZ162" s="164"/>
      <c r="QA162" s="164"/>
      <c r="QB162" s="164"/>
      <c r="QC162" s="164"/>
      <c r="QD162" s="131"/>
    </row>
    <row r="163" spans="2:446">
      <c r="B163" s="128"/>
      <c r="C163" s="129"/>
      <c r="D163" s="129"/>
      <c r="E163" s="129"/>
      <c r="F163" s="130"/>
      <c r="G163" s="130"/>
      <c r="H163" s="131"/>
      <c r="I163" s="132"/>
      <c r="J163" s="132"/>
      <c r="K163" s="162"/>
      <c r="L163" s="132"/>
      <c r="M163" s="132"/>
      <c r="N163" s="135"/>
      <c r="O163" s="132"/>
      <c r="P163" s="135"/>
      <c r="Q163" s="132"/>
      <c r="R163" s="133"/>
      <c r="S163" s="133"/>
      <c r="T163" s="133"/>
      <c r="U163" s="133"/>
      <c r="V163" s="133"/>
      <c r="W163" s="133"/>
      <c r="X163" s="131"/>
      <c r="Y163" s="134"/>
      <c r="Z163" s="134"/>
      <c r="AA163" s="163"/>
      <c r="AB163" s="163"/>
      <c r="AC163" s="134"/>
      <c r="AD163" s="134"/>
      <c r="AE163" s="134"/>
      <c r="AF163" s="131"/>
      <c r="AG163" s="135"/>
      <c r="AH163" s="135"/>
      <c r="AI163" s="135"/>
      <c r="AJ163" s="135"/>
      <c r="AK163" s="135"/>
      <c r="AL163" s="131"/>
      <c r="AM163" s="156"/>
      <c r="AN163" s="156"/>
      <c r="AO163" s="156"/>
      <c r="AP163" s="131"/>
      <c r="AQ163" s="138"/>
      <c r="AR163" s="138"/>
      <c r="AS163" s="131"/>
      <c r="AT163" s="138"/>
      <c r="AU163" s="138"/>
      <c r="AV163" s="131"/>
      <c r="AW163" s="138"/>
      <c r="AX163" s="138"/>
      <c r="AY163" s="138"/>
      <c r="AZ163" s="138"/>
      <c r="BA163" s="138"/>
      <c r="BB163" s="131"/>
      <c r="BC163" s="138"/>
      <c r="BD163" s="138"/>
      <c r="BE163" s="138"/>
      <c r="BF163" s="131"/>
      <c r="BG163" s="138"/>
      <c r="BH163" s="138"/>
      <c r="BI163" s="131"/>
      <c r="BJ163" s="140"/>
      <c r="BK163" s="140"/>
      <c r="BL163" s="140"/>
      <c r="BM163" s="140"/>
      <c r="BN163" s="140"/>
      <c r="BO163" s="140"/>
      <c r="BP163" s="140"/>
      <c r="BQ163" s="140"/>
      <c r="BR163" s="140"/>
      <c r="BS163" s="140"/>
      <c r="BT163" s="140"/>
      <c r="BU163" s="140"/>
      <c r="BV163" s="140"/>
      <c r="BW163" s="140"/>
      <c r="BX163" s="140"/>
      <c r="BY163" s="140"/>
      <c r="BZ163" s="140"/>
      <c r="CA163" s="140"/>
      <c r="CB163" s="140"/>
      <c r="CC163" s="140"/>
      <c r="CD163" s="140"/>
      <c r="CE163" s="140"/>
      <c r="CF163" s="140"/>
      <c r="CG163" s="140"/>
      <c r="CH163" s="140"/>
      <c r="CI163" s="140"/>
      <c r="CJ163" s="140"/>
      <c r="CK163" s="140"/>
      <c r="CL163" s="140"/>
      <c r="CM163" s="140"/>
      <c r="CN163" s="140"/>
      <c r="CO163" s="140"/>
      <c r="CP163" s="140"/>
      <c r="CQ163" s="140"/>
      <c r="CR163" s="131"/>
      <c r="CS163" s="140"/>
      <c r="CT163" s="140"/>
      <c r="CU163" s="140"/>
      <c r="CV163" s="140"/>
      <c r="CW163" s="140"/>
      <c r="CX163" s="140"/>
      <c r="CY163" s="140"/>
      <c r="CZ163" s="140"/>
      <c r="DA163" s="140"/>
      <c r="DB163" s="140"/>
      <c r="DC163" s="140"/>
      <c r="DD163" s="140"/>
      <c r="DE163" s="140"/>
      <c r="DF163" s="140"/>
      <c r="DG163" s="140"/>
      <c r="DH163" s="140"/>
      <c r="DI163" s="140"/>
      <c r="DJ163" s="140"/>
      <c r="DK163" s="140"/>
      <c r="DL163" s="140"/>
      <c r="DM163" s="140"/>
      <c r="DN163" s="140"/>
      <c r="DO163" s="140"/>
      <c r="DP163" s="140"/>
      <c r="DQ163" s="140"/>
      <c r="DR163" s="140"/>
      <c r="DS163" s="140"/>
      <c r="DT163" s="140"/>
      <c r="DU163" s="140"/>
      <c r="DV163" s="140"/>
      <c r="DW163" s="140"/>
      <c r="DX163" s="140"/>
      <c r="DY163" s="140"/>
      <c r="DZ163" s="140"/>
      <c r="EA163" s="139"/>
      <c r="EB163" s="140"/>
      <c r="EC163" s="140"/>
      <c r="ED163" s="140"/>
      <c r="EE163" s="140"/>
      <c r="EF163" s="140"/>
      <c r="EG163" s="140"/>
      <c r="EH163" s="140"/>
      <c r="EI163" s="140"/>
      <c r="EJ163" s="140"/>
      <c r="EK163" s="140"/>
      <c r="EL163" s="140"/>
      <c r="EM163" s="140"/>
      <c r="EN163" s="140"/>
      <c r="EO163" s="140"/>
      <c r="EP163" s="140"/>
      <c r="EQ163" s="140"/>
      <c r="ER163" s="140"/>
      <c r="ES163" s="140"/>
      <c r="ET163" s="140"/>
      <c r="EU163" s="140"/>
      <c r="EV163" s="140"/>
      <c r="EW163" s="140"/>
      <c r="EX163" s="140"/>
      <c r="EY163" s="140"/>
      <c r="EZ163" s="140"/>
      <c r="FA163" s="140"/>
      <c r="FB163" s="140"/>
      <c r="FC163" s="140"/>
      <c r="FD163" s="140"/>
      <c r="FE163" s="140"/>
      <c r="FF163" s="140"/>
      <c r="FG163" s="140"/>
      <c r="FH163" s="140"/>
      <c r="FI163" s="140"/>
      <c r="FJ163" s="139"/>
      <c r="FK163" s="140"/>
      <c r="FL163" s="140"/>
      <c r="FM163" s="140"/>
      <c r="FN163" s="140"/>
      <c r="FO163" s="140"/>
      <c r="FP163" s="140"/>
      <c r="FQ163" s="140"/>
      <c r="FR163" s="140"/>
      <c r="FS163" s="140"/>
      <c r="FT163" s="140"/>
      <c r="FU163" s="140"/>
      <c r="FV163" s="140"/>
      <c r="FW163" s="140"/>
      <c r="FX163" s="140"/>
      <c r="FY163" s="140"/>
      <c r="FZ163" s="140"/>
      <c r="GA163" s="140"/>
      <c r="GB163" s="140"/>
      <c r="GC163" s="140"/>
      <c r="GD163" s="140"/>
      <c r="GE163" s="140"/>
      <c r="GF163" s="140"/>
      <c r="GG163" s="140"/>
      <c r="GH163" s="140"/>
      <c r="GI163" s="140"/>
      <c r="GJ163" s="140"/>
      <c r="GK163" s="140"/>
      <c r="GL163" s="140"/>
      <c r="GM163" s="140"/>
      <c r="GN163" s="140"/>
      <c r="GO163" s="140"/>
      <c r="GP163" s="140"/>
      <c r="GQ163" s="140"/>
      <c r="GR163" s="140"/>
      <c r="GS163" s="139"/>
      <c r="GT163" s="140"/>
      <c r="GU163" s="140"/>
      <c r="GV163" s="140"/>
      <c r="GW163" s="140"/>
      <c r="GX163" s="140"/>
      <c r="GY163" s="140"/>
      <c r="GZ163" s="140"/>
      <c r="HA163" s="140"/>
      <c r="HB163" s="140"/>
      <c r="HC163" s="140"/>
      <c r="HD163" s="140"/>
      <c r="HE163" s="140"/>
      <c r="HF163" s="140"/>
      <c r="HG163" s="140"/>
      <c r="HH163" s="140"/>
      <c r="HI163" s="140"/>
      <c r="HJ163" s="140"/>
      <c r="HK163" s="140"/>
      <c r="HL163" s="140"/>
      <c r="HM163" s="140"/>
      <c r="HN163" s="140"/>
      <c r="HO163" s="140"/>
      <c r="HP163" s="140"/>
      <c r="HQ163" s="140"/>
      <c r="HR163" s="140"/>
      <c r="HS163" s="140"/>
      <c r="HT163" s="140"/>
      <c r="HU163" s="140"/>
      <c r="HV163" s="140"/>
      <c r="HW163" s="140"/>
      <c r="HX163" s="140"/>
      <c r="HY163" s="140"/>
      <c r="HZ163" s="140"/>
      <c r="IA163" s="140"/>
      <c r="IB163" s="139"/>
      <c r="IC163" s="140"/>
      <c r="ID163" s="140"/>
      <c r="IE163" s="140"/>
      <c r="IF163" s="140"/>
      <c r="IG163" s="140"/>
      <c r="IH163" s="140"/>
      <c r="II163" s="140"/>
      <c r="IJ163" s="140"/>
      <c r="IK163" s="140"/>
      <c r="IL163" s="140"/>
      <c r="IM163" s="140"/>
      <c r="IN163" s="140"/>
      <c r="IO163" s="140"/>
      <c r="IP163" s="140"/>
      <c r="IQ163" s="140"/>
      <c r="IR163" s="140"/>
      <c r="IS163" s="140"/>
      <c r="IT163" s="140"/>
      <c r="IU163" s="140"/>
      <c r="IV163" s="140"/>
      <c r="IW163" s="140"/>
      <c r="IX163" s="140"/>
      <c r="IY163" s="140"/>
      <c r="IZ163" s="140"/>
      <c r="JA163" s="140"/>
      <c r="JB163" s="140"/>
      <c r="JC163" s="140"/>
      <c r="JD163" s="140"/>
      <c r="JE163" s="140"/>
      <c r="JF163" s="140"/>
      <c r="JG163" s="140"/>
      <c r="JH163" s="140"/>
      <c r="JI163" s="140"/>
      <c r="JJ163" s="140"/>
      <c r="JK163" s="139"/>
      <c r="JL163" s="140"/>
      <c r="JM163" s="140"/>
      <c r="JN163" s="140"/>
      <c r="JO163" s="140"/>
      <c r="JP163" s="140"/>
      <c r="JQ163" s="140"/>
      <c r="JR163" s="140"/>
      <c r="JS163" s="140"/>
      <c r="JT163" s="140"/>
      <c r="JU163" s="140"/>
      <c r="JV163" s="140"/>
      <c r="JW163" s="140"/>
      <c r="JX163" s="140"/>
      <c r="JY163" s="140"/>
      <c r="JZ163" s="140"/>
      <c r="KA163" s="140"/>
      <c r="KB163" s="140"/>
      <c r="KC163" s="140"/>
      <c r="KD163" s="140"/>
      <c r="KE163" s="140"/>
      <c r="KF163" s="140"/>
      <c r="KG163" s="140"/>
      <c r="KH163" s="140"/>
      <c r="KI163" s="140"/>
      <c r="KJ163" s="140"/>
      <c r="KK163" s="140"/>
      <c r="KL163" s="140"/>
      <c r="KM163" s="140"/>
      <c r="KN163" s="140"/>
      <c r="KO163" s="140"/>
      <c r="KP163" s="140"/>
      <c r="KQ163" s="140"/>
      <c r="KR163" s="140"/>
      <c r="KS163" s="140"/>
      <c r="KT163" s="139"/>
      <c r="KU163" s="140"/>
      <c r="KV163" s="140"/>
      <c r="KW163" s="140"/>
      <c r="KX163" s="140"/>
      <c r="KY163" s="140"/>
      <c r="KZ163" s="140"/>
      <c r="LA163" s="140"/>
      <c r="LB163" s="140"/>
      <c r="LC163" s="140"/>
      <c r="LD163" s="140"/>
      <c r="LE163" s="140"/>
      <c r="LF163" s="140"/>
      <c r="LG163" s="140"/>
      <c r="LH163" s="140"/>
      <c r="LI163" s="140"/>
      <c r="LJ163" s="140"/>
      <c r="LK163" s="140"/>
      <c r="LL163" s="140"/>
      <c r="LM163" s="140"/>
      <c r="LN163" s="140"/>
      <c r="LO163" s="140"/>
      <c r="LP163" s="140"/>
      <c r="LQ163" s="140"/>
      <c r="LR163" s="140"/>
      <c r="LS163" s="140"/>
      <c r="LT163" s="140"/>
      <c r="LU163" s="140"/>
      <c r="LV163" s="140"/>
      <c r="LW163" s="140"/>
      <c r="LX163" s="140"/>
      <c r="LY163" s="140"/>
      <c r="LZ163" s="140"/>
      <c r="MA163" s="140"/>
      <c r="MB163" s="140"/>
      <c r="MC163" s="139"/>
      <c r="MD163" s="164"/>
      <c r="ME163" s="164"/>
      <c r="MF163" s="164"/>
      <c r="MG163" s="164"/>
      <c r="MH163" s="164"/>
      <c r="MI163" s="164"/>
      <c r="MJ163" s="164"/>
      <c r="MK163" s="164"/>
      <c r="ML163" s="164"/>
      <c r="MM163" s="164"/>
      <c r="MN163" s="164"/>
      <c r="MO163" s="164"/>
      <c r="MP163" s="164"/>
      <c r="MQ163" s="164"/>
      <c r="MR163" s="164"/>
      <c r="MS163" s="164"/>
      <c r="MT163" s="164"/>
      <c r="MU163" s="164"/>
      <c r="MV163" s="164"/>
      <c r="MW163" s="164"/>
      <c r="MX163" s="164"/>
      <c r="MY163" s="164"/>
      <c r="MZ163" s="164"/>
      <c r="NA163" s="164"/>
      <c r="NB163" s="164"/>
      <c r="NC163" s="164"/>
      <c r="ND163" s="164"/>
      <c r="NE163" s="164"/>
      <c r="NF163" s="164"/>
      <c r="NG163" s="164"/>
      <c r="NH163" s="164"/>
      <c r="NI163" s="164"/>
      <c r="NJ163" s="164"/>
      <c r="NK163" s="164"/>
      <c r="NL163" s="139"/>
      <c r="NM163" s="164"/>
      <c r="NN163" s="164"/>
      <c r="NO163" s="164"/>
      <c r="NP163" s="164"/>
      <c r="NQ163" s="164"/>
      <c r="NR163" s="164"/>
      <c r="NS163" s="164"/>
      <c r="NT163" s="164"/>
      <c r="NU163" s="164"/>
      <c r="NV163" s="164"/>
      <c r="NW163" s="164"/>
      <c r="NX163" s="164"/>
      <c r="NY163" s="164"/>
      <c r="NZ163" s="164"/>
      <c r="OA163" s="164"/>
      <c r="OB163" s="164"/>
      <c r="OC163" s="164"/>
      <c r="OD163" s="164"/>
      <c r="OE163" s="164"/>
      <c r="OF163" s="164"/>
      <c r="OG163" s="164"/>
      <c r="OH163" s="164"/>
      <c r="OI163" s="164"/>
      <c r="OJ163" s="164"/>
      <c r="OK163" s="164"/>
      <c r="OL163" s="164"/>
      <c r="OM163" s="164"/>
      <c r="ON163" s="164"/>
      <c r="OO163" s="164"/>
      <c r="OP163" s="164"/>
      <c r="OQ163" s="164"/>
      <c r="OR163" s="164"/>
      <c r="OS163" s="164"/>
      <c r="OT163" s="164"/>
      <c r="OU163" s="139"/>
      <c r="OV163" s="164"/>
      <c r="OW163" s="164"/>
      <c r="OX163" s="164"/>
      <c r="OY163" s="164"/>
      <c r="OZ163" s="164"/>
      <c r="PA163" s="164"/>
      <c r="PB163" s="164"/>
      <c r="PC163" s="164"/>
      <c r="PD163" s="164"/>
      <c r="PE163" s="164"/>
      <c r="PF163" s="164"/>
      <c r="PG163" s="164"/>
      <c r="PH163" s="164"/>
      <c r="PI163" s="164"/>
      <c r="PJ163" s="164"/>
      <c r="PK163" s="164"/>
      <c r="PL163" s="164"/>
      <c r="PM163" s="164"/>
      <c r="PN163" s="164"/>
      <c r="PO163" s="164"/>
      <c r="PP163" s="164"/>
      <c r="PQ163" s="164"/>
      <c r="PR163" s="164"/>
      <c r="PS163" s="164"/>
      <c r="PT163" s="164"/>
      <c r="PU163" s="164"/>
      <c r="PV163" s="164"/>
      <c r="PW163" s="164"/>
      <c r="PX163" s="164"/>
      <c r="PY163" s="164"/>
      <c r="PZ163" s="164"/>
      <c r="QA163" s="164"/>
      <c r="QB163" s="164"/>
      <c r="QC163" s="164"/>
      <c r="QD163" s="131"/>
    </row>
    <row r="164" spans="2:446">
      <c r="B164" s="128"/>
      <c r="C164" s="129"/>
      <c r="D164" s="129"/>
      <c r="E164" s="129"/>
      <c r="F164" s="130"/>
      <c r="G164" s="130"/>
      <c r="H164" s="131"/>
      <c r="I164" s="132"/>
      <c r="J164" s="132"/>
      <c r="K164" s="162"/>
      <c r="L164" s="132"/>
      <c r="M164" s="132"/>
      <c r="N164" s="135"/>
      <c r="O164" s="132"/>
      <c r="P164" s="135"/>
      <c r="Q164" s="132"/>
      <c r="R164" s="133"/>
      <c r="S164" s="133"/>
      <c r="T164" s="133"/>
      <c r="U164" s="133"/>
      <c r="V164" s="133"/>
      <c r="W164" s="133"/>
      <c r="X164" s="131"/>
      <c r="Y164" s="134"/>
      <c r="Z164" s="134"/>
      <c r="AA164" s="163"/>
      <c r="AB164" s="163"/>
      <c r="AC164" s="134"/>
      <c r="AD164" s="134"/>
      <c r="AE164" s="134"/>
      <c r="AF164" s="131"/>
      <c r="AG164" s="135"/>
      <c r="AH164" s="135"/>
      <c r="AI164" s="135"/>
      <c r="AJ164" s="135"/>
      <c r="AK164" s="135"/>
      <c r="AL164" s="131"/>
      <c r="AM164" s="156"/>
      <c r="AN164" s="156"/>
      <c r="AO164" s="156"/>
      <c r="AP164" s="131"/>
      <c r="AQ164" s="138"/>
      <c r="AR164" s="138"/>
      <c r="AS164" s="131"/>
      <c r="AT164" s="138"/>
      <c r="AU164" s="138"/>
      <c r="AV164" s="131"/>
      <c r="AW164" s="138"/>
      <c r="AX164" s="138"/>
      <c r="AY164" s="138"/>
      <c r="AZ164" s="138"/>
      <c r="BA164" s="138"/>
      <c r="BB164" s="131"/>
      <c r="BC164" s="138"/>
      <c r="BD164" s="138"/>
      <c r="BE164" s="138"/>
      <c r="BF164" s="131"/>
      <c r="BG164" s="138"/>
      <c r="BH164" s="138"/>
      <c r="BI164" s="131"/>
      <c r="BJ164" s="140"/>
      <c r="BK164" s="140"/>
      <c r="BL164" s="140"/>
      <c r="BM164" s="140"/>
      <c r="BN164" s="140"/>
      <c r="BO164" s="140"/>
      <c r="BP164" s="140"/>
      <c r="BQ164" s="140"/>
      <c r="BR164" s="140"/>
      <c r="BS164" s="140"/>
      <c r="BT164" s="140"/>
      <c r="BU164" s="140"/>
      <c r="BV164" s="140"/>
      <c r="BW164" s="140"/>
      <c r="BX164" s="140"/>
      <c r="BY164" s="140"/>
      <c r="BZ164" s="140"/>
      <c r="CA164" s="140"/>
      <c r="CB164" s="140"/>
      <c r="CC164" s="140"/>
      <c r="CD164" s="140"/>
      <c r="CE164" s="140"/>
      <c r="CF164" s="140"/>
      <c r="CG164" s="140"/>
      <c r="CH164" s="140"/>
      <c r="CI164" s="140"/>
      <c r="CJ164" s="140"/>
      <c r="CK164" s="140"/>
      <c r="CL164" s="140"/>
      <c r="CM164" s="140"/>
      <c r="CN164" s="140"/>
      <c r="CO164" s="140"/>
      <c r="CP164" s="140"/>
      <c r="CQ164" s="140"/>
      <c r="CR164" s="131"/>
      <c r="CS164" s="140"/>
      <c r="CT164" s="140"/>
      <c r="CU164" s="140"/>
      <c r="CV164" s="140"/>
      <c r="CW164" s="140"/>
      <c r="CX164" s="140"/>
      <c r="CY164" s="140"/>
      <c r="CZ164" s="140"/>
      <c r="DA164" s="140"/>
      <c r="DB164" s="140"/>
      <c r="DC164" s="140"/>
      <c r="DD164" s="140"/>
      <c r="DE164" s="140"/>
      <c r="DF164" s="140"/>
      <c r="DG164" s="140"/>
      <c r="DH164" s="140"/>
      <c r="DI164" s="140"/>
      <c r="DJ164" s="140"/>
      <c r="DK164" s="140"/>
      <c r="DL164" s="140"/>
      <c r="DM164" s="140"/>
      <c r="DN164" s="140"/>
      <c r="DO164" s="140"/>
      <c r="DP164" s="140"/>
      <c r="DQ164" s="140"/>
      <c r="DR164" s="140"/>
      <c r="DS164" s="140"/>
      <c r="DT164" s="140"/>
      <c r="DU164" s="140"/>
      <c r="DV164" s="140"/>
      <c r="DW164" s="140"/>
      <c r="DX164" s="140"/>
      <c r="DY164" s="140"/>
      <c r="DZ164" s="140"/>
      <c r="EA164" s="139"/>
      <c r="EB164" s="140"/>
      <c r="EC164" s="140"/>
      <c r="ED164" s="140"/>
      <c r="EE164" s="140"/>
      <c r="EF164" s="140"/>
      <c r="EG164" s="140"/>
      <c r="EH164" s="140"/>
      <c r="EI164" s="140"/>
      <c r="EJ164" s="140"/>
      <c r="EK164" s="140"/>
      <c r="EL164" s="140"/>
      <c r="EM164" s="140"/>
      <c r="EN164" s="140"/>
      <c r="EO164" s="140"/>
      <c r="EP164" s="140"/>
      <c r="EQ164" s="140"/>
      <c r="ER164" s="140"/>
      <c r="ES164" s="140"/>
      <c r="ET164" s="140"/>
      <c r="EU164" s="140"/>
      <c r="EV164" s="140"/>
      <c r="EW164" s="140"/>
      <c r="EX164" s="140"/>
      <c r="EY164" s="140"/>
      <c r="EZ164" s="140"/>
      <c r="FA164" s="140"/>
      <c r="FB164" s="140"/>
      <c r="FC164" s="140"/>
      <c r="FD164" s="140"/>
      <c r="FE164" s="140"/>
      <c r="FF164" s="140"/>
      <c r="FG164" s="140"/>
      <c r="FH164" s="140"/>
      <c r="FI164" s="140"/>
      <c r="FJ164" s="139"/>
      <c r="FK164" s="140"/>
      <c r="FL164" s="140"/>
      <c r="FM164" s="140"/>
      <c r="FN164" s="140"/>
      <c r="FO164" s="140"/>
      <c r="FP164" s="140"/>
      <c r="FQ164" s="140"/>
      <c r="FR164" s="140"/>
      <c r="FS164" s="140"/>
      <c r="FT164" s="140"/>
      <c r="FU164" s="140"/>
      <c r="FV164" s="140"/>
      <c r="FW164" s="140"/>
      <c r="FX164" s="140"/>
      <c r="FY164" s="140"/>
      <c r="FZ164" s="140"/>
      <c r="GA164" s="140"/>
      <c r="GB164" s="140"/>
      <c r="GC164" s="140"/>
      <c r="GD164" s="140"/>
      <c r="GE164" s="140"/>
      <c r="GF164" s="140"/>
      <c r="GG164" s="140"/>
      <c r="GH164" s="140"/>
      <c r="GI164" s="140"/>
      <c r="GJ164" s="140"/>
      <c r="GK164" s="140"/>
      <c r="GL164" s="140"/>
      <c r="GM164" s="140"/>
      <c r="GN164" s="140"/>
      <c r="GO164" s="140"/>
      <c r="GP164" s="140"/>
      <c r="GQ164" s="140"/>
      <c r="GR164" s="140"/>
      <c r="GS164" s="139"/>
      <c r="GT164" s="140"/>
      <c r="GU164" s="140"/>
      <c r="GV164" s="140"/>
      <c r="GW164" s="140"/>
      <c r="GX164" s="140"/>
      <c r="GY164" s="140"/>
      <c r="GZ164" s="140"/>
      <c r="HA164" s="140"/>
      <c r="HB164" s="140"/>
      <c r="HC164" s="140"/>
      <c r="HD164" s="140"/>
      <c r="HE164" s="140"/>
      <c r="HF164" s="140"/>
      <c r="HG164" s="140"/>
      <c r="HH164" s="140"/>
      <c r="HI164" s="140"/>
      <c r="HJ164" s="140"/>
      <c r="HK164" s="140"/>
      <c r="HL164" s="140"/>
      <c r="HM164" s="140"/>
      <c r="HN164" s="140"/>
      <c r="HO164" s="140"/>
      <c r="HP164" s="140"/>
      <c r="HQ164" s="140"/>
      <c r="HR164" s="140"/>
      <c r="HS164" s="140"/>
      <c r="HT164" s="140"/>
      <c r="HU164" s="140"/>
      <c r="HV164" s="140"/>
      <c r="HW164" s="140"/>
      <c r="HX164" s="140"/>
      <c r="HY164" s="140"/>
      <c r="HZ164" s="140"/>
      <c r="IA164" s="140"/>
      <c r="IB164" s="139"/>
      <c r="IC164" s="140"/>
      <c r="ID164" s="140"/>
      <c r="IE164" s="140"/>
      <c r="IF164" s="140"/>
      <c r="IG164" s="140"/>
      <c r="IH164" s="140"/>
      <c r="II164" s="140"/>
      <c r="IJ164" s="140"/>
      <c r="IK164" s="140"/>
      <c r="IL164" s="140"/>
      <c r="IM164" s="140"/>
      <c r="IN164" s="140"/>
      <c r="IO164" s="140"/>
      <c r="IP164" s="140"/>
      <c r="IQ164" s="140"/>
      <c r="IR164" s="140"/>
      <c r="IS164" s="140"/>
      <c r="IT164" s="140"/>
      <c r="IU164" s="140"/>
      <c r="IV164" s="140"/>
      <c r="IW164" s="140"/>
      <c r="IX164" s="140"/>
      <c r="IY164" s="140"/>
      <c r="IZ164" s="140"/>
      <c r="JA164" s="140"/>
      <c r="JB164" s="140"/>
      <c r="JC164" s="140"/>
      <c r="JD164" s="140"/>
      <c r="JE164" s="140"/>
      <c r="JF164" s="140"/>
      <c r="JG164" s="140"/>
      <c r="JH164" s="140"/>
      <c r="JI164" s="140"/>
      <c r="JJ164" s="140"/>
      <c r="JK164" s="139"/>
      <c r="JL164" s="140"/>
      <c r="JM164" s="140"/>
      <c r="JN164" s="140"/>
      <c r="JO164" s="140"/>
      <c r="JP164" s="140"/>
      <c r="JQ164" s="140"/>
      <c r="JR164" s="140"/>
      <c r="JS164" s="140"/>
      <c r="JT164" s="140"/>
      <c r="JU164" s="140"/>
      <c r="JV164" s="140"/>
      <c r="JW164" s="140"/>
      <c r="JX164" s="140"/>
      <c r="JY164" s="140"/>
      <c r="JZ164" s="140"/>
      <c r="KA164" s="140"/>
      <c r="KB164" s="140"/>
      <c r="KC164" s="140"/>
      <c r="KD164" s="140"/>
      <c r="KE164" s="140"/>
      <c r="KF164" s="140"/>
      <c r="KG164" s="140"/>
      <c r="KH164" s="140"/>
      <c r="KI164" s="140"/>
      <c r="KJ164" s="140"/>
      <c r="KK164" s="140"/>
      <c r="KL164" s="140"/>
      <c r="KM164" s="140"/>
      <c r="KN164" s="140"/>
      <c r="KO164" s="140"/>
      <c r="KP164" s="140"/>
      <c r="KQ164" s="140"/>
      <c r="KR164" s="140"/>
      <c r="KS164" s="140"/>
      <c r="KT164" s="139"/>
      <c r="KU164" s="140"/>
      <c r="KV164" s="140"/>
      <c r="KW164" s="140"/>
      <c r="KX164" s="140"/>
      <c r="KY164" s="140"/>
      <c r="KZ164" s="140"/>
      <c r="LA164" s="140"/>
      <c r="LB164" s="140"/>
      <c r="LC164" s="140"/>
      <c r="LD164" s="140"/>
      <c r="LE164" s="140"/>
      <c r="LF164" s="140"/>
      <c r="LG164" s="140"/>
      <c r="LH164" s="140"/>
      <c r="LI164" s="140"/>
      <c r="LJ164" s="140"/>
      <c r="LK164" s="140"/>
      <c r="LL164" s="140"/>
      <c r="LM164" s="140"/>
      <c r="LN164" s="140"/>
      <c r="LO164" s="140"/>
      <c r="LP164" s="140"/>
      <c r="LQ164" s="140"/>
      <c r="LR164" s="140"/>
      <c r="LS164" s="140"/>
      <c r="LT164" s="140"/>
      <c r="LU164" s="140"/>
      <c r="LV164" s="140"/>
      <c r="LW164" s="140"/>
      <c r="LX164" s="140"/>
      <c r="LY164" s="140"/>
      <c r="LZ164" s="140"/>
      <c r="MA164" s="140"/>
      <c r="MB164" s="140"/>
      <c r="MC164" s="139"/>
      <c r="MD164" s="164"/>
      <c r="ME164" s="164"/>
      <c r="MF164" s="164"/>
      <c r="MG164" s="164"/>
      <c r="MH164" s="164"/>
      <c r="MI164" s="164"/>
      <c r="MJ164" s="164"/>
      <c r="MK164" s="164"/>
      <c r="ML164" s="164"/>
      <c r="MM164" s="164"/>
      <c r="MN164" s="164"/>
      <c r="MO164" s="164"/>
      <c r="MP164" s="164"/>
      <c r="MQ164" s="164"/>
      <c r="MR164" s="164"/>
      <c r="MS164" s="164"/>
      <c r="MT164" s="164"/>
      <c r="MU164" s="164"/>
      <c r="MV164" s="164"/>
      <c r="MW164" s="164"/>
      <c r="MX164" s="164"/>
      <c r="MY164" s="164"/>
      <c r="MZ164" s="164"/>
      <c r="NA164" s="164"/>
      <c r="NB164" s="164"/>
      <c r="NC164" s="164"/>
      <c r="ND164" s="164"/>
      <c r="NE164" s="164"/>
      <c r="NF164" s="164"/>
      <c r="NG164" s="164"/>
      <c r="NH164" s="164"/>
      <c r="NI164" s="164"/>
      <c r="NJ164" s="164"/>
      <c r="NK164" s="164"/>
      <c r="NL164" s="139"/>
      <c r="NM164" s="164"/>
      <c r="NN164" s="164"/>
      <c r="NO164" s="164"/>
      <c r="NP164" s="164"/>
      <c r="NQ164" s="164"/>
      <c r="NR164" s="164"/>
      <c r="NS164" s="164"/>
      <c r="NT164" s="164"/>
      <c r="NU164" s="164"/>
      <c r="NV164" s="164"/>
      <c r="NW164" s="164"/>
      <c r="NX164" s="164"/>
      <c r="NY164" s="164"/>
      <c r="NZ164" s="164"/>
      <c r="OA164" s="164"/>
      <c r="OB164" s="164"/>
      <c r="OC164" s="164"/>
      <c r="OD164" s="164"/>
      <c r="OE164" s="164"/>
      <c r="OF164" s="164"/>
      <c r="OG164" s="164"/>
      <c r="OH164" s="164"/>
      <c r="OI164" s="164"/>
      <c r="OJ164" s="164"/>
      <c r="OK164" s="164"/>
      <c r="OL164" s="164"/>
      <c r="OM164" s="164"/>
      <c r="ON164" s="164"/>
      <c r="OO164" s="164"/>
      <c r="OP164" s="164"/>
      <c r="OQ164" s="164"/>
      <c r="OR164" s="164"/>
      <c r="OS164" s="164"/>
      <c r="OT164" s="164"/>
      <c r="OU164" s="139"/>
      <c r="OV164" s="164"/>
      <c r="OW164" s="164"/>
      <c r="OX164" s="164"/>
      <c r="OY164" s="164"/>
      <c r="OZ164" s="164"/>
      <c r="PA164" s="164"/>
      <c r="PB164" s="164"/>
      <c r="PC164" s="164"/>
      <c r="PD164" s="164"/>
      <c r="PE164" s="164"/>
      <c r="PF164" s="164"/>
      <c r="PG164" s="164"/>
      <c r="PH164" s="164"/>
      <c r="PI164" s="164"/>
      <c r="PJ164" s="164"/>
      <c r="PK164" s="164"/>
      <c r="PL164" s="164"/>
      <c r="PM164" s="164"/>
      <c r="PN164" s="164"/>
      <c r="PO164" s="164"/>
      <c r="PP164" s="164"/>
      <c r="PQ164" s="164"/>
      <c r="PR164" s="164"/>
      <c r="PS164" s="164"/>
      <c r="PT164" s="164"/>
      <c r="PU164" s="164"/>
      <c r="PV164" s="164"/>
      <c r="PW164" s="164"/>
      <c r="PX164" s="164"/>
      <c r="PY164" s="164"/>
      <c r="PZ164" s="164"/>
      <c r="QA164" s="164"/>
      <c r="QB164" s="164"/>
      <c r="QC164" s="164"/>
      <c r="QD164" s="131"/>
    </row>
    <row r="165" spans="2:446">
      <c r="B165" s="128"/>
      <c r="C165" s="129"/>
      <c r="D165" s="129"/>
      <c r="E165" s="129"/>
      <c r="F165" s="130"/>
      <c r="G165" s="130"/>
      <c r="H165" s="131"/>
      <c r="I165" s="132"/>
      <c r="J165" s="132"/>
      <c r="K165" s="162"/>
      <c r="L165" s="132"/>
      <c r="M165" s="132"/>
      <c r="N165" s="135"/>
      <c r="O165" s="132"/>
      <c r="P165" s="135"/>
      <c r="Q165" s="132"/>
      <c r="R165" s="133"/>
      <c r="S165" s="133"/>
      <c r="T165" s="133"/>
      <c r="U165" s="133"/>
      <c r="V165" s="133"/>
      <c r="W165" s="133"/>
      <c r="X165" s="131"/>
      <c r="Y165" s="134"/>
      <c r="Z165" s="134"/>
      <c r="AA165" s="163"/>
      <c r="AB165" s="163"/>
      <c r="AC165" s="134"/>
      <c r="AD165" s="134"/>
      <c r="AE165" s="134"/>
      <c r="AF165" s="131"/>
      <c r="AG165" s="135"/>
      <c r="AH165" s="135"/>
      <c r="AI165" s="135"/>
      <c r="AJ165" s="135"/>
      <c r="AK165" s="135"/>
      <c r="AL165" s="131"/>
      <c r="AM165" s="156"/>
      <c r="AN165" s="156"/>
      <c r="AO165" s="156"/>
      <c r="AP165" s="131"/>
      <c r="AQ165" s="138"/>
      <c r="AR165" s="138"/>
      <c r="AS165" s="131"/>
      <c r="AT165" s="138"/>
      <c r="AU165" s="138"/>
      <c r="AV165" s="131"/>
      <c r="AW165" s="138"/>
      <c r="AX165" s="138"/>
      <c r="AY165" s="138"/>
      <c r="AZ165" s="138"/>
      <c r="BA165" s="138"/>
      <c r="BB165" s="131"/>
      <c r="BC165" s="138"/>
      <c r="BD165" s="138"/>
      <c r="BE165" s="138"/>
      <c r="BF165" s="131"/>
      <c r="BG165" s="138"/>
      <c r="BH165" s="138"/>
      <c r="BI165" s="131"/>
      <c r="BJ165" s="140"/>
      <c r="BK165" s="140"/>
      <c r="BL165" s="140"/>
      <c r="BM165" s="140"/>
      <c r="BN165" s="140"/>
      <c r="BO165" s="140"/>
      <c r="BP165" s="140"/>
      <c r="BQ165" s="140"/>
      <c r="BR165" s="140"/>
      <c r="BS165" s="140"/>
      <c r="BT165" s="140"/>
      <c r="BU165" s="140"/>
      <c r="BV165" s="140"/>
      <c r="BW165" s="140"/>
      <c r="BX165" s="140"/>
      <c r="BY165" s="140"/>
      <c r="BZ165" s="140"/>
      <c r="CA165" s="140"/>
      <c r="CB165" s="140"/>
      <c r="CC165" s="140"/>
      <c r="CD165" s="140"/>
      <c r="CE165" s="140"/>
      <c r="CF165" s="140"/>
      <c r="CG165" s="140"/>
      <c r="CH165" s="140"/>
      <c r="CI165" s="140"/>
      <c r="CJ165" s="140"/>
      <c r="CK165" s="140"/>
      <c r="CL165" s="140"/>
      <c r="CM165" s="140"/>
      <c r="CN165" s="140"/>
      <c r="CO165" s="140"/>
      <c r="CP165" s="140"/>
      <c r="CQ165" s="140"/>
      <c r="CR165" s="131"/>
      <c r="CS165" s="140"/>
      <c r="CT165" s="140"/>
      <c r="CU165" s="140"/>
      <c r="CV165" s="140"/>
      <c r="CW165" s="140"/>
      <c r="CX165" s="140"/>
      <c r="CY165" s="140"/>
      <c r="CZ165" s="140"/>
      <c r="DA165" s="140"/>
      <c r="DB165" s="140"/>
      <c r="DC165" s="140"/>
      <c r="DD165" s="140"/>
      <c r="DE165" s="140"/>
      <c r="DF165" s="140"/>
      <c r="DG165" s="140"/>
      <c r="DH165" s="140"/>
      <c r="DI165" s="140"/>
      <c r="DJ165" s="140"/>
      <c r="DK165" s="140"/>
      <c r="DL165" s="140"/>
      <c r="DM165" s="140"/>
      <c r="DN165" s="140"/>
      <c r="DO165" s="140"/>
      <c r="DP165" s="140"/>
      <c r="DQ165" s="140"/>
      <c r="DR165" s="140"/>
      <c r="DS165" s="140"/>
      <c r="DT165" s="140"/>
      <c r="DU165" s="140"/>
      <c r="DV165" s="140"/>
      <c r="DW165" s="140"/>
      <c r="DX165" s="140"/>
      <c r="DY165" s="140"/>
      <c r="DZ165" s="140"/>
      <c r="EA165" s="139"/>
      <c r="EB165" s="140"/>
      <c r="EC165" s="140"/>
      <c r="ED165" s="140"/>
      <c r="EE165" s="140"/>
      <c r="EF165" s="140"/>
      <c r="EG165" s="140"/>
      <c r="EH165" s="140"/>
      <c r="EI165" s="140"/>
      <c r="EJ165" s="140"/>
      <c r="EK165" s="140"/>
      <c r="EL165" s="140"/>
      <c r="EM165" s="140"/>
      <c r="EN165" s="140"/>
      <c r="EO165" s="140"/>
      <c r="EP165" s="140"/>
      <c r="EQ165" s="140"/>
      <c r="ER165" s="140"/>
      <c r="ES165" s="140"/>
      <c r="ET165" s="140"/>
      <c r="EU165" s="140"/>
      <c r="EV165" s="140"/>
      <c r="EW165" s="140"/>
      <c r="EX165" s="140"/>
      <c r="EY165" s="140"/>
      <c r="EZ165" s="140"/>
      <c r="FA165" s="140"/>
      <c r="FB165" s="140"/>
      <c r="FC165" s="140"/>
      <c r="FD165" s="140"/>
      <c r="FE165" s="140"/>
      <c r="FF165" s="140"/>
      <c r="FG165" s="140"/>
      <c r="FH165" s="140"/>
      <c r="FI165" s="140"/>
      <c r="FJ165" s="139"/>
      <c r="FK165" s="140"/>
      <c r="FL165" s="140"/>
      <c r="FM165" s="140"/>
      <c r="FN165" s="140"/>
      <c r="FO165" s="140"/>
      <c r="FP165" s="140"/>
      <c r="FQ165" s="140"/>
      <c r="FR165" s="140"/>
      <c r="FS165" s="140"/>
      <c r="FT165" s="140"/>
      <c r="FU165" s="140"/>
      <c r="FV165" s="140"/>
      <c r="FW165" s="140"/>
      <c r="FX165" s="140"/>
      <c r="FY165" s="140"/>
      <c r="FZ165" s="140"/>
      <c r="GA165" s="140"/>
      <c r="GB165" s="140"/>
      <c r="GC165" s="140"/>
      <c r="GD165" s="140"/>
      <c r="GE165" s="140"/>
      <c r="GF165" s="140"/>
      <c r="GG165" s="140"/>
      <c r="GH165" s="140"/>
      <c r="GI165" s="140"/>
      <c r="GJ165" s="140"/>
      <c r="GK165" s="140"/>
      <c r="GL165" s="140"/>
      <c r="GM165" s="140"/>
      <c r="GN165" s="140"/>
      <c r="GO165" s="140"/>
      <c r="GP165" s="140"/>
      <c r="GQ165" s="140"/>
      <c r="GR165" s="140"/>
      <c r="GS165" s="139"/>
      <c r="GT165" s="140"/>
      <c r="GU165" s="140"/>
      <c r="GV165" s="140"/>
      <c r="GW165" s="140"/>
      <c r="GX165" s="140"/>
      <c r="GY165" s="140"/>
      <c r="GZ165" s="140"/>
      <c r="HA165" s="140"/>
      <c r="HB165" s="140"/>
      <c r="HC165" s="140"/>
      <c r="HD165" s="140"/>
      <c r="HE165" s="140"/>
      <c r="HF165" s="140"/>
      <c r="HG165" s="140"/>
      <c r="HH165" s="140"/>
      <c r="HI165" s="140"/>
      <c r="HJ165" s="140"/>
      <c r="HK165" s="140"/>
      <c r="HL165" s="140"/>
      <c r="HM165" s="140"/>
      <c r="HN165" s="140"/>
      <c r="HO165" s="140"/>
      <c r="HP165" s="140"/>
      <c r="HQ165" s="140"/>
      <c r="HR165" s="140"/>
      <c r="HS165" s="140"/>
      <c r="HT165" s="140"/>
      <c r="HU165" s="140"/>
      <c r="HV165" s="140"/>
      <c r="HW165" s="140"/>
      <c r="HX165" s="140"/>
      <c r="HY165" s="140"/>
      <c r="HZ165" s="140"/>
      <c r="IA165" s="140"/>
      <c r="IB165" s="139"/>
      <c r="IC165" s="140"/>
      <c r="ID165" s="140"/>
      <c r="IE165" s="140"/>
      <c r="IF165" s="140"/>
      <c r="IG165" s="140"/>
      <c r="IH165" s="140"/>
      <c r="II165" s="140"/>
      <c r="IJ165" s="140"/>
      <c r="IK165" s="140"/>
      <c r="IL165" s="140"/>
      <c r="IM165" s="140"/>
      <c r="IN165" s="140"/>
      <c r="IO165" s="140"/>
      <c r="IP165" s="140"/>
      <c r="IQ165" s="140"/>
      <c r="IR165" s="140"/>
      <c r="IS165" s="140"/>
      <c r="IT165" s="140"/>
      <c r="IU165" s="140"/>
      <c r="IV165" s="140"/>
      <c r="IW165" s="140"/>
      <c r="IX165" s="140"/>
      <c r="IY165" s="140"/>
      <c r="IZ165" s="140"/>
      <c r="JA165" s="140"/>
      <c r="JB165" s="140"/>
      <c r="JC165" s="140"/>
      <c r="JD165" s="140"/>
      <c r="JE165" s="140"/>
      <c r="JF165" s="140"/>
      <c r="JG165" s="140"/>
      <c r="JH165" s="140"/>
      <c r="JI165" s="140"/>
      <c r="JJ165" s="140"/>
      <c r="JK165" s="139"/>
      <c r="JL165" s="140"/>
      <c r="JM165" s="140"/>
      <c r="JN165" s="140"/>
      <c r="JO165" s="140"/>
      <c r="JP165" s="140"/>
      <c r="JQ165" s="140"/>
      <c r="JR165" s="140"/>
      <c r="JS165" s="140"/>
      <c r="JT165" s="140"/>
      <c r="JU165" s="140"/>
      <c r="JV165" s="140"/>
      <c r="JW165" s="140"/>
      <c r="JX165" s="140"/>
      <c r="JY165" s="140"/>
      <c r="JZ165" s="140"/>
      <c r="KA165" s="140"/>
      <c r="KB165" s="140"/>
      <c r="KC165" s="140"/>
      <c r="KD165" s="140"/>
      <c r="KE165" s="140"/>
      <c r="KF165" s="140"/>
      <c r="KG165" s="140"/>
      <c r="KH165" s="140"/>
      <c r="KI165" s="140"/>
      <c r="KJ165" s="140"/>
      <c r="KK165" s="140"/>
      <c r="KL165" s="140"/>
      <c r="KM165" s="140"/>
      <c r="KN165" s="140"/>
      <c r="KO165" s="140"/>
      <c r="KP165" s="140"/>
      <c r="KQ165" s="140"/>
      <c r="KR165" s="140"/>
      <c r="KS165" s="140"/>
      <c r="KT165" s="139"/>
      <c r="KU165" s="140"/>
      <c r="KV165" s="140"/>
      <c r="KW165" s="140"/>
      <c r="KX165" s="140"/>
      <c r="KY165" s="140"/>
      <c r="KZ165" s="140"/>
      <c r="LA165" s="140"/>
      <c r="LB165" s="140"/>
      <c r="LC165" s="140"/>
      <c r="LD165" s="140"/>
      <c r="LE165" s="140"/>
      <c r="LF165" s="140"/>
      <c r="LG165" s="140"/>
      <c r="LH165" s="140"/>
      <c r="LI165" s="140"/>
      <c r="LJ165" s="140"/>
      <c r="LK165" s="140"/>
      <c r="LL165" s="140"/>
      <c r="LM165" s="140"/>
      <c r="LN165" s="140"/>
      <c r="LO165" s="140"/>
      <c r="LP165" s="140"/>
      <c r="LQ165" s="140"/>
      <c r="LR165" s="140"/>
      <c r="LS165" s="140"/>
      <c r="LT165" s="140"/>
      <c r="LU165" s="140"/>
      <c r="LV165" s="140"/>
      <c r="LW165" s="140"/>
      <c r="LX165" s="140"/>
      <c r="LY165" s="140"/>
      <c r="LZ165" s="140"/>
      <c r="MA165" s="140"/>
      <c r="MB165" s="140"/>
      <c r="MC165" s="139"/>
      <c r="MD165" s="164"/>
      <c r="ME165" s="164"/>
      <c r="MF165" s="164"/>
      <c r="MG165" s="164"/>
      <c r="MH165" s="164"/>
      <c r="MI165" s="164"/>
      <c r="MJ165" s="164"/>
      <c r="MK165" s="164"/>
      <c r="ML165" s="164"/>
      <c r="MM165" s="164"/>
      <c r="MN165" s="164"/>
      <c r="MO165" s="164"/>
      <c r="MP165" s="164"/>
      <c r="MQ165" s="164"/>
      <c r="MR165" s="164"/>
      <c r="MS165" s="164"/>
      <c r="MT165" s="164"/>
      <c r="MU165" s="164"/>
      <c r="MV165" s="164"/>
      <c r="MW165" s="164"/>
      <c r="MX165" s="164"/>
      <c r="MY165" s="164"/>
      <c r="MZ165" s="164"/>
      <c r="NA165" s="164"/>
      <c r="NB165" s="164"/>
      <c r="NC165" s="164"/>
      <c r="ND165" s="164"/>
      <c r="NE165" s="164"/>
      <c r="NF165" s="164"/>
      <c r="NG165" s="164"/>
      <c r="NH165" s="164"/>
      <c r="NI165" s="164"/>
      <c r="NJ165" s="164"/>
      <c r="NK165" s="164"/>
      <c r="NL165" s="139"/>
      <c r="NM165" s="164"/>
      <c r="NN165" s="164"/>
      <c r="NO165" s="164"/>
      <c r="NP165" s="164"/>
      <c r="NQ165" s="164"/>
      <c r="NR165" s="164"/>
      <c r="NS165" s="164"/>
      <c r="NT165" s="164"/>
      <c r="NU165" s="164"/>
      <c r="NV165" s="164"/>
      <c r="NW165" s="164"/>
      <c r="NX165" s="164"/>
      <c r="NY165" s="164"/>
      <c r="NZ165" s="164"/>
      <c r="OA165" s="164"/>
      <c r="OB165" s="164"/>
      <c r="OC165" s="164"/>
      <c r="OD165" s="164"/>
      <c r="OE165" s="164"/>
      <c r="OF165" s="164"/>
      <c r="OG165" s="164"/>
      <c r="OH165" s="164"/>
      <c r="OI165" s="164"/>
      <c r="OJ165" s="164"/>
      <c r="OK165" s="164"/>
      <c r="OL165" s="164"/>
      <c r="OM165" s="164"/>
      <c r="ON165" s="164"/>
      <c r="OO165" s="164"/>
      <c r="OP165" s="164"/>
      <c r="OQ165" s="164"/>
      <c r="OR165" s="164"/>
      <c r="OS165" s="164"/>
      <c r="OT165" s="164"/>
      <c r="OU165" s="139"/>
      <c r="OV165" s="164"/>
      <c r="OW165" s="164"/>
      <c r="OX165" s="164"/>
      <c r="OY165" s="164"/>
      <c r="OZ165" s="164"/>
      <c r="PA165" s="164"/>
      <c r="PB165" s="164"/>
      <c r="PC165" s="164"/>
      <c r="PD165" s="164"/>
      <c r="PE165" s="164"/>
      <c r="PF165" s="164"/>
      <c r="PG165" s="164"/>
      <c r="PH165" s="164"/>
      <c r="PI165" s="164"/>
      <c r="PJ165" s="164"/>
      <c r="PK165" s="164"/>
      <c r="PL165" s="164"/>
      <c r="PM165" s="164"/>
      <c r="PN165" s="164"/>
      <c r="PO165" s="164"/>
      <c r="PP165" s="164"/>
      <c r="PQ165" s="164"/>
      <c r="PR165" s="164"/>
      <c r="PS165" s="164"/>
      <c r="PT165" s="164"/>
      <c r="PU165" s="164"/>
      <c r="PV165" s="164"/>
      <c r="PW165" s="164"/>
      <c r="PX165" s="164"/>
      <c r="PY165" s="164"/>
      <c r="PZ165" s="164"/>
      <c r="QA165" s="164"/>
      <c r="QB165" s="164"/>
      <c r="QC165" s="164"/>
      <c r="QD165" s="131"/>
    </row>
    <row r="166" spans="2:446">
      <c r="B166" s="128"/>
      <c r="C166" s="129"/>
      <c r="D166" s="129"/>
      <c r="E166" s="129"/>
      <c r="F166" s="130"/>
      <c r="G166" s="130"/>
      <c r="H166" s="131"/>
      <c r="I166" s="132"/>
      <c r="J166" s="132"/>
      <c r="K166" s="162"/>
      <c r="L166" s="132"/>
      <c r="M166" s="132"/>
      <c r="N166" s="135"/>
      <c r="O166" s="132"/>
      <c r="P166" s="135"/>
      <c r="Q166" s="132"/>
      <c r="R166" s="133"/>
      <c r="S166" s="133"/>
      <c r="T166" s="133"/>
      <c r="U166" s="133"/>
      <c r="V166" s="133"/>
      <c r="W166" s="133"/>
      <c r="X166" s="131"/>
      <c r="Y166" s="134"/>
      <c r="Z166" s="134"/>
      <c r="AA166" s="163"/>
      <c r="AB166" s="163"/>
      <c r="AC166" s="134"/>
      <c r="AD166" s="134"/>
      <c r="AE166" s="134"/>
      <c r="AF166" s="131"/>
      <c r="AG166" s="135"/>
      <c r="AH166" s="135"/>
      <c r="AI166" s="135"/>
      <c r="AJ166" s="135"/>
      <c r="AK166" s="135"/>
      <c r="AL166" s="131"/>
      <c r="AM166" s="156"/>
      <c r="AN166" s="156"/>
      <c r="AO166" s="156"/>
      <c r="AP166" s="131"/>
      <c r="AQ166" s="138"/>
      <c r="AR166" s="138"/>
      <c r="AS166" s="131"/>
      <c r="AT166" s="138"/>
      <c r="AU166" s="138"/>
      <c r="AV166" s="131"/>
      <c r="AW166" s="138"/>
      <c r="AX166" s="138"/>
      <c r="AY166" s="138"/>
      <c r="AZ166" s="138"/>
      <c r="BA166" s="138"/>
      <c r="BB166" s="131"/>
      <c r="BC166" s="138"/>
      <c r="BD166" s="138"/>
      <c r="BE166" s="138"/>
      <c r="BF166" s="131"/>
      <c r="BG166" s="138"/>
      <c r="BH166" s="138"/>
      <c r="BI166" s="131"/>
      <c r="BJ166" s="140"/>
      <c r="BK166" s="140"/>
      <c r="BL166" s="140"/>
      <c r="BM166" s="140"/>
      <c r="BN166" s="140"/>
      <c r="BO166" s="140"/>
      <c r="BP166" s="140"/>
      <c r="BQ166" s="140"/>
      <c r="BR166" s="140"/>
      <c r="BS166" s="140"/>
      <c r="BT166" s="140"/>
      <c r="BU166" s="140"/>
      <c r="BV166" s="140"/>
      <c r="BW166" s="140"/>
      <c r="BX166" s="140"/>
      <c r="BY166" s="140"/>
      <c r="BZ166" s="140"/>
      <c r="CA166" s="140"/>
      <c r="CB166" s="140"/>
      <c r="CC166" s="140"/>
      <c r="CD166" s="140"/>
      <c r="CE166" s="140"/>
      <c r="CF166" s="140"/>
      <c r="CG166" s="140"/>
      <c r="CH166" s="140"/>
      <c r="CI166" s="140"/>
      <c r="CJ166" s="140"/>
      <c r="CK166" s="140"/>
      <c r="CL166" s="140"/>
      <c r="CM166" s="140"/>
      <c r="CN166" s="140"/>
      <c r="CO166" s="140"/>
      <c r="CP166" s="140"/>
      <c r="CQ166" s="140"/>
      <c r="CR166" s="131"/>
      <c r="CS166" s="140"/>
      <c r="CT166" s="140"/>
      <c r="CU166" s="140"/>
      <c r="CV166" s="140"/>
      <c r="CW166" s="140"/>
      <c r="CX166" s="140"/>
      <c r="CY166" s="140"/>
      <c r="CZ166" s="140"/>
      <c r="DA166" s="140"/>
      <c r="DB166" s="140"/>
      <c r="DC166" s="140"/>
      <c r="DD166" s="140"/>
      <c r="DE166" s="140"/>
      <c r="DF166" s="140"/>
      <c r="DG166" s="140"/>
      <c r="DH166" s="140"/>
      <c r="DI166" s="140"/>
      <c r="DJ166" s="140"/>
      <c r="DK166" s="140"/>
      <c r="DL166" s="140"/>
      <c r="DM166" s="140"/>
      <c r="DN166" s="140"/>
      <c r="DO166" s="140"/>
      <c r="DP166" s="140"/>
      <c r="DQ166" s="140"/>
      <c r="DR166" s="140"/>
      <c r="DS166" s="140"/>
      <c r="DT166" s="140"/>
      <c r="DU166" s="140"/>
      <c r="DV166" s="140"/>
      <c r="DW166" s="140"/>
      <c r="DX166" s="140"/>
      <c r="DY166" s="140"/>
      <c r="DZ166" s="140"/>
      <c r="EA166" s="139"/>
      <c r="EB166" s="140"/>
      <c r="EC166" s="140"/>
      <c r="ED166" s="140"/>
      <c r="EE166" s="140"/>
      <c r="EF166" s="140"/>
      <c r="EG166" s="140"/>
      <c r="EH166" s="140"/>
      <c r="EI166" s="140"/>
      <c r="EJ166" s="140"/>
      <c r="EK166" s="140"/>
      <c r="EL166" s="140"/>
      <c r="EM166" s="140"/>
      <c r="EN166" s="140"/>
      <c r="EO166" s="140"/>
      <c r="EP166" s="140"/>
      <c r="EQ166" s="140"/>
      <c r="ER166" s="140"/>
      <c r="ES166" s="140"/>
      <c r="ET166" s="140"/>
      <c r="EU166" s="140"/>
      <c r="EV166" s="140"/>
      <c r="EW166" s="140"/>
      <c r="EX166" s="140"/>
      <c r="EY166" s="140"/>
      <c r="EZ166" s="140"/>
      <c r="FA166" s="140"/>
      <c r="FB166" s="140"/>
      <c r="FC166" s="140"/>
      <c r="FD166" s="140"/>
      <c r="FE166" s="140"/>
      <c r="FF166" s="140"/>
      <c r="FG166" s="140"/>
      <c r="FH166" s="140"/>
      <c r="FI166" s="140"/>
      <c r="FJ166" s="139"/>
      <c r="FK166" s="140"/>
      <c r="FL166" s="140"/>
      <c r="FM166" s="140"/>
      <c r="FN166" s="140"/>
      <c r="FO166" s="140"/>
      <c r="FP166" s="140"/>
      <c r="FQ166" s="140"/>
      <c r="FR166" s="140"/>
      <c r="FS166" s="140"/>
      <c r="FT166" s="140"/>
      <c r="FU166" s="140"/>
      <c r="FV166" s="140"/>
      <c r="FW166" s="140"/>
      <c r="FX166" s="140"/>
      <c r="FY166" s="140"/>
      <c r="FZ166" s="140"/>
      <c r="GA166" s="140"/>
      <c r="GB166" s="140"/>
      <c r="GC166" s="140"/>
      <c r="GD166" s="140"/>
      <c r="GE166" s="140"/>
      <c r="GF166" s="140"/>
      <c r="GG166" s="140"/>
      <c r="GH166" s="140"/>
      <c r="GI166" s="140"/>
      <c r="GJ166" s="140"/>
      <c r="GK166" s="140"/>
      <c r="GL166" s="140"/>
      <c r="GM166" s="140"/>
      <c r="GN166" s="140"/>
      <c r="GO166" s="140"/>
      <c r="GP166" s="140"/>
      <c r="GQ166" s="140"/>
      <c r="GR166" s="140"/>
      <c r="GS166" s="139"/>
      <c r="GT166" s="140"/>
      <c r="GU166" s="140"/>
      <c r="GV166" s="140"/>
      <c r="GW166" s="140"/>
      <c r="GX166" s="140"/>
      <c r="GY166" s="140"/>
      <c r="GZ166" s="140"/>
      <c r="HA166" s="140"/>
      <c r="HB166" s="140"/>
      <c r="HC166" s="140"/>
      <c r="HD166" s="140"/>
      <c r="HE166" s="140"/>
      <c r="HF166" s="140"/>
      <c r="HG166" s="140"/>
      <c r="HH166" s="140"/>
      <c r="HI166" s="140"/>
      <c r="HJ166" s="140"/>
      <c r="HK166" s="140"/>
      <c r="HL166" s="140"/>
      <c r="HM166" s="140"/>
      <c r="HN166" s="140"/>
      <c r="HO166" s="140"/>
      <c r="HP166" s="140"/>
      <c r="HQ166" s="140"/>
      <c r="HR166" s="140"/>
      <c r="HS166" s="140"/>
      <c r="HT166" s="140"/>
      <c r="HU166" s="140"/>
      <c r="HV166" s="140"/>
      <c r="HW166" s="140"/>
      <c r="HX166" s="140"/>
      <c r="HY166" s="140"/>
      <c r="HZ166" s="140"/>
      <c r="IA166" s="140"/>
      <c r="IB166" s="139"/>
      <c r="IC166" s="140"/>
      <c r="ID166" s="140"/>
      <c r="IE166" s="140"/>
      <c r="IF166" s="140"/>
      <c r="IG166" s="140"/>
      <c r="IH166" s="140"/>
      <c r="II166" s="140"/>
      <c r="IJ166" s="140"/>
      <c r="IK166" s="140"/>
      <c r="IL166" s="140"/>
      <c r="IM166" s="140"/>
      <c r="IN166" s="140"/>
      <c r="IO166" s="140"/>
      <c r="IP166" s="140"/>
      <c r="IQ166" s="140"/>
      <c r="IR166" s="140"/>
      <c r="IS166" s="140"/>
      <c r="IT166" s="140"/>
      <c r="IU166" s="140"/>
      <c r="IV166" s="140"/>
      <c r="IW166" s="140"/>
      <c r="IX166" s="140"/>
      <c r="IY166" s="140"/>
      <c r="IZ166" s="140"/>
      <c r="JA166" s="140"/>
      <c r="JB166" s="140"/>
      <c r="JC166" s="140"/>
      <c r="JD166" s="140"/>
      <c r="JE166" s="140"/>
      <c r="JF166" s="140"/>
      <c r="JG166" s="140"/>
      <c r="JH166" s="140"/>
      <c r="JI166" s="140"/>
      <c r="JJ166" s="140"/>
      <c r="JK166" s="139"/>
      <c r="JL166" s="140"/>
      <c r="JM166" s="140"/>
      <c r="JN166" s="140"/>
      <c r="JO166" s="140"/>
      <c r="JP166" s="140"/>
      <c r="JQ166" s="140"/>
      <c r="JR166" s="140"/>
      <c r="JS166" s="140"/>
      <c r="JT166" s="140"/>
      <c r="JU166" s="140"/>
      <c r="JV166" s="140"/>
      <c r="JW166" s="140"/>
      <c r="JX166" s="140"/>
      <c r="JY166" s="140"/>
      <c r="JZ166" s="140"/>
      <c r="KA166" s="140"/>
      <c r="KB166" s="140"/>
      <c r="KC166" s="140"/>
      <c r="KD166" s="140"/>
      <c r="KE166" s="140"/>
      <c r="KF166" s="140"/>
      <c r="KG166" s="140"/>
      <c r="KH166" s="140"/>
      <c r="KI166" s="140"/>
      <c r="KJ166" s="140"/>
      <c r="KK166" s="140"/>
      <c r="KL166" s="140"/>
      <c r="KM166" s="140"/>
      <c r="KN166" s="140"/>
      <c r="KO166" s="140"/>
      <c r="KP166" s="140"/>
      <c r="KQ166" s="140"/>
      <c r="KR166" s="140"/>
      <c r="KS166" s="140"/>
      <c r="KT166" s="139"/>
      <c r="KU166" s="140"/>
      <c r="KV166" s="140"/>
      <c r="KW166" s="140"/>
      <c r="KX166" s="140"/>
      <c r="KY166" s="140"/>
      <c r="KZ166" s="140"/>
      <c r="LA166" s="140"/>
      <c r="LB166" s="140"/>
      <c r="LC166" s="140"/>
      <c r="LD166" s="140"/>
      <c r="LE166" s="140"/>
      <c r="LF166" s="140"/>
      <c r="LG166" s="140"/>
      <c r="LH166" s="140"/>
      <c r="LI166" s="140"/>
      <c r="LJ166" s="140"/>
      <c r="LK166" s="140"/>
      <c r="LL166" s="140"/>
      <c r="LM166" s="140"/>
      <c r="LN166" s="140"/>
      <c r="LO166" s="140"/>
      <c r="LP166" s="140"/>
      <c r="LQ166" s="140"/>
      <c r="LR166" s="140"/>
      <c r="LS166" s="140"/>
      <c r="LT166" s="140"/>
      <c r="LU166" s="140"/>
      <c r="LV166" s="140"/>
      <c r="LW166" s="140"/>
      <c r="LX166" s="140"/>
      <c r="LY166" s="140"/>
      <c r="LZ166" s="140"/>
      <c r="MA166" s="140"/>
      <c r="MB166" s="140"/>
      <c r="MC166" s="139"/>
      <c r="MD166" s="164"/>
      <c r="ME166" s="164"/>
      <c r="MF166" s="164"/>
      <c r="MG166" s="164"/>
      <c r="MH166" s="164"/>
      <c r="MI166" s="164"/>
      <c r="MJ166" s="164"/>
      <c r="MK166" s="164"/>
      <c r="ML166" s="164"/>
      <c r="MM166" s="164"/>
      <c r="MN166" s="164"/>
      <c r="MO166" s="164"/>
      <c r="MP166" s="164"/>
      <c r="MQ166" s="164"/>
      <c r="MR166" s="164"/>
      <c r="MS166" s="164"/>
      <c r="MT166" s="164"/>
      <c r="MU166" s="164"/>
      <c r="MV166" s="164"/>
      <c r="MW166" s="164"/>
      <c r="MX166" s="164"/>
      <c r="MY166" s="164"/>
      <c r="MZ166" s="164"/>
      <c r="NA166" s="164"/>
      <c r="NB166" s="164"/>
      <c r="NC166" s="164"/>
      <c r="ND166" s="164"/>
      <c r="NE166" s="164"/>
      <c r="NF166" s="164"/>
      <c r="NG166" s="164"/>
      <c r="NH166" s="164"/>
      <c r="NI166" s="164"/>
      <c r="NJ166" s="164"/>
      <c r="NK166" s="164"/>
      <c r="NL166" s="139"/>
      <c r="NM166" s="164"/>
      <c r="NN166" s="164"/>
      <c r="NO166" s="164"/>
      <c r="NP166" s="164"/>
      <c r="NQ166" s="164"/>
      <c r="NR166" s="164"/>
      <c r="NS166" s="164"/>
      <c r="NT166" s="164"/>
      <c r="NU166" s="164"/>
      <c r="NV166" s="164"/>
      <c r="NW166" s="164"/>
      <c r="NX166" s="164"/>
      <c r="NY166" s="164"/>
      <c r="NZ166" s="164"/>
      <c r="OA166" s="164"/>
      <c r="OB166" s="164"/>
      <c r="OC166" s="164"/>
      <c r="OD166" s="164"/>
      <c r="OE166" s="164"/>
      <c r="OF166" s="164"/>
      <c r="OG166" s="164"/>
      <c r="OH166" s="164"/>
      <c r="OI166" s="164"/>
      <c r="OJ166" s="164"/>
      <c r="OK166" s="164"/>
      <c r="OL166" s="164"/>
      <c r="OM166" s="164"/>
      <c r="ON166" s="164"/>
      <c r="OO166" s="164"/>
      <c r="OP166" s="164"/>
      <c r="OQ166" s="164"/>
      <c r="OR166" s="164"/>
      <c r="OS166" s="164"/>
      <c r="OT166" s="164"/>
      <c r="OU166" s="139"/>
      <c r="OV166" s="164"/>
      <c r="OW166" s="164"/>
      <c r="OX166" s="164"/>
      <c r="OY166" s="164"/>
      <c r="OZ166" s="164"/>
      <c r="PA166" s="164"/>
      <c r="PB166" s="164"/>
      <c r="PC166" s="164"/>
      <c r="PD166" s="164"/>
      <c r="PE166" s="164"/>
      <c r="PF166" s="164"/>
      <c r="PG166" s="164"/>
      <c r="PH166" s="164"/>
      <c r="PI166" s="164"/>
      <c r="PJ166" s="164"/>
      <c r="PK166" s="164"/>
      <c r="PL166" s="164"/>
      <c r="PM166" s="164"/>
      <c r="PN166" s="164"/>
      <c r="PO166" s="164"/>
      <c r="PP166" s="164"/>
      <c r="PQ166" s="164"/>
      <c r="PR166" s="164"/>
      <c r="PS166" s="164"/>
      <c r="PT166" s="164"/>
      <c r="PU166" s="164"/>
      <c r="PV166" s="164"/>
      <c r="PW166" s="164"/>
      <c r="PX166" s="164"/>
      <c r="PY166" s="164"/>
      <c r="PZ166" s="164"/>
      <c r="QA166" s="164"/>
      <c r="QB166" s="164"/>
      <c r="QC166" s="164"/>
      <c r="QD166" s="131"/>
    </row>
    <row r="167" spans="2:446">
      <c r="B167" s="128"/>
      <c r="C167" s="129"/>
      <c r="D167" s="129"/>
      <c r="E167" s="129"/>
      <c r="F167" s="130"/>
      <c r="G167" s="130"/>
      <c r="H167" s="131"/>
      <c r="I167" s="132"/>
      <c r="J167" s="132"/>
      <c r="K167" s="162"/>
      <c r="L167" s="132"/>
      <c r="M167" s="132"/>
      <c r="N167" s="135"/>
      <c r="O167" s="132"/>
      <c r="P167" s="135"/>
      <c r="Q167" s="132"/>
      <c r="R167" s="133"/>
      <c r="S167" s="133"/>
      <c r="T167" s="133"/>
      <c r="U167" s="133"/>
      <c r="V167" s="133"/>
      <c r="W167" s="133"/>
      <c r="X167" s="131"/>
      <c r="Y167" s="134"/>
      <c r="Z167" s="134"/>
      <c r="AA167" s="163"/>
      <c r="AB167" s="163"/>
      <c r="AC167" s="134"/>
      <c r="AD167" s="134"/>
      <c r="AE167" s="134"/>
      <c r="AF167" s="131"/>
      <c r="AG167" s="135"/>
      <c r="AH167" s="135"/>
      <c r="AI167" s="135"/>
      <c r="AJ167" s="135"/>
      <c r="AK167" s="135"/>
      <c r="AL167" s="131"/>
      <c r="AM167" s="156"/>
      <c r="AN167" s="156"/>
      <c r="AO167" s="156"/>
      <c r="AP167" s="131"/>
      <c r="AQ167" s="138"/>
      <c r="AR167" s="138"/>
      <c r="AS167" s="131"/>
      <c r="AT167" s="138"/>
      <c r="AU167" s="138"/>
      <c r="AV167" s="131"/>
      <c r="AW167" s="138"/>
      <c r="AX167" s="138"/>
      <c r="AY167" s="138"/>
      <c r="AZ167" s="138"/>
      <c r="BA167" s="138"/>
      <c r="BB167" s="131"/>
      <c r="BC167" s="138"/>
      <c r="BD167" s="138"/>
      <c r="BE167" s="138"/>
      <c r="BF167" s="131"/>
      <c r="BG167" s="138"/>
      <c r="BH167" s="138"/>
      <c r="BI167" s="131"/>
      <c r="BJ167" s="140"/>
      <c r="BK167" s="140"/>
      <c r="BL167" s="140"/>
      <c r="BM167" s="140"/>
      <c r="BN167" s="140"/>
      <c r="BO167" s="140"/>
      <c r="BP167" s="140"/>
      <c r="BQ167" s="140"/>
      <c r="BR167" s="140"/>
      <c r="BS167" s="140"/>
      <c r="BT167" s="140"/>
      <c r="BU167" s="140"/>
      <c r="BV167" s="140"/>
      <c r="BW167" s="140"/>
      <c r="BX167" s="140"/>
      <c r="BY167" s="140"/>
      <c r="BZ167" s="140"/>
      <c r="CA167" s="140"/>
      <c r="CB167" s="140"/>
      <c r="CC167" s="140"/>
      <c r="CD167" s="140"/>
      <c r="CE167" s="140"/>
      <c r="CF167" s="140"/>
      <c r="CG167" s="140"/>
      <c r="CH167" s="140"/>
      <c r="CI167" s="140"/>
      <c r="CJ167" s="140"/>
      <c r="CK167" s="140"/>
      <c r="CL167" s="140"/>
      <c r="CM167" s="140"/>
      <c r="CN167" s="140"/>
      <c r="CO167" s="140"/>
      <c r="CP167" s="140"/>
      <c r="CQ167" s="140"/>
      <c r="CR167" s="131"/>
      <c r="CS167" s="140"/>
      <c r="CT167" s="140"/>
      <c r="CU167" s="140"/>
      <c r="CV167" s="140"/>
      <c r="CW167" s="140"/>
      <c r="CX167" s="140"/>
      <c r="CY167" s="140"/>
      <c r="CZ167" s="140"/>
      <c r="DA167" s="140"/>
      <c r="DB167" s="140"/>
      <c r="DC167" s="140"/>
      <c r="DD167" s="140"/>
      <c r="DE167" s="140"/>
      <c r="DF167" s="140"/>
      <c r="DG167" s="140"/>
      <c r="DH167" s="140"/>
      <c r="DI167" s="140"/>
      <c r="DJ167" s="140"/>
      <c r="DK167" s="140"/>
      <c r="DL167" s="140"/>
      <c r="DM167" s="140"/>
      <c r="DN167" s="140"/>
      <c r="DO167" s="140"/>
      <c r="DP167" s="140"/>
      <c r="DQ167" s="140"/>
      <c r="DR167" s="140"/>
      <c r="DS167" s="140"/>
      <c r="DT167" s="140"/>
      <c r="DU167" s="140"/>
      <c r="DV167" s="140"/>
      <c r="DW167" s="140"/>
      <c r="DX167" s="140"/>
      <c r="DY167" s="140"/>
      <c r="DZ167" s="140"/>
      <c r="EA167" s="139"/>
      <c r="EB167" s="140"/>
      <c r="EC167" s="140"/>
      <c r="ED167" s="140"/>
      <c r="EE167" s="140"/>
      <c r="EF167" s="140"/>
      <c r="EG167" s="140"/>
      <c r="EH167" s="140"/>
      <c r="EI167" s="140"/>
      <c r="EJ167" s="140"/>
      <c r="EK167" s="140"/>
      <c r="EL167" s="140"/>
      <c r="EM167" s="140"/>
      <c r="EN167" s="140"/>
      <c r="EO167" s="140"/>
      <c r="EP167" s="140"/>
      <c r="EQ167" s="140"/>
      <c r="ER167" s="140"/>
      <c r="ES167" s="140"/>
      <c r="ET167" s="140"/>
      <c r="EU167" s="140"/>
      <c r="EV167" s="140"/>
      <c r="EW167" s="140"/>
      <c r="EX167" s="140"/>
      <c r="EY167" s="140"/>
      <c r="EZ167" s="140"/>
      <c r="FA167" s="140"/>
      <c r="FB167" s="140"/>
      <c r="FC167" s="140"/>
      <c r="FD167" s="140"/>
      <c r="FE167" s="140"/>
      <c r="FF167" s="140"/>
      <c r="FG167" s="140"/>
      <c r="FH167" s="140"/>
      <c r="FI167" s="140"/>
      <c r="FJ167" s="139"/>
      <c r="FK167" s="140"/>
      <c r="FL167" s="140"/>
      <c r="FM167" s="140"/>
      <c r="FN167" s="140"/>
      <c r="FO167" s="140"/>
      <c r="FP167" s="140"/>
      <c r="FQ167" s="140"/>
      <c r="FR167" s="140"/>
      <c r="FS167" s="140"/>
      <c r="FT167" s="140"/>
      <c r="FU167" s="140"/>
      <c r="FV167" s="140"/>
      <c r="FW167" s="140"/>
      <c r="FX167" s="140"/>
      <c r="FY167" s="140"/>
      <c r="FZ167" s="140"/>
      <c r="GA167" s="140"/>
      <c r="GB167" s="140"/>
      <c r="GC167" s="140"/>
      <c r="GD167" s="140"/>
      <c r="GE167" s="140"/>
      <c r="GF167" s="140"/>
      <c r="GG167" s="140"/>
      <c r="GH167" s="140"/>
      <c r="GI167" s="140"/>
      <c r="GJ167" s="140"/>
      <c r="GK167" s="140"/>
      <c r="GL167" s="140"/>
      <c r="GM167" s="140"/>
      <c r="GN167" s="140"/>
      <c r="GO167" s="140"/>
      <c r="GP167" s="140"/>
      <c r="GQ167" s="140"/>
      <c r="GR167" s="140"/>
      <c r="GS167" s="139"/>
      <c r="GT167" s="140"/>
      <c r="GU167" s="140"/>
      <c r="GV167" s="140"/>
      <c r="GW167" s="140"/>
      <c r="GX167" s="140"/>
      <c r="GY167" s="140"/>
      <c r="GZ167" s="140"/>
      <c r="HA167" s="140"/>
      <c r="HB167" s="140"/>
      <c r="HC167" s="140"/>
      <c r="HD167" s="140"/>
      <c r="HE167" s="140"/>
      <c r="HF167" s="140"/>
      <c r="HG167" s="140"/>
      <c r="HH167" s="140"/>
      <c r="HI167" s="140"/>
      <c r="HJ167" s="140"/>
      <c r="HK167" s="140"/>
      <c r="HL167" s="140"/>
      <c r="HM167" s="140"/>
      <c r="HN167" s="140"/>
      <c r="HO167" s="140"/>
      <c r="HP167" s="140"/>
      <c r="HQ167" s="140"/>
      <c r="HR167" s="140"/>
      <c r="HS167" s="140"/>
      <c r="HT167" s="140"/>
      <c r="HU167" s="140"/>
      <c r="HV167" s="140"/>
      <c r="HW167" s="140"/>
      <c r="HX167" s="140"/>
      <c r="HY167" s="140"/>
      <c r="HZ167" s="140"/>
      <c r="IA167" s="140"/>
      <c r="IB167" s="139"/>
      <c r="IC167" s="140"/>
      <c r="ID167" s="140"/>
      <c r="IE167" s="140"/>
      <c r="IF167" s="140"/>
      <c r="IG167" s="140"/>
      <c r="IH167" s="140"/>
      <c r="II167" s="140"/>
      <c r="IJ167" s="140"/>
      <c r="IK167" s="140"/>
      <c r="IL167" s="140"/>
      <c r="IM167" s="140"/>
      <c r="IN167" s="140"/>
      <c r="IO167" s="140"/>
      <c r="IP167" s="140"/>
      <c r="IQ167" s="140"/>
      <c r="IR167" s="140"/>
      <c r="IS167" s="140"/>
      <c r="IT167" s="140"/>
      <c r="IU167" s="140"/>
      <c r="IV167" s="140"/>
      <c r="IW167" s="140"/>
      <c r="IX167" s="140"/>
      <c r="IY167" s="140"/>
      <c r="IZ167" s="140"/>
      <c r="JA167" s="140"/>
      <c r="JB167" s="140"/>
      <c r="JC167" s="140"/>
      <c r="JD167" s="140"/>
      <c r="JE167" s="140"/>
      <c r="JF167" s="140"/>
      <c r="JG167" s="140"/>
      <c r="JH167" s="140"/>
      <c r="JI167" s="140"/>
      <c r="JJ167" s="140"/>
      <c r="JK167" s="139"/>
      <c r="JL167" s="140"/>
      <c r="JM167" s="140"/>
      <c r="JN167" s="140"/>
      <c r="JO167" s="140"/>
      <c r="JP167" s="140"/>
      <c r="JQ167" s="140"/>
      <c r="JR167" s="140"/>
      <c r="JS167" s="140"/>
      <c r="JT167" s="140"/>
      <c r="JU167" s="140"/>
      <c r="JV167" s="140"/>
      <c r="JW167" s="140"/>
      <c r="JX167" s="140"/>
      <c r="JY167" s="140"/>
      <c r="JZ167" s="140"/>
      <c r="KA167" s="140"/>
      <c r="KB167" s="140"/>
      <c r="KC167" s="140"/>
      <c r="KD167" s="140"/>
      <c r="KE167" s="140"/>
      <c r="KF167" s="140"/>
      <c r="KG167" s="140"/>
      <c r="KH167" s="140"/>
      <c r="KI167" s="140"/>
      <c r="KJ167" s="140"/>
      <c r="KK167" s="140"/>
      <c r="KL167" s="140"/>
      <c r="KM167" s="140"/>
      <c r="KN167" s="140"/>
      <c r="KO167" s="140"/>
      <c r="KP167" s="140"/>
      <c r="KQ167" s="140"/>
      <c r="KR167" s="140"/>
      <c r="KS167" s="140"/>
      <c r="KT167" s="139"/>
      <c r="KU167" s="140"/>
      <c r="KV167" s="140"/>
      <c r="KW167" s="140"/>
      <c r="KX167" s="140"/>
      <c r="KY167" s="140"/>
      <c r="KZ167" s="140"/>
      <c r="LA167" s="140"/>
      <c r="LB167" s="140"/>
      <c r="LC167" s="140"/>
      <c r="LD167" s="140"/>
      <c r="LE167" s="140"/>
      <c r="LF167" s="140"/>
      <c r="LG167" s="140"/>
      <c r="LH167" s="140"/>
      <c r="LI167" s="140"/>
      <c r="LJ167" s="140"/>
      <c r="LK167" s="140"/>
      <c r="LL167" s="140"/>
      <c r="LM167" s="140"/>
      <c r="LN167" s="140"/>
      <c r="LO167" s="140"/>
      <c r="LP167" s="140"/>
      <c r="LQ167" s="140"/>
      <c r="LR167" s="140"/>
      <c r="LS167" s="140"/>
      <c r="LT167" s="140"/>
      <c r="LU167" s="140"/>
      <c r="LV167" s="140"/>
      <c r="LW167" s="140"/>
      <c r="LX167" s="140"/>
      <c r="LY167" s="140"/>
      <c r="LZ167" s="140"/>
      <c r="MA167" s="140"/>
      <c r="MB167" s="140"/>
      <c r="MC167" s="139"/>
      <c r="MD167" s="164"/>
      <c r="ME167" s="164"/>
      <c r="MF167" s="164"/>
      <c r="MG167" s="164"/>
      <c r="MH167" s="164"/>
      <c r="MI167" s="164"/>
      <c r="MJ167" s="164"/>
      <c r="MK167" s="164"/>
      <c r="ML167" s="164"/>
      <c r="MM167" s="164"/>
      <c r="MN167" s="164"/>
      <c r="MO167" s="164"/>
      <c r="MP167" s="164"/>
      <c r="MQ167" s="164"/>
      <c r="MR167" s="164"/>
      <c r="MS167" s="164"/>
      <c r="MT167" s="164"/>
      <c r="MU167" s="164"/>
      <c r="MV167" s="164"/>
      <c r="MW167" s="164"/>
      <c r="MX167" s="164"/>
      <c r="MY167" s="164"/>
      <c r="MZ167" s="164"/>
      <c r="NA167" s="164"/>
      <c r="NB167" s="164"/>
      <c r="NC167" s="164"/>
      <c r="ND167" s="164"/>
      <c r="NE167" s="164"/>
      <c r="NF167" s="164"/>
      <c r="NG167" s="164"/>
      <c r="NH167" s="164"/>
      <c r="NI167" s="164"/>
      <c r="NJ167" s="164"/>
      <c r="NK167" s="164"/>
      <c r="NL167" s="139"/>
      <c r="NM167" s="164"/>
      <c r="NN167" s="164"/>
      <c r="NO167" s="164"/>
      <c r="NP167" s="164"/>
      <c r="NQ167" s="164"/>
      <c r="NR167" s="164"/>
      <c r="NS167" s="164"/>
      <c r="NT167" s="164"/>
      <c r="NU167" s="164"/>
      <c r="NV167" s="164"/>
      <c r="NW167" s="164"/>
      <c r="NX167" s="164"/>
      <c r="NY167" s="164"/>
      <c r="NZ167" s="164"/>
      <c r="OA167" s="164"/>
      <c r="OB167" s="164"/>
      <c r="OC167" s="164"/>
      <c r="OD167" s="164"/>
      <c r="OE167" s="164"/>
      <c r="OF167" s="164"/>
      <c r="OG167" s="164"/>
      <c r="OH167" s="164"/>
      <c r="OI167" s="164"/>
      <c r="OJ167" s="164"/>
      <c r="OK167" s="164"/>
      <c r="OL167" s="164"/>
      <c r="OM167" s="164"/>
      <c r="ON167" s="164"/>
      <c r="OO167" s="164"/>
      <c r="OP167" s="164"/>
      <c r="OQ167" s="164"/>
      <c r="OR167" s="164"/>
      <c r="OS167" s="164"/>
      <c r="OT167" s="164"/>
      <c r="OU167" s="139"/>
      <c r="OV167" s="164"/>
      <c r="OW167" s="164"/>
      <c r="OX167" s="164"/>
      <c r="OY167" s="164"/>
      <c r="OZ167" s="164"/>
      <c r="PA167" s="164"/>
      <c r="PB167" s="164"/>
      <c r="PC167" s="164"/>
      <c r="PD167" s="164"/>
      <c r="PE167" s="164"/>
      <c r="PF167" s="164"/>
      <c r="PG167" s="164"/>
      <c r="PH167" s="164"/>
      <c r="PI167" s="164"/>
      <c r="PJ167" s="164"/>
      <c r="PK167" s="164"/>
      <c r="PL167" s="164"/>
      <c r="PM167" s="164"/>
      <c r="PN167" s="164"/>
      <c r="PO167" s="164"/>
      <c r="PP167" s="164"/>
      <c r="PQ167" s="164"/>
      <c r="PR167" s="164"/>
      <c r="PS167" s="164"/>
      <c r="PT167" s="164"/>
      <c r="PU167" s="164"/>
      <c r="PV167" s="164"/>
      <c r="PW167" s="164"/>
      <c r="PX167" s="164"/>
      <c r="PY167" s="164"/>
      <c r="PZ167" s="164"/>
      <c r="QA167" s="164"/>
      <c r="QB167" s="164"/>
      <c r="QC167" s="164"/>
      <c r="QD167" s="131"/>
    </row>
    <row r="168" spans="2:446">
      <c r="B168" s="128"/>
      <c r="C168" s="129"/>
      <c r="D168" s="129"/>
      <c r="E168" s="129"/>
      <c r="F168" s="130"/>
      <c r="G168" s="130"/>
      <c r="H168" s="131"/>
      <c r="I168" s="132"/>
      <c r="J168" s="132"/>
      <c r="K168" s="162"/>
      <c r="L168" s="132"/>
      <c r="M168" s="132"/>
      <c r="N168" s="135"/>
      <c r="O168" s="132"/>
      <c r="P168" s="135"/>
      <c r="Q168" s="132"/>
      <c r="R168" s="133"/>
      <c r="S168" s="133"/>
      <c r="T168" s="133"/>
      <c r="U168" s="133"/>
      <c r="V168" s="133"/>
      <c r="W168" s="133"/>
      <c r="X168" s="131"/>
      <c r="Y168" s="134"/>
      <c r="Z168" s="134"/>
      <c r="AA168" s="163"/>
      <c r="AB168" s="163"/>
      <c r="AC168" s="134"/>
      <c r="AD168" s="134"/>
      <c r="AE168" s="134"/>
      <c r="AF168" s="131"/>
      <c r="AG168" s="135"/>
      <c r="AH168" s="135"/>
      <c r="AI168" s="135"/>
      <c r="AJ168" s="135"/>
      <c r="AK168" s="135"/>
      <c r="AL168" s="131"/>
      <c r="AM168" s="156"/>
      <c r="AN168" s="156"/>
      <c r="AO168" s="156"/>
      <c r="AP168" s="131"/>
      <c r="AQ168" s="138"/>
      <c r="AR168" s="138"/>
      <c r="AS168" s="131"/>
      <c r="AT168" s="138"/>
      <c r="AU168" s="138"/>
      <c r="AV168" s="131"/>
      <c r="AW168" s="138"/>
      <c r="AX168" s="138"/>
      <c r="AY168" s="138"/>
      <c r="AZ168" s="138"/>
      <c r="BA168" s="138"/>
      <c r="BB168" s="131"/>
      <c r="BC168" s="138"/>
      <c r="BD168" s="138"/>
      <c r="BE168" s="138"/>
      <c r="BF168" s="131"/>
      <c r="BG168" s="138"/>
      <c r="BH168" s="138"/>
      <c r="BI168" s="131"/>
      <c r="BJ168" s="140"/>
      <c r="BK168" s="140"/>
      <c r="BL168" s="140"/>
      <c r="BM168" s="140"/>
      <c r="BN168" s="140"/>
      <c r="BO168" s="140"/>
      <c r="BP168" s="140"/>
      <c r="BQ168" s="140"/>
      <c r="BR168" s="140"/>
      <c r="BS168" s="140"/>
      <c r="BT168" s="140"/>
      <c r="BU168" s="140"/>
      <c r="BV168" s="140"/>
      <c r="BW168" s="140"/>
      <c r="BX168" s="140"/>
      <c r="BY168" s="140"/>
      <c r="BZ168" s="140"/>
      <c r="CA168" s="140"/>
      <c r="CB168" s="140"/>
      <c r="CC168" s="140"/>
      <c r="CD168" s="140"/>
      <c r="CE168" s="140"/>
      <c r="CF168" s="140"/>
      <c r="CG168" s="140"/>
      <c r="CH168" s="140"/>
      <c r="CI168" s="140"/>
      <c r="CJ168" s="140"/>
      <c r="CK168" s="140"/>
      <c r="CL168" s="140"/>
      <c r="CM168" s="140"/>
      <c r="CN168" s="140"/>
      <c r="CO168" s="140"/>
      <c r="CP168" s="140"/>
      <c r="CQ168" s="140"/>
      <c r="CR168" s="131"/>
      <c r="CS168" s="140"/>
      <c r="CT168" s="140"/>
      <c r="CU168" s="140"/>
      <c r="CV168" s="140"/>
      <c r="CW168" s="140"/>
      <c r="CX168" s="140"/>
      <c r="CY168" s="140"/>
      <c r="CZ168" s="140"/>
      <c r="DA168" s="140"/>
      <c r="DB168" s="140"/>
      <c r="DC168" s="140"/>
      <c r="DD168" s="140"/>
      <c r="DE168" s="140"/>
      <c r="DF168" s="140"/>
      <c r="DG168" s="140"/>
      <c r="DH168" s="140"/>
      <c r="DI168" s="140"/>
      <c r="DJ168" s="140"/>
      <c r="DK168" s="140"/>
      <c r="DL168" s="140"/>
      <c r="DM168" s="140"/>
      <c r="DN168" s="140"/>
      <c r="DO168" s="140"/>
      <c r="DP168" s="140"/>
      <c r="DQ168" s="140"/>
      <c r="DR168" s="140"/>
      <c r="DS168" s="140"/>
      <c r="DT168" s="140"/>
      <c r="DU168" s="140"/>
      <c r="DV168" s="140"/>
      <c r="DW168" s="140"/>
      <c r="DX168" s="140"/>
      <c r="DY168" s="140"/>
      <c r="DZ168" s="140"/>
      <c r="EA168" s="139"/>
      <c r="EB168" s="140"/>
      <c r="EC168" s="140"/>
      <c r="ED168" s="140"/>
      <c r="EE168" s="140"/>
      <c r="EF168" s="140"/>
      <c r="EG168" s="140"/>
      <c r="EH168" s="140"/>
      <c r="EI168" s="140"/>
      <c r="EJ168" s="140"/>
      <c r="EK168" s="140"/>
      <c r="EL168" s="140"/>
      <c r="EM168" s="140"/>
      <c r="EN168" s="140"/>
      <c r="EO168" s="140"/>
      <c r="EP168" s="140"/>
      <c r="EQ168" s="140"/>
      <c r="ER168" s="140"/>
      <c r="ES168" s="140"/>
      <c r="ET168" s="140"/>
      <c r="EU168" s="140"/>
      <c r="EV168" s="140"/>
      <c r="EW168" s="140"/>
      <c r="EX168" s="140"/>
      <c r="EY168" s="140"/>
      <c r="EZ168" s="140"/>
      <c r="FA168" s="140"/>
      <c r="FB168" s="140"/>
      <c r="FC168" s="140"/>
      <c r="FD168" s="140"/>
      <c r="FE168" s="140"/>
      <c r="FF168" s="140"/>
      <c r="FG168" s="140"/>
      <c r="FH168" s="140"/>
      <c r="FI168" s="140"/>
      <c r="FJ168" s="139"/>
      <c r="FK168" s="140"/>
      <c r="FL168" s="140"/>
      <c r="FM168" s="140"/>
      <c r="FN168" s="140"/>
      <c r="FO168" s="140"/>
      <c r="FP168" s="140"/>
      <c r="FQ168" s="140"/>
      <c r="FR168" s="140"/>
      <c r="FS168" s="140"/>
      <c r="FT168" s="140"/>
      <c r="FU168" s="140"/>
      <c r="FV168" s="140"/>
      <c r="FW168" s="140"/>
      <c r="FX168" s="140"/>
      <c r="FY168" s="140"/>
      <c r="FZ168" s="140"/>
      <c r="GA168" s="140"/>
      <c r="GB168" s="140"/>
      <c r="GC168" s="140"/>
      <c r="GD168" s="140"/>
      <c r="GE168" s="140"/>
      <c r="GF168" s="140"/>
      <c r="GG168" s="140"/>
      <c r="GH168" s="140"/>
      <c r="GI168" s="140"/>
      <c r="GJ168" s="140"/>
      <c r="GK168" s="140"/>
      <c r="GL168" s="140"/>
      <c r="GM168" s="140"/>
      <c r="GN168" s="140"/>
      <c r="GO168" s="140"/>
      <c r="GP168" s="140"/>
      <c r="GQ168" s="140"/>
      <c r="GR168" s="140"/>
      <c r="GS168" s="139"/>
      <c r="GT168" s="140"/>
      <c r="GU168" s="140"/>
      <c r="GV168" s="140"/>
      <c r="GW168" s="140"/>
      <c r="GX168" s="140"/>
      <c r="GY168" s="140"/>
      <c r="GZ168" s="140"/>
      <c r="HA168" s="140"/>
      <c r="HB168" s="140"/>
      <c r="HC168" s="140"/>
      <c r="HD168" s="140"/>
      <c r="HE168" s="140"/>
      <c r="HF168" s="140"/>
      <c r="HG168" s="140"/>
      <c r="HH168" s="140"/>
      <c r="HI168" s="140"/>
      <c r="HJ168" s="140"/>
      <c r="HK168" s="140"/>
      <c r="HL168" s="140"/>
      <c r="HM168" s="140"/>
      <c r="HN168" s="140"/>
      <c r="HO168" s="140"/>
      <c r="HP168" s="140"/>
      <c r="HQ168" s="140"/>
      <c r="HR168" s="140"/>
      <c r="HS168" s="140"/>
      <c r="HT168" s="140"/>
      <c r="HU168" s="140"/>
      <c r="HV168" s="140"/>
      <c r="HW168" s="140"/>
      <c r="HX168" s="140"/>
      <c r="HY168" s="140"/>
      <c r="HZ168" s="140"/>
      <c r="IA168" s="140"/>
      <c r="IB168" s="139"/>
      <c r="IC168" s="140"/>
      <c r="ID168" s="140"/>
      <c r="IE168" s="140"/>
      <c r="IF168" s="140"/>
      <c r="IG168" s="140"/>
      <c r="IH168" s="140"/>
      <c r="II168" s="140"/>
      <c r="IJ168" s="140"/>
      <c r="IK168" s="140"/>
      <c r="IL168" s="140"/>
      <c r="IM168" s="140"/>
      <c r="IN168" s="140"/>
      <c r="IO168" s="140"/>
      <c r="IP168" s="140"/>
      <c r="IQ168" s="140"/>
      <c r="IR168" s="140"/>
      <c r="IS168" s="140"/>
      <c r="IT168" s="140"/>
      <c r="IU168" s="140"/>
      <c r="IV168" s="140"/>
      <c r="IW168" s="140"/>
      <c r="IX168" s="140"/>
      <c r="IY168" s="140"/>
      <c r="IZ168" s="140"/>
      <c r="JA168" s="140"/>
      <c r="JB168" s="140"/>
      <c r="JC168" s="140"/>
      <c r="JD168" s="140"/>
      <c r="JE168" s="140"/>
      <c r="JF168" s="140"/>
      <c r="JG168" s="140"/>
      <c r="JH168" s="140"/>
      <c r="JI168" s="140"/>
      <c r="JJ168" s="140"/>
      <c r="JK168" s="139"/>
      <c r="JL168" s="140"/>
      <c r="JM168" s="140"/>
      <c r="JN168" s="140"/>
      <c r="JO168" s="140"/>
      <c r="JP168" s="140"/>
      <c r="JQ168" s="140"/>
      <c r="JR168" s="140"/>
      <c r="JS168" s="140"/>
      <c r="JT168" s="140"/>
      <c r="JU168" s="140"/>
      <c r="JV168" s="140"/>
      <c r="JW168" s="140"/>
      <c r="JX168" s="140"/>
      <c r="JY168" s="140"/>
      <c r="JZ168" s="140"/>
      <c r="KA168" s="140"/>
      <c r="KB168" s="140"/>
      <c r="KC168" s="140"/>
      <c r="KD168" s="140"/>
      <c r="KE168" s="140"/>
      <c r="KF168" s="140"/>
      <c r="KG168" s="140"/>
      <c r="KH168" s="140"/>
      <c r="KI168" s="140"/>
      <c r="KJ168" s="140"/>
      <c r="KK168" s="140"/>
      <c r="KL168" s="140"/>
      <c r="KM168" s="140"/>
      <c r="KN168" s="140"/>
      <c r="KO168" s="140"/>
      <c r="KP168" s="140"/>
      <c r="KQ168" s="140"/>
      <c r="KR168" s="140"/>
      <c r="KS168" s="140"/>
      <c r="KT168" s="139"/>
      <c r="KU168" s="140"/>
      <c r="KV168" s="140"/>
      <c r="KW168" s="140"/>
      <c r="KX168" s="140"/>
      <c r="KY168" s="140"/>
      <c r="KZ168" s="140"/>
      <c r="LA168" s="140"/>
      <c r="LB168" s="140"/>
      <c r="LC168" s="140"/>
      <c r="LD168" s="140"/>
      <c r="LE168" s="140"/>
      <c r="LF168" s="140"/>
      <c r="LG168" s="140"/>
      <c r="LH168" s="140"/>
      <c r="LI168" s="140"/>
      <c r="LJ168" s="140"/>
      <c r="LK168" s="140"/>
      <c r="LL168" s="140"/>
      <c r="LM168" s="140"/>
      <c r="LN168" s="140"/>
      <c r="LO168" s="140"/>
      <c r="LP168" s="140"/>
      <c r="LQ168" s="140"/>
      <c r="LR168" s="140"/>
      <c r="LS168" s="140"/>
      <c r="LT168" s="140"/>
      <c r="LU168" s="140"/>
      <c r="LV168" s="140"/>
      <c r="LW168" s="140"/>
      <c r="LX168" s="140"/>
      <c r="LY168" s="140"/>
      <c r="LZ168" s="140"/>
      <c r="MA168" s="140"/>
      <c r="MB168" s="140"/>
      <c r="MC168" s="139"/>
      <c r="MD168" s="164"/>
      <c r="ME168" s="164"/>
      <c r="MF168" s="164"/>
      <c r="MG168" s="164"/>
      <c r="MH168" s="164"/>
      <c r="MI168" s="164"/>
      <c r="MJ168" s="164"/>
      <c r="MK168" s="164"/>
      <c r="ML168" s="164"/>
      <c r="MM168" s="164"/>
      <c r="MN168" s="164"/>
      <c r="MO168" s="164"/>
      <c r="MP168" s="164"/>
      <c r="MQ168" s="164"/>
      <c r="MR168" s="164"/>
      <c r="MS168" s="164"/>
      <c r="MT168" s="164"/>
      <c r="MU168" s="164"/>
      <c r="MV168" s="164"/>
      <c r="MW168" s="164"/>
      <c r="MX168" s="164"/>
      <c r="MY168" s="164"/>
      <c r="MZ168" s="164"/>
      <c r="NA168" s="164"/>
      <c r="NB168" s="164"/>
      <c r="NC168" s="164"/>
      <c r="ND168" s="164"/>
      <c r="NE168" s="164"/>
      <c r="NF168" s="164"/>
      <c r="NG168" s="164"/>
      <c r="NH168" s="164"/>
      <c r="NI168" s="164"/>
      <c r="NJ168" s="164"/>
      <c r="NK168" s="164"/>
      <c r="NL168" s="139"/>
      <c r="NM168" s="164"/>
      <c r="NN168" s="164"/>
      <c r="NO168" s="164"/>
      <c r="NP168" s="164"/>
      <c r="NQ168" s="164"/>
      <c r="NR168" s="164"/>
      <c r="NS168" s="164"/>
      <c r="NT168" s="164"/>
      <c r="NU168" s="164"/>
      <c r="NV168" s="164"/>
      <c r="NW168" s="164"/>
      <c r="NX168" s="164"/>
      <c r="NY168" s="164"/>
      <c r="NZ168" s="164"/>
      <c r="OA168" s="164"/>
      <c r="OB168" s="164"/>
      <c r="OC168" s="164"/>
      <c r="OD168" s="164"/>
      <c r="OE168" s="164"/>
      <c r="OF168" s="164"/>
      <c r="OG168" s="164"/>
      <c r="OH168" s="164"/>
      <c r="OI168" s="164"/>
      <c r="OJ168" s="164"/>
      <c r="OK168" s="164"/>
      <c r="OL168" s="164"/>
      <c r="OM168" s="164"/>
      <c r="ON168" s="164"/>
      <c r="OO168" s="164"/>
      <c r="OP168" s="164"/>
      <c r="OQ168" s="164"/>
      <c r="OR168" s="164"/>
      <c r="OS168" s="164"/>
      <c r="OT168" s="164"/>
      <c r="OU168" s="139"/>
      <c r="OV168" s="164"/>
      <c r="OW168" s="164"/>
      <c r="OX168" s="164"/>
      <c r="OY168" s="164"/>
      <c r="OZ168" s="164"/>
      <c r="PA168" s="164"/>
      <c r="PB168" s="164"/>
      <c r="PC168" s="164"/>
      <c r="PD168" s="164"/>
      <c r="PE168" s="164"/>
      <c r="PF168" s="164"/>
      <c r="PG168" s="164"/>
      <c r="PH168" s="164"/>
      <c r="PI168" s="164"/>
      <c r="PJ168" s="164"/>
      <c r="PK168" s="164"/>
      <c r="PL168" s="164"/>
      <c r="PM168" s="164"/>
      <c r="PN168" s="164"/>
      <c r="PO168" s="164"/>
      <c r="PP168" s="164"/>
      <c r="PQ168" s="164"/>
      <c r="PR168" s="164"/>
      <c r="PS168" s="164"/>
      <c r="PT168" s="164"/>
      <c r="PU168" s="164"/>
      <c r="PV168" s="164"/>
      <c r="PW168" s="164"/>
      <c r="PX168" s="164"/>
      <c r="PY168" s="164"/>
      <c r="PZ168" s="164"/>
      <c r="QA168" s="164"/>
      <c r="QB168" s="164"/>
      <c r="QC168" s="164"/>
      <c r="QD168" s="131"/>
    </row>
    <row r="169" spans="2:446">
      <c r="B169" s="128"/>
      <c r="C169" s="129"/>
      <c r="D169" s="129"/>
      <c r="E169" s="129"/>
      <c r="F169" s="130"/>
      <c r="G169" s="130"/>
      <c r="H169" s="131"/>
      <c r="I169" s="132"/>
      <c r="J169" s="132"/>
      <c r="K169" s="162"/>
      <c r="L169" s="132"/>
      <c r="M169" s="132"/>
      <c r="N169" s="135"/>
      <c r="O169" s="132"/>
      <c r="P169" s="135"/>
      <c r="Q169" s="132"/>
      <c r="R169" s="133"/>
      <c r="S169" s="133"/>
      <c r="T169" s="133"/>
      <c r="U169" s="133"/>
      <c r="V169" s="133"/>
      <c r="W169" s="133"/>
      <c r="X169" s="131"/>
      <c r="Y169" s="134"/>
      <c r="Z169" s="134"/>
      <c r="AA169" s="163"/>
      <c r="AB169" s="163"/>
      <c r="AC169" s="134"/>
      <c r="AD169" s="134"/>
      <c r="AE169" s="134"/>
      <c r="AF169" s="131"/>
      <c r="AG169" s="135"/>
      <c r="AH169" s="135"/>
      <c r="AI169" s="135"/>
      <c r="AJ169" s="135"/>
      <c r="AK169" s="135"/>
      <c r="AL169" s="131"/>
      <c r="AM169" s="156"/>
      <c r="AN169" s="156"/>
      <c r="AO169" s="156"/>
      <c r="AP169" s="131"/>
      <c r="AQ169" s="138"/>
      <c r="AR169" s="138"/>
      <c r="AS169" s="131"/>
      <c r="AT169" s="138"/>
      <c r="AU169" s="138"/>
      <c r="AV169" s="131"/>
      <c r="AW169" s="138"/>
      <c r="AX169" s="138"/>
      <c r="AY169" s="138"/>
      <c r="AZ169" s="138"/>
      <c r="BA169" s="138"/>
      <c r="BB169" s="131"/>
      <c r="BC169" s="138"/>
      <c r="BD169" s="138"/>
      <c r="BE169" s="138"/>
      <c r="BF169" s="131"/>
      <c r="BG169" s="138"/>
      <c r="BH169" s="138"/>
      <c r="BI169" s="131"/>
      <c r="BJ169" s="140"/>
      <c r="BK169" s="140"/>
      <c r="BL169" s="140"/>
      <c r="BM169" s="140"/>
      <c r="BN169" s="140"/>
      <c r="BO169" s="140"/>
      <c r="BP169" s="140"/>
      <c r="BQ169" s="140"/>
      <c r="BR169" s="140"/>
      <c r="BS169" s="140"/>
      <c r="BT169" s="140"/>
      <c r="BU169" s="140"/>
      <c r="BV169" s="140"/>
      <c r="BW169" s="140"/>
      <c r="BX169" s="140"/>
      <c r="BY169" s="140"/>
      <c r="BZ169" s="140"/>
      <c r="CA169" s="140"/>
      <c r="CB169" s="140"/>
      <c r="CC169" s="140"/>
      <c r="CD169" s="140"/>
      <c r="CE169" s="140"/>
      <c r="CF169" s="140"/>
      <c r="CG169" s="140"/>
      <c r="CH169" s="140"/>
      <c r="CI169" s="140"/>
      <c r="CJ169" s="140"/>
      <c r="CK169" s="140"/>
      <c r="CL169" s="140"/>
      <c r="CM169" s="140"/>
      <c r="CN169" s="140"/>
      <c r="CO169" s="140"/>
      <c r="CP169" s="140"/>
      <c r="CQ169" s="140"/>
      <c r="CR169" s="131"/>
      <c r="CS169" s="140"/>
      <c r="CT169" s="140"/>
      <c r="CU169" s="140"/>
      <c r="CV169" s="140"/>
      <c r="CW169" s="140"/>
      <c r="CX169" s="140"/>
      <c r="CY169" s="140"/>
      <c r="CZ169" s="140"/>
      <c r="DA169" s="140"/>
      <c r="DB169" s="140"/>
      <c r="DC169" s="140"/>
      <c r="DD169" s="140"/>
      <c r="DE169" s="140"/>
      <c r="DF169" s="140"/>
      <c r="DG169" s="140"/>
      <c r="DH169" s="140"/>
      <c r="DI169" s="140"/>
      <c r="DJ169" s="140"/>
      <c r="DK169" s="140"/>
      <c r="DL169" s="140"/>
      <c r="DM169" s="140"/>
      <c r="DN169" s="140"/>
      <c r="DO169" s="140"/>
      <c r="DP169" s="140"/>
      <c r="DQ169" s="140"/>
      <c r="DR169" s="140"/>
      <c r="DS169" s="140"/>
      <c r="DT169" s="140"/>
      <c r="DU169" s="140"/>
      <c r="DV169" s="140"/>
      <c r="DW169" s="140"/>
      <c r="DX169" s="140"/>
      <c r="DY169" s="140"/>
      <c r="DZ169" s="140"/>
      <c r="EA169" s="139"/>
      <c r="EB169" s="140"/>
      <c r="EC169" s="140"/>
      <c r="ED169" s="140"/>
      <c r="EE169" s="140"/>
      <c r="EF169" s="140"/>
      <c r="EG169" s="140"/>
      <c r="EH169" s="140"/>
      <c r="EI169" s="140"/>
      <c r="EJ169" s="140"/>
      <c r="EK169" s="140"/>
      <c r="EL169" s="140"/>
      <c r="EM169" s="140"/>
      <c r="EN169" s="140"/>
      <c r="EO169" s="140"/>
      <c r="EP169" s="140"/>
      <c r="EQ169" s="140"/>
      <c r="ER169" s="140"/>
      <c r="ES169" s="140"/>
      <c r="ET169" s="140"/>
      <c r="EU169" s="140"/>
      <c r="EV169" s="140"/>
      <c r="EW169" s="140"/>
      <c r="EX169" s="140"/>
      <c r="EY169" s="140"/>
      <c r="EZ169" s="140"/>
      <c r="FA169" s="140"/>
      <c r="FB169" s="140"/>
      <c r="FC169" s="140"/>
      <c r="FD169" s="140"/>
      <c r="FE169" s="140"/>
      <c r="FF169" s="140"/>
      <c r="FG169" s="140"/>
      <c r="FH169" s="140"/>
      <c r="FI169" s="140"/>
      <c r="FJ169" s="139"/>
      <c r="FK169" s="140"/>
      <c r="FL169" s="140"/>
      <c r="FM169" s="140"/>
      <c r="FN169" s="140"/>
      <c r="FO169" s="140"/>
      <c r="FP169" s="140"/>
      <c r="FQ169" s="140"/>
      <c r="FR169" s="140"/>
      <c r="FS169" s="140"/>
      <c r="FT169" s="140"/>
      <c r="FU169" s="140"/>
      <c r="FV169" s="140"/>
      <c r="FW169" s="140"/>
      <c r="FX169" s="140"/>
      <c r="FY169" s="140"/>
      <c r="FZ169" s="140"/>
      <c r="GA169" s="140"/>
      <c r="GB169" s="140"/>
      <c r="GC169" s="140"/>
      <c r="GD169" s="140"/>
      <c r="GE169" s="140"/>
      <c r="GF169" s="140"/>
      <c r="GG169" s="140"/>
      <c r="GH169" s="140"/>
      <c r="GI169" s="140"/>
      <c r="GJ169" s="140"/>
      <c r="GK169" s="140"/>
      <c r="GL169" s="140"/>
      <c r="GM169" s="140"/>
      <c r="GN169" s="140"/>
      <c r="GO169" s="140"/>
      <c r="GP169" s="140"/>
      <c r="GQ169" s="140"/>
      <c r="GR169" s="140"/>
      <c r="GS169" s="139"/>
      <c r="GT169" s="140"/>
      <c r="GU169" s="140"/>
      <c r="GV169" s="140"/>
      <c r="GW169" s="140"/>
      <c r="GX169" s="140"/>
      <c r="GY169" s="140"/>
      <c r="GZ169" s="140"/>
      <c r="HA169" s="140"/>
      <c r="HB169" s="140"/>
      <c r="HC169" s="140"/>
      <c r="HD169" s="140"/>
      <c r="HE169" s="140"/>
      <c r="HF169" s="140"/>
      <c r="HG169" s="140"/>
      <c r="HH169" s="140"/>
      <c r="HI169" s="140"/>
      <c r="HJ169" s="140"/>
      <c r="HK169" s="140"/>
      <c r="HL169" s="140"/>
      <c r="HM169" s="140"/>
      <c r="HN169" s="140"/>
      <c r="HO169" s="140"/>
      <c r="HP169" s="140"/>
      <c r="HQ169" s="140"/>
      <c r="HR169" s="140"/>
      <c r="HS169" s="140"/>
      <c r="HT169" s="140"/>
      <c r="HU169" s="140"/>
      <c r="HV169" s="140"/>
      <c r="HW169" s="140"/>
      <c r="HX169" s="140"/>
      <c r="HY169" s="140"/>
      <c r="HZ169" s="140"/>
      <c r="IA169" s="140"/>
      <c r="IB169" s="139"/>
      <c r="IC169" s="140"/>
      <c r="ID169" s="140"/>
      <c r="IE169" s="140"/>
      <c r="IF169" s="140"/>
      <c r="IG169" s="140"/>
      <c r="IH169" s="140"/>
      <c r="II169" s="140"/>
      <c r="IJ169" s="140"/>
      <c r="IK169" s="140"/>
      <c r="IL169" s="140"/>
      <c r="IM169" s="140"/>
      <c r="IN169" s="140"/>
      <c r="IO169" s="140"/>
      <c r="IP169" s="140"/>
      <c r="IQ169" s="140"/>
      <c r="IR169" s="140"/>
      <c r="IS169" s="140"/>
      <c r="IT169" s="140"/>
      <c r="IU169" s="140"/>
      <c r="IV169" s="140"/>
      <c r="IW169" s="140"/>
      <c r="IX169" s="140"/>
      <c r="IY169" s="140"/>
      <c r="IZ169" s="140"/>
      <c r="JA169" s="140"/>
      <c r="JB169" s="140"/>
      <c r="JC169" s="140"/>
      <c r="JD169" s="140"/>
      <c r="JE169" s="140"/>
      <c r="JF169" s="140"/>
      <c r="JG169" s="140"/>
      <c r="JH169" s="140"/>
      <c r="JI169" s="140"/>
      <c r="JJ169" s="140"/>
      <c r="JK169" s="139"/>
      <c r="JL169" s="140"/>
      <c r="JM169" s="140"/>
      <c r="JN169" s="140"/>
      <c r="JO169" s="140"/>
      <c r="JP169" s="140"/>
      <c r="JQ169" s="140"/>
      <c r="JR169" s="140"/>
      <c r="JS169" s="140"/>
      <c r="JT169" s="140"/>
      <c r="JU169" s="140"/>
      <c r="JV169" s="140"/>
      <c r="JW169" s="140"/>
      <c r="JX169" s="140"/>
      <c r="JY169" s="140"/>
      <c r="JZ169" s="140"/>
      <c r="KA169" s="140"/>
      <c r="KB169" s="140"/>
      <c r="KC169" s="140"/>
      <c r="KD169" s="140"/>
      <c r="KE169" s="140"/>
      <c r="KF169" s="140"/>
      <c r="KG169" s="140"/>
      <c r="KH169" s="140"/>
      <c r="KI169" s="140"/>
      <c r="KJ169" s="140"/>
      <c r="KK169" s="140"/>
      <c r="KL169" s="140"/>
      <c r="KM169" s="140"/>
      <c r="KN169" s="140"/>
      <c r="KO169" s="140"/>
      <c r="KP169" s="140"/>
      <c r="KQ169" s="140"/>
      <c r="KR169" s="140"/>
      <c r="KS169" s="140"/>
      <c r="KT169" s="139"/>
      <c r="KU169" s="140"/>
      <c r="KV169" s="140"/>
      <c r="KW169" s="140"/>
      <c r="KX169" s="140"/>
      <c r="KY169" s="140"/>
      <c r="KZ169" s="140"/>
      <c r="LA169" s="140"/>
      <c r="LB169" s="140"/>
      <c r="LC169" s="140"/>
      <c r="LD169" s="140"/>
      <c r="LE169" s="140"/>
      <c r="LF169" s="140"/>
      <c r="LG169" s="140"/>
      <c r="LH169" s="140"/>
      <c r="LI169" s="140"/>
      <c r="LJ169" s="140"/>
      <c r="LK169" s="140"/>
      <c r="LL169" s="140"/>
      <c r="LM169" s="140"/>
      <c r="LN169" s="140"/>
      <c r="LO169" s="140"/>
      <c r="LP169" s="140"/>
      <c r="LQ169" s="140"/>
      <c r="LR169" s="140"/>
      <c r="LS169" s="140"/>
      <c r="LT169" s="140"/>
      <c r="LU169" s="140"/>
      <c r="LV169" s="140"/>
      <c r="LW169" s="140"/>
      <c r="LX169" s="140"/>
      <c r="LY169" s="140"/>
      <c r="LZ169" s="140"/>
      <c r="MA169" s="140"/>
      <c r="MB169" s="140"/>
      <c r="MC169" s="139"/>
      <c r="MD169" s="164"/>
      <c r="ME169" s="164"/>
      <c r="MF169" s="164"/>
      <c r="MG169" s="164"/>
      <c r="MH169" s="164"/>
      <c r="MI169" s="164"/>
      <c r="MJ169" s="164"/>
      <c r="MK169" s="164"/>
      <c r="ML169" s="164"/>
      <c r="MM169" s="164"/>
      <c r="MN169" s="164"/>
      <c r="MO169" s="164"/>
      <c r="MP169" s="164"/>
      <c r="MQ169" s="164"/>
      <c r="MR169" s="164"/>
      <c r="MS169" s="164"/>
      <c r="MT169" s="164"/>
      <c r="MU169" s="164"/>
      <c r="MV169" s="164"/>
      <c r="MW169" s="164"/>
      <c r="MX169" s="164"/>
      <c r="MY169" s="164"/>
      <c r="MZ169" s="164"/>
      <c r="NA169" s="164"/>
      <c r="NB169" s="164"/>
      <c r="NC169" s="164"/>
      <c r="ND169" s="164"/>
      <c r="NE169" s="164"/>
      <c r="NF169" s="164"/>
      <c r="NG169" s="164"/>
      <c r="NH169" s="164"/>
      <c r="NI169" s="164"/>
      <c r="NJ169" s="164"/>
      <c r="NK169" s="164"/>
      <c r="NL169" s="139"/>
      <c r="NM169" s="164"/>
      <c r="NN169" s="164"/>
      <c r="NO169" s="164"/>
      <c r="NP169" s="164"/>
      <c r="NQ169" s="164"/>
      <c r="NR169" s="164"/>
      <c r="NS169" s="164"/>
      <c r="NT169" s="164"/>
      <c r="NU169" s="164"/>
      <c r="NV169" s="164"/>
      <c r="NW169" s="164"/>
      <c r="NX169" s="164"/>
      <c r="NY169" s="164"/>
      <c r="NZ169" s="164"/>
      <c r="OA169" s="164"/>
      <c r="OB169" s="164"/>
      <c r="OC169" s="164"/>
      <c r="OD169" s="164"/>
      <c r="OE169" s="164"/>
      <c r="OF169" s="164"/>
      <c r="OG169" s="164"/>
      <c r="OH169" s="164"/>
      <c r="OI169" s="164"/>
      <c r="OJ169" s="164"/>
      <c r="OK169" s="164"/>
      <c r="OL169" s="164"/>
      <c r="OM169" s="164"/>
      <c r="ON169" s="164"/>
      <c r="OO169" s="164"/>
      <c r="OP169" s="164"/>
      <c r="OQ169" s="164"/>
      <c r="OR169" s="164"/>
      <c r="OS169" s="164"/>
      <c r="OT169" s="164"/>
      <c r="OU169" s="139"/>
      <c r="OV169" s="164"/>
      <c r="OW169" s="164"/>
      <c r="OX169" s="164"/>
      <c r="OY169" s="164"/>
      <c r="OZ169" s="164"/>
      <c r="PA169" s="164"/>
      <c r="PB169" s="164"/>
      <c r="PC169" s="164"/>
      <c r="PD169" s="164"/>
      <c r="PE169" s="164"/>
      <c r="PF169" s="164"/>
      <c r="PG169" s="164"/>
      <c r="PH169" s="164"/>
      <c r="PI169" s="164"/>
      <c r="PJ169" s="164"/>
      <c r="PK169" s="164"/>
      <c r="PL169" s="164"/>
      <c r="PM169" s="164"/>
      <c r="PN169" s="164"/>
      <c r="PO169" s="164"/>
      <c r="PP169" s="164"/>
      <c r="PQ169" s="164"/>
      <c r="PR169" s="164"/>
      <c r="PS169" s="164"/>
      <c r="PT169" s="164"/>
      <c r="PU169" s="164"/>
      <c r="PV169" s="164"/>
      <c r="PW169" s="164"/>
      <c r="PX169" s="164"/>
      <c r="PY169" s="164"/>
      <c r="PZ169" s="164"/>
      <c r="QA169" s="164"/>
      <c r="QB169" s="164"/>
      <c r="QC169" s="164"/>
      <c r="QD169" s="131"/>
    </row>
    <row r="170" spans="2:446">
      <c r="B170" s="128"/>
      <c r="C170" s="129"/>
      <c r="D170" s="129"/>
      <c r="E170" s="129"/>
      <c r="F170" s="130"/>
      <c r="G170" s="130"/>
      <c r="H170" s="131"/>
      <c r="I170" s="132"/>
      <c r="J170" s="132"/>
      <c r="K170" s="162"/>
      <c r="L170" s="132"/>
      <c r="M170" s="132"/>
      <c r="N170" s="135"/>
      <c r="O170" s="132"/>
      <c r="P170" s="135"/>
      <c r="Q170" s="132"/>
      <c r="R170" s="133"/>
      <c r="S170" s="133"/>
      <c r="T170" s="133"/>
      <c r="U170" s="133"/>
      <c r="V170" s="133"/>
      <c r="W170" s="133"/>
      <c r="X170" s="131"/>
      <c r="Y170" s="134"/>
      <c r="Z170" s="134"/>
      <c r="AA170" s="163"/>
      <c r="AB170" s="163"/>
      <c r="AC170" s="134"/>
      <c r="AD170" s="134"/>
      <c r="AE170" s="134"/>
      <c r="AF170" s="131"/>
      <c r="AG170" s="135"/>
      <c r="AH170" s="135"/>
      <c r="AI170" s="135"/>
      <c r="AJ170" s="135"/>
      <c r="AK170" s="135"/>
      <c r="AL170" s="131"/>
      <c r="AM170" s="156"/>
      <c r="AN170" s="156"/>
      <c r="AO170" s="156"/>
      <c r="AP170" s="131"/>
      <c r="AQ170" s="138"/>
      <c r="AR170" s="138"/>
      <c r="AS170" s="131"/>
      <c r="AT170" s="138"/>
      <c r="AU170" s="138"/>
      <c r="AV170" s="131"/>
      <c r="AW170" s="138"/>
      <c r="AX170" s="138"/>
      <c r="AY170" s="138"/>
      <c r="AZ170" s="138"/>
      <c r="BA170" s="138"/>
      <c r="BB170" s="131"/>
      <c r="BC170" s="138"/>
      <c r="BD170" s="138"/>
      <c r="BE170" s="138"/>
      <c r="BF170" s="131"/>
      <c r="BG170" s="138"/>
      <c r="BH170" s="138"/>
      <c r="BI170" s="131"/>
      <c r="BJ170" s="140"/>
      <c r="BK170" s="140"/>
      <c r="BL170" s="140"/>
      <c r="BM170" s="140"/>
      <c r="BN170" s="140"/>
      <c r="BO170" s="140"/>
      <c r="BP170" s="140"/>
      <c r="BQ170" s="140"/>
      <c r="BR170" s="140"/>
      <c r="BS170" s="140"/>
      <c r="BT170" s="140"/>
      <c r="BU170" s="140"/>
      <c r="BV170" s="140"/>
      <c r="BW170" s="140"/>
      <c r="BX170" s="140"/>
      <c r="BY170" s="140"/>
      <c r="BZ170" s="140"/>
      <c r="CA170" s="140"/>
      <c r="CB170" s="140"/>
      <c r="CC170" s="140"/>
      <c r="CD170" s="140"/>
      <c r="CE170" s="140"/>
      <c r="CF170" s="140"/>
      <c r="CG170" s="140"/>
      <c r="CH170" s="140"/>
      <c r="CI170" s="140"/>
      <c r="CJ170" s="140"/>
      <c r="CK170" s="140"/>
      <c r="CL170" s="140"/>
      <c r="CM170" s="140"/>
      <c r="CN170" s="140"/>
      <c r="CO170" s="140"/>
      <c r="CP170" s="140"/>
      <c r="CQ170" s="140"/>
      <c r="CR170" s="131"/>
      <c r="CS170" s="140"/>
      <c r="CT170" s="140"/>
      <c r="CU170" s="140"/>
      <c r="CV170" s="140"/>
      <c r="CW170" s="140"/>
      <c r="CX170" s="140"/>
      <c r="CY170" s="140"/>
      <c r="CZ170" s="140"/>
      <c r="DA170" s="140"/>
      <c r="DB170" s="140"/>
      <c r="DC170" s="140"/>
      <c r="DD170" s="140"/>
      <c r="DE170" s="140"/>
      <c r="DF170" s="140"/>
      <c r="DG170" s="140"/>
      <c r="DH170" s="140"/>
      <c r="DI170" s="140"/>
      <c r="DJ170" s="140"/>
      <c r="DK170" s="140"/>
      <c r="DL170" s="140"/>
      <c r="DM170" s="140"/>
      <c r="DN170" s="140"/>
      <c r="DO170" s="140"/>
      <c r="DP170" s="140"/>
      <c r="DQ170" s="140"/>
      <c r="DR170" s="140"/>
      <c r="DS170" s="140"/>
      <c r="DT170" s="140"/>
      <c r="DU170" s="140"/>
      <c r="DV170" s="140"/>
      <c r="DW170" s="140"/>
      <c r="DX170" s="140"/>
      <c r="DY170" s="140"/>
      <c r="DZ170" s="140"/>
      <c r="EA170" s="139"/>
      <c r="EB170" s="140"/>
      <c r="EC170" s="140"/>
      <c r="ED170" s="140"/>
      <c r="EE170" s="140"/>
      <c r="EF170" s="140"/>
      <c r="EG170" s="140"/>
      <c r="EH170" s="140"/>
      <c r="EI170" s="140"/>
      <c r="EJ170" s="140"/>
      <c r="EK170" s="140"/>
      <c r="EL170" s="140"/>
      <c r="EM170" s="140"/>
      <c r="EN170" s="140"/>
      <c r="EO170" s="140"/>
      <c r="EP170" s="140"/>
      <c r="EQ170" s="140"/>
      <c r="ER170" s="140"/>
      <c r="ES170" s="140"/>
      <c r="ET170" s="140"/>
      <c r="EU170" s="140"/>
      <c r="EV170" s="140"/>
      <c r="EW170" s="140"/>
      <c r="EX170" s="140"/>
      <c r="EY170" s="140"/>
      <c r="EZ170" s="140"/>
      <c r="FA170" s="140"/>
      <c r="FB170" s="140"/>
      <c r="FC170" s="140"/>
      <c r="FD170" s="140"/>
      <c r="FE170" s="140"/>
      <c r="FF170" s="140"/>
      <c r="FG170" s="140"/>
      <c r="FH170" s="140"/>
      <c r="FI170" s="140"/>
      <c r="FJ170" s="139"/>
      <c r="FK170" s="140"/>
      <c r="FL170" s="140"/>
      <c r="FM170" s="140"/>
      <c r="FN170" s="140"/>
      <c r="FO170" s="140"/>
      <c r="FP170" s="140"/>
      <c r="FQ170" s="140"/>
      <c r="FR170" s="140"/>
      <c r="FS170" s="140"/>
      <c r="FT170" s="140"/>
      <c r="FU170" s="140"/>
      <c r="FV170" s="140"/>
      <c r="FW170" s="140"/>
      <c r="FX170" s="140"/>
      <c r="FY170" s="140"/>
      <c r="FZ170" s="140"/>
      <c r="GA170" s="140"/>
      <c r="GB170" s="140"/>
      <c r="GC170" s="140"/>
      <c r="GD170" s="140"/>
      <c r="GE170" s="140"/>
      <c r="GF170" s="140"/>
      <c r="GG170" s="140"/>
      <c r="GH170" s="140"/>
      <c r="GI170" s="140"/>
      <c r="GJ170" s="140"/>
      <c r="GK170" s="140"/>
      <c r="GL170" s="140"/>
      <c r="GM170" s="140"/>
      <c r="GN170" s="140"/>
      <c r="GO170" s="140"/>
      <c r="GP170" s="140"/>
      <c r="GQ170" s="140"/>
      <c r="GR170" s="140"/>
      <c r="GS170" s="139"/>
      <c r="GT170" s="140"/>
      <c r="GU170" s="140"/>
      <c r="GV170" s="140"/>
      <c r="GW170" s="140"/>
      <c r="GX170" s="140"/>
      <c r="GY170" s="140"/>
      <c r="GZ170" s="140"/>
      <c r="HA170" s="140"/>
      <c r="HB170" s="140"/>
      <c r="HC170" s="140"/>
      <c r="HD170" s="140"/>
      <c r="HE170" s="140"/>
      <c r="HF170" s="140"/>
      <c r="HG170" s="140"/>
      <c r="HH170" s="140"/>
      <c r="HI170" s="140"/>
      <c r="HJ170" s="140"/>
      <c r="HK170" s="140"/>
      <c r="HL170" s="140"/>
      <c r="HM170" s="140"/>
      <c r="HN170" s="140"/>
      <c r="HO170" s="140"/>
      <c r="HP170" s="140"/>
      <c r="HQ170" s="140"/>
      <c r="HR170" s="140"/>
      <c r="HS170" s="140"/>
      <c r="HT170" s="140"/>
      <c r="HU170" s="140"/>
      <c r="HV170" s="140"/>
      <c r="HW170" s="140"/>
      <c r="HX170" s="140"/>
      <c r="HY170" s="140"/>
      <c r="HZ170" s="140"/>
      <c r="IA170" s="140"/>
      <c r="IB170" s="139"/>
      <c r="IC170" s="140"/>
      <c r="ID170" s="140"/>
      <c r="IE170" s="140"/>
      <c r="IF170" s="140"/>
      <c r="IG170" s="140"/>
      <c r="IH170" s="140"/>
      <c r="II170" s="140"/>
      <c r="IJ170" s="140"/>
      <c r="IK170" s="140"/>
      <c r="IL170" s="140"/>
      <c r="IM170" s="140"/>
      <c r="IN170" s="140"/>
      <c r="IO170" s="140"/>
      <c r="IP170" s="140"/>
      <c r="IQ170" s="140"/>
      <c r="IR170" s="140"/>
      <c r="IS170" s="140"/>
      <c r="IT170" s="140"/>
      <c r="IU170" s="140"/>
      <c r="IV170" s="140"/>
      <c r="IW170" s="140"/>
      <c r="IX170" s="140"/>
      <c r="IY170" s="140"/>
      <c r="IZ170" s="140"/>
      <c r="JA170" s="140"/>
      <c r="JB170" s="140"/>
      <c r="JC170" s="140"/>
      <c r="JD170" s="140"/>
      <c r="JE170" s="140"/>
      <c r="JF170" s="140"/>
      <c r="JG170" s="140"/>
      <c r="JH170" s="140"/>
      <c r="JI170" s="140"/>
      <c r="JJ170" s="140"/>
      <c r="JK170" s="139"/>
      <c r="JL170" s="140"/>
      <c r="JM170" s="140"/>
      <c r="JN170" s="140"/>
      <c r="JO170" s="140"/>
      <c r="JP170" s="140"/>
      <c r="JQ170" s="140"/>
      <c r="JR170" s="140"/>
      <c r="JS170" s="140"/>
      <c r="JT170" s="140"/>
      <c r="JU170" s="140"/>
      <c r="JV170" s="140"/>
      <c r="JW170" s="140"/>
      <c r="JX170" s="140"/>
      <c r="JY170" s="140"/>
      <c r="JZ170" s="140"/>
      <c r="KA170" s="140"/>
      <c r="KB170" s="140"/>
      <c r="KC170" s="140"/>
      <c r="KD170" s="140"/>
      <c r="KE170" s="140"/>
      <c r="KF170" s="140"/>
      <c r="KG170" s="140"/>
      <c r="KH170" s="140"/>
      <c r="KI170" s="140"/>
      <c r="KJ170" s="140"/>
      <c r="KK170" s="140"/>
      <c r="KL170" s="140"/>
      <c r="KM170" s="140"/>
      <c r="KN170" s="140"/>
      <c r="KO170" s="140"/>
      <c r="KP170" s="140"/>
      <c r="KQ170" s="140"/>
      <c r="KR170" s="140"/>
      <c r="KS170" s="140"/>
      <c r="KT170" s="139"/>
      <c r="KU170" s="140"/>
      <c r="KV170" s="140"/>
      <c r="KW170" s="140"/>
      <c r="KX170" s="140"/>
      <c r="KY170" s="140"/>
      <c r="KZ170" s="140"/>
      <c r="LA170" s="140"/>
      <c r="LB170" s="140"/>
      <c r="LC170" s="140"/>
      <c r="LD170" s="140"/>
      <c r="LE170" s="140"/>
      <c r="LF170" s="140"/>
      <c r="LG170" s="140"/>
      <c r="LH170" s="140"/>
      <c r="LI170" s="140"/>
      <c r="LJ170" s="140"/>
      <c r="LK170" s="140"/>
      <c r="LL170" s="140"/>
      <c r="LM170" s="140"/>
      <c r="LN170" s="140"/>
      <c r="LO170" s="140"/>
      <c r="LP170" s="140"/>
      <c r="LQ170" s="140"/>
      <c r="LR170" s="140"/>
      <c r="LS170" s="140"/>
      <c r="LT170" s="140"/>
      <c r="LU170" s="140"/>
      <c r="LV170" s="140"/>
      <c r="LW170" s="140"/>
      <c r="LX170" s="140"/>
      <c r="LY170" s="140"/>
      <c r="LZ170" s="140"/>
      <c r="MA170" s="140"/>
      <c r="MB170" s="140"/>
      <c r="MC170" s="139"/>
      <c r="MD170" s="164"/>
      <c r="ME170" s="164"/>
      <c r="MF170" s="164"/>
      <c r="MG170" s="164"/>
      <c r="MH170" s="164"/>
      <c r="MI170" s="164"/>
      <c r="MJ170" s="164"/>
      <c r="MK170" s="164"/>
      <c r="ML170" s="164"/>
      <c r="MM170" s="164"/>
      <c r="MN170" s="164"/>
      <c r="MO170" s="164"/>
      <c r="MP170" s="164"/>
      <c r="MQ170" s="164"/>
      <c r="MR170" s="164"/>
      <c r="MS170" s="164"/>
      <c r="MT170" s="164"/>
      <c r="MU170" s="164"/>
      <c r="MV170" s="164"/>
      <c r="MW170" s="164"/>
      <c r="MX170" s="164"/>
      <c r="MY170" s="164"/>
      <c r="MZ170" s="164"/>
      <c r="NA170" s="164"/>
      <c r="NB170" s="164"/>
      <c r="NC170" s="164"/>
      <c r="ND170" s="164"/>
      <c r="NE170" s="164"/>
      <c r="NF170" s="164"/>
      <c r="NG170" s="164"/>
      <c r="NH170" s="164"/>
      <c r="NI170" s="164"/>
      <c r="NJ170" s="164"/>
      <c r="NK170" s="164"/>
      <c r="NL170" s="139"/>
      <c r="NM170" s="164"/>
      <c r="NN170" s="164"/>
      <c r="NO170" s="164"/>
      <c r="NP170" s="164"/>
      <c r="NQ170" s="164"/>
      <c r="NR170" s="164"/>
      <c r="NS170" s="164"/>
      <c r="NT170" s="164"/>
      <c r="NU170" s="164"/>
      <c r="NV170" s="164"/>
      <c r="NW170" s="164"/>
      <c r="NX170" s="164"/>
      <c r="NY170" s="164"/>
      <c r="NZ170" s="164"/>
      <c r="OA170" s="164"/>
      <c r="OB170" s="164"/>
      <c r="OC170" s="164"/>
      <c r="OD170" s="164"/>
      <c r="OE170" s="164"/>
      <c r="OF170" s="164"/>
      <c r="OG170" s="164"/>
      <c r="OH170" s="164"/>
      <c r="OI170" s="164"/>
      <c r="OJ170" s="164"/>
      <c r="OK170" s="164"/>
      <c r="OL170" s="164"/>
      <c r="OM170" s="164"/>
      <c r="ON170" s="164"/>
      <c r="OO170" s="164"/>
      <c r="OP170" s="164"/>
      <c r="OQ170" s="164"/>
      <c r="OR170" s="164"/>
      <c r="OS170" s="164"/>
      <c r="OT170" s="164"/>
      <c r="OU170" s="139"/>
      <c r="OV170" s="164"/>
      <c r="OW170" s="164"/>
      <c r="OX170" s="164"/>
      <c r="OY170" s="164"/>
      <c r="OZ170" s="164"/>
      <c r="PA170" s="164"/>
      <c r="PB170" s="164"/>
      <c r="PC170" s="164"/>
      <c r="PD170" s="164"/>
      <c r="PE170" s="164"/>
      <c r="PF170" s="164"/>
      <c r="PG170" s="164"/>
      <c r="PH170" s="164"/>
      <c r="PI170" s="164"/>
      <c r="PJ170" s="164"/>
      <c r="PK170" s="164"/>
      <c r="PL170" s="164"/>
      <c r="PM170" s="164"/>
      <c r="PN170" s="164"/>
      <c r="PO170" s="164"/>
      <c r="PP170" s="164"/>
      <c r="PQ170" s="164"/>
      <c r="PR170" s="164"/>
      <c r="PS170" s="164"/>
      <c r="PT170" s="164"/>
      <c r="PU170" s="164"/>
      <c r="PV170" s="164"/>
      <c r="PW170" s="164"/>
      <c r="PX170" s="164"/>
      <c r="PY170" s="164"/>
      <c r="PZ170" s="164"/>
      <c r="QA170" s="164"/>
      <c r="QB170" s="164"/>
      <c r="QC170" s="164"/>
      <c r="QD170" s="131"/>
    </row>
    <row r="171" spans="2:446">
      <c r="B171" s="128"/>
      <c r="C171" s="129"/>
      <c r="D171" s="129"/>
      <c r="E171" s="129"/>
      <c r="F171" s="130"/>
      <c r="G171" s="130"/>
      <c r="H171" s="131"/>
      <c r="I171" s="132"/>
      <c r="J171" s="132"/>
      <c r="K171" s="162"/>
      <c r="L171" s="132"/>
      <c r="M171" s="132"/>
      <c r="N171" s="135"/>
      <c r="O171" s="132"/>
      <c r="P171" s="135"/>
      <c r="Q171" s="132"/>
      <c r="R171" s="133"/>
      <c r="S171" s="133"/>
      <c r="T171" s="133"/>
      <c r="U171" s="133"/>
      <c r="V171" s="133"/>
      <c r="W171" s="133"/>
      <c r="X171" s="131"/>
      <c r="Y171" s="134"/>
      <c r="Z171" s="134"/>
      <c r="AA171" s="163"/>
      <c r="AB171" s="163"/>
      <c r="AC171" s="134"/>
      <c r="AD171" s="134"/>
      <c r="AE171" s="134"/>
      <c r="AF171" s="131"/>
      <c r="AG171" s="135"/>
      <c r="AH171" s="135"/>
      <c r="AI171" s="135"/>
      <c r="AJ171" s="135"/>
      <c r="AK171" s="135"/>
      <c r="AL171" s="131"/>
      <c r="AM171" s="156"/>
      <c r="AN171" s="156"/>
      <c r="AO171" s="156"/>
      <c r="AP171" s="131"/>
      <c r="AQ171" s="138"/>
      <c r="AR171" s="138"/>
      <c r="AS171" s="131"/>
      <c r="AT171" s="138"/>
      <c r="AU171" s="138"/>
      <c r="AV171" s="131"/>
      <c r="AW171" s="138"/>
      <c r="AX171" s="138"/>
      <c r="AY171" s="138"/>
      <c r="AZ171" s="138"/>
      <c r="BA171" s="138"/>
      <c r="BB171" s="131"/>
      <c r="BC171" s="138"/>
      <c r="BD171" s="138"/>
      <c r="BE171" s="138"/>
      <c r="BF171" s="131"/>
      <c r="BG171" s="138"/>
      <c r="BH171" s="138"/>
      <c r="BI171" s="131"/>
      <c r="BJ171" s="140"/>
      <c r="BK171" s="140"/>
      <c r="BL171" s="140"/>
      <c r="BM171" s="140"/>
      <c r="BN171" s="140"/>
      <c r="BO171" s="140"/>
      <c r="BP171" s="140"/>
      <c r="BQ171" s="140"/>
      <c r="BR171" s="140"/>
      <c r="BS171" s="140"/>
      <c r="BT171" s="140"/>
      <c r="BU171" s="140"/>
      <c r="BV171" s="140"/>
      <c r="BW171" s="140"/>
      <c r="BX171" s="140"/>
      <c r="BY171" s="140"/>
      <c r="BZ171" s="140"/>
      <c r="CA171" s="140"/>
      <c r="CB171" s="140"/>
      <c r="CC171" s="140"/>
      <c r="CD171" s="140"/>
      <c r="CE171" s="140"/>
      <c r="CF171" s="140"/>
      <c r="CG171" s="140"/>
      <c r="CH171" s="140"/>
      <c r="CI171" s="140"/>
      <c r="CJ171" s="140"/>
      <c r="CK171" s="140"/>
      <c r="CL171" s="140"/>
      <c r="CM171" s="140"/>
      <c r="CN171" s="140"/>
      <c r="CO171" s="140"/>
      <c r="CP171" s="140"/>
      <c r="CQ171" s="140"/>
      <c r="CR171" s="131"/>
      <c r="CS171" s="140"/>
      <c r="CT171" s="140"/>
      <c r="CU171" s="140"/>
      <c r="CV171" s="140"/>
      <c r="CW171" s="140"/>
      <c r="CX171" s="140"/>
      <c r="CY171" s="140"/>
      <c r="CZ171" s="140"/>
      <c r="DA171" s="140"/>
      <c r="DB171" s="140"/>
      <c r="DC171" s="140"/>
      <c r="DD171" s="140"/>
      <c r="DE171" s="140"/>
      <c r="DF171" s="140"/>
      <c r="DG171" s="140"/>
      <c r="DH171" s="140"/>
      <c r="DI171" s="140"/>
      <c r="DJ171" s="140"/>
      <c r="DK171" s="140"/>
      <c r="DL171" s="140"/>
      <c r="DM171" s="140"/>
      <c r="DN171" s="140"/>
      <c r="DO171" s="140"/>
      <c r="DP171" s="140"/>
      <c r="DQ171" s="140"/>
      <c r="DR171" s="140"/>
      <c r="DS171" s="140"/>
      <c r="DT171" s="140"/>
      <c r="DU171" s="140"/>
      <c r="DV171" s="140"/>
      <c r="DW171" s="140"/>
      <c r="DX171" s="140"/>
      <c r="DY171" s="140"/>
      <c r="DZ171" s="140"/>
      <c r="EA171" s="139"/>
      <c r="EB171" s="140"/>
      <c r="EC171" s="140"/>
      <c r="ED171" s="140"/>
      <c r="EE171" s="140"/>
      <c r="EF171" s="140"/>
      <c r="EG171" s="140"/>
      <c r="EH171" s="140"/>
      <c r="EI171" s="140"/>
      <c r="EJ171" s="140"/>
      <c r="EK171" s="140"/>
      <c r="EL171" s="140"/>
      <c r="EM171" s="140"/>
      <c r="EN171" s="140"/>
      <c r="EO171" s="140"/>
      <c r="EP171" s="140"/>
      <c r="EQ171" s="140"/>
      <c r="ER171" s="140"/>
      <c r="ES171" s="140"/>
      <c r="ET171" s="140"/>
      <c r="EU171" s="140"/>
      <c r="EV171" s="140"/>
      <c r="EW171" s="140"/>
      <c r="EX171" s="140"/>
      <c r="EY171" s="140"/>
      <c r="EZ171" s="140"/>
      <c r="FA171" s="140"/>
      <c r="FB171" s="140"/>
      <c r="FC171" s="140"/>
      <c r="FD171" s="140"/>
      <c r="FE171" s="140"/>
      <c r="FF171" s="140"/>
      <c r="FG171" s="140"/>
      <c r="FH171" s="140"/>
      <c r="FI171" s="140"/>
      <c r="FJ171" s="139"/>
      <c r="FK171" s="140"/>
      <c r="FL171" s="140"/>
      <c r="FM171" s="140"/>
      <c r="FN171" s="140"/>
      <c r="FO171" s="140"/>
      <c r="FP171" s="140"/>
      <c r="FQ171" s="140"/>
      <c r="FR171" s="140"/>
      <c r="FS171" s="140"/>
      <c r="FT171" s="140"/>
      <c r="FU171" s="140"/>
      <c r="FV171" s="140"/>
      <c r="FW171" s="140"/>
      <c r="FX171" s="140"/>
      <c r="FY171" s="140"/>
      <c r="FZ171" s="140"/>
      <c r="GA171" s="140"/>
      <c r="GB171" s="140"/>
      <c r="GC171" s="140"/>
      <c r="GD171" s="140"/>
      <c r="GE171" s="140"/>
      <c r="GF171" s="140"/>
      <c r="GG171" s="140"/>
      <c r="GH171" s="140"/>
      <c r="GI171" s="140"/>
      <c r="GJ171" s="140"/>
      <c r="GK171" s="140"/>
      <c r="GL171" s="140"/>
      <c r="GM171" s="140"/>
      <c r="GN171" s="140"/>
      <c r="GO171" s="140"/>
      <c r="GP171" s="140"/>
      <c r="GQ171" s="140"/>
      <c r="GR171" s="140"/>
      <c r="GS171" s="139"/>
      <c r="GT171" s="140"/>
      <c r="GU171" s="140"/>
      <c r="GV171" s="140"/>
      <c r="GW171" s="140"/>
      <c r="GX171" s="140"/>
      <c r="GY171" s="140"/>
      <c r="GZ171" s="140"/>
      <c r="HA171" s="140"/>
      <c r="HB171" s="140"/>
      <c r="HC171" s="140"/>
      <c r="HD171" s="140"/>
      <c r="HE171" s="140"/>
      <c r="HF171" s="140"/>
      <c r="HG171" s="140"/>
      <c r="HH171" s="140"/>
      <c r="HI171" s="140"/>
      <c r="HJ171" s="140"/>
      <c r="HK171" s="140"/>
      <c r="HL171" s="140"/>
      <c r="HM171" s="140"/>
      <c r="HN171" s="140"/>
      <c r="HO171" s="140"/>
      <c r="HP171" s="140"/>
      <c r="HQ171" s="140"/>
      <c r="HR171" s="140"/>
      <c r="HS171" s="140"/>
      <c r="HT171" s="140"/>
      <c r="HU171" s="140"/>
      <c r="HV171" s="140"/>
      <c r="HW171" s="140"/>
      <c r="HX171" s="140"/>
      <c r="HY171" s="140"/>
      <c r="HZ171" s="140"/>
      <c r="IA171" s="140"/>
      <c r="IB171" s="139"/>
      <c r="IC171" s="140"/>
      <c r="ID171" s="140"/>
      <c r="IE171" s="140"/>
      <c r="IF171" s="140"/>
      <c r="IG171" s="140"/>
      <c r="IH171" s="140"/>
      <c r="II171" s="140"/>
      <c r="IJ171" s="140"/>
      <c r="IK171" s="140"/>
      <c r="IL171" s="140"/>
      <c r="IM171" s="140"/>
      <c r="IN171" s="140"/>
      <c r="IO171" s="140"/>
      <c r="IP171" s="140"/>
      <c r="IQ171" s="140"/>
      <c r="IR171" s="140"/>
      <c r="IS171" s="140"/>
      <c r="IT171" s="140"/>
      <c r="IU171" s="140"/>
      <c r="IV171" s="140"/>
      <c r="IW171" s="140"/>
      <c r="IX171" s="140"/>
      <c r="IY171" s="140"/>
      <c r="IZ171" s="140"/>
      <c r="JA171" s="140"/>
      <c r="JB171" s="140"/>
      <c r="JC171" s="140"/>
      <c r="JD171" s="140"/>
      <c r="JE171" s="140"/>
      <c r="JF171" s="140"/>
      <c r="JG171" s="140"/>
      <c r="JH171" s="140"/>
      <c r="JI171" s="140"/>
      <c r="JJ171" s="140"/>
      <c r="JK171" s="139"/>
      <c r="JL171" s="140"/>
      <c r="JM171" s="140"/>
      <c r="JN171" s="140"/>
      <c r="JO171" s="140"/>
      <c r="JP171" s="140"/>
      <c r="JQ171" s="140"/>
      <c r="JR171" s="140"/>
      <c r="JS171" s="140"/>
      <c r="JT171" s="140"/>
      <c r="JU171" s="140"/>
      <c r="JV171" s="140"/>
      <c r="JW171" s="140"/>
      <c r="JX171" s="140"/>
      <c r="JY171" s="140"/>
      <c r="JZ171" s="140"/>
      <c r="KA171" s="140"/>
      <c r="KB171" s="140"/>
      <c r="KC171" s="140"/>
      <c r="KD171" s="140"/>
      <c r="KE171" s="140"/>
      <c r="KF171" s="140"/>
      <c r="KG171" s="140"/>
      <c r="KH171" s="140"/>
      <c r="KI171" s="140"/>
      <c r="KJ171" s="140"/>
      <c r="KK171" s="140"/>
      <c r="KL171" s="140"/>
      <c r="KM171" s="140"/>
      <c r="KN171" s="140"/>
      <c r="KO171" s="140"/>
      <c r="KP171" s="140"/>
      <c r="KQ171" s="140"/>
      <c r="KR171" s="140"/>
      <c r="KS171" s="140"/>
      <c r="KT171" s="139"/>
      <c r="KU171" s="140"/>
      <c r="KV171" s="140"/>
      <c r="KW171" s="140"/>
      <c r="KX171" s="140"/>
      <c r="KY171" s="140"/>
      <c r="KZ171" s="140"/>
      <c r="LA171" s="140"/>
      <c r="LB171" s="140"/>
      <c r="LC171" s="140"/>
      <c r="LD171" s="140"/>
      <c r="LE171" s="140"/>
      <c r="LF171" s="140"/>
      <c r="LG171" s="140"/>
      <c r="LH171" s="140"/>
      <c r="LI171" s="140"/>
      <c r="LJ171" s="140"/>
      <c r="LK171" s="140"/>
      <c r="LL171" s="140"/>
      <c r="LM171" s="140"/>
      <c r="LN171" s="140"/>
      <c r="LO171" s="140"/>
      <c r="LP171" s="140"/>
      <c r="LQ171" s="140"/>
      <c r="LR171" s="140"/>
      <c r="LS171" s="140"/>
      <c r="LT171" s="140"/>
      <c r="LU171" s="140"/>
      <c r="LV171" s="140"/>
      <c r="LW171" s="140"/>
      <c r="LX171" s="140"/>
      <c r="LY171" s="140"/>
      <c r="LZ171" s="140"/>
      <c r="MA171" s="140"/>
      <c r="MB171" s="140"/>
      <c r="MC171" s="139"/>
      <c r="MD171" s="164"/>
      <c r="ME171" s="164"/>
      <c r="MF171" s="164"/>
      <c r="MG171" s="164"/>
      <c r="MH171" s="164"/>
      <c r="MI171" s="164"/>
      <c r="MJ171" s="164"/>
      <c r="MK171" s="164"/>
      <c r="ML171" s="164"/>
      <c r="MM171" s="164"/>
      <c r="MN171" s="164"/>
      <c r="MO171" s="164"/>
      <c r="MP171" s="164"/>
      <c r="MQ171" s="164"/>
      <c r="MR171" s="164"/>
      <c r="MS171" s="164"/>
      <c r="MT171" s="164"/>
      <c r="MU171" s="164"/>
      <c r="MV171" s="164"/>
      <c r="MW171" s="164"/>
      <c r="MX171" s="164"/>
      <c r="MY171" s="164"/>
      <c r="MZ171" s="164"/>
      <c r="NA171" s="164"/>
      <c r="NB171" s="164"/>
      <c r="NC171" s="164"/>
      <c r="ND171" s="164"/>
      <c r="NE171" s="164"/>
      <c r="NF171" s="164"/>
      <c r="NG171" s="164"/>
      <c r="NH171" s="164"/>
      <c r="NI171" s="164"/>
      <c r="NJ171" s="164"/>
      <c r="NK171" s="164"/>
      <c r="NL171" s="139"/>
      <c r="NM171" s="164"/>
      <c r="NN171" s="164"/>
      <c r="NO171" s="164"/>
      <c r="NP171" s="164"/>
      <c r="NQ171" s="164"/>
      <c r="NR171" s="164"/>
      <c r="NS171" s="164"/>
      <c r="NT171" s="164"/>
      <c r="NU171" s="164"/>
      <c r="NV171" s="164"/>
      <c r="NW171" s="164"/>
      <c r="NX171" s="164"/>
      <c r="NY171" s="164"/>
      <c r="NZ171" s="164"/>
      <c r="OA171" s="164"/>
      <c r="OB171" s="164"/>
      <c r="OC171" s="164"/>
      <c r="OD171" s="164"/>
      <c r="OE171" s="164"/>
      <c r="OF171" s="164"/>
      <c r="OG171" s="164"/>
      <c r="OH171" s="164"/>
      <c r="OI171" s="164"/>
      <c r="OJ171" s="164"/>
      <c r="OK171" s="164"/>
      <c r="OL171" s="164"/>
      <c r="OM171" s="164"/>
      <c r="ON171" s="164"/>
      <c r="OO171" s="164"/>
      <c r="OP171" s="164"/>
      <c r="OQ171" s="164"/>
      <c r="OR171" s="164"/>
      <c r="OS171" s="164"/>
      <c r="OT171" s="164"/>
      <c r="OU171" s="139"/>
      <c r="OV171" s="164"/>
      <c r="OW171" s="164"/>
      <c r="OX171" s="164"/>
      <c r="OY171" s="164"/>
      <c r="OZ171" s="164"/>
      <c r="PA171" s="164"/>
      <c r="PB171" s="164"/>
      <c r="PC171" s="164"/>
      <c r="PD171" s="164"/>
      <c r="PE171" s="164"/>
      <c r="PF171" s="164"/>
      <c r="PG171" s="164"/>
      <c r="PH171" s="164"/>
      <c r="PI171" s="164"/>
      <c r="PJ171" s="164"/>
      <c r="PK171" s="164"/>
      <c r="PL171" s="164"/>
      <c r="PM171" s="164"/>
      <c r="PN171" s="164"/>
      <c r="PO171" s="164"/>
      <c r="PP171" s="164"/>
      <c r="PQ171" s="164"/>
      <c r="PR171" s="164"/>
      <c r="PS171" s="164"/>
      <c r="PT171" s="164"/>
      <c r="PU171" s="164"/>
      <c r="PV171" s="164"/>
      <c r="PW171" s="164"/>
      <c r="PX171" s="164"/>
      <c r="PY171" s="164"/>
      <c r="PZ171" s="164"/>
      <c r="QA171" s="164"/>
      <c r="QB171" s="164"/>
      <c r="QC171" s="164"/>
      <c r="QD171" s="131"/>
    </row>
    <row r="172" spans="2:446">
      <c r="B172" s="128"/>
      <c r="C172" s="129"/>
      <c r="D172" s="129"/>
      <c r="E172" s="129"/>
      <c r="F172" s="130"/>
      <c r="G172" s="130"/>
      <c r="H172" s="131"/>
      <c r="I172" s="132"/>
      <c r="J172" s="132"/>
      <c r="K172" s="162"/>
      <c r="L172" s="132"/>
      <c r="M172" s="132"/>
      <c r="N172" s="135"/>
      <c r="O172" s="132"/>
      <c r="P172" s="135"/>
      <c r="Q172" s="132"/>
      <c r="R172" s="133"/>
      <c r="S172" s="133"/>
      <c r="T172" s="133"/>
      <c r="U172" s="133"/>
      <c r="V172" s="133"/>
      <c r="W172" s="133"/>
      <c r="X172" s="131"/>
      <c r="Y172" s="134"/>
      <c r="Z172" s="134"/>
      <c r="AA172" s="163"/>
      <c r="AB172" s="163"/>
      <c r="AC172" s="134"/>
      <c r="AD172" s="134"/>
      <c r="AE172" s="134"/>
      <c r="AF172" s="131"/>
      <c r="AG172" s="135"/>
      <c r="AH172" s="135"/>
      <c r="AI172" s="135"/>
      <c r="AJ172" s="135"/>
      <c r="AK172" s="135"/>
      <c r="AL172" s="131"/>
      <c r="AM172" s="156"/>
      <c r="AN172" s="156"/>
      <c r="AO172" s="156"/>
      <c r="AP172" s="131"/>
      <c r="AQ172" s="138"/>
      <c r="AR172" s="138"/>
      <c r="AS172" s="131"/>
      <c r="AT172" s="138"/>
      <c r="AU172" s="138"/>
      <c r="AV172" s="131"/>
      <c r="AW172" s="138"/>
      <c r="AX172" s="138"/>
      <c r="AY172" s="138"/>
      <c r="AZ172" s="138"/>
      <c r="BA172" s="138"/>
      <c r="BB172" s="131"/>
      <c r="BC172" s="138"/>
      <c r="BD172" s="138"/>
      <c r="BE172" s="138"/>
      <c r="BF172" s="131"/>
      <c r="BG172" s="138"/>
      <c r="BH172" s="138"/>
      <c r="BI172" s="131"/>
      <c r="BJ172" s="140"/>
      <c r="BK172" s="140"/>
      <c r="BL172" s="140"/>
      <c r="BM172" s="140"/>
      <c r="BN172" s="140"/>
      <c r="BO172" s="140"/>
      <c r="BP172" s="140"/>
      <c r="BQ172" s="140"/>
      <c r="BR172" s="140"/>
      <c r="BS172" s="140"/>
      <c r="BT172" s="140"/>
      <c r="BU172" s="140"/>
      <c r="BV172" s="140"/>
      <c r="BW172" s="140"/>
      <c r="BX172" s="140"/>
      <c r="BY172" s="140"/>
      <c r="BZ172" s="140"/>
      <c r="CA172" s="140"/>
      <c r="CB172" s="140"/>
      <c r="CC172" s="140"/>
      <c r="CD172" s="140"/>
      <c r="CE172" s="140"/>
      <c r="CF172" s="140"/>
      <c r="CG172" s="140"/>
      <c r="CH172" s="140"/>
      <c r="CI172" s="140"/>
      <c r="CJ172" s="140"/>
      <c r="CK172" s="140"/>
      <c r="CL172" s="140"/>
      <c r="CM172" s="140"/>
      <c r="CN172" s="140"/>
      <c r="CO172" s="140"/>
      <c r="CP172" s="140"/>
      <c r="CQ172" s="140"/>
      <c r="CR172" s="131"/>
      <c r="CS172" s="140"/>
      <c r="CT172" s="140"/>
      <c r="CU172" s="140"/>
      <c r="CV172" s="140"/>
      <c r="CW172" s="140"/>
      <c r="CX172" s="140"/>
      <c r="CY172" s="140"/>
      <c r="CZ172" s="140"/>
      <c r="DA172" s="140"/>
      <c r="DB172" s="140"/>
      <c r="DC172" s="140"/>
      <c r="DD172" s="140"/>
      <c r="DE172" s="140"/>
      <c r="DF172" s="140"/>
      <c r="DG172" s="140"/>
      <c r="DH172" s="140"/>
      <c r="DI172" s="140"/>
      <c r="DJ172" s="140"/>
      <c r="DK172" s="140"/>
      <c r="DL172" s="140"/>
      <c r="DM172" s="140"/>
      <c r="DN172" s="140"/>
      <c r="DO172" s="140"/>
      <c r="DP172" s="140"/>
      <c r="DQ172" s="140"/>
      <c r="DR172" s="140"/>
      <c r="DS172" s="140"/>
      <c r="DT172" s="140"/>
      <c r="DU172" s="140"/>
      <c r="DV172" s="140"/>
      <c r="DW172" s="140"/>
      <c r="DX172" s="140"/>
      <c r="DY172" s="140"/>
      <c r="DZ172" s="140"/>
      <c r="EA172" s="139"/>
      <c r="EB172" s="140"/>
      <c r="EC172" s="140"/>
      <c r="ED172" s="140"/>
      <c r="EE172" s="140"/>
      <c r="EF172" s="140"/>
      <c r="EG172" s="140"/>
      <c r="EH172" s="140"/>
      <c r="EI172" s="140"/>
      <c r="EJ172" s="140"/>
      <c r="EK172" s="140"/>
      <c r="EL172" s="140"/>
      <c r="EM172" s="140"/>
      <c r="EN172" s="140"/>
      <c r="EO172" s="140"/>
      <c r="EP172" s="140"/>
      <c r="EQ172" s="140"/>
      <c r="ER172" s="140"/>
      <c r="ES172" s="140"/>
      <c r="ET172" s="140"/>
      <c r="EU172" s="140"/>
      <c r="EV172" s="140"/>
      <c r="EW172" s="140"/>
      <c r="EX172" s="140"/>
      <c r="EY172" s="140"/>
      <c r="EZ172" s="140"/>
      <c r="FA172" s="140"/>
      <c r="FB172" s="140"/>
      <c r="FC172" s="140"/>
      <c r="FD172" s="140"/>
      <c r="FE172" s="140"/>
      <c r="FF172" s="140"/>
      <c r="FG172" s="140"/>
      <c r="FH172" s="140"/>
      <c r="FI172" s="140"/>
      <c r="FJ172" s="139"/>
      <c r="FK172" s="140"/>
      <c r="FL172" s="140"/>
      <c r="FM172" s="140"/>
      <c r="FN172" s="140"/>
      <c r="FO172" s="140"/>
      <c r="FP172" s="140"/>
      <c r="FQ172" s="140"/>
      <c r="FR172" s="140"/>
      <c r="FS172" s="140"/>
      <c r="FT172" s="140"/>
      <c r="FU172" s="140"/>
      <c r="FV172" s="140"/>
      <c r="FW172" s="140"/>
      <c r="FX172" s="140"/>
      <c r="FY172" s="140"/>
      <c r="FZ172" s="140"/>
      <c r="GA172" s="140"/>
      <c r="GB172" s="140"/>
      <c r="GC172" s="140"/>
      <c r="GD172" s="140"/>
      <c r="GE172" s="140"/>
      <c r="GF172" s="140"/>
      <c r="GG172" s="140"/>
      <c r="GH172" s="140"/>
      <c r="GI172" s="140"/>
      <c r="GJ172" s="140"/>
      <c r="GK172" s="140"/>
      <c r="GL172" s="140"/>
      <c r="GM172" s="140"/>
      <c r="GN172" s="140"/>
      <c r="GO172" s="140"/>
      <c r="GP172" s="140"/>
      <c r="GQ172" s="140"/>
      <c r="GR172" s="140"/>
      <c r="GS172" s="139"/>
      <c r="GT172" s="140"/>
      <c r="GU172" s="140"/>
      <c r="GV172" s="140"/>
      <c r="GW172" s="140"/>
      <c r="GX172" s="140"/>
      <c r="GY172" s="140"/>
      <c r="GZ172" s="140"/>
      <c r="HA172" s="140"/>
      <c r="HB172" s="140"/>
      <c r="HC172" s="140"/>
      <c r="HD172" s="140"/>
      <c r="HE172" s="140"/>
      <c r="HF172" s="140"/>
      <c r="HG172" s="140"/>
      <c r="HH172" s="140"/>
      <c r="HI172" s="140"/>
      <c r="HJ172" s="140"/>
      <c r="HK172" s="140"/>
      <c r="HL172" s="140"/>
      <c r="HM172" s="140"/>
      <c r="HN172" s="140"/>
      <c r="HO172" s="140"/>
      <c r="HP172" s="140"/>
      <c r="HQ172" s="140"/>
      <c r="HR172" s="140"/>
      <c r="HS172" s="140"/>
      <c r="HT172" s="140"/>
      <c r="HU172" s="140"/>
      <c r="HV172" s="140"/>
      <c r="HW172" s="140"/>
      <c r="HX172" s="140"/>
      <c r="HY172" s="140"/>
      <c r="HZ172" s="140"/>
      <c r="IA172" s="140"/>
      <c r="IB172" s="139"/>
      <c r="IC172" s="140"/>
      <c r="ID172" s="140"/>
      <c r="IE172" s="140"/>
      <c r="IF172" s="140"/>
      <c r="IG172" s="140"/>
      <c r="IH172" s="140"/>
      <c r="II172" s="140"/>
      <c r="IJ172" s="140"/>
      <c r="IK172" s="140"/>
      <c r="IL172" s="140"/>
      <c r="IM172" s="140"/>
      <c r="IN172" s="140"/>
      <c r="IO172" s="140"/>
      <c r="IP172" s="140"/>
      <c r="IQ172" s="140"/>
      <c r="IR172" s="140"/>
      <c r="IS172" s="140"/>
      <c r="IT172" s="140"/>
      <c r="IU172" s="140"/>
      <c r="IV172" s="140"/>
      <c r="IW172" s="140"/>
      <c r="IX172" s="140"/>
      <c r="IY172" s="140"/>
      <c r="IZ172" s="140"/>
      <c r="JA172" s="140"/>
      <c r="JB172" s="140"/>
      <c r="JC172" s="140"/>
      <c r="JD172" s="140"/>
      <c r="JE172" s="140"/>
      <c r="JF172" s="140"/>
      <c r="JG172" s="140"/>
      <c r="JH172" s="140"/>
      <c r="JI172" s="140"/>
      <c r="JJ172" s="140"/>
      <c r="JK172" s="139"/>
      <c r="JL172" s="140"/>
      <c r="JM172" s="140"/>
      <c r="JN172" s="140"/>
      <c r="JO172" s="140"/>
      <c r="JP172" s="140"/>
      <c r="JQ172" s="140"/>
      <c r="JR172" s="140"/>
      <c r="JS172" s="140"/>
      <c r="JT172" s="140"/>
      <c r="JU172" s="140"/>
      <c r="JV172" s="140"/>
      <c r="JW172" s="140"/>
      <c r="JX172" s="140"/>
      <c r="JY172" s="140"/>
      <c r="JZ172" s="140"/>
      <c r="KA172" s="140"/>
      <c r="KB172" s="140"/>
      <c r="KC172" s="140"/>
      <c r="KD172" s="140"/>
      <c r="KE172" s="140"/>
      <c r="KF172" s="140"/>
      <c r="KG172" s="140"/>
      <c r="KH172" s="140"/>
      <c r="KI172" s="140"/>
      <c r="KJ172" s="140"/>
      <c r="KK172" s="140"/>
      <c r="KL172" s="140"/>
      <c r="KM172" s="140"/>
      <c r="KN172" s="140"/>
      <c r="KO172" s="140"/>
      <c r="KP172" s="140"/>
      <c r="KQ172" s="140"/>
      <c r="KR172" s="140"/>
      <c r="KS172" s="140"/>
      <c r="KT172" s="139"/>
      <c r="KU172" s="140"/>
      <c r="KV172" s="140"/>
      <c r="KW172" s="140"/>
      <c r="KX172" s="140"/>
      <c r="KY172" s="140"/>
      <c r="KZ172" s="140"/>
      <c r="LA172" s="140"/>
      <c r="LB172" s="140"/>
      <c r="LC172" s="140"/>
      <c r="LD172" s="140"/>
      <c r="LE172" s="140"/>
      <c r="LF172" s="140"/>
      <c r="LG172" s="140"/>
      <c r="LH172" s="140"/>
      <c r="LI172" s="140"/>
      <c r="LJ172" s="140"/>
      <c r="LK172" s="140"/>
      <c r="LL172" s="140"/>
      <c r="LM172" s="140"/>
      <c r="LN172" s="140"/>
      <c r="LO172" s="140"/>
      <c r="LP172" s="140"/>
      <c r="LQ172" s="140"/>
      <c r="LR172" s="140"/>
      <c r="LS172" s="140"/>
      <c r="LT172" s="140"/>
      <c r="LU172" s="140"/>
      <c r="LV172" s="140"/>
      <c r="LW172" s="140"/>
      <c r="LX172" s="140"/>
      <c r="LY172" s="140"/>
      <c r="LZ172" s="140"/>
      <c r="MA172" s="140"/>
      <c r="MB172" s="140"/>
      <c r="MC172" s="139"/>
      <c r="MD172" s="164"/>
      <c r="ME172" s="164"/>
      <c r="MF172" s="164"/>
      <c r="MG172" s="164"/>
      <c r="MH172" s="164"/>
      <c r="MI172" s="164"/>
      <c r="MJ172" s="164"/>
      <c r="MK172" s="164"/>
      <c r="ML172" s="164"/>
      <c r="MM172" s="164"/>
      <c r="MN172" s="164"/>
      <c r="MO172" s="164"/>
      <c r="MP172" s="164"/>
      <c r="MQ172" s="164"/>
      <c r="MR172" s="164"/>
      <c r="MS172" s="164"/>
      <c r="MT172" s="164"/>
      <c r="MU172" s="164"/>
      <c r="MV172" s="164"/>
      <c r="MW172" s="164"/>
      <c r="MX172" s="164"/>
      <c r="MY172" s="164"/>
      <c r="MZ172" s="164"/>
      <c r="NA172" s="164"/>
      <c r="NB172" s="164"/>
      <c r="NC172" s="164"/>
      <c r="ND172" s="164"/>
      <c r="NE172" s="164"/>
      <c r="NF172" s="164"/>
      <c r="NG172" s="164"/>
      <c r="NH172" s="164"/>
      <c r="NI172" s="164"/>
      <c r="NJ172" s="164"/>
      <c r="NK172" s="164"/>
      <c r="NL172" s="139"/>
      <c r="NM172" s="164"/>
      <c r="NN172" s="164"/>
      <c r="NO172" s="164"/>
      <c r="NP172" s="164"/>
      <c r="NQ172" s="164"/>
      <c r="NR172" s="164"/>
      <c r="NS172" s="164"/>
      <c r="NT172" s="164"/>
      <c r="NU172" s="164"/>
      <c r="NV172" s="164"/>
      <c r="NW172" s="164"/>
      <c r="NX172" s="164"/>
      <c r="NY172" s="164"/>
      <c r="NZ172" s="164"/>
      <c r="OA172" s="164"/>
      <c r="OB172" s="164"/>
      <c r="OC172" s="164"/>
      <c r="OD172" s="164"/>
      <c r="OE172" s="164"/>
      <c r="OF172" s="164"/>
      <c r="OG172" s="164"/>
      <c r="OH172" s="164"/>
      <c r="OI172" s="164"/>
      <c r="OJ172" s="164"/>
      <c r="OK172" s="164"/>
      <c r="OL172" s="164"/>
      <c r="OM172" s="164"/>
      <c r="ON172" s="164"/>
      <c r="OO172" s="164"/>
      <c r="OP172" s="164"/>
      <c r="OQ172" s="164"/>
      <c r="OR172" s="164"/>
      <c r="OS172" s="164"/>
      <c r="OT172" s="164"/>
      <c r="OU172" s="139"/>
      <c r="OV172" s="164"/>
      <c r="OW172" s="164"/>
      <c r="OX172" s="164"/>
      <c r="OY172" s="164"/>
      <c r="OZ172" s="164"/>
      <c r="PA172" s="164"/>
      <c r="PB172" s="164"/>
      <c r="PC172" s="164"/>
      <c r="PD172" s="164"/>
      <c r="PE172" s="164"/>
      <c r="PF172" s="164"/>
      <c r="PG172" s="164"/>
      <c r="PH172" s="164"/>
      <c r="PI172" s="164"/>
      <c r="PJ172" s="164"/>
      <c r="PK172" s="164"/>
      <c r="PL172" s="164"/>
      <c r="PM172" s="164"/>
      <c r="PN172" s="164"/>
      <c r="PO172" s="164"/>
      <c r="PP172" s="164"/>
      <c r="PQ172" s="164"/>
      <c r="PR172" s="164"/>
      <c r="PS172" s="164"/>
      <c r="PT172" s="164"/>
      <c r="PU172" s="164"/>
      <c r="PV172" s="164"/>
      <c r="PW172" s="164"/>
      <c r="PX172" s="164"/>
      <c r="PY172" s="164"/>
      <c r="PZ172" s="164"/>
      <c r="QA172" s="164"/>
      <c r="QB172" s="164"/>
      <c r="QC172" s="164"/>
      <c r="QD172" s="131"/>
    </row>
    <row r="173" spans="2:446">
      <c r="B173" s="128"/>
      <c r="C173" s="129"/>
      <c r="D173" s="129"/>
      <c r="E173" s="129"/>
      <c r="F173" s="130"/>
      <c r="G173" s="130"/>
      <c r="H173" s="131"/>
      <c r="I173" s="132"/>
      <c r="J173" s="132"/>
      <c r="K173" s="162"/>
      <c r="L173" s="132"/>
      <c r="M173" s="132"/>
      <c r="N173" s="135"/>
      <c r="O173" s="132"/>
      <c r="P173" s="135"/>
      <c r="Q173" s="132"/>
      <c r="R173" s="133"/>
      <c r="S173" s="133"/>
      <c r="T173" s="133"/>
      <c r="U173" s="133"/>
      <c r="V173" s="133"/>
      <c r="W173" s="133"/>
      <c r="X173" s="131"/>
      <c r="Y173" s="134"/>
      <c r="Z173" s="134"/>
      <c r="AA173" s="163"/>
      <c r="AB173" s="163"/>
      <c r="AC173" s="134"/>
      <c r="AD173" s="134"/>
      <c r="AE173" s="134"/>
      <c r="AF173" s="131"/>
      <c r="AG173" s="135"/>
      <c r="AH173" s="135"/>
      <c r="AI173" s="135"/>
      <c r="AJ173" s="135"/>
      <c r="AK173" s="135"/>
      <c r="AL173" s="131"/>
      <c r="AM173" s="156"/>
      <c r="AN173" s="156"/>
      <c r="AO173" s="156"/>
      <c r="AP173" s="131"/>
      <c r="AQ173" s="138"/>
      <c r="AR173" s="138"/>
      <c r="AS173" s="131"/>
      <c r="AT173" s="138"/>
      <c r="AU173" s="138"/>
      <c r="AV173" s="131"/>
      <c r="AW173" s="138"/>
      <c r="AX173" s="138"/>
      <c r="AY173" s="138"/>
      <c r="AZ173" s="138"/>
      <c r="BA173" s="138"/>
      <c r="BB173" s="131"/>
      <c r="BC173" s="138"/>
      <c r="BD173" s="138"/>
      <c r="BE173" s="138"/>
      <c r="BF173" s="131"/>
      <c r="BG173" s="138"/>
      <c r="BH173" s="138"/>
      <c r="BI173" s="131"/>
      <c r="BJ173" s="140"/>
      <c r="BK173" s="140"/>
      <c r="BL173" s="140"/>
      <c r="BM173" s="140"/>
      <c r="BN173" s="140"/>
      <c r="BO173" s="140"/>
      <c r="BP173" s="140"/>
      <c r="BQ173" s="140"/>
      <c r="BR173" s="140"/>
      <c r="BS173" s="140"/>
      <c r="BT173" s="140"/>
      <c r="BU173" s="140"/>
      <c r="BV173" s="140"/>
      <c r="BW173" s="140"/>
      <c r="BX173" s="140"/>
      <c r="BY173" s="140"/>
      <c r="BZ173" s="140"/>
      <c r="CA173" s="140"/>
      <c r="CB173" s="140"/>
      <c r="CC173" s="140"/>
      <c r="CD173" s="140"/>
      <c r="CE173" s="140"/>
      <c r="CF173" s="140"/>
      <c r="CG173" s="140"/>
      <c r="CH173" s="140"/>
      <c r="CI173" s="140"/>
      <c r="CJ173" s="140"/>
      <c r="CK173" s="140"/>
      <c r="CL173" s="140"/>
      <c r="CM173" s="140"/>
      <c r="CN173" s="140"/>
      <c r="CO173" s="140"/>
      <c r="CP173" s="140"/>
      <c r="CQ173" s="140"/>
      <c r="CR173" s="131"/>
      <c r="CS173" s="140"/>
      <c r="CT173" s="140"/>
      <c r="CU173" s="140"/>
      <c r="CV173" s="140"/>
      <c r="CW173" s="140"/>
      <c r="CX173" s="140"/>
      <c r="CY173" s="140"/>
      <c r="CZ173" s="140"/>
      <c r="DA173" s="140"/>
      <c r="DB173" s="140"/>
      <c r="DC173" s="140"/>
      <c r="DD173" s="140"/>
      <c r="DE173" s="140"/>
      <c r="DF173" s="140"/>
      <c r="DG173" s="140"/>
      <c r="DH173" s="140"/>
      <c r="DI173" s="140"/>
      <c r="DJ173" s="140"/>
      <c r="DK173" s="140"/>
      <c r="DL173" s="140"/>
      <c r="DM173" s="140"/>
      <c r="DN173" s="140"/>
      <c r="DO173" s="140"/>
      <c r="DP173" s="140"/>
      <c r="DQ173" s="140"/>
      <c r="DR173" s="140"/>
      <c r="DS173" s="140"/>
      <c r="DT173" s="140"/>
      <c r="DU173" s="140"/>
      <c r="DV173" s="140"/>
      <c r="DW173" s="140"/>
      <c r="DX173" s="140"/>
      <c r="DY173" s="140"/>
      <c r="DZ173" s="140"/>
      <c r="EA173" s="139"/>
      <c r="EB173" s="140"/>
      <c r="EC173" s="140"/>
      <c r="ED173" s="140"/>
      <c r="EE173" s="140"/>
      <c r="EF173" s="140"/>
      <c r="EG173" s="140"/>
      <c r="EH173" s="140"/>
      <c r="EI173" s="140"/>
      <c r="EJ173" s="140"/>
      <c r="EK173" s="140"/>
      <c r="EL173" s="140"/>
      <c r="EM173" s="140"/>
      <c r="EN173" s="140"/>
      <c r="EO173" s="140"/>
      <c r="EP173" s="140"/>
      <c r="EQ173" s="140"/>
      <c r="ER173" s="140"/>
      <c r="ES173" s="140"/>
      <c r="ET173" s="140"/>
      <c r="EU173" s="140"/>
      <c r="EV173" s="140"/>
      <c r="EW173" s="140"/>
      <c r="EX173" s="140"/>
      <c r="EY173" s="140"/>
      <c r="EZ173" s="140"/>
      <c r="FA173" s="140"/>
      <c r="FB173" s="140"/>
      <c r="FC173" s="140"/>
      <c r="FD173" s="140"/>
      <c r="FE173" s="140"/>
      <c r="FF173" s="140"/>
      <c r="FG173" s="140"/>
      <c r="FH173" s="140"/>
      <c r="FI173" s="140"/>
      <c r="FJ173" s="139"/>
      <c r="FK173" s="140"/>
      <c r="FL173" s="140"/>
      <c r="FM173" s="140"/>
      <c r="FN173" s="140"/>
      <c r="FO173" s="140"/>
      <c r="FP173" s="140"/>
      <c r="FQ173" s="140"/>
      <c r="FR173" s="140"/>
      <c r="FS173" s="140"/>
      <c r="FT173" s="140"/>
      <c r="FU173" s="140"/>
      <c r="FV173" s="140"/>
      <c r="FW173" s="140"/>
      <c r="FX173" s="140"/>
      <c r="FY173" s="140"/>
      <c r="FZ173" s="140"/>
      <c r="GA173" s="140"/>
      <c r="GB173" s="140"/>
      <c r="GC173" s="140"/>
      <c r="GD173" s="140"/>
      <c r="GE173" s="140"/>
      <c r="GF173" s="140"/>
      <c r="GG173" s="140"/>
      <c r="GH173" s="140"/>
      <c r="GI173" s="140"/>
      <c r="GJ173" s="140"/>
      <c r="GK173" s="140"/>
      <c r="GL173" s="140"/>
      <c r="GM173" s="140"/>
      <c r="GN173" s="140"/>
      <c r="GO173" s="140"/>
      <c r="GP173" s="140"/>
      <c r="GQ173" s="140"/>
      <c r="GR173" s="140"/>
      <c r="GS173" s="139"/>
      <c r="GT173" s="140"/>
      <c r="GU173" s="140"/>
      <c r="GV173" s="140"/>
      <c r="GW173" s="140"/>
      <c r="GX173" s="140"/>
      <c r="GY173" s="140"/>
      <c r="GZ173" s="140"/>
      <c r="HA173" s="140"/>
      <c r="HB173" s="140"/>
      <c r="HC173" s="140"/>
      <c r="HD173" s="140"/>
      <c r="HE173" s="140"/>
      <c r="HF173" s="140"/>
      <c r="HG173" s="140"/>
      <c r="HH173" s="140"/>
      <c r="HI173" s="140"/>
      <c r="HJ173" s="140"/>
      <c r="HK173" s="140"/>
      <c r="HL173" s="140"/>
      <c r="HM173" s="140"/>
      <c r="HN173" s="140"/>
      <c r="HO173" s="140"/>
      <c r="HP173" s="140"/>
      <c r="HQ173" s="140"/>
      <c r="HR173" s="140"/>
      <c r="HS173" s="140"/>
      <c r="HT173" s="140"/>
      <c r="HU173" s="140"/>
      <c r="HV173" s="140"/>
      <c r="HW173" s="140"/>
      <c r="HX173" s="140"/>
      <c r="HY173" s="140"/>
      <c r="HZ173" s="140"/>
      <c r="IA173" s="140"/>
      <c r="IB173" s="139"/>
      <c r="IC173" s="140"/>
      <c r="ID173" s="140"/>
      <c r="IE173" s="140"/>
      <c r="IF173" s="140"/>
      <c r="IG173" s="140"/>
      <c r="IH173" s="140"/>
      <c r="II173" s="140"/>
      <c r="IJ173" s="140"/>
      <c r="IK173" s="140"/>
      <c r="IL173" s="140"/>
      <c r="IM173" s="140"/>
      <c r="IN173" s="140"/>
      <c r="IO173" s="140"/>
      <c r="IP173" s="140"/>
      <c r="IQ173" s="140"/>
      <c r="IR173" s="140"/>
      <c r="IS173" s="140"/>
      <c r="IT173" s="140"/>
      <c r="IU173" s="140"/>
      <c r="IV173" s="140"/>
      <c r="IW173" s="140"/>
      <c r="IX173" s="140"/>
      <c r="IY173" s="140"/>
      <c r="IZ173" s="140"/>
      <c r="JA173" s="140"/>
      <c r="JB173" s="140"/>
      <c r="JC173" s="140"/>
      <c r="JD173" s="140"/>
      <c r="JE173" s="140"/>
      <c r="JF173" s="140"/>
      <c r="JG173" s="140"/>
      <c r="JH173" s="140"/>
      <c r="JI173" s="140"/>
      <c r="JJ173" s="140"/>
      <c r="JK173" s="139"/>
      <c r="JL173" s="140"/>
      <c r="JM173" s="140"/>
      <c r="JN173" s="140"/>
      <c r="JO173" s="140"/>
      <c r="JP173" s="140"/>
      <c r="JQ173" s="140"/>
      <c r="JR173" s="140"/>
      <c r="JS173" s="140"/>
      <c r="JT173" s="140"/>
      <c r="JU173" s="140"/>
      <c r="JV173" s="140"/>
      <c r="JW173" s="140"/>
      <c r="JX173" s="140"/>
      <c r="JY173" s="140"/>
      <c r="JZ173" s="140"/>
      <c r="KA173" s="140"/>
      <c r="KB173" s="140"/>
      <c r="KC173" s="140"/>
      <c r="KD173" s="140"/>
      <c r="KE173" s="140"/>
      <c r="KF173" s="140"/>
      <c r="KG173" s="140"/>
      <c r="KH173" s="140"/>
      <c r="KI173" s="140"/>
      <c r="KJ173" s="140"/>
      <c r="KK173" s="140"/>
      <c r="KL173" s="140"/>
      <c r="KM173" s="140"/>
      <c r="KN173" s="140"/>
      <c r="KO173" s="140"/>
      <c r="KP173" s="140"/>
      <c r="KQ173" s="140"/>
      <c r="KR173" s="140"/>
      <c r="KS173" s="140"/>
      <c r="KT173" s="139"/>
      <c r="KU173" s="140"/>
      <c r="KV173" s="140"/>
      <c r="KW173" s="140"/>
      <c r="KX173" s="140"/>
      <c r="KY173" s="140"/>
      <c r="KZ173" s="140"/>
      <c r="LA173" s="140"/>
      <c r="LB173" s="140"/>
      <c r="LC173" s="140"/>
      <c r="LD173" s="140"/>
      <c r="LE173" s="140"/>
      <c r="LF173" s="140"/>
      <c r="LG173" s="140"/>
      <c r="LH173" s="140"/>
      <c r="LI173" s="140"/>
      <c r="LJ173" s="140"/>
      <c r="LK173" s="140"/>
      <c r="LL173" s="140"/>
      <c r="LM173" s="140"/>
      <c r="LN173" s="140"/>
      <c r="LO173" s="140"/>
      <c r="LP173" s="140"/>
      <c r="LQ173" s="140"/>
      <c r="LR173" s="140"/>
      <c r="LS173" s="140"/>
      <c r="LT173" s="140"/>
      <c r="LU173" s="140"/>
      <c r="LV173" s="140"/>
      <c r="LW173" s="140"/>
      <c r="LX173" s="140"/>
      <c r="LY173" s="140"/>
      <c r="LZ173" s="140"/>
      <c r="MA173" s="140"/>
      <c r="MB173" s="140"/>
      <c r="MC173" s="139"/>
      <c r="MD173" s="164"/>
      <c r="ME173" s="164"/>
      <c r="MF173" s="164"/>
      <c r="MG173" s="164"/>
      <c r="MH173" s="164"/>
      <c r="MI173" s="164"/>
      <c r="MJ173" s="164"/>
      <c r="MK173" s="164"/>
      <c r="ML173" s="164"/>
      <c r="MM173" s="164"/>
      <c r="MN173" s="164"/>
      <c r="MO173" s="164"/>
      <c r="MP173" s="164"/>
      <c r="MQ173" s="164"/>
      <c r="MR173" s="164"/>
      <c r="MS173" s="164"/>
      <c r="MT173" s="164"/>
      <c r="MU173" s="164"/>
      <c r="MV173" s="164"/>
      <c r="MW173" s="164"/>
      <c r="MX173" s="164"/>
      <c r="MY173" s="164"/>
      <c r="MZ173" s="164"/>
      <c r="NA173" s="164"/>
      <c r="NB173" s="164"/>
      <c r="NC173" s="164"/>
      <c r="ND173" s="164"/>
      <c r="NE173" s="164"/>
      <c r="NF173" s="164"/>
      <c r="NG173" s="164"/>
      <c r="NH173" s="164"/>
      <c r="NI173" s="164"/>
      <c r="NJ173" s="164"/>
      <c r="NK173" s="164"/>
      <c r="NL173" s="139"/>
      <c r="NM173" s="164"/>
      <c r="NN173" s="164"/>
      <c r="NO173" s="164"/>
      <c r="NP173" s="164"/>
      <c r="NQ173" s="164"/>
      <c r="NR173" s="164"/>
      <c r="NS173" s="164"/>
      <c r="NT173" s="164"/>
      <c r="NU173" s="164"/>
      <c r="NV173" s="164"/>
      <c r="NW173" s="164"/>
      <c r="NX173" s="164"/>
      <c r="NY173" s="164"/>
      <c r="NZ173" s="164"/>
      <c r="OA173" s="164"/>
      <c r="OB173" s="164"/>
      <c r="OC173" s="164"/>
      <c r="OD173" s="164"/>
      <c r="OE173" s="164"/>
      <c r="OF173" s="164"/>
      <c r="OG173" s="164"/>
      <c r="OH173" s="164"/>
      <c r="OI173" s="164"/>
      <c r="OJ173" s="164"/>
      <c r="OK173" s="164"/>
      <c r="OL173" s="164"/>
      <c r="OM173" s="164"/>
      <c r="ON173" s="164"/>
      <c r="OO173" s="164"/>
      <c r="OP173" s="164"/>
      <c r="OQ173" s="164"/>
      <c r="OR173" s="164"/>
      <c r="OS173" s="164"/>
      <c r="OT173" s="164"/>
      <c r="OU173" s="139"/>
      <c r="OV173" s="164"/>
      <c r="OW173" s="164"/>
      <c r="OX173" s="164"/>
      <c r="OY173" s="164"/>
      <c r="OZ173" s="164"/>
      <c r="PA173" s="164"/>
      <c r="PB173" s="164"/>
      <c r="PC173" s="164"/>
      <c r="PD173" s="164"/>
      <c r="PE173" s="164"/>
      <c r="PF173" s="164"/>
      <c r="PG173" s="164"/>
      <c r="PH173" s="164"/>
      <c r="PI173" s="164"/>
      <c r="PJ173" s="164"/>
      <c r="PK173" s="164"/>
      <c r="PL173" s="164"/>
      <c r="PM173" s="164"/>
      <c r="PN173" s="164"/>
      <c r="PO173" s="164"/>
      <c r="PP173" s="164"/>
      <c r="PQ173" s="164"/>
      <c r="PR173" s="164"/>
      <c r="PS173" s="164"/>
      <c r="PT173" s="164"/>
      <c r="PU173" s="164"/>
      <c r="PV173" s="164"/>
      <c r="PW173" s="164"/>
      <c r="PX173" s="164"/>
      <c r="PY173" s="164"/>
      <c r="PZ173" s="164"/>
      <c r="QA173" s="164"/>
      <c r="QB173" s="164"/>
      <c r="QC173" s="164"/>
      <c r="QD173" s="131"/>
    </row>
    <row r="174" spans="2:446">
      <c r="B174" s="128"/>
      <c r="C174" s="129"/>
      <c r="D174" s="129"/>
      <c r="E174" s="129"/>
      <c r="F174" s="130"/>
      <c r="G174" s="130"/>
      <c r="H174" s="131"/>
      <c r="I174" s="132"/>
      <c r="J174" s="132"/>
      <c r="K174" s="162"/>
      <c r="L174" s="132"/>
      <c r="M174" s="132"/>
      <c r="N174" s="135"/>
      <c r="O174" s="132"/>
      <c r="P174" s="135"/>
      <c r="Q174" s="132"/>
      <c r="R174" s="133"/>
      <c r="S174" s="133"/>
      <c r="T174" s="133"/>
      <c r="U174" s="133"/>
      <c r="V174" s="133"/>
      <c r="W174" s="133"/>
      <c r="X174" s="131"/>
      <c r="Y174" s="134"/>
      <c r="Z174" s="134"/>
      <c r="AA174" s="163"/>
      <c r="AB174" s="163"/>
      <c r="AC174" s="134"/>
      <c r="AD174" s="134"/>
      <c r="AE174" s="134"/>
      <c r="AF174" s="131"/>
      <c r="AG174" s="135"/>
      <c r="AH174" s="135"/>
      <c r="AI174" s="135"/>
      <c r="AJ174" s="135"/>
      <c r="AK174" s="135"/>
      <c r="AL174" s="131"/>
      <c r="AM174" s="156"/>
      <c r="AN174" s="156"/>
      <c r="AO174" s="156"/>
      <c r="AP174" s="131"/>
      <c r="AQ174" s="138"/>
      <c r="AR174" s="138"/>
      <c r="AS174" s="131"/>
      <c r="AT174" s="138"/>
      <c r="AU174" s="138"/>
      <c r="AV174" s="131"/>
      <c r="AW174" s="138"/>
      <c r="AX174" s="138"/>
      <c r="AY174" s="138"/>
      <c r="AZ174" s="138"/>
      <c r="BA174" s="138"/>
      <c r="BB174" s="131"/>
      <c r="BC174" s="138"/>
      <c r="BD174" s="138"/>
      <c r="BE174" s="138"/>
      <c r="BF174" s="131"/>
      <c r="BG174" s="138"/>
      <c r="BH174" s="138"/>
      <c r="BI174" s="131"/>
      <c r="BJ174" s="140"/>
      <c r="BK174" s="140"/>
      <c r="BL174" s="140"/>
      <c r="BM174" s="140"/>
      <c r="BN174" s="140"/>
      <c r="BO174" s="140"/>
      <c r="BP174" s="140"/>
      <c r="BQ174" s="140"/>
      <c r="BR174" s="140"/>
      <c r="BS174" s="140"/>
      <c r="BT174" s="140"/>
      <c r="BU174" s="140"/>
      <c r="BV174" s="140"/>
      <c r="BW174" s="140"/>
      <c r="BX174" s="140"/>
      <c r="BY174" s="140"/>
      <c r="BZ174" s="140"/>
      <c r="CA174" s="140"/>
      <c r="CB174" s="140"/>
      <c r="CC174" s="140"/>
      <c r="CD174" s="140"/>
      <c r="CE174" s="140"/>
      <c r="CF174" s="140"/>
      <c r="CG174" s="140"/>
      <c r="CH174" s="140"/>
      <c r="CI174" s="140"/>
      <c r="CJ174" s="140"/>
      <c r="CK174" s="140"/>
      <c r="CL174" s="140"/>
      <c r="CM174" s="140"/>
      <c r="CN174" s="140"/>
      <c r="CO174" s="140"/>
      <c r="CP174" s="140"/>
      <c r="CQ174" s="140"/>
      <c r="CR174" s="131"/>
      <c r="CS174" s="140"/>
      <c r="CT174" s="140"/>
      <c r="CU174" s="140"/>
      <c r="CV174" s="140"/>
      <c r="CW174" s="140"/>
      <c r="CX174" s="140"/>
      <c r="CY174" s="140"/>
      <c r="CZ174" s="140"/>
      <c r="DA174" s="140"/>
      <c r="DB174" s="140"/>
      <c r="DC174" s="140"/>
      <c r="DD174" s="140"/>
      <c r="DE174" s="140"/>
      <c r="DF174" s="140"/>
      <c r="DG174" s="140"/>
      <c r="DH174" s="140"/>
      <c r="DI174" s="140"/>
      <c r="DJ174" s="140"/>
      <c r="DK174" s="140"/>
      <c r="DL174" s="140"/>
      <c r="DM174" s="140"/>
      <c r="DN174" s="140"/>
      <c r="DO174" s="140"/>
      <c r="DP174" s="140"/>
      <c r="DQ174" s="140"/>
      <c r="DR174" s="140"/>
      <c r="DS174" s="140"/>
      <c r="DT174" s="140"/>
      <c r="DU174" s="140"/>
      <c r="DV174" s="140"/>
      <c r="DW174" s="140"/>
      <c r="DX174" s="140"/>
      <c r="DY174" s="140"/>
      <c r="DZ174" s="140"/>
      <c r="EA174" s="139"/>
      <c r="EB174" s="140"/>
      <c r="EC174" s="140"/>
      <c r="ED174" s="140"/>
      <c r="EE174" s="140"/>
      <c r="EF174" s="140"/>
      <c r="EG174" s="140"/>
      <c r="EH174" s="140"/>
      <c r="EI174" s="140"/>
      <c r="EJ174" s="140"/>
      <c r="EK174" s="140"/>
      <c r="EL174" s="140"/>
      <c r="EM174" s="140"/>
      <c r="EN174" s="140"/>
      <c r="EO174" s="140"/>
      <c r="EP174" s="140"/>
      <c r="EQ174" s="140"/>
      <c r="ER174" s="140"/>
      <c r="ES174" s="140"/>
      <c r="ET174" s="140"/>
      <c r="EU174" s="140"/>
      <c r="EV174" s="140"/>
      <c r="EW174" s="140"/>
      <c r="EX174" s="140"/>
      <c r="EY174" s="140"/>
      <c r="EZ174" s="140"/>
      <c r="FA174" s="140"/>
      <c r="FB174" s="140"/>
      <c r="FC174" s="140"/>
      <c r="FD174" s="140"/>
      <c r="FE174" s="140"/>
      <c r="FF174" s="140"/>
      <c r="FG174" s="140"/>
      <c r="FH174" s="140"/>
      <c r="FI174" s="140"/>
      <c r="FJ174" s="139"/>
      <c r="FK174" s="140"/>
      <c r="FL174" s="140"/>
      <c r="FM174" s="140"/>
      <c r="FN174" s="140"/>
      <c r="FO174" s="140"/>
      <c r="FP174" s="140"/>
      <c r="FQ174" s="140"/>
      <c r="FR174" s="140"/>
      <c r="FS174" s="140"/>
      <c r="FT174" s="140"/>
      <c r="FU174" s="140"/>
      <c r="FV174" s="140"/>
      <c r="FW174" s="140"/>
      <c r="FX174" s="140"/>
      <c r="FY174" s="140"/>
      <c r="FZ174" s="140"/>
      <c r="GA174" s="140"/>
      <c r="GB174" s="140"/>
      <c r="GC174" s="140"/>
      <c r="GD174" s="140"/>
      <c r="GE174" s="140"/>
      <c r="GF174" s="140"/>
      <c r="GG174" s="140"/>
      <c r="GH174" s="140"/>
      <c r="GI174" s="140"/>
      <c r="GJ174" s="140"/>
      <c r="GK174" s="140"/>
      <c r="GL174" s="140"/>
      <c r="GM174" s="140"/>
      <c r="GN174" s="140"/>
      <c r="GO174" s="140"/>
      <c r="GP174" s="140"/>
      <c r="GQ174" s="140"/>
      <c r="GR174" s="140"/>
      <c r="GS174" s="139"/>
      <c r="GT174" s="140"/>
      <c r="GU174" s="140"/>
      <c r="GV174" s="140"/>
      <c r="GW174" s="140"/>
      <c r="GX174" s="140"/>
      <c r="GY174" s="140"/>
      <c r="GZ174" s="140"/>
      <c r="HA174" s="140"/>
      <c r="HB174" s="140"/>
      <c r="HC174" s="140"/>
      <c r="HD174" s="140"/>
      <c r="HE174" s="140"/>
      <c r="HF174" s="140"/>
      <c r="HG174" s="140"/>
      <c r="HH174" s="140"/>
      <c r="HI174" s="140"/>
      <c r="HJ174" s="140"/>
      <c r="HK174" s="140"/>
      <c r="HL174" s="140"/>
      <c r="HM174" s="140"/>
      <c r="HN174" s="140"/>
      <c r="HO174" s="140"/>
      <c r="HP174" s="140"/>
      <c r="HQ174" s="140"/>
      <c r="HR174" s="140"/>
      <c r="HS174" s="140"/>
      <c r="HT174" s="140"/>
      <c r="HU174" s="140"/>
      <c r="HV174" s="140"/>
      <c r="HW174" s="140"/>
      <c r="HX174" s="140"/>
      <c r="HY174" s="140"/>
      <c r="HZ174" s="140"/>
      <c r="IA174" s="140"/>
      <c r="IB174" s="139"/>
      <c r="IC174" s="140"/>
      <c r="ID174" s="140"/>
      <c r="IE174" s="140"/>
      <c r="IF174" s="140"/>
      <c r="IG174" s="140"/>
      <c r="IH174" s="140"/>
      <c r="II174" s="140"/>
      <c r="IJ174" s="140"/>
      <c r="IK174" s="140"/>
      <c r="IL174" s="140"/>
      <c r="IM174" s="140"/>
      <c r="IN174" s="140"/>
      <c r="IO174" s="140"/>
      <c r="IP174" s="140"/>
      <c r="IQ174" s="140"/>
      <c r="IR174" s="140"/>
      <c r="IS174" s="140"/>
      <c r="IT174" s="140"/>
      <c r="IU174" s="140"/>
      <c r="IV174" s="140"/>
      <c r="IW174" s="140"/>
      <c r="IX174" s="140"/>
      <c r="IY174" s="140"/>
      <c r="IZ174" s="140"/>
      <c r="JA174" s="140"/>
      <c r="JB174" s="140"/>
      <c r="JC174" s="140"/>
      <c r="JD174" s="140"/>
      <c r="JE174" s="140"/>
      <c r="JF174" s="140"/>
      <c r="JG174" s="140"/>
      <c r="JH174" s="140"/>
      <c r="JI174" s="140"/>
      <c r="JJ174" s="140"/>
      <c r="JK174" s="139"/>
      <c r="JL174" s="140"/>
      <c r="JM174" s="140"/>
      <c r="JN174" s="140"/>
      <c r="JO174" s="140"/>
      <c r="JP174" s="140"/>
      <c r="JQ174" s="140"/>
      <c r="JR174" s="140"/>
      <c r="JS174" s="140"/>
      <c r="JT174" s="140"/>
      <c r="JU174" s="140"/>
      <c r="JV174" s="140"/>
      <c r="JW174" s="140"/>
      <c r="JX174" s="140"/>
      <c r="JY174" s="140"/>
      <c r="JZ174" s="140"/>
      <c r="KA174" s="140"/>
      <c r="KB174" s="140"/>
      <c r="KC174" s="140"/>
      <c r="KD174" s="140"/>
      <c r="KE174" s="140"/>
      <c r="KF174" s="140"/>
      <c r="KG174" s="140"/>
      <c r="KH174" s="140"/>
      <c r="KI174" s="140"/>
      <c r="KJ174" s="140"/>
      <c r="KK174" s="140"/>
      <c r="KL174" s="140"/>
      <c r="KM174" s="140"/>
      <c r="KN174" s="140"/>
      <c r="KO174" s="140"/>
      <c r="KP174" s="140"/>
      <c r="KQ174" s="140"/>
      <c r="KR174" s="140"/>
      <c r="KS174" s="140"/>
      <c r="KT174" s="139"/>
      <c r="KU174" s="140"/>
      <c r="KV174" s="140"/>
      <c r="KW174" s="140"/>
      <c r="KX174" s="140"/>
      <c r="KY174" s="140"/>
      <c r="KZ174" s="140"/>
      <c r="LA174" s="140"/>
      <c r="LB174" s="140"/>
      <c r="LC174" s="140"/>
      <c r="LD174" s="140"/>
      <c r="LE174" s="140"/>
      <c r="LF174" s="140"/>
      <c r="LG174" s="140"/>
      <c r="LH174" s="140"/>
      <c r="LI174" s="140"/>
      <c r="LJ174" s="140"/>
      <c r="LK174" s="140"/>
      <c r="LL174" s="140"/>
      <c r="LM174" s="140"/>
      <c r="LN174" s="140"/>
      <c r="LO174" s="140"/>
      <c r="LP174" s="140"/>
      <c r="LQ174" s="140"/>
      <c r="LR174" s="140"/>
      <c r="LS174" s="140"/>
      <c r="LT174" s="140"/>
      <c r="LU174" s="140"/>
      <c r="LV174" s="140"/>
      <c r="LW174" s="140"/>
      <c r="LX174" s="140"/>
      <c r="LY174" s="140"/>
      <c r="LZ174" s="140"/>
      <c r="MA174" s="140"/>
      <c r="MB174" s="140"/>
      <c r="MC174" s="139"/>
      <c r="MD174" s="164"/>
      <c r="ME174" s="164"/>
      <c r="MF174" s="164"/>
      <c r="MG174" s="164"/>
      <c r="MH174" s="164"/>
      <c r="MI174" s="164"/>
      <c r="MJ174" s="164"/>
      <c r="MK174" s="164"/>
      <c r="ML174" s="164"/>
      <c r="MM174" s="164"/>
      <c r="MN174" s="164"/>
      <c r="MO174" s="164"/>
      <c r="MP174" s="164"/>
      <c r="MQ174" s="164"/>
      <c r="MR174" s="164"/>
      <c r="MS174" s="164"/>
      <c r="MT174" s="164"/>
      <c r="MU174" s="164"/>
      <c r="MV174" s="164"/>
      <c r="MW174" s="164"/>
      <c r="MX174" s="164"/>
      <c r="MY174" s="164"/>
      <c r="MZ174" s="164"/>
      <c r="NA174" s="164"/>
      <c r="NB174" s="164"/>
      <c r="NC174" s="164"/>
      <c r="ND174" s="164"/>
      <c r="NE174" s="164"/>
      <c r="NF174" s="164"/>
      <c r="NG174" s="164"/>
      <c r="NH174" s="164"/>
      <c r="NI174" s="164"/>
      <c r="NJ174" s="164"/>
      <c r="NK174" s="164"/>
      <c r="NL174" s="139"/>
      <c r="NM174" s="164"/>
      <c r="NN174" s="164"/>
      <c r="NO174" s="164"/>
      <c r="NP174" s="164"/>
      <c r="NQ174" s="164"/>
      <c r="NR174" s="164"/>
      <c r="NS174" s="164"/>
      <c r="NT174" s="164"/>
      <c r="NU174" s="164"/>
      <c r="NV174" s="164"/>
      <c r="NW174" s="164"/>
      <c r="NX174" s="164"/>
      <c r="NY174" s="164"/>
      <c r="NZ174" s="164"/>
      <c r="OA174" s="164"/>
      <c r="OB174" s="164"/>
      <c r="OC174" s="164"/>
      <c r="OD174" s="164"/>
      <c r="OE174" s="164"/>
      <c r="OF174" s="164"/>
      <c r="OG174" s="164"/>
      <c r="OH174" s="164"/>
      <c r="OI174" s="164"/>
      <c r="OJ174" s="164"/>
      <c r="OK174" s="164"/>
      <c r="OL174" s="164"/>
      <c r="OM174" s="164"/>
      <c r="ON174" s="164"/>
      <c r="OO174" s="164"/>
      <c r="OP174" s="164"/>
      <c r="OQ174" s="164"/>
      <c r="OR174" s="164"/>
      <c r="OS174" s="164"/>
      <c r="OT174" s="164"/>
      <c r="OU174" s="139"/>
      <c r="OV174" s="164"/>
      <c r="OW174" s="164"/>
      <c r="OX174" s="164"/>
      <c r="OY174" s="164"/>
      <c r="OZ174" s="164"/>
      <c r="PA174" s="164"/>
      <c r="PB174" s="164"/>
      <c r="PC174" s="164"/>
      <c r="PD174" s="164"/>
      <c r="PE174" s="164"/>
      <c r="PF174" s="164"/>
      <c r="PG174" s="164"/>
      <c r="PH174" s="164"/>
      <c r="PI174" s="164"/>
      <c r="PJ174" s="164"/>
      <c r="PK174" s="164"/>
      <c r="PL174" s="164"/>
      <c r="PM174" s="164"/>
      <c r="PN174" s="164"/>
      <c r="PO174" s="164"/>
      <c r="PP174" s="164"/>
      <c r="PQ174" s="164"/>
      <c r="PR174" s="164"/>
      <c r="PS174" s="164"/>
      <c r="PT174" s="164"/>
      <c r="PU174" s="164"/>
      <c r="PV174" s="164"/>
      <c r="PW174" s="164"/>
      <c r="PX174" s="164"/>
      <c r="PY174" s="164"/>
      <c r="PZ174" s="164"/>
      <c r="QA174" s="164"/>
      <c r="QB174" s="164"/>
      <c r="QC174" s="164"/>
      <c r="QD174" s="131"/>
    </row>
    <row r="175" spans="2:446">
      <c r="B175" s="128"/>
      <c r="C175" s="129"/>
      <c r="D175" s="129"/>
      <c r="E175" s="129"/>
      <c r="F175" s="130"/>
      <c r="G175" s="130"/>
      <c r="H175" s="131"/>
      <c r="I175" s="132"/>
      <c r="J175" s="132"/>
      <c r="K175" s="162"/>
      <c r="L175" s="132"/>
      <c r="M175" s="132"/>
      <c r="N175" s="135"/>
      <c r="O175" s="132"/>
      <c r="P175" s="135"/>
      <c r="Q175" s="132"/>
      <c r="R175" s="133"/>
      <c r="S175" s="133"/>
      <c r="T175" s="133"/>
      <c r="U175" s="133"/>
      <c r="V175" s="133"/>
      <c r="W175" s="133"/>
      <c r="X175" s="131"/>
      <c r="Y175" s="134"/>
      <c r="Z175" s="134"/>
      <c r="AA175" s="163"/>
      <c r="AB175" s="163"/>
      <c r="AC175" s="134"/>
      <c r="AD175" s="134"/>
      <c r="AE175" s="134"/>
      <c r="AF175" s="131"/>
      <c r="AG175" s="135"/>
      <c r="AH175" s="135"/>
      <c r="AI175" s="135"/>
      <c r="AJ175" s="135"/>
      <c r="AK175" s="135"/>
      <c r="AL175" s="131"/>
      <c r="AM175" s="156"/>
      <c r="AN175" s="156"/>
      <c r="AO175" s="156"/>
      <c r="AP175" s="131"/>
      <c r="AQ175" s="138"/>
      <c r="AR175" s="138"/>
      <c r="AS175" s="131"/>
      <c r="AT175" s="138"/>
      <c r="AU175" s="138"/>
      <c r="AV175" s="131"/>
      <c r="AW175" s="138"/>
      <c r="AX175" s="138"/>
      <c r="AY175" s="138"/>
      <c r="AZ175" s="138"/>
      <c r="BA175" s="138"/>
      <c r="BB175" s="131"/>
      <c r="BC175" s="138"/>
      <c r="BD175" s="138"/>
      <c r="BE175" s="138"/>
      <c r="BF175" s="131"/>
      <c r="BG175" s="138"/>
      <c r="BH175" s="138"/>
      <c r="BI175" s="131"/>
      <c r="BJ175" s="140"/>
      <c r="BK175" s="140"/>
      <c r="BL175" s="140"/>
      <c r="BM175" s="140"/>
      <c r="BN175" s="140"/>
      <c r="BO175" s="140"/>
      <c r="BP175" s="140"/>
      <c r="BQ175" s="140"/>
      <c r="BR175" s="140"/>
      <c r="BS175" s="140"/>
      <c r="BT175" s="140"/>
      <c r="BU175" s="140"/>
      <c r="BV175" s="140"/>
      <c r="BW175" s="140"/>
      <c r="BX175" s="140"/>
      <c r="BY175" s="140"/>
      <c r="BZ175" s="140"/>
      <c r="CA175" s="140"/>
      <c r="CB175" s="140"/>
      <c r="CC175" s="140"/>
      <c r="CD175" s="140"/>
      <c r="CE175" s="140"/>
      <c r="CF175" s="140"/>
      <c r="CG175" s="140"/>
      <c r="CH175" s="140"/>
      <c r="CI175" s="140"/>
      <c r="CJ175" s="140"/>
      <c r="CK175" s="140"/>
      <c r="CL175" s="140"/>
      <c r="CM175" s="140"/>
      <c r="CN175" s="140"/>
      <c r="CO175" s="140"/>
      <c r="CP175" s="140"/>
      <c r="CQ175" s="140"/>
      <c r="CR175" s="131"/>
      <c r="CS175" s="140"/>
      <c r="CT175" s="140"/>
      <c r="CU175" s="140"/>
      <c r="CV175" s="140"/>
      <c r="CW175" s="140"/>
      <c r="CX175" s="140"/>
      <c r="CY175" s="140"/>
      <c r="CZ175" s="140"/>
      <c r="DA175" s="140"/>
      <c r="DB175" s="140"/>
      <c r="DC175" s="140"/>
      <c r="DD175" s="140"/>
      <c r="DE175" s="140"/>
      <c r="DF175" s="140"/>
      <c r="DG175" s="140"/>
      <c r="DH175" s="140"/>
      <c r="DI175" s="140"/>
      <c r="DJ175" s="140"/>
      <c r="DK175" s="140"/>
      <c r="DL175" s="140"/>
      <c r="DM175" s="140"/>
      <c r="DN175" s="140"/>
      <c r="DO175" s="140"/>
      <c r="DP175" s="140"/>
      <c r="DQ175" s="140"/>
      <c r="DR175" s="140"/>
      <c r="DS175" s="140"/>
      <c r="DT175" s="140"/>
      <c r="DU175" s="140"/>
      <c r="DV175" s="140"/>
      <c r="DW175" s="140"/>
      <c r="DX175" s="140"/>
      <c r="DY175" s="140"/>
      <c r="DZ175" s="140"/>
      <c r="EA175" s="139"/>
      <c r="EB175" s="140"/>
      <c r="EC175" s="140"/>
      <c r="ED175" s="140"/>
      <c r="EE175" s="140"/>
      <c r="EF175" s="140"/>
      <c r="EG175" s="140"/>
      <c r="EH175" s="140"/>
      <c r="EI175" s="140"/>
      <c r="EJ175" s="140"/>
      <c r="EK175" s="140"/>
      <c r="EL175" s="140"/>
      <c r="EM175" s="140"/>
      <c r="EN175" s="140"/>
      <c r="EO175" s="140"/>
      <c r="EP175" s="140"/>
      <c r="EQ175" s="140"/>
      <c r="ER175" s="140"/>
      <c r="ES175" s="140"/>
      <c r="ET175" s="140"/>
      <c r="EU175" s="140"/>
      <c r="EV175" s="140"/>
      <c r="EW175" s="140"/>
      <c r="EX175" s="140"/>
      <c r="EY175" s="140"/>
      <c r="EZ175" s="140"/>
      <c r="FA175" s="140"/>
      <c r="FB175" s="140"/>
      <c r="FC175" s="140"/>
      <c r="FD175" s="140"/>
      <c r="FE175" s="140"/>
      <c r="FF175" s="140"/>
      <c r="FG175" s="140"/>
      <c r="FH175" s="140"/>
      <c r="FI175" s="140"/>
      <c r="FJ175" s="139"/>
      <c r="FK175" s="140"/>
      <c r="FL175" s="140"/>
      <c r="FM175" s="140"/>
      <c r="FN175" s="140"/>
      <c r="FO175" s="140"/>
      <c r="FP175" s="140"/>
      <c r="FQ175" s="140"/>
      <c r="FR175" s="140"/>
      <c r="FS175" s="140"/>
      <c r="FT175" s="140"/>
      <c r="FU175" s="140"/>
      <c r="FV175" s="140"/>
      <c r="FW175" s="140"/>
      <c r="FX175" s="140"/>
      <c r="FY175" s="140"/>
      <c r="FZ175" s="140"/>
      <c r="GA175" s="140"/>
      <c r="GB175" s="140"/>
      <c r="GC175" s="140"/>
      <c r="GD175" s="140"/>
      <c r="GE175" s="140"/>
      <c r="GF175" s="140"/>
      <c r="GG175" s="140"/>
      <c r="GH175" s="140"/>
      <c r="GI175" s="140"/>
      <c r="GJ175" s="140"/>
      <c r="GK175" s="140"/>
      <c r="GL175" s="140"/>
      <c r="GM175" s="140"/>
      <c r="GN175" s="140"/>
      <c r="GO175" s="140"/>
      <c r="GP175" s="140"/>
      <c r="GQ175" s="140"/>
      <c r="GR175" s="140"/>
      <c r="GS175" s="139"/>
      <c r="GT175" s="140"/>
      <c r="GU175" s="140"/>
      <c r="GV175" s="140"/>
      <c r="GW175" s="140"/>
      <c r="GX175" s="140"/>
      <c r="GY175" s="140"/>
      <c r="GZ175" s="140"/>
      <c r="HA175" s="140"/>
      <c r="HB175" s="140"/>
      <c r="HC175" s="140"/>
      <c r="HD175" s="140"/>
      <c r="HE175" s="140"/>
      <c r="HF175" s="140"/>
      <c r="HG175" s="140"/>
      <c r="HH175" s="140"/>
      <c r="HI175" s="140"/>
      <c r="HJ175" s="140"/>
      <c r="HK175" s="140"/>
      <c r="HL175" s="140"/>
      <c r="HM175" s="140"/>
      <c r="HN175" s="140"/>
      <c r="HO175" s="140"/>
      <c r="HP175" s="140"/>
      <c r="HQ175" s="140"/>
      <c r="HR175" s="140"/>
      <c r="HS175" s="140"/>
      <c r="HT175" s="140"/>
      <c r="HU175" s="140"/>
      <c r="HV175" s="140"/>
      <c r="HW175" s="140"/>
      <c r="HX175" s="140"/>
      <c r="HY175" s="140"/>
      <c r="HZ175" s="140"/>
      <c r="IA175" s="140"/>
      <c r="IB175" s="139"/>
      <c r="IC175" s="140"/>
      <c r="ID175" s="140"/>
      <c r="IE175" s="140"/>
      <c r="IF175" s="140"/>
      <c r="IG175" s="140"/>
      <c r="IH175" s="140"/>
      <c r="II175" s="140"/>
      <c r="IJ175" s="140"/>
      <c r="IK175" s="140"/>
      <c r="IL175" s="140"/>
      <c r="IM175" s="140"/>
      <c r="IN175" s="140"/>
      <c r="IO175" s="140"/>
      <c r="IP175" s="140"/>
      <c r="IQ175" s="140"/>
      <c r="IR175" s="140"/>
      <c r="IS175" s="140"/>
      <c r="IT175" s="140"/>
      <c r="IU175" s="140"/>
      <c r="IV175" s="140"/>
      <c r="IW175" s="140"/>
      <c r="IX175" s="140"/>
      <c r="IY175" s="140"/>
      <c r="IZ175" s="140"/>
      <c r="JA175" s="140"/>
      <c r="JB175" s="140"/>
      <c r="JC175" s="140"/>
      <c r="JD175" s="140"/>
      <c r="JE175" s="140"/>
      <c r="JF175" s="140"/>
      <c r="JG175" s="140"/>
      <c r="JH175" s="140"/>
      <c r="JI175" s="140"/>
      <c r="JJ175" s="140"/>
      <c r="JK175" s="139"/>
      <c r="JL175" s="140"/>
      <c r="JM175" s="140"/>
      <c r="JN175" s="140"/>
      <c r="JO175" s="140"/>
      <c r="JP175" s="140"/>
      <c r="JQ175" s="140"/>
      <c r="JR175" s="140"/>
      <c r="JS175" s="140"/>
      <c r="JT175" s="140"/>
      <c r="JU175" s="140"/>
      <c r="JV175" s="140"/>
      <c r="JW175" s="140"/>
      <c r="JX175" s="140"/>
      <c r="JY175" s="140"/>
      <c r="JZ175" s="140"/>
      <c r="KA175" s="140"/>
      <c r="KB175" s="140"/>
      <c r="KC175" s="140"/>
      <c r="KD175" s="140"/>
      <c r="KE175" s="140"/>
      <c r="KF175" s="140"/>
      <c r="KG175" s="140"/>
      <c r="KH175" s="140"/>
      <c r="KI175" s="140"/>
      <c r="KJ175" s="140"/>
      <c r="KK175" s="140"/>
      <c r="KL175" s="140"/>
      <c r="KM175" s="140"/>
      <c r="KN175" s="140"/>
      <c r="KO175" s="140"/>
      <c r="KP175" s="140"/>
      <c r="KQ175" s="140"/>
      <c r="KR175" s="140"/>
      <c r="KS175" s="140"/>
      <c r="KT175" s="139"/>
      <c r="KU175" s="140"/>
      <c r="KV175" s="140"/>
      <c r="KW175" s="140"/>
      <c r="KX175" s="140"/>
      <c r="KY175" s="140"/>
      <c r="KZ175" s="140"/>
      <c r="LA175" s="140"/>
      <c r="LB175" s="140"/>
      <c r="LC175" s="140"/>
      <c r="LD175" s="140"/>
      <c r="LE175" s="140"/>
      <c r="LF175" s="140"/>
      <c r="LG175" s="140"/>
      <c r="LH175" s="140"/>
      <c r="LI175" s="140"/>
      <c r="LJ175" s="140"/>
      <c r="LK175" s="140"/>
      <c r="LL175" s="140"/>
      <c r="LM175" s="140"/>
      <c r="LN175" s="140"/>
      <c r="LO175" s="140"/>
      <c r="LP175" s="140"/>
      <c r="LQ175" s="140"/>
      <c r="LR175" s="140"/>
      <c r="LS175" s="140"/>
      <c r="LT175" s="140"/>
      <c r="LU175" s="140"/>
      <c r="LV175" s="140"/>
      <c r="LW175" s="140"/>
      <c r="LX175" s="140"/>
      <c r="LY175" s="140"/>
      <c r="LZ175" s="140"/>
      <c r="MA175" s="140"/>
      <c r="MB175" s="140"/>
      <c r="MC175" s="139"/>
      <c r="MD175" s="164"/>
      <c r="ME175" s="164"/>
      <c r="MF175" s="164"/>
      <c r="MG175" s="164"/>
      <c r="MH175" s="164"/>
      <c r="MI175" s="164"/>
      <c r="MJ175" s="164"/>
      <c r="MK175" s="164"/>
      <c r="ML175" s="164"/>
      <c r="MM175" s="164"/>
      <c r="MN175" s="164"/>
      <c r="MO175" s="164"/>
      <c r="MP175" s="164"/>
      <c r="MQ175" s="164"/>
      <c r="MR175" s="164"/>
      <c r="MS175" s="164"/>
      <c r="MT175" s="164"/>
      <c r="MU175" s="164"/>
      <c r="MV175" s="164"/>
      <c r="MW175" s="164"/>
      <c r="MX175" s="164"/>
      <c r="MY175" s="164"/>
      <c r="MZ175" s="164"/>
      <c r="NA175" s="164"/>
      <c r="NB175" s="164"/>
      <c r="NC175" s="164"/>
      <c r="ND175" s="164"/>
      <c r="NE175" s="164"/>
      <c r="NF175" s="164"/>
      <c r="NG175" s="164"/>
      <c r="NH175" s="164"/>
      <c r="NI175" s="164"/>
      <c r="NJ175" s="164"/>
      <c r="NK175" s="164"/>
      <c r="NL175" s="139"/>
      <c r="NM175" s="164"/>
      <c r="NN175" s="164"/>
      <c r="NO175" s="164"/>
      <c r="NP175" s="164"/>
      <c r="NQ175" s="164"/>
      <c r="NR175" s="164"/>
      <c r="NS175" s="164"/>
      <c r="NT175" s="164"/>
      <c r="NU175" s="164"/>
      <c r="NV175" s="164"/>
      <c r="NW175" s="164"/>
      <c r="NX175" s="164"/>
      <c r="NY175" s="164"/>
      <c r="NZ175" s="164"/>
      <c r="OA175" s="164"/>
      <c r="OB175" s="164"/>
      <c r="OC175" s="164"/>
      <c r="OD175" s="164"/>
      <c r="OE175" s="164"/>
      <c r="OF175" s="164"/>
      <c r="OG175" s="164"/>
      <c r="OH175" s="164"/>
      <c r="OI175" s="164"/>
      <c r="OJ175" s="164"/>
      <c r="OK175" s="164"/>
      <c r="OL175" s="164"/>
      <c r="OM175" s="164"/>
      <c r="ON175" s="164"/>
      <c r="OO175" s="164"/>
      <c r="OP175" s="164"/>
      <c r="OQ175" s="164"/>
      <c r="OR175" s="164"/>
      <c r="OS175" s="164"/>
      <c r="OT175" s="164"/>
      <c r="OU175" s="139"/>
      <c r="OV175" s="164"/>
      <c r="OW175" s="164"/>
      <c r="OX175" s="164"/>
      <c r="OY175" s="164"/>
      <c r="OZ175" s="164"/>
      <c r="PA175" s="164"/>
      <c r="PB175" s="164"/>
      <c r="PC175" s="164"/>
      <c r="PD175" s="164"/>
      <c r="PE175" s="164"/>
      <c r="PF175" s="164"/>
      <c r="PG175" s="164"/>
      <c r="PH175" s="164"/>
      <c r="PI175" s="164"/>
      <c r="PJ175" s="164"/>
      <c r="PK175" s="164"/>
      <c r="PL175" s="164"/>
      <c r="PM175" s="164"/>
      <c r="PN175" s="164"/>
      <c r="PO175" s="164"/>
      <c r="PP175" s="164"/>
      <c r="PQ175" s="164"/>
      <c r="PR175" s="164"/>
      <c r="PS175" s="164"/>
      <c r="PT175" s="164"/>
      <c r="PU175" s="164"/>
      <c r="PV175" s="164"/>
      <c r="PW175" s="164"/>
      <c r="PX175" s="164"/>
      <c r="PY175" s="164"/>
      <c r="PZ175" s="164"/>
      <c r="QA175" s="164"/>
      <c r="QB175" s="164"/>
      <c r="QC175" s="164"/>
      <c r="QD175" s="131"/>
    </row>
    <row r="176" spans="2:446">
      <c r="B176" s="128"/>
      <c r="C176" s="129"/>
      <c r="D176" s="129"/>
      <c r="E176" s="129"/>
      <c r="F176" s="130"/>
      <c r="G176" s="130"/>
      <c r="H176" s="131"/>
      <c r="I176" s="132"/>
      <c r="J176" s="132"/>
      <c r="K176" s="162"/>
      <c r="L176" s="132"/>
      <c r="M176" s="132"/>
      <c r="N176" s="135"/>
      <c r="O176" s="132"/>
      <c r="P176" s="135"/>
      <c r="Q176" s="132"/>
      <c r="R176" s="133"/>
      <c r="S176" s="133"/>
      <c r="T176" s="133"/>
      <c r="U176" s="133"/>
      <c r="V176" s="133"/>
      <c r="W176" s="133"/>
      <c r="X176" s="131"/>
      <c r="Y176" s="134"/>
      <c r="Z176" s="134"/>
      <c r="AA176" s="163"/>
      <c r="AB176" s="163"/>
      <c r="AC176" s="134"/>
      <c r="AD176" s="134"/>
      <c r="AE176" s="134"/>
      <c r="AF176" s="131"/>
      <c r="AG176" s="135"/>
      <c r="AH176" s="135"/>
      <c r="AI176" s="135"/>
      <c r="AJ176" s="135"/>
      <c r="AK176" s="135"/>
      <c r="AL176" s="131"/>
      <c r="AM176" s="156"/>
      <c r="AN176" s="156"/>
      <c r="AO176" s="156"/>
      <c r="AP176" s="131"/>
      <c r="AQ176" s="138"/>
      <c r="AR176" s="138"/>
      <c r="AS176" s="131"/>
      <c r="AT176" s="138"/>
      <c r="AU176" s="138"/>
      <c r="AV176" s="131"/>
      <c r="AW176" s="138"/>
      <c r="AX176" s="138"/>
      <c r="AY176" s="138"/>
      <c r="AZ176" s="138"/>
      <c r="BA176" s="138"/>
      <c r="BB176" s="131"/>
      <c r="BC176" s="138"/>
      <c r="BD176" s="138"/>
      <c r="BE176" s="138"/>
      <c r="BF176" s="131"/>
      <c r="BG176" s="138"/>
      <c r="BH176" s="138"/>
      <c r="BI176" s="131"/>
      <c r="BJ176" s="140"/>
      <c r="BK176" s="140"/>
      <c r="BL176" s="140"/>
      <c r="BM176" s="140"/>
      <c r="BN176" s="140"/>
      <c r="BO176" s="140"/>
      <c r="BP176" s="140"/>
      <c r="BQ176" s="140"/>
      <c r="BR176" s="140"/>
      <c r="BS176" s="140"/>
      <c r="BT176" s="140"/>
      <c r="BU176" s="140"/>
      <c r="BV176" s="140"/>
      <c r="BW176" s="140"/>
      <c r="BX176" s="140"/>
      <c r="BY176" s="140"/>
      <c r="BZ176" s="140"/>
      <c r="CA176" s="140"/>
      <c r="CB176" s="140"/>
      <c r="CC176" s="140"/>
      <c r="CD176" s="140"/>
      <c r="CE176" s="140"/>
      <c r="CF176" s="140"/>
      <c r="CG176" s="140"/>
      <c r="CH176" s="140"/>
      <c r="CI176" s="140"/>
      <c r="CJ176" s="140"/>
      <c r="CK176" s="140"/>
      <c r="CL176" s="140"/>
      <c r="CM176" s="140"/>
      <c r="CN176" s="140"/>
      <c r="CO176" s="140"/>
      <c r="CP176" s="140"/>
      <c r="CQ176" s="140"/>
      <c r="CR176" s="131"/>
      <c r="CS176" s="140"/>
      <c r="CT176" s="140"/>
      <c r="CU176" s="140"/>
      <c r="CV176" s="140"/>
      <c r="CW176" s="140"/>
      <c r="CX176" s="140"/>
      <c r="CY176" s="140"/>
      <c r="CZ176" s="140"/>
      <c r="DA176" s="140"/>
      <c r="DB176" s="140"/>
      <c r="DC176" s="140"/>
      <c r="DD176" s="140"/>
      <c r="DE176" s="140"/>
      <c r="DF176" s="140"/>
      <c r="DG176" s="140"/>
      <c r="DH176" s="140"/>
      <c r="DI176" s="140"/>
      <c r="DJ176" s="140"/>
      <c r="DK176" s="140"/>
      <c r="DL176" s="140"/>
      <c r="DM176" s="140"/>
      <c r="DN176" s="140"/>
      <c r="DO176" s="140"/>
      <c r="DP176" s="140"/>
      <c r="DQ176" s="140"/>
      <c r="DR176" s="140"/>
      <c r="DS176" s="140"/>
      <c r="DT176" s="140"/>
      <c r="DU176" s="140"/>
      <c r="DV176" s="140"/>
      <c r="DW176" s="140"/>
      <c r="DX176" s="140"/>
      <c r="DY176" s="140"/>
      <c r="DZ176" s="140"/>
      <c r="EA176" s="139"/>
      <c r="EB176" s="140"/>
      <c r="EC176" s="140"/>
      <c r="ED176" s="140"/>
      <c r="EE176" s="140"/>
      <c r="EF176" s="140"/>
      <c r="EG176" s="140"/>
      <c r="EH176" s="140"/>
      <c r="EI176" s="140"/>
      <c r="EJ176" s="140"/>
      <c r="EK176" s="140"/>
      <c r="EL176" s="140"/>
      <c r="EM176" s="140"/>
      <c r="EN176" s="140"/>
      <c r="EO176" s="140"/>
      <c r="EP176" s="140"/>
      <c r="EQ176" s="140"/>
      <c r="ER176" s="140"/>
      <c r="ES176" s="140"/>
      <c r="ET176" s="140"/>
      <c r="EU176" s="140"/>
      <c r="EV176" s="140"/>
      <c r="EW176" s="140"/>
      <c r="EX176" s="140"/>
      <c r="EY176" s="140"/>
      <c r="EZ176" s="140"/>
      <c r="FA176" s="140"/>
      <c r="FB176" s="140"/>
      <c r="FC176" s="140"/>
      <c r="FD176" s="140"/>
      <c r="FE176" s="140"/>
      <c r="FF176" s="140"/>
      <c r="FG176" s="140"/>
      <c r="FH176" s="140"/>
      <c r="FI176" s="140"/>
      <c r="FJ176" s="139"/>
      <c r="FK176" s="140"/>
      <c r="FL176" s="140"/>
      <c r="FM176" s="140"/>
      <c r="FN176" s="140"/>
      <c r="FO176" s="140"/>
      <c r="FP176" s="140"/>
      <c r="FQ176" s="140"/>
      <c r="FR176" s="140"/>
      <c r="FS176" s="140"/>
      <c r="FT176" s="140"/>
      <c r="FU176" s="140"/>
      <c r="FV176" s="140"/>
      <c r="FW176" s="140"/>
      <c r="FX176" s="140"/>
      <c r="FY176" s="140"/>
      <c r="FZ176" s="140"/>
      <c r="GA176" s="140"/>
      <c r="GB176" s="140"/>
      <c r="GC176" s="140"/>
      <c r="GD176" s="140"/>
      <c r="GE176" s="140"/>
      <c r="GF176" s="140"/>
      <c r="GG176" s="140"/>
      <c r="GH176" s="140"/>
      <c r="GI176" s="140"/>
      <c r="GJ176" s="140"/>
      <c r="GK176" s="140"/>
      <c r="GL176" s="140"/>
      <c r="GM176" s="140"/>
      <c r="GN176" s="140"/>
      <c r="GO176" s="140"/>
      <c r="GP176" s="140"/>
      <c r="GQ176" s="140"/>
      <c r="GR176" s="140"/>
      <c r="GS176" s="139"/>
      <c r="GT176" s="140"/>
      <c r="GU176" s="140"/>
      <c r="GV176" s="140"/>
      <c r="GW176" s="140"/>
      <c r="GX176" s="140"/>
      <c r="GY176" s="140"/>
      <c r="GZ176" s="140"/>
      <c r="HA176" s="140"/>
      <c r="HB176" s="140"/>
      <c r="HC176" s="140"/>
      <c r="HD176" s="140"/>
      <c r="HE176" s="140"/>
      <c r="HF176" s="140"/>
      <c r="HG176" s="140"/>
      <c r="HH176" s="140"/>
      <c r="HI176" s="140"/>
      <c r="HJ176" s="140"/>
      <c r="HK176" s="140"/>
      <c r="HL176" s="140"/>
      <c r="HM176" s="140"/>
      <c r="HN176" s="140"/>
      <c r="HO176" s="140"/>
      <c r="HP176" s="140"/>
      <c r="HQ176" s="140"/>
      <c r="HR176" s="140"/>
      <c r="HS176" s="140"/>
      <c r="HT176" s="140"/>
      <c r="HU176" s="140"/>
      <c r="HV176" s="140"/>
      <c r="HW176" s="140"/>
      <c r="HX176" s="140"/>
      <c r="HY176" s="140"/>
      <c r="HZ176" s="140"/>
      <c r="IA176" s="140"/>
      <c r="IB176" s="139"/>
      <c r="IC176" s="140"/>
      <c r="ID176" s="140"/>
      <c r="IE176" s="140"/>
      <c r="IF176" s="140"/>
      <c r="IG176" s="140"/>
      <c r="IH176" s="140"/>
      <c r="II176" s="140"/>
      <c r="IJ176" s="140"/>
      <c r="IK176" s="140"/>
      <c r="IL176" s="140"/>
      <c r="IM176" s="140"/>
      <c r="IN176" s="140"/>
      <c r="IO176" s="140"/>
      <c r="IP176" s="140"/>
      <c r="IQ176" s="140"/>
      <c r="IR176" s="140"/>
      <c r="IS176" s="140"/>
      <c r="IT176" s="140"/>
      <c r="IU176" s="140"/>
      <c r="IV176" s="140"/>
      <c r="IW176" s="140"/>
      <c r="IX176" s="140"/>
      <c r="IY176" s="140"/>
      <c r="IZ176" s="140"/>
      <c r="JA176" s="140"/>
      <c r="JB176" s="140"/>
      <c r="JC176" s="140"/>
      <c r="JD176" s="140"/>
      <c r="JE176" s="140"/>
      <c r="JF176" s="140"/>
      <c r="JG176" s="140"/>
      <c r="JH176" s="140"/>
      <c r="JI176" s="140"/>
      <c r="JJ176" s="140"/>
      <c r="JK176" s="139"/>
      <c r="JL176" s="140"/>
      <c r="JM176" s="140"/>
      <c r="JN176" s="140"/>
      <c r="JO176" s="140"/>
      <c r="JP176" s="140"/>
      <c r="JQ176" s="140"/>
      <c r="JR176" s="140"/>
      <c r="JS176" s="140"/>
      <c r="JT176" s="140"/>
      <c r="JU176" s="140"/>
      <c r="JV176" s="140"/>
      <c r="JW176" s="140"/>
      <c r="JX176" s="140"/>
      <c r="JY176" s="140"/>
      <c r="JZ176" s="140"/>
      <c r="KA176" s="140"/>
      <c r="KB176" s="140"/>
      <c r="KC176" s="140"/>
      <c r="KD176" s="140"/>
      <c r="KE176" s="140"/>
      <c r="KF176" s="140"/>
      <c r="KG176" s="140"/>
      <c r="KH176" s="140"/>
      <c r="KI176" s="140"/>
      <c r="KJ176" s="140"/>
      <c r="KK176" s="140"/>
      <c r="KL176" s="140"/>
      <c r="KM176" s="140"/>
      <c r="KN176" s="140"/>
      <c r="KO176" s="140"/>
      <c r="KP176" s="140"/>
      <c r="KQ176" s="140"/>
      <c r="KR176" s="140"/>
      <c r="KS176" s="140"/>
      <c r="KT176" s="139"/>
      <c r="KU176" s="140"/>
      <c r="KV176" s="140"/>
      <c r="KW176" s="140"/>
      <c r="KX176" s="140"/>
      <c r="KY176" s="140"/>
      <c r="KZ176" s="140"/>
      <c r="LA176" s="140"/>
      <c r="LB176" s="140"/>
      <c r="LC176" s="140"/>
      <c r="LD176" s="140"/>
      <c r="LE176" s="140"/>
      <c r="LF176" s="140"/>
      <c r="LG176" s="140"/>
      <c r="LH176" s="140"/>
      <c r="LI176" s="140"/>
      <c r="LJ176" s="140"/>
      <c r="LK176" s="140"/>
      <c r="LL176" s="140"/>
      <c r="LM176" s="140"/>
      <c r="LN176" s="140"/>
      <c r="LO176" s="140"/>
      <c r="LP176" s="140"/>
      <c r="LQ176" s="140"/>
      <c r="LR176" s="140"/>
      <c r="LS176" s="140"/>
      <c r="LT176" s="140"/>
      <c r="LU176" s="140"/>
      <c r="LV176" s="140"/>
      <c r="LW176" s="140"/>
      <c r="LX176" s="140"/>
      <c r="LY176" s="140"/>
      <c r="LZ176" s="140"/>
      <c r="MA176" s="140"/>
      <c r="MB176" s="140"/>
      <c r="MC176" s="139"/>
      <c r="MD176" s="164"/>
      <c r="ME176" s="164"/>
      <c r="MF176" s="164"/>
      <c r="MG176" s="164"/>
      <c r="MH176" s="164"/>
      <c r="MI176" s="164"/>
      <c r="MJ176" s="164"/>
      <c r="MK176" s="164"/>
      <c r="ML176" s="164"/>
      <c r="MM176" s="164"/>
      <c r="MN176" s="164"/>
      <c r="MO176" s="164"/>
      <c r="MP176" s="164"/>
      <c r="MQ176" s="164"/>
      <c r="MR176" s="164"/>
      <c r="MS176" s="164"/>
      <c r="MT176" s="164"/>
      <c r="MU176" s="164"/>
      <c r="MV176" s="164"/>
      <c r="MW176" s="164"/>
      <c r="MX176" s="164"/>
      <c r="MY176" s="164"/>
      <c r="MZ176" s="164"/>
      <c r="NA176" s="164"/>
      <c r="NB176" s="164"/>
      <c r="NC176" s="164"/>
      <c r="ND176" s="164"/>
      <c r="NE176" s="164"/>
      <c r="NF176" s="164"/>
      <c r="NG176" s="164"/>
      <c r="NH176" s="164"/>
      <c r="NI176" s="164"/>
      <c r="NJ176" s="164"/>
      <c r="NK176" s="164"/>
      <c r="NL176" s="139"/>
      <c r="NM176" s="164"/>
      <c r="NN176" s="164"/>
      <c r="NO176" s="164"/>
      <c r="NP176" s="164"/>
      <c r="NQ176" s="164"/>
      <c r="NR176" s="164"/>
      <c r="NS176" s="164"/>
      <c r="NT176" s="164"/>
      <c r="NU176" s="164"/>
      <c r="NV176" s="164"/>
      <c r="NW176" s="164"/>
      <c r="NX176" s="164"/>
      <c r="NY176" s="164"/>
      <c r="NZ176" s="164"/>
      <c r="OA176" s="164"/>
      <c r="OB176" s="164"/>
      <c r="OC176" s="164"/>
      <c r="OD176" s="164"/>
      <c r="OE176" s="164"/>
      <c r="OF176" s="164"/>
      <c r="OG176" s="164"/>
      <c r="OH176" s="164"/>
      <c r="OI176" s="164"/>
      <c r="OJ176" s="164"/>
      <c r="OK176" s="164"/>
      <c r="OL176" s="164"/>
      <c r="OM176" s="164"/>
      <c r="ON176" s="164"/>
      <c r="OO176" s="164"/>
      <c r="OP176" s="164"/>
      <c r="OQ176" s="164"/>
      <c r="OR176" s="164"/>
      <c r="OS176" s="164"/>
      <c r="OT176" s="164"/>
      <c r="OU176" s="139"/>
      <c r="OV176" s="164"/>
      <c r="OW176" s="164"/>
      <c r="OX176" s="164"/>
      <c r="OY176" s="164"/>
      <c r="OZ176" s="164"/>
      <c r="PA176" s="164"/>
      <c r="PB176" s="164"/>
      <c r="PC176" s="164"/>
      <c r="PD176" s="164"/>
      <c r="PE176" s="164"/>
      <c r="PF176" s="164"/>
      <c r="PG176" s="164"/>
      <c r="PH176" s="164"/>
      <c r="PI176" s="164"/>
      <c r="PJ176" s="164"/>
      <c r="PK176" s="164"/>
      <c r="PL176" s="164"/>
      <c r="PM176" s="164"/>
      <c r="PN176" s="164"/>
      <c r="PO176" s="164"/>
      <c r="PP176" s="164"/>
      <c r="PQ176" s="164"/>
      <c r="PR176" s="164"/>
      <c r="PS176" s="164"/>
      <c r="PT176" s="164"/>
      <c r="PU176" s="164"/>
      <c r="PV176" s="164"/>
      <c r="PW176" s="164"/>
      <c r="PX176" s="164"/>
      <c r="PY176" s="164"/>
      <c r="PZ176" s="164"/>
      <c r="QA176" s="164"/>
      <c r="QB176" s="164"/>
      <c r="QC176" s="164"/>
      <c r="QD176" s="131"/>
    </row>
    <row r="177" spans="2:446">
      <c r="B177" s="128"/>
      <c r="C177" s="129"/>
      <c r="D177" s="129"/>
      <c r="E177" s="129"/>
      <c r="F177" s="130"/>
      <c r="G177" s="130"/>
      <c r="H177" s="131"/>
      <c r="I177" s="132"/>
      <c r="J177" s="132"/>
      <c r="K177" s="162"/>
      <c r="L177" s="132"/>
      <c r="M177" s="132"/>
      <c r="N177" s="135"/>
      <c r="O177" s="132"/>
      <c r="P177" s="135"/>
      <c r="Q177" s="132"/>
      <c r="R177" s="133"/>
      <c r="S177" s="133"/>
      <c r="T177" s="133"/>
      <c r="U177" s="133"/>
      <c r="V177" s="133"/>
      <c r="W177" s="133"/>
      <c r="X177" s="131"/>
      <c r="Y177" s="134"/>
      <c r="Z177" s="134"/>
      <c r="AA177" s="163"/>
      <c r="AB177" s="163"/>
      <c r="AC177" s="134"/>
      <c r="AD177" s="134"/>
      <c r="AE177" s="134"/>
      <c r="AF177" s="131"/>
      <c r="AG177" s="135"/>
      <c r="AH177" s="135"/>
      <c r="AI177" s="135"/>
      <c r="AJ177" s="135"/>
      <c r="AK177" s="135"/>
      <c r="AL177" s="131"/>
      <c r="AM177" s="156"/>
      <c r="AN177" s="156"/>
      <c r="AO177" s="156"/>
      <c r="AP177" s="131"/>
      <c r="AQ177" s="138"/>
      <c r="AR177" s="138"/>
      <c r="AS177" s="131"/>
      <c r="AT177" s="138"/>
      <c r="AU177" s="138"/>
      <c r="AV177" s="131"/>
      <c r="AW177" s="138"/>
      <c r="AX177" s="138"/>
      <c r="AY177" s="138"/>
      <c r="AZ177" s="138"/>
      <c r="BA177" s="138"/>
      <c r="BB177" s="131"/>
      <c r="BC177" s="138"/>
      <c r="BD177" s="138"/>
      <c r="BE177" s="138"/>
      <c r="BF177" s="131"/>
      <c r="BG177" s="138"/>
      <c r="BH177" s="138"/>
      <c r="BI177" s="131"/>
      <c r="BJ177" s="140"/>
      <c r="BK177" s="140"/>
      <c r="BL177" s="140"/>
      <c r="BM177" s="140"/>
      <c r="BN177" s="140"/>
      <c r="BO177" s="140"/>
      <c r="BP177" s="140"/>
      <c r="BQ177" s="140"/>
      <c r="BR177" s="140"/>
      <c r="BS177" s="140"/>
      <c r="BT177" s="140"/>
      <c r="BU177" s="140"/>
      <c r="BV177" s="140"/>
      <c r="BW177" s="140"/>
      <c r="BX177" s="140"/>
      <c r="BY177" s="140"/>
      <c r="BZ177" s="140"/>
      <c r="CA177" s="140"/>
      <c r="CB177" s="140"/>
      <c r="CC177" s="140"/>
      <c r="CD177" s="140"/>
      <c r="CE177" s="140"/>
      <c r="CF177" s="140"/>
      <c r="CG177" s="140"/>
      <c r="CH177" s="140"/>
      <c r="CI177" s="140"/>
      <c r="CJ177" s="140"/>
      <c r="CK177" s="140"/>
      <c r="CL177" s="140"/>
      <c r="CM177" s="140"/>
      <c r="CN177" s="140"/>
      <c r="CO177" s="140"/>
      <c r="CP177" s="140"/>
      <c r="CQ177" s="140"/>
      <c r="CR177" s="131"/>
      <c r="CS177" s="140"/>
      <c r="CT177" s="140"/>
      <c r="CU177" s="140"/>
      <c r="CV177" s="140"/>
      <c r="CW177" s="140"/>
      <c r="CX177" s="140"/>
      <c r="CY177" s="140"/>
      <c r="CZ177" s="140"/>
      <c r="DA177" s="140"/>
      <c r="DB177" s="140"/>
      <c r="DC177" s="140"/>
      <c r="DD177" s="140"/>
      <c r="DE177" s="140"/>
      <c r="DF177" s="140"/>
      <c r="DG177" s="140"/>
      <c r="DH177" s="140"/>
      <c r="DI177" s="140"/>
      <c r="DJ177" s="140"/>
      <c r="DK177" s="140"/>
      <c r="DL177" s="140"/>
      <c r="DM177" s="140"/>
      <c r="DN177" s="140"/>
      <c r="DO177" s="140"/>
      <c r="DP177" s="140"/>
      <c r="DQ177" s="140"/>
      <c r="DR177" s="140"/>
      <c r="DS177" s="140"/>
      <c r="DT177" s="140"/>
      <c r="DU177" s="140"/>
      <c r="DV177" s="140"/>
      <c r="DW177" s="140"/>
      <c r="DX177" s="140"/>
      <c r="DY177" s="140"/>
      <c r="DZ177" s="140"/>
      <c r="EA177" s="139"/>
      <c r="EB177" s="140"/>
      <c r="EC177" s="140"/>
      <c r="ED177" s="140"/>
      <c r="EE177" s="140"/>
      <c r="EF177" s="140"/>
      <c r="EG177" s="140"/>
      <c r="EH177" s="140"/>
      <c r="EI177" s="140"/>
      <c r="EJ177" s="140"/>
      <c r="EK177" s="140"/>
      <c r="EL177" s="140"/>
      <c r="EM177" s="140"/>
      <c r="EN177" s="140"/>
      <c r="EO177" s="140"/>
      <c r="EP177" s="140"/>
      <c r="EQ177" s="140"/>
      <c r="ER177" s="140"/>
      <c r="ES177" s="140"/>
      <c r="ET177" s="140"/>
      <c r="EU177" s="140"/>
      <c r="EV177" s="140"/>
      <c r="EW177" s="140"/>
      <c r="EX177" s="140"/>
      <c r="EY177" s="140"/>
      <c r="EZ177" s="140"/>
      <c r="FA177" s="140"/>
      <c r="FB177" s="140"/>
      <c r="FC177" s="140"/>
      <c r="FD177" s="140"/>
      <c r="FE177" s="140"/>
      <c r="FF177" s="140"/>
      <c r="FG177" s="140"/>
      <c r="FH177" s="140"/>
      <c r="FI177" s="140"/>
      <c r="FJ177" s="139"/>
      <c r="FK177" s="140"/>
      <c r="FL177" s="140"/>
      <c r="FM177" s="140"/>
      <c r="FN177" s="140"/>
      <c r="FO177" s="140"/>
      <c r="FP177" s="140"/>
      <c r="FQ177" s="140"/>
      <c r="FR177" s="140"/>
      <c r="FS177" s="140"/>
      <c r="FT177" s="140"/>
      <c r="FU177" s="140"/>
      <c r="FV177" s="140"/>
      <c r="FW177" s="140"/>
      <c r="FX177" s="140"/>
      <c r="FY177" s="140"/>
      <c r="FZ177" s="140"/>
      <c r="GA177" s="140"/>
      <c r="GB177" s="140"/>
      <c r="GC177" s="140"/>
      <c r="GD177" s="140"/>
      <c r="GE177" s="140"/>
      <c r="GF177" s="140"/>
      <c r="GG177" s="140"/>
      <c r="GH177" s="140"/>
      <c r="GI177" s="140"/>
      <c r="GJ177" s="140"/>
      <c r="GK177" s="140"/>
      <c r="GL177" s="140"/>
      <c r="GM177" s="140"/>
      <c r="GN177" s="140"/>
      <c r="GO177" s="140"/>
      <c r="GP177" s="140"/>
      <c r="GQ177" s="140"/>
      <c r="GR177" s="140"/>
      <c r="GS177" s="139"/>
      <c r="GT177" s="140"/>
      <c r="GU177" s="140"/>
      <c r="GV177" s="140"/>
      <c r="GW177" s="140"/>
      <c r="GX177" s="140"/>
      <c r="GY177" s="140"/>
      <c r="GZ177" s="140"/>
      <c r="HA177" s="140"/>
      <c r="HB177" s="140"/>
      <c r="HC177" s="140"/>
      <c r="HD177" s="140"/>
      <c r="HE177" s="140"/>
      <c r="HF177" s="140"/>
      <c r="HG177" s="140"/>
      <c r="HH177" s="140"/>
      <c r="HI177" s="140"/>
      <c r="HJ177" s="140"/>
      <c r="HK177" s="140"/>
      <c r="HL177" s="140"/>
      <c r="HM177" s="140"/>
      <c r="HN177" s="140"/>
      <c r="HO177" s="140"/>
      <c r="HP177" s="140"/>
      <c r="HQ177" s="140"/>
      <c r="HR177" s="140"/>
      <c r="HS177" s="140"/>
      <c r="HT177" s="140"/>
      <c r="HU177" s="140"/>
      <c r="HV177" s="140"/>
      <c r="HW177" s="140"/>
      <c r="HX177" s="140"/>
      <c r="HY177" s="140"/>
      <c r="HZ177" s="140"/>
      <c r="IA177" s="140"/>
      <c r="IB177" s="139"/>
      <c r="IC177" s="140"/>
      <c r="ID177" s="140"/>
      <c r="IE177" s="140"/>
      <c r="IF177" s="140"/>
      <c r="IG177" s="140"/>
      <c r="IH177" s="140"/>
      <c r="II177" s="140"/>
      <c r="IJ177" s="140"/>
      <c r="IK177" s="140"/>
      <c r="IL177" s="140"/>
      <c r="IM177" s="140"/>
      <c r="IN177" s="140"/>
      <c r="IO177" s="140"/>
      <c r="IP177" s="140"/>
      <c r="IQ177" s="140"/>
      <c r="IR177" s="140"/>
      <c r="IS177" s="140"/>
      <c r="IT177" s="140"/>
      <c r="IU177" s="140"/>
      <c r="IV177" s="140"/>
      <c r="IW177" s="140"/>
      <c r="IX177" s="140"/>
      <c r="IY177" s="140"/>
      <c r="IZ177" s="140"/>
      <c r="JA177" s="140"/>
      <c r="JB177" s="140"/>
      <c r="JC177" s="140"/>
      <c r="JD177" s="140"/>
      <c r="JE177" s="140"/>
      <c r="JF177" s="140"/>
      <c r="JG177" s="140"/>
      <c r="JH177" s="140"/>
      <c r="JI177" s="140"/>
      <c r="JJ177" s="140"/>
      <c r="JK177" s="139"/>
      <c r="JL177" s="140"/>
      <c r="JM177" s="140"/>
      <c r="JN177" s="140"/>
      <c r="JO177" s="140"/>
      <c r="JP177" s="140"/>
      <c r="JQ177" s="140"/>
      <c r="JR177" s="140"/>
      <c r="JS177" s="140"/>
      <c r="JT177" s="140"/>
      <c r="JU177" s="140"/>
      <c r="JV177" s="140"/>
      <c r="JW177" s="140"/>
      <c r="JX177" s="140"/>
      <c r="JY177" s="140"/>
      <c r="JZ177" s="140"/>
      <c r="KA177" s="140"/>
      <c r="KB177" s="140"/>
      <c r="KC177" s="140"/>
      <c r="KD177" s="140"/>
      <c r="KE177" s="140"/>
      <c r="KF177" s="140"/>
      <c r="KG177" s="140"/>
      <c r="KH177" s="140"/>
      <c r="KI177" s="140"/>
      <c r="KJ177" s="140"/>
      <c r="KK177" s="140"/>
      <c r="KL177" s="140"/>
      <c r="KM177" s="140"/>
      <c r="KN177" s="140"/>
      <c r="KO177" s="140"/>
      <c r="KP177" s="140"/>
      <c r="KQ177" s="140"/>
      <c r="KR177" s="140"/>
      <c r="KS177" s="140"/>
      <c r="KT177" s="139"/>
      <c r="KU177" s="140"/>
      <c r="KV177" s="140"/>
      <c r="KW177" s="140"/>
      <c r="KX177" s="140"/>
      <c r="KY177" s="140"/>
      <c r="KZ177" s="140"/>
      <c r="LA177" s="140"/>
      <c r="LB177" s="140"/>
      <c r="LC177" s="140"/>
      <c r="LD177" s="140"/>
      <c r="LE177" s="140"/>
      <c r="LF177" s="140"/>
      <c r="LG177" s="140"/>
      <c r="LH177" s="140"/>
      <c r="LI177" s="140"/>
      <c r="LJ177" s="140"/>
      <c r="LK177" s="140"/>
      <c r="LL177" s="140"/>
      <c r="LM177" s="140"/>
      <c r="LN177" s="140"/>
      <c r="LO177" s="140"/>
      <c r="LP177" s="140"/>
      <c r="LQ177" s="140"/>
      <c r="LR177" s="140"/>
      <c r="LS177" s="140"/>
      <c r="LT177" s="140"/>
      <c r="LU177" s="140"/>
      <c r="LV177" s="140"/>
      <c r="LW177" s="140"/>
      <c r="LX177" s="140"/>
      <c r="LY177" s="140"/>
      <c r="LZ177" s="140"/>
      <c r="MA177" s="140"/>
      <c r="MB177" s="140"/>
      <c r="MC177" s="139"/>
      <c r="MD177" s="164"/>
      <c r="ME177" s="164"/>
      <c r="MF177" s="164"/>
      <c r="MG177" s="164"/>
      <c r="MH177" s="164"/>
      <c r="MI177" s="164"/>
      <c r="MJ177" s="164"/>
      <c r="MK177" s="164"/>
      <c r="ML177" s="164"/>
      <c r="MM177" s="164"/>
      <c r="MN177" s="164"/>
      <c r="MO177" s="164"/>
      <c r="MP177" s="164"/>
      <c r="MQ177" s="164"/>
      <c r="MR177" s="164"/>
      <c r="MS177" s="164"/>
      <c r="MT177" s="164"/>
      <c r="MU177" s="164"/>
      <c r="MV177" s="164"/>
      <c r="MW177" s="164"/>
      <c r="MX177" s="164"/>
      <c r="MY177" s="164"/>
      <c r="MZ177" s="164"/>
      <c r="NA177" s="164"/>
      <c r="NB177" s="164"/>
      <c r="NC177" s="164"/>
      <c r="ND177" s="164"/>
      <c r="NE177" s="164"/>
      <c r="NF177" s="164"/>
      <c r="NG177" s="164"/>
      <c r="NH177" s="164"/>
      <c r="NI177" s="164"/>
      <c r="NJ177" s="164"/>
      <c r="NK177" s="164"/>
      <c r="NL177" s="139"/>
      <c r="NM177" s="164"/>
      <c r="NN177" s="164"/>
      <c r="NO177" s="164"/>
      <c r="NP177" s="164"/>
      <c r="NQ177" s="164"/>
      <c r="NR177" s="164"/>
      <c r="NS177" s="164"/>
      <c r="NT177" s="164"/>
      <c r="NU177" s="164"/>
      <c r="NV177" s="164"/>
      <c r="NW177" s="164"/>
      <c r="NX177" s="164"/>
      <c r="NY177" s="164"/>
      <c r="NZ177" s="164"/>
      <c r="OA177" s="164"/>
      <c r="OB177" s="164"/>
      <c r="OC177" s="164"/>
      <c r="OD177" s="164"/>
      <c r="OE177" s="164"/>
      <c r="OF177" s="164"/>
      <c r="OG177" s="164"/>
      <c r="OH177" s="164"/>
      <c r="OI177" s="164"/>
      <c r="OJ177" s="164"/>
      <c r="OK177" s="164"/>
      <c r="OL177" s="164"/>
      <c r="OM177" s="164"/>
      <c r="ON177" s="164"/>
      <c r="OO177" s="164"/>
      <c r="OP177" s="164"/>
      <c r="OQ177" s="164"/>
      <c r="OR177" s="164"/>
      <c r="OS177" s="164"/>
      <c r="OT177" s="164"/>
      <c r="OU177" s="139"/>
      <c r="OV177" s="164"/>
      <c r="OW177" s="164"/>
      <c r="OX177" s="164"/>
      <c r="OY177" s="164"/>
      <c r="OZ177" s="164"/>
      <c r="PA177" s="164"/>
      <c r="PB177" s="164"/>
      <c r="PC177" s="164"/>
      <c r="PD177" s="164"/>
      <c r="PE177" s="164"/>
      <c r="PF177" s="164"/>
      <c r="PG177" s="164"/>
      <c r="PH177" s="164"/>
      <c r="PI177" s="164"/>
      <c r="PJ177" s="164"/>
      <c r="PK177" s="164"/>
      <c r="PL177" s="164"/>
      <c r="PM177" s="164"/>
      <c r="PN177" s="164"/>
      <c r="PO177" s="164"/>
      <c r="PP177" s="164"/>
      <c r="PQ177" s="164"/>
      <c r="PR177" s="164"/>
      <c r="PS177" s="164"/>
      <c r="PT177" s="164"/>
      <c r="PU177" s="164"/>
      <c r="PV177" s="164"/>
      <c r="PW177" s="164"/>
      <c r="PX177" s="164"/>
      <c r="PY177" s="164"/>
      <c r="PZ177" s="164"/>
      <c r="QA177" s="164"/>
      <c r="QB177" s="164"/>
      <c r="QC177" s="164"/>
      <c r="QD177" s="131"/>
    </row>
    <row r="178" spans="2:446">
      <c r="B178" s="128"/>
      <c r="C178" s="129"/>
      <c r="D178" s="129"/>
      <c r="E178" s="129"/>
      <c r="F178" s="130"/>
      <c r="G178" s="130"/>
      <c r="H178" s="131"/>
      <c r="I178" s="132"/>
      <c r="J178" s="132"/>
      <c r="K178" s="162"/>
      <c r="L178" s="132"/>
      <c r="M178" s="132"/>
      <c r="N178" s="135"/>
      <c r="O178" s="132"/>
      <c r="P178" s="135"/>
      <c r="Q178" s="132"/>
      <c r="R178" s="133"/>
      <c r="S178" s="133"/>
      <c r="T178" s="133"/>
      <c r="U178" s="133"/>
      <c r="V178" s="133"/>
      <c r="W178" s="133"/>
      <c r="X178" s="131"/>
      <c r="Y178" s="134"/>
      <c r="Z178" s="134"/>
      <c r="AA178" s="163"/>
      <c r="AB178" s="163"/>
      <c r="AC178" s="134"/>
      <c r="AD178" s="134"/>
      <c r="AE178" s="134"/>
      <c r="AF178" s="131"/>
      <c r="AG178" s="135"/>
      <c r="AH178" s="135"/>
      <c r="AI178" s="135"/>
      <c r="AJ178" s="135"/>
      <c r="AK178" s="135"/>
      <c r="AL178" s="131"/>
      <c r="AM178" s="156"/>
      <c r="AN178" s="156"/>
      <c r="AO178" s="156"/>
      <c r="AP178" s="131"/>
      <c r="AQ178" s="138"/>
      <c r="AR178" s="138"/>
      <c r="AS178" s="131"/>
      <c r="AT178" s="138"/>
      <c r="AU178" s="138"/>
      <c r="AV178" s="131"/>
      <c r="AW178" s="138"/>
      <c r="AX178" s="138"/>
      <c r="AY178" s="138"/>
      <c r="AZ178" s="138"/>
      <c r="BA178" s="138"/>
      <c r="BB178" s="131"/>
      <c r="BC178" s="138"/>
      <c r="BD178" s="138"/>
      <c r="BE178" s="138"/>
      <c r="BF178" s="131"/>
      <c r="BG178" s="138"/>
      <c r="BH178" s="138"/>
      <c r="BI178" s="131"/>
      <c r="BJ178" s="140"/>
      <c r="BK178" s="140"/>
      <c r="BL178" s="140"/>
      <c r="BM178" s="140"/>
      <c r="BN178" s="140"/>
      <c r="BO178" s="140"/>
      <c r="BP178" s="140"/>
      <c r="BQ178" s="140"/>
      <c r="BR178" s="140"/>
      <c r="BS178" s="140"/>
      <c r="BT178" s="140"/>
      <c r="BU178" s="140"/>
      <c r="BV178" s="140"/>
      <c r="BW178" s="140"/>
      <c r="BX178" s="140"/>
      <c r="BY178" s="140"/>
      <c r="BZ178" s="140"/>
      <c r="CA178" s="140"/>
      <c r="CB178" s="140"/>
      <c r="CC178" s="140"/>
      <c r="CD178" s="140"/>
      <c r="CE178" s="140"/>
      <c r="CF178" s="140"/>
      <c r="CG178" s="140"/>
      <c r="CH178" s="140"/>
      <c r="CI178" s="140"/>
      <c r="CJ178" s="140"/>
      <c r="CK178" s="140"/>
      <c r="CL178" s="140"/>
      <c r="CM178" s="140"/>
      <c r="CN178" s="140"/>
      <c r="CO178" s="140"/>
      <c r="CP178" s="140"/>
      <c r="CQ178" s="140"/>
      <c r="CR178" s="131"/>
      <c r="CS178" s="140"/>
      <c r="CT178" s="140"/>
      <c r="CU178" s="140"/>
      <c r="CV178" s="140"/>
      <c r="CW178" s="140"/>
      <c r="CX178" s="140"/>
      <c r="CY178" s="140"/>
      <c r="CZ178" s="140"/>
      <c r="DA178" s="140"/>
      <c r="DB178" s="140"/>
      <c r="DC178" s="140"/>
      <c r="DD178" s="140"/>
      <c r="DE178" s="140"/>
      <c r="DF178" s="140"/>
      <c r="DG178" s="140"/>
      <c r="DH178" s="140"/>
      <c r="DI178" s="140"/>
      <c r="DJ178" s="140"/>
      <c r="DK178" s="140"/>
      <c r="DL178" s="140"/>
      <c r="DM178" s="140"/>
      <c r="DN178" s="140"/>
      <c r="DO178" s="140"/>
      <c r="DP178" s="140"/>
      <c r="DQ178" s="140"/>
      <c r="DR178" s="140"/>
      <c r="DS178" s="140"/>
      <c r="DT178" s="140"/>
      <c r="DU178" s="140"/>
      <c r="DV178" s="140"/>
      <c r="DW178" s="140"/>
      <c r="DX178" s="140"/>
      <c r="DY178" s="140"/>
      <c r="DZ178" s="140"/>
      <c r="EA178" s="139"/>
      <c r="EB178" s="140"/>
      <c r="EC178" s="140"/>
      <c r="ED178" s="140"/>
      <c r="EE178" s="140"/>
      <c r="EF178" s="140"/>
      <c r="EG178" s="140"/>
      <c r="EH178" s="140"/>
      <c r="EI178" s="140"/>
      <c r="EJ178" s="140"/>
      <c r="EK178" s="140"/>
      <c r="EL178" s="140"/>
      <c r="EM178" s="140"/>
      <c r="EN178" s="140"/>
      <c r="EO178" s="140"/>
      <c r="EP178" s="140"/>
      <c r="EQ178" s="140"/>
      <c r="ER178" s="140"/>
      <c r="ES178" s="140"/>
      <c r="ET178" s="140"/>
      <c r="EU178" s="140"/>
      <c r="EV178" s="140"/>
      <c r="EW178" s="140"/>
      <c r="EX178" s="140"/>
      <c r="EY178" s="140"/>
      <c r="EZ178" s="140"/>
      <c r="FA178" s="140"/>
      <c r="FB178" s="140"/>
      <c r="FC178" s="140"/>
      <c r="FD178" s="140"/>
      <c r="FE178" s="140"/>
      <c r="FF178" s="140"/>
      <c r="FG178" s="140"/>
      <c r="FH178" s="140"/>
      <c r="FI178" s="140"/>
      <c r="FJ178" s="139"/>
      <c r="FK178" s="140"/>
      <c r="FL178" s="140"/>
      <c r="FM178" s="140"/>
      <c r="FN178" s="140"/>
      <c r="FO178" s="140"/>
      <c r="FP178" s="140"/>
      <c r="FQ178" s="140"/>
      <c r="FR178" s="140"/>
      <c r="FS178" s="140"/>
      <c r="FT178" s="140"/>
      <c r="FU178" s="140"/>
      <c r="FV178" s="140"/>
      <c r="FW178" s="140"/>
      <c r="FX178" s="140"/>
      <c r="FY178" s="140"/>
      <c r="FZ178" s="140"/>
      <c r="GA178" s="140"/>
      <c r="GB178" s="140"/>
      <c r="GC178" s="140"/>
      <c r="GD178" s="140"/>
      <c r="GE178" s="140"/>
      <c r="GF178" s="140"/>
      <c r="GG178" s="140"/>
      <c r="GH178" s="140"/>
      <c r="GI178" s="140"/>
      <c r="GJ178" s="140"/>
      <c r="GK178" s="140"/>
      <c r="GL178" s="140"/>
      <c r="GM178" s="140"/>
      <c r="GN178" s="140"/>
      <c r="GO178" s="140"/>
      <c r="GP178" s="140"/>
      <c r="GQ178" s="140"/>
      <c r="GR178" s="140"/>
      <c r="GS178" s="139"/>
      <c r="GT178" s="140"/>
      <c r="GU178" s="140"/>
      <c r="GV178" s="140"/>
      <c r="GW178" s="140"/>
      <c r="GX178" s="140"/>
      <c r="GY178" s="140"/>
      <c r="GZ178" s="140"/>
      <c r="HA178" s="140"/>
      <c r="HB178" s="140"/>
      <c r="HC178" s="140"/>
      <c r="HD178" s="140"/>
      <c r="HE178" s="140"/>
      <c r="HF178" s="140"/>
      <c r="HG178" s="140"/>
      <c r="HH178" s="140"/>
      <c r="HI178" s="140"/>
      <c r="HJ178" s="140"/>
      <c r="HK178" s="140"/>
      <c r="HL178" s="140"/>
      <c r="HM178" s="140"/>
      <c r="HN178" s="140"/>
      <c r="HO178" s="140"/>
      <c r="HP178" s="140"/>
      <c r="HQ178" s="140"/>
      <c r="HR178" s="140"/>
      <c r="HS178" s="140"/>
      <c r="HT178" s="140"/>
      <c r="HU178" s="140"/>
      <c r="HV178" s="140"/>
      <c r="HW178" s="140"/>
      <c r="HX178" s="140"/>
      <c r="HY178" s="140"/>
      <c r="HZ178" s="140"/>
      <c r="IA178" s="140"/>
      <c r="IB178" s="139"/>
      <c r="IC178" s="140"/>
      <c r="ID178" s="140"/>
      <c r="IE178" s="140"/>
      <c r="IF178" s="140"/>
      <c r="IG178" s="140"/>
      <c r="IH178" s="140"/>
      <c r="II178" s="140"/>
      <c r="IJ178" s="140"/>
      <c r="IK178" s="140"/>
      <c r="IL178" s="140"/>
      <c r="IM178" s="140"/>
      <c r="IN178" s="140"/>
      <c r="IO178" s="140"/>
      <c r="IP178" s="140"/>
      <c r="IQ178" s="140"/>
      <c r="IR178" s="140"/>
      <c r="IS178" s="140"/>
      <c r="IT178" s="140"/>
      <c r="IU178" s="140"/>
      <c r="IV178" s="140"/>
      <c r="IW178" s="140"/>
      <c r="IX178" s="140"/>
      <c r="IY178" s="140"/>
      <c r="IZ178" s="140"/>
      <c r="JA178" s="140"/>
      <c r="JB178" s="140"/>
      <c r="JC178" s="140"/>
      <c r="JD178" s="140"/>
      <c r="JE178" s="140"/>
      <c r="JF178" s="140"/>
      <c r="JG178" s="140"/>
      <c r="JH178" s="140"/>
      <c r="JI178" s="140"/>
      <c r="JJ178" s="140"/>
      <c r="JK178" s="139"/>
      <c r="JL178" s="140"/>
      <c r="JM178" s="140"/>
      <c r="JN178" s="140"/>
      <c r="JO178" s="140"/>
      <c r="JP178" s="140"/>
      <c r="JQ178" s="140"/>
      <c r="JR178" s="140"/>
      <c r="JS178" s="140"/>
      <c r="JT178" s="140"/>
      <c r="JU178" s="140"/>
      <c r="JV178" s="140"/>
      <c r="JW178" s="140"/>
      <c r="JX178" s="140"/>
      <c r="JY178" s="140"/>
      <c r="JZ178" s="140"/>
      <c r="KA178" s="140"/>
      <c r="KB178" s="140"/>
      <c r="KC178" s="140"/>
      <c r="KD178" s="140"/>
      <c r="KE178" s="140"/>
      <c r="KF178" s="140"/>
      <c r="KG178" s="140"/>
      <c r="KH178" s="140"/>
      <c r="KI178" s="140"/>
      <c r="KJ178" s="140"/>
      <c r="KK178" s="140"/>
      <c r="KL178" s="140"/>
      <c r="KM178" s="140"/>
      <c r="KN178" s="140"/>
      <c r="KO178" s="140"/>
      <c r="KP178" s="140"/>
      <c r="KQ178" s="140"/>
      <c r="KR178" s="140"/>
      <c r="KS178" s="140"/>
      <c r="KT178" s="139"/>
      <c r="KU178" s="140"/>
      <c r="KV178" s="140"/>
      <c r="KW178" s="140"/>
      <c r="KX178" s="140"/>
      <c r="KY178" s="140"/>
      <c r="KZ178" s="140"/>
      <c r="LA178" s="140"/>
      <c r="LB178" s="140"/>
      <c r="LC178" s="140"/>
      <c r="LD178" s="140"/>
      <c r="LE178" s="140"/>
      <c r="LF178" s="140"/>
      <c r="LG178" s="140"/>
      <c r="LH178" s="140"/>
      <c r="LI178" s="140"/>
      <c r="LJ178" s="140"/>
      <c r="LK178" s="140"/>
      <c r="LL178" s="140"/>
      <c r="LM178" s="140"/>
      <c r="LN178" s="140"/>
      <c r="LO178" s="140"/>
      <c r="LP178" s="140"/>
      <c r="LQ178" s="140"/>
      <c r="LR178" s="140"/>
      <c r="LS178" s="140"/>
      <c r="LT178" s="140"/>
      <c r="LU178" s="140"/>
      <c r="LV178" s="140"/>
      <c r="LW178" s="140"/>
      <c r="LX178" s="140"/>
      <c r="LY178" s="140"/>
      <c r="LZ178" s="140"/>
      <c r="MA178" s="140"/>
      <c r="MB178" s="140"/>
      <c r="MC178" s="139"/>
      <c r="MD178" s="164"/>
      <c r="ME178" s="164"/>
      <c r="MF178" s="164"/>
      <c r="MG178" s="164"/>
      <c r="MH178" s="164"/>
      <c r="MI178" s="164"/>
      <c r="MJ178" s="164"/>
      <c r="MK178" s="164"/>
      <c r="ML178" s="164"/>
      <c r="MM178" s="164"/>
      <c r="MN178" s="164"/>
      <c r="MO178" s="164"/>
      <c r="MP178" s="164"/>
      <c r="MQ178" s="164"/>
      <c r="MR178" s="164"/>
      <c r="MS178" s="164"/>
      <c r="MT178" s="164"/>
      <c r="MU178" s="164"/>
      <c r="MV178" s="164"/>
      <c r="MW178" s="164"/>
      <c r="MX178" s="164"/>
      <c r="MY178" s="164"/>
      <c r="MZ178" s="164"/>
      <c r="NA178" s="164"/>
      <c r="NB178" s="164"/>
      <c r="NC178" s="164"/>
      <c r="ND178" s="164"/>
      <c r="NE178" s="164"/>
      <c r="NF178" s="164"/>
      <c r="NG178" s="164"/>
      <c r="NH178" s="164"/>
      <c r="NI178" s="164"/>
      <c r="NJ178" s="164"/>
      <c r="NK178" s="164"/>
      <c r="NL178" s="139"/>
      <c r="NM178" s="164"/>
      <c r="NN178" s="164"/>
      <c r="NO178" s="164"/>
      <c r="NP178" s="164"/>
      <c r="NQ178" s="164"/>
      <c r="NR178" s="164"/>
      <c r="NS178" s="164"/>
      <c r="NT178" s="164"/>
      <c r="NU178" s="164"/>
      <c r="NV178" s="164"/>
      <c r="NW178" s="164"/>
      <c r="NX178" s="164"/>
      <c r="NY178" s="164"/>
      <c r="NZ178" s="164"/>
      <c r="OA178" s="164"/>
      <c r="OB178" s="164"/>
      <c r="OC178" s="164"/>
      <c r="OD178" s="164"/>
      <c r="OE178" s="164"/>
      <c r="OF178" s="164"/>
      <c r="OG178" s="164"/>
      <c r="OH178" s="164"/>
      <c r="OI178" s="164"/>
      <c r="OJ178" s="164"/>
      <c r="OK178" s="164"/>
      <c r="OL178" s="164"/>
      <c r="OM178" s="164"/>
      <c r="ON178" s="164"/>
      <c r="OO178" s="164"/>
      <c r="OP178" s="164"/>
      <c r="OQ178" s="164"/>
      <c r="OR178" s="164"/>
      <c r="OS178" s="164"/>
      <c r="OT178" s="164"/>
      <c r="OU178" s="139"/>
      <c r="OV178" s="164"/>
      <c r="OW178" s="164"/>
      <c r="OX178" s="164"/>
      <c r="OY178" s="164"/>
      <c r="OZ178" s="164"/>
      <c r="PA178" s="164"/>
      <c r="PB178" s="164"/>
      <c r="PC178" s="164"/>
      <c r="PD178" s="164"/>
      <c r="PE178" s="164"/>
      <c r="PF178" s="164"/>
      <c r="PG178" s="164"/>
      <c r="PH178" s="164"/>
      <c r="PI178" s="164"/>
      <c r="PJ178" s="164"/>
      <c r="PK178" s="164"/>
      <c r="PL178" s="164"/>
      <c r="PM178" s="164"/>
      <c r="PN178" s="164"/>
      <c r="PO178" s="164"/>
      <c r="PP178" s="164"/>
      <c r="PQ178" s="164"/>
      <c r="PR178" s="164"/>
      <c r="PS178" s="164"/>
      <c r="PT178" s="164"/>
      <c r="PU178" s="164"/>
      <c r="PV178" s="164"/>
      <c r="PW178" s="164"/>
      <c r="PX178" s="164"/>
      <c r="PY178" s="164"/>
      <c r="PZ178" s="164"/>
      <c r="QA178" s="164"/>
      <c r="QB178" s="164"/>
      <c r="QC178" s="164"/>
      <c r="QD178" s="131"/>
    </row>
    <row r="179" spans="2:446">
      <c r="B179" s="128"/>
      <c r="C179" s="129"/>
      <c r="D179" s="129"/>
      <c r="E179" s="129"/>
      <c r="F179" s="130"/>
      <c r="G179" s="130"/>
      <c r="H179" s="131"/>
      <c r="I179" s="132"/>
      <c r="J179" s="132"/>
      <c r="K179" s="162"/>
      <c r="L179" s="132"/>
      <c r="M179" s="132"/>
      <c r="N179" s="135"/>
      <c r="O179" s="132"/>
      <c r="P179" s="135"/>
      <c r="Q179" s="132"/>
      <c r="R179" s="133"/>
      <c r="S179" s="133"/>
      <c r="T179" s="133"/>
      <c r="U179" s="133"/>
      <c r="V179" s="133"/>
      <c r="W179" s="133"/>
      <c r="X179" s="131"/>
      <c r="Y179" s="134"/>
      <c r="Z179" s="134"/>
      <c r="AA179" s="163"/>
      <c r="AB179" s="163"/>
      <c r="AC179" s="134"/>
      <c r="AD179" s="134"/>
      <c r="AE179" s="134"/>
      <c r="AF179" s="131"/>
      <c r="AG179" s="135"/>
      <c r="AH179" s="135"/>
      <c r="AI179" s="135"/>
      <c r="AJ179" s="135"/>
      <c r="AK179" s="135"/>
      <c r="AL179" s="131"/>
      <c r="AM179" s="156"/>
      <c r="AN179" s="156"/>
      <c r="AO179" s="156"/>
      <c r="AP179" s="131"/>
      <c r="AQ179" s="138"/>
      <c r="AR179" s="138"/>
      <c r="AS179" s="131"/>
      <c r="AT179" s="138"/>
      <c r="AU179" s="138"/>
      <c r="AV179" s="131"/>
      <c r="AW179" s="138"/>
      <c r="AX179" s="138"/>
      <c r="AY179" s="138"/>
      <c r="AZ179" s="138"/>
      <c r="BA179" s="138"/>
      <c r="BB179" s="131"/>
      <c r="BC179" s="138"/>
      <c r="BD179" s="138"/>
      <c r="BE179" s="138"/>
      <c r="BF179" s="131"/>
      <c r="BG179" s="138"/>
      <c r="BH179" s="138"/>
      <c r="BI179" s="131"/>
      <c r="BJ179" s="140"/>
      <c r="BK179" s="140"/>
      <c r="BL179" s="140"/>
      <c r="BM179" s="140"/>
      <c r="BN179" s="140"/>
      <c r="BO179" s="140"/>
      <c r="BP179" s="140"/>
      <c r="BQ179" s="140"/>
      <c r="BR179" s="140"/>
      <c r="BS179" s="140"/>
      <c r="BT179" s="140"/>
      <c r="BU179" s="140"/>
      <c r="BV179" s="140"/>
      <c r="BW179" s="140"/>
      <c r="BX179" s="140"/>
      <c r="BY179" s="140"/>
      <c r="BZ179" s="140"/>
      <c r="CA179" s="140"/>
      <c r="CB179" s="140"/>
      <c r="CC179" s="140"/>
      <c r="CD179" s="140"/>
      <c r="CE179" s="140"/>
      <c r="CF179" s="140"/>
      <c r="CG179" s="140"/>
      <c r="CH179" s="140"/>
      <c r="CI179" s="140"/>
      <c r="CJ179" s="140"/>
      <c r="CK179" s="140"/>
      <c r="CL179" s="140"/>
      <c r="CM179" s="140"/>
      <c r="CN179" s="140"/>
      <c r="CO179" s="140"/>
      <c r="CP179" s="140"/>
      <c r="CQ179" s="140"/>
      <c r="CR179" s="131"/>
      <c r="CS179" s="140"/>
      <c r="CT179" s="140"/>
      <c r="CU179" s="140"/>
      <c r="CV179" s="140"/>
      <c r="CW179" s="140"/>
      <c r="CX179" s="140"/>
      <c r="CY179" s="140"/>
      <c r="CZ179" s="140"/>
      <c r="DA179" s="140"/>
      <c r="DB179" s="140"/>
      <c r="DC179" s="140"/>
      <c r="DD179" s="140"/>
      <c r="DE179" s="140"/>
      <c r="DF179" s="140"/>
      <c r="DG179" s="140"/>
      <c r="DH179" s="140"/>
      <c r="DI179" s="140"/>
      <c r="DJ179" s="140"/>
      <c r="DK179" s="140"/>
      <c r="DL179" s="140"/>
      <c r="DM179" s="140"/>
      <c r="DN179" s="140"/>
      <c r="DO179" s="140"/>
      <c r="DP179" s="140"/>
      <c r="DQ179" s="140"/>
      <c r="DR179" s="140"/>
      <c r="DS179" s="140"/>
      <c r="DT179" s="140"/>
      <c r="DU179" s="140"/>
      <c r="DV179" s="140"/>
      <c r="DW179" s="140"/>
      <c r="DX179" s="140"/>
      <c r="DY179" s="140"/>
      <c r="DZ179" s="140"/>
      <c r="EA179" s="139"/>
      <c r="EB179" s="140"/>
      <c r="EC179" s="140"/>
      <c r="ED179" s="140"/>
      <c r="EE179" s="140"/>
      <c r="EF179" s="140"/>
      <c r="EG179" s="140"/>
      <c r="EH179" s="140"/>
      <c r="EI179" s="140"/>
      <c r="EJ179" s="140"/>
      <c r="EK179" s="140"/>
      <c r="EL179" s="140"/>
      <c r="EM179" s="140"/>
      <c r="EN179" s="140"/>
      <c r="EO179" s="140"/>
      <c r="EP179" s="140"/>
      <c r="EQ179" s="140"/>
      <c r="ER179" s="140"/>
      <c r="ES179" s="140"/>
      <c r="ET179" s="140"/>
      <c r="EU179" s="140"/>
      <c r="EV179" s="140"/>
      <c r="EW179" s="140"/>
      <c r="EX179" s="140"/>
      <c r="EY179" s="140"/>
      <c r="EZ179" s="140"/>
      <c r="FA179" s="140"/>
      <c r="FB179" s="140"/>
      <c r="FC179" s="140"/>
      <c r="FD179" s="140"/>
      <c r="FE179" s="140"/>
      <c r="FF179" s="140"/>
      <c r="FG179" s="140"/>
      <c r="FH179" s="140"/>
      <c r="FI179" s="140"/>
      <c r="FJ179" s="139"/>
      <c r="FK179" s="140"/>
      <c r="FL179" s="140"/>
      <c r="FM179" s="140"/>
      <c r="FN179" s="140"/>
      <c r="FO179" s="140"/>
      <c r="FP179" s="140"/>
      <c r="FQ179" s="140"/>
      <c r="FR179" s="140"/>
      <c r="FS179" s="140"/>
      <c r="FT179" s="140"/>
      <c r="FU179" s="140"/>
      <c r="FV179" s="140"/>
      <c r="FW179" s="140"/>
      <c r="FX179" s="140"/>
      <c r="FY179" s="140"/>
      <c r="FZ179" s="140"/>
      <c r="GA179" s="140"/>
      <c r="GB179" s="140"/>
      <c r="GC179" s="140"/>
      <c r="GD179" s="140"/>
      <c r="GE179" s="140"/>
      <c r="GF179" s="140"/>
      <c r="GG179" s="140"/>
      <c r="GH179" s="140"/>
      <c r="GI179" s="140"/>
      <c r="GJ179" s="140"/>
      <c r="GK179" s="140"/>
      <c r="GL179" s="140"/>
      <c r="GM179" s="140"/>
      <c r="GN179" s="140"/>
      <c r="GO179" s="140"/>
      <c r="GP179" s="140"/>
      <c r="GQ179" s="140"/>
      <c r="GR179" s="140"/>
      <c r="GS179" s="139"/>
      <c r="GT179" s="140"/>
      <c r="GU179" s="140"/>
      <c r="GV179" s="140"/>
      <c r="GW179" s="140"/>
      <c r="GX179" s="140"/>
      <c r="GY179" s="140"/>
      <c r="GZ179" s="140"/>
      <c r="HA179" s="140"/>
      <c r="HB179" s="140"/>
      <c r="HC179" s="140"/>
      <c r="HD179" s="140"/>
      <c r="HE179" s="140"/>
      <c r="HF179" s="140"/>
      <c r="HG179" s="140"/>
      <c r="HH179" s="140"/>
      <c r="HI179" s="140"/>
      <c r="HJ179" s="140"/>
      <c r="HK179" s="140"/>
      <c r="HL179" s="140"/>
      <c r="HM179" s="140"/>
      <c r="HN179" s="140"/>
      <c r="HO179" s="140"/>
      <c r="HP179" s="140"/>
      <c r="HQ179" s="140"/>
      <c r="HR179" s="140"/>
      <c r="HS179" s="140"/>
      <c r="HT179" s="140"/>
      <c r="HU179" s="140"/>
      <c r="HV179" s="140"/>
      <c r="HW179" s="140"/>
      <c r="HX179" s="140"/>
      <c r="HY179" s="140"/>
      <c r="HZ179" s="140"/>
      <c r="IA179" s="140"/>
      <c r="IB179" s="139"/>
      <c r="IC179" s="140"/>
      <c r="ID179" s="140"/>
      <c r="IE179" s="140"/>
      <c r="IF179" s="140"/>
      <c r="IG179" s="140"/>
      <c r="IH179" s="140"/>
      <c r="II179" s="140"/>
      <c r="IJ179" s="140"/>
      <c r="IK179" s="140"/>
      <c r="IL179" s="140"/>
      <c r="IM179" s="140"/>
      <c r="IN179" s="140"/>
      <c r="IO179" s="140"/>
      <c r="IP179" s="140"/>
      <c r="IQ179" s="140"/>
      <c r="IR179" s="140"/>
      <c r="IS179" s="140"/>
      <c r="IT179" s="140"/>
      <c r="IU179" s="140"/>
      <c r="IV179" s="140"/>
      <c r="IW179" s="140"/>
      <c r="IX179" s="140"/>
      <c r="IY179" s="140"/>
      <c r="IZ179" s="140"/>
      <c r="JA179" s="140"/>
      <c r="JB179" s="140"/>
      <c r="JC179" s="140"/>
      <c r="JD179" s="140"/>
      <c r="JE179" s="140"/>
      <c r="JF179" s="140"/>
      <c r="JG179" s="140"/>
      <c r="JH179" s="140"/>
      <c r="JI179" s="140"/>
      <c r="JJ179" s="140"/>
      <c r="JK179" s="139"/>
      <c r="JL179" s="140"/>
      <c r="JM179" s="140"/>
      <c r="JN179" s="140"/>
      <c r="JO179" s="140"/>
      <c r="JP179" s="140"/>
      <c r="JQ179" s="140"/>
      <c r="JR179" s="140"/>
      <c r="JS179" s="140"/>
      <c r="JT179" s="140"/>
      <c r="JU179" s="140"/>
      <c r="JV179" s="140"/>
      <c r="JW179" s="140"/>
      <c r="JX179" s="140"/>
      <c r="JY179" s="140"/>
      <c r="JZ179" s="140"/>
      <c r="KA179" s="140"/>
      <c r="KB179" s="140"/>
      <c r="KC179" s="140"/>
      <c r="KD179" s="140"/>
      <c r="KE179" s="140"/>
      <c r="KF179" s="140"/>
      <c r="KG179" s="140"/>
      <c r="KH179" s="140"/>
      <c r="KI179" s="140"/>
      <c r="KJ179" s="140"/>
      <c r="KK179" s="140"/>
      <c r="KL179" s="140"/>
      <c r="KM179" s="140"/>
      <c r="KN179" s="140"/>
      <c r="KO179" s="140"/>
      <c r="KP179" s="140"/>
      <c r="KQ179" s="140"/>
      <c r="KR179" s="140"/>
      <c r="KS179" s="140"/>
      <c r="KT179" s="139"/>
      <c r="KU179" s="140"/>
      <c r="KV179" s="140"/>
      <c r="KW179" s="140"/>
      <c r="KX179" s="140"/>
      <c r="KY179" s="140"/>
      <c r="KZ179" s="140"/>
      <c r="LA179" s="140"/>
      <c r="LB179" s="140"/>
      <c r="LC179" s="140"/>
      <c r="LD179" s="140"/>
      <c r="LE179" s="140"/>
      <c r="LF179" s="140"/>
      <c r="LG179" s="140"/>
      <c r="LH179" s="140"/>
      <c r="LI179" s="140"/>
      <c r="LJ179" s="140"/>
      <c r="LK179" s="140"/>
      <c r="LL179" s="140"/>
      <c r="LM179" s="140"/>
      <c r="LN179" s="140"/>
      <c r="LO179" s="140"/>
      <c r="LP179" s="140"/>
      <c r="LQ179" s="140"/>
      <c r="LR179" s="140"/>
      <c r="LS179" s="140"/>
      <c r="LT179" s="140"/>
      <c r="LU179" s="140"/>
      <c r="LV179" s="140"/>
      <c r="LW179" s="140"/>
      <c r="LX179" s="140"/>
      <c r="LY179" s="140"/>
      <c r="LZ179" s="140"/>
      <c r="MA179" s="140"/>
      <c r="MB179" s="140"/>
      <c r="MC179" s="139"/>
      <c r="MD179" s="164"/>
      <c r="ME179" s="164"/>
      <c r="MF179" s="164"/>
      <c r="MG179" s="164"/>
      <c r="MH179" s="164"/>
      <c r="MI179" s="164"/>
      <c r="MJ179" s="164"/>
      <c r="MK179" s="164"/>
      <c r="ML179" s="164"/>
      <c r="MM179" s="164"/>
      <c r="MN179" s="164"/>
      <c r="MO179" s="164"/>
      <c r="MP179" s="164"/>
      <c r="MQ179" s="164"/>
      <c r="MR179" s="164"/>
      <c r="MS179" s="164"/>
      <c r="MT179" s="164"/>
      <c r="MU179" s="164"/>
      <c r="MV179" s="164"/>
      <c r="MW179" s="164"/>
      <c r="MX179" s="164"/>
      <c r="MY179" s="164"/>
      <c r="MZ179" s="164"/>
      <c r="NA179" s="164"/>
      <c r="NB179" s="164"/>
      <c r="NC179" s="164"/>
      <c r="ND179" s="164"/>
      <c r="NE179" s="164"/>
      <c r="NF179" s="164"/>
      <c r="NG179" s="164"/>
      <c r="NH179" s="164"/>
      <c r="NI179" s="164"/>
      <c r="NJ179" s="164"/>
      <c r="NK179" s="164"/>
      <c r="NL179" s="139"/>
      <c r="NM179" s="164"/>
      <c r="NN179" s="164"/>
      <c r="NO179" s="164"/>
      <c r="NP179" s="164"/>
      <c r="NQ179" s="164"/>
      <c r="NR179" s="164"/>
      <c r="NS179" s="164"/>
      <c r="NT179" s="164"/>
      <c r="NU179" s="164"/>
      <c r="NV179" s="164"/>
      <c r="NW179" s="164"/>
      <c r="NX179" s="164"/>
      <c r="NY179" s="164"/>
      <c r="NZ179" s="164"/>
      <c r="OA179" s="164"/>
      <c r="OB179" s="164"/>
      <c r="OC179" s="164"/>
      <c r="OD179" s="164"/>
      <c r="OE179" s="164"/>
      <c r="OF179" s="164"/>
      <c r="OG179" s="164"/>
      <c r="OH179" s="164"/>
      <c r="OI179" s="164"/>
      <c r="OJ179" s="164"/>
      <c r="OK179" s="164"/>
      <c r="OL179" s="164"/>
      <c r="OM179" s="164"/>
      <c r="ON179" s="164"/>
      <c r="OO179" s="164"/>
      <c r="OP179" s="164"/>
      <c r="OQ179" s="164"/>
      <c r="OR179" s="164"/>
      <c r="OS179" s="164"/>
      <c r="OT179" s="164"/>
      <c r="OU179" s="139"/>
      <c r="OV179" s="164"/>
      <c r="OW179" s="164"/>
      <c r="OX179" s="164"/>
      <c r="OY179" s="164"/>
      <c r="OZ179" s="164"/>
      <c r="PA179" s="164"/>
      <c r="PB179" s="164"/>
      <c r="PC179" s="164"/>
      <c r="PD179" s="164"/>
      <c r="PE179" s="164"/>
      <c r="PF179" s="164"/>
      <c r="PG179" s="164"/>
      <c r="PH179" s="164"/>
      <c r="PI179" s="164"/>
      <c r="PJ179" s="164"/>
      <c r="PK179" s="164"/>
      <c r="PL179" s="164"/>
      <c r="PM179" s="164"/>
      <c r="PN179" s="164"/>
      <c r="PO179" s="164"/>
      <c r="PP179" s="164"/>
      <c r="PQ179" s="164"/>
      <c r="PR179" s="164"/>
      <c r="PS179" s="164"/>
      <c r="PT179" s="164"/>
      <c r="PU179" s="164"/>
      <c r="PV179" s="164"/>
      <c r="PW179" s="164"/>
      <c r="PX179" s="164"/>
      <c r="PY179" s="164"/>
      <c r="PZ179" s="164"/>
      <c r="QA179" s="164"/>
      <c r="QB179" s="164"/>
      <c r="QC179" s="164"/>
      <c r="QD179" s="131"/>
    </row>
    <row r="180" spans="2:446">
      <c r="B180" s="128"/>
      <c r="C180" s="129"/>
      <c r="D180" s="129"/>
      <c r="E180" s="129"/>
      <c r="F180" s="130"/>
      <c r="G180" s="130"/>
      <c r="H180" s="131"/>
      <c r="I180" s="132"/>
      <c r="J180" s="132"/>
      <c r="K180" s="162"/>
      <c r="L180" s="132"/>
      <c r="M180" s="132"/>
      <c r="N180" s="135"/>
      <c r="O180" s="132"/>
      <c r="P180" s="135"/>
      <c r="Q180" s="132"/>
      <c r="R180" s="133"/>
      <c r="S180" s="133"/>
      <c r="T180" s="133"/>
      <c r="U180" s="133"/>
      <c r="V180" s="133"/>
      <c r="W180" s="133"/>
      <c r="X180" s="131"/>
      <c r="Y180" s="134"/>
      <c r="Z180" s="134"/>
      <c r="AA180" s="163"/>
      <c r="AB180" s="163"/>
      <c r="AC180" s="134"/>
      <c r="AD180" s="134"/>
      <c r="AE180" s="134"/>
      <c r="AF180" s="131"/>
      <c r="AG180" s="135"/>
      <c r="AH180" s="135"/>
      <c r="AI180" s="135"/>
      <c r="AJ180" s="135"/>
      <c r="AK180" s="135"/>
      <c r="AL180" s="131"/>
      <c r="AM180" s="156"/>
      <c r="AN180" s="156"/>
      <c r="AO180" s="156"/>
      <c r="AP180" s="131"/>
      <c r="AQ180" s="138"/>
      <c r="AR180" s="138"/>
      <c r="AS180" s="131"/>
      <c r="AT180" s="138"/>
      <c r="AU180" s="138"/>
      <c r="AV180" s="131"/>
      <c r="AW180" s="138"/>
      <c r="AX180" s="138"/>
      <c r="AY180" s="138"/>
      <c r="AZ180" s="138"/>
      <c r="BA180" s="138"/>
      <c r="BB180" s="131"/>
      <c r="BC180" s="138"/>
      <c r="BD180" s="138"/>
      <c r="BE180" s="138"/>
      <c r="BF180" s="131"/>
      <c r="BG180" s="138"/>
      <c r="BH180" s="138"/>
      <c r="BI180" s="131"/>
      <c r="BJ180" s="140"/>
      <c r="BK180" s="140"/>
      <c r="BL180" s="140"/>
      <c r="BM180" s="140"/>
      <c r="BN180" s="140"/>
      <c r="BO180" s="140"/>
      <c r="BP180" s="140"/>
      <c r="BQ180" s="140"/>
      <c r="BR180" s="140"/>
      <c r="BS180" s="140"/>
      <c r="BT180" s="140"/>
      <c r="BU180" s="140"/>
      <c r="BV180" s="140"/>
      <c r="BW180" s="140"/>
      <c r="BX180" s="140"/>
      <c r="BY180" s="140"/>
      <c r="BZ180" s="140"/>
      <c r="CA180" s="140"/>
      <c r="CB180" s="140"/>
      <c r="CC180" s="140"/>
      <c r="CD180" s="140"/>
      <c r="CE180" s="140"/>
      <c r="CF180" s="140"/>
      <c r="CG180" s="140"/>
      <c r="CH180" s="140"/>
      <c r="CI180" s="140"/>
      <c r="CJ180" s="140"/>
      <c r="CK180" s="140"/>
      <c r="CL180" s="140"/>
      <c r="CM180" s="140"/>
      <c r="CN180" s="140"/>
      <c r="CO180" s="140"/>
      <c r="CP180" s="140"/>
      <c r="CQ180" s="140"/>
      <c r="CR180" s="131"/>
      <c r="CS180" s="140"/>
      <c r="CT180" s="140"/>
      <c r="CU180" s="140"/>
      <c r="CV180" s="140"/>
      <c r="CW180" s="140"/>
      <c r="CX180" s="140"/>
      <c r="CY180" s="140"/>
      <c r="CZ180" s="140"/>
      <c r="DA180" s="140"/>
      <c r="DB180" s="140"/>
      <c r="DC180" s="140"/>
      <c r="DD180" s="140"/>
      <c r="DE180" s="140"/>
      <c r="DF180" s="140"/>
      <c r="DG180" s="140"/>
      <c r="DH180" s="140"/>
      <c r="DI180" s="140"/>
      <c r="DJ180" s="140"/>
      <c r="DK180" s="140"/>
      <c r="DL180" s="140"/>
      <c r="DM180" s="140"/>
      <c r="DN180" s="140"/>
      <c r="DO180" s="140"/>
      <c r="DP180" s="140"/>
      <c r="DQ180" s="140"/>
      <c r="DR180" s="140"/>
      <c r="DS180" s="140"/>
      <c r="DT180" s="140"/>
      <c r="DU180" s="140"/>
      <c r="DV180" s="140"/>
      <c r="DW180" s="140"/>
      <c r="DX180" s="140"/>
      <c r="DY180" s="140"/>
      <c r="DZ180" s="140"/>
      <c r="EA180" s="139"/>
      <c r="EB180" s="140"/>
      <c r="EC180" s="140"/>
      <c r="ED180" s="140"/>
      <c r="EE180" s="140"/>
      <c r="EF180" s="140"/>
      <c r="EG180" s="140"/>
      <c r="EH180" s="140"/>
      <c r="EI180" s="140"/>
      <c r="EJ180" s="140"/>
      <c r="EK180" s="140"/>
      <c r="EL180" s="140"/>
      <c r="EM180" s="140"/>
      <c r="EN180" s="140"/>
      <c r="EO180" s="140"/>
      <c r="EP180" s="140"/>
      <c r="EQ180" s="140"/>
      <c r="ER180" s="140"/>
      <c r="ES180" s="140"/>
      <c r="ET180" s="140"/>
      <c r="EU180" s="140"/>
      <c r="EV180" s="140"/>
      <c r="EW180" s="140"/>
      <c r="EX180" s="140"/>
      <c r="EY180" s="140"/>
      <c r="EZ180" s="140"/>
      <c r="FA180" s="140"/>
      <c r="FB180" s="140"/>
      <c r="FC180" s="140"/>
      <c r="FD180" s="140"/>
      <c r="FE180" s="140"/>
      <c r="FF180" s="140"/>
      <c r="FG180" s="140"/>
      <c r="FH180" s="140"/>
      <c r="FI180" s="140"/>
      <c r="FJ180" s="139"/>
      <c r="FK180" s="140"/>
      <c r="FL180" s="140"/>
      <c r="FM180" s="140"/>
      <c r="FN180" s="140"/>
      <c r="FO180" s="140"/>
      <c r="FP180" s="140"/>
      <c r="FQ180" s="140"/>
      <c r="FR180" s="140"/>
      <c r="FS180" s="140"/>
      <c r="FT180" s="140"/>
      <c r="FU180" s="140"/>
      <c r="FV180" s="140"/>
      <c r="FW180" s="140"/>
      <c r="FX180" s="140"/>
      <c r="FY180" s="140"/>
      <c r="FZ180" s="140"/>
      <c r="GA180" s="140"/>
      <c r="GB180" s="140"/>
      <c r="GC180" s="140"/>
      <c r="GD180" s="140"/>
      <c r="GE180" s="140"/>
      <c r="GF180" s="140"/>
      <c r="GG180" s="140"/>
      <c r="GH180" s="140"/>
      <c r="GI180" s="140"/>
      <c r="GJ180" s="140"/>
      <c r="GK180" s="140"/>
      <c r="GL180" s="140"/>
      <c r="GM180" s="140"/>
      <c r="GN180" s="140"/>
      <c r="GO180" s="140"/>
      <c r="GP180" s="140"/>
      <c r="GQ180" s="140"/>
      <c r="GR180" s="140"/>
      <c r="GS180" s="139"/>
      <c r="GT180" s="140"/>
      <c r="GU180" s="140"/>
      <c r="GV180" s="140"/>
      <c r="GW180" s="140"/>
      <c r="GX180" s="140"/>
      <c r="GY180" s="140"/>
      <c r="GZ180" s="140"/>
      <c r="HA180" s="140"/>
      <c r="HB180" s="140"/>
      <c r="HC180" s="140"/>
      <c r="HD180" s="140"/>
      <c r="HE180" s="140"/>
      <c r="HF180" s="140"/>
      <c r="HG180" s="140"/>
      <c r="HH180" s="140"/>
      <c r="HI180" s="140"/>
      <c r="HJ180" s="140"/>
      <c r="HK180" s="140"/>
      <c r="HL180" s="140"/>
      <c r="HM180" s="140"/>
      <c r="HN180" s="140"/>
      <c r="HO180" s="140"/>
      <c r="HP180" s="140"/>
      <c r="HQ180" s="140"/>
      <c r="HR180" s="140"/>
      <c r="HS180" s="140"/>
      <c r="HT180" s="140"/>
      <c r="HU180" s="140"/>
      <c r="HV180" s="140"/>
      <c r="HW180" s="140"/>
      <c r="HX180" s="140"/>
      <c r="HY180" s="140"/>
      <c r="HZ180" s="140"/>
      <c r="IA180" s="140"/>
      <c r="IB180" s="139"/>
      <c r="IC180" s="140"/>
      <c r="ID180" s="140"/>
      <c r="IE180" s="140"/>
      <c r="IF180" s="140"/>
      <c r="IG180" s="140"/>
      <c r="IH180" s="140"/>
      <c r="II180" s="140"/>
      <c r="IJ180" s="140"/>
      <c r="IK180" s="140"/>
      <c r="IL180" s="140"/>
      <c r="IM180" s="140"/>
      <c r="IN180" s="140"/>
      <c r="IO180" s="140"/>
      <c r="IP180" s="140"/>
      <c r="IQ180" s="140"/>
      <c r="IR180" s="140"/>
      <c r="IS180" s="140"/>
      <c r="IT180" s="140"/>
      <c r="IU180" s="140"/>
      <c r="IV180" s="140"/>
      <c r="IW180" s="140"/>
      <c r="IX180" s="140"/>
      <c r="IY180" s="140"/>
      <c r="IZ180" s="140"/>
      <c r="JA180" s="140"/>
      <c r="JB180" s="140"/>
      <c r="JC180" s="140"/>
      <c r="JD180" s="140"/>
      <c r="JE180" s="140"/>
      <c r="JF180" s="140"/>
      <c r="JG180" s="140"/>
      <c r="JH180" s="140"/>
      <c r="JI180" s="140"/>
      <c r="JJ180" s="140"/>
      <c r="JK180" s="139"/>
      <c r="JL180" s="140"/>
      <c r="JM180" s="140"/>
      <c r="JN180" s="140"/>
      <c r="JO180" s="140"/>
      <c r="JP180" s="140"/>
      <c r="JQ180" s="140"/>
      <c r="JR180" s="140"/>
      <c r="JS180" s="140"/>
      <c r="JT180" s="140"/>
      <c r="JU180" s="140"/>
      <c r="JV180" s="140"/>
      <c r="JW180" s="140"/>
      <c r="JX180" s="140"/>
      <c r="JY180" s="140"/>
      <c r="JZ180" s="140"/>
      <c r="KA180" s="140"/>
      <c r="KB180" s="140"/>
      <c r="KC180" s="140"/>
      <c r="KD180" s="140"/>
      <c r="KE180" s="140"/>
      <c r="KF180" s="140"/>
      <c r="KG180" s="140"/>
      <c r="KH180" s="140"/>
      <c r="KI180" s="140"/>
      <c r="KJ180" s="140"/>
      <c r="KK180" s="140"/>
      <c r="KL180" s="140"/>
      <c r="KM180" s="140"/>
      <c r="KN180" s="140"/>
      <c r="KO180" s="140"/>
      <c r="KP180" s="140"/>
      <c r="KQ180" s="140"/>
      <c r="KR180" s="140"/>
      <c r="KS180" s="140"/>
      <c r="KT180" s="139"/>
      <c r="KU180" s="140"/>
      <c r="KV180" s="140"/>
      <c r="KW180" s="140"/>
      <c r="KX180" s="140"/>
      <c r="KY180" s="140"/>
      <c r="KZ180" s="140"/>
      <c r="LA180" s="140"/>
      <c r="LB180" s="140"/>
      <c r="LC180" s="140"/>
      <c r="LD180" s="140"/>
      <c r="LE180" s="140"/>
      <c r="LF180" s="140"/>
      <c r="LG180" s="140"/>
      <c r="LH180" s="140"/>
      <c r="LI180" s="140"/>
      <c r="LJ180" s="140"/>
      <c r="LK180" s="140"/>
      <c r="LL180" s="140"/>
      <c r="LM180" s="140"/>
      <c r="LN180" s="140"/>
      <c r="LO180" s="140"/>
      <c r="LP180" s="140"/>
      <c r="LQ180" s="140"/>
      <c r="LR180" s="140"/>
      <c r="LS180" s="140"/>
      <c r="LT180" s="140"/>
      <c r="LU180" s="140"/>
      <c r="LV180" s="140"/>
      <c r="LW180" s="140"/>
      <c r="LX180" s="140"/>
      <c r="LY180" s="140"/>
      <c r="LZ180" s="140"/>
      <c r="MA180" s="140"/>
      <c r="MB180" s="140"/>
      <c r="MC180" s="139"/>
      <c r="MD180" s="164"/>
      <c r="ME180" s="164"/>
      <c r="MF180" s="164"/>
      <c r="MG180" s="164"/>
      <c r="MH180" s="164"/>
      <c r="MI180" s="164"/>
      <c r="MJ180" s="164"/>
      <c r="MK180" s="164"/>
      <c r="ML180" s="164"/>
      <c r="MM180" s="164"/>
      <c r="MN180" s="164"/>
      <c r="MO180" s="164"/>
      <c r="MP180" s="164"/>
      <c r="MQ180" s="164"/>
      <c r="MR180" s="164"/>
      <c r="MS180" s="164"/>
      <c r="MT180" s="164"/>
      <c r="MU180" s="164"/>
      <c r="MV180" s="164"/>
      <c r="MW180" s="164"/>
      <c r="MX180" s="164"/>
      <c r="MY180" s="164"/>
      <c r="MZ180" s="164"/>
      <c r="NA180" s="164"/>
      <c r="NB180" s="164"/>
      <c r="NC180" s="164"/>
      <c r="ND180" s="164"/>
      <c r="NE180" s="164"/>
      <c r="NF180" s="164"/>
      <c r="NG180" s="164"/>
      <c r="NH180" s="164"/>
      <c r="NI180" s="164"/>
      <c r="NJ180" s="164"/>
      <c r="NK180" s="164"/>
      <c r="NL180" s="139"/>
      <c r="NM180" s="164"/>
      <c r="NN180" s="164"/>
      <c r="NO180" s="164"/>
      <c r="NP180" s="164"/>
      <c r="NQ180" s="164"/>
      <c r="NR180" s="164"/>
      <c r="NS180" s="164"/>
      <c r="NT180" s="164"/>
      <c r="NU180" s="164"/>
      <c r="NV180" s="164"/>
      <c r="NW180" s="164"/>
      <c r="NX180" s="164"/>
      <c r="NY180" s="164"/>
      <c r="NZ180" s="164"/>
      <c r="OA180" s="164"/>
      <c r="OB180" s="164"/>
      <c r="OC180" s="164"/>
      <c r="OD180" s="164"/>
      <c r="OE180" s="164"/>
      <c r="OF180" s="164"/>
      <c r="OG180" s="164"/>
      <c r="OH180" s="164"/>
      <c r="OI180" s="164"/>
      <c r="OJ180" s="164"/>
      <c r="OK180" s="164"/>
      <c r="OL180" s="164"/>
      <c r="OM180" s="164"/>
      <c r="ON180" s="164"/>
      <c r="OO180" s="164"/>
      <c r="OP180" s="164"/>
      <c r="OQ180" s="164"/>
      <c r="OR180" s="164"/>
      <c r="OS180" s="164"/>
      <c r="OT180" s="164"/>
      <c r="OU180" s="139"/>
      <c r="OV180" s="164"/>
      <c r="OW180" s="164"/>
      <c r="OX180" s="164"/>
      <c r="OY180" s="164"/>
      <c r="OZ180" s="164"/>
      <c r="PA180" s="164"/>
      <c r="PB180" s="164"/>
      <c r="PC180" s="164"/>
      <c r="PD180" s="164"/>
      <c r="PE180" s="164"/>
      <c r="PF180" s="164"/>
      <c r="PG180" s="164"/>
      <c r="PH180" s="164"/>
      <c r="PI180" s="164"/>
      <c r="PJ180" s="164"/>
      <c r="PK180" s="164"/>
      <c r="PL180" s="164"/>
      <c r="PM180" s="164"/>
      <c r="PN180" s="164"/>
      <c r="PO180" s="164"/>
      <c r="PP180" s="164"/>
      <c r="PQ180" s="164"/>
      <c r="PR180" s="164"/>
      <c r="PS180" s="164"/>
      <c r="PT180" s="164"/>
      <c r="PU180" s="164"/>
      <c r="PV180" s="164"/>
      <c r="PW180" s="164"/>
      <c r="PX180" s="164"/>
      <c r="PY180" s="164"/>
      <c r="PZ180" s="164"/>
      <c r="QA180" s="164"/>
      <c r="QB180" s="164"/>
      <c r="QC180" s="164"/>
      <c r="QD180" s="131"/>
    </row>
    <row r="181" spans="2:446">
      <c r="B181" s="128"/>
      <c r="C181" s="129"/>
      <c r="D181" s="129"/>
      <c r="E181" s="129"/>
      <c r="F181" s="130"/>
      <c r="G181" s="130"/>
      <c r="H181" s="131"/>
      <c r="I181" s="132"/>
      <c r="J181" s="132"/>
      <c r="K181" s="162"/>
      <c r="L181" s="132"/>
      <c r="M181" s="132"/>
      <c r="N181" s="135"/>
      <c r="O181" s="132"/>
      <c r="P181" s="135"/>
      <c r="Q181" s="132"/>
      <c r="R181" s="133"/>
      <c r="S181" s="133"/>
      <c r="T181" s="133"/>
      <c r="U181" s="133"/>
      <c r="V181" s="133"/>
      <c r="W181" s="133"/>
      <c r="X181" s="131"/>
      <c r="Y181" s="134"/>
      <c r="Z181" s="134"/>
      <c r="AA181" s="163"/>
      <c r="AB181" s="163"/>
      <c r="AC181" s="134"/>
      <c r="AD181" s="134"/>
      <c r="AE181" s="134"/>
      <c r="AF181" s="131"/>
      <c r="AG181" s="135"/>
      <c r="AH181" s="135"/>
      <c r="AI181" s="135"/>
      <c r="AJ181" s="135"/>
      <c r="AK181" s="135"/>
      <c r="AL181" s="131"/>
      <c r="AM181" s="156"/>
      <c r="AN181" s="156"/>
      <c r="AO181" s="156"/>
      <c r="AP181" s="131"/>
      <c r="AQ181" s="138"/>
      <c r="AR181" s="138"/>
      <c r="AS181" s="131"/>
      <c r="AT181" s="138"/>
      <c r="AU181" s="138"/>
      <c r="AV181" s="131"/>
      <c r="AW181" s="138"/>
      <c r="AX181" s="138"/>
      <c r="AY181" s="138"/>
      <c r="AZ181" s="138"/>
      <c r="BA181" s="138"/>
      <c r="BB181" s="131"/>
      <c r="BC181" s="138"/>
      <c r="BD181" s="138"/>
      <c r="BE181" s="138"/>
      <c r="BF181" s="131"/>
      <c r="BG181" s="138"/>
      <c r="BH181" s="138"/>
      <c r="BI181" s="131"/>
      <c r="BJ181" s="140"/>
      <c r="BK181" s="140"/>
      <c r="BL181" s="140"/>
      <c r="BM181" s="140"/>
      <c r="BN181" s="140"/>
      <c r="BO181" s="140"/>
      <c r="BP181" s="140"/>
      <c r="BQ181" s="140"/>
      <c r="BR181" s="140"/>
      <c r="BS181" s="140"/>
      <c r="BT181" s="140"/>
      <c r="BU181" s="140"/>
      <c r="BV181" s="140"/>
      <c r="BW181" s="140"/>
      <c r="BX181" s="140"/>
      <c r="BY181" s="140"/>
      <c r="BZ181" s="140"/>
      <c r="CA181" s="140"/>
      <c r="CB181" s="140"/>
      <c r="CC181" s="140"/>
      <c r="CD181" s="140"/>
      <c r="CE181" s="140"/>
      <c r="CF181" s="140"/>
      <c r="CG181" s="140"/>
      <c r="CH181" s="140"/>
      <c r="CI181" s="140"/>
      <c r="CJ181" s="140"/>
      <c r="CK181" s="140"/>
      <c r="CL181" s="140"/>
      <c r="CM181" s="140"/>
      <c r="CN181" s="140"/>
      <c r="CO181" s="140"/>
      <c r="CP181" s="140"/>
      <c r="CQ181" s="140"/>
      <c r="CR181" s="131"/>
      <c r="CS181" s="140"/>
      <c r="CT181" s="140"/>
      <c r="CU181" s="140"/>
      <c r="CV181" s="140"/>
      <c r="CW181" s="140"/>
      <c r="CX181" s="140"/>
      <c r="CY181" s="140"/>
      <c r="CZ181" s="140"/>
      <c r="DA181" s="140"/>
      <c r="DB181" s="140"/>
      <c r="DC181" s="140"/>
      <c r="DD181" s="140"/>
      <c r="DE181" s="140"/>
      <c r="DF181" s="140"/>
      <c r="DG181" s="140"/>
      <c r="DH181" s="140"/>
      <c r="DI181" s="140"/>
      <c r="DJ181" s="140"/>
      <c r="DK181" s="140"/>
      <c r="DL181" s="140"/>
      <c r="DM181" s="140"/>
      <c r="DN181" s="140"/>
      <c r="DO181" s="140"/>
      <c r="DP181" s="140"/>
      <c r="DQ181" s="140"/>
      <c r="DR181" s="140"/>
      <c r="DS181" s="140"/>
      <c r="DT181" s="140"/>
      <c r="DU181" s="140"/>
      <c r="DV181" s="140"/>
      <c r="DW181" s="140"/>
      <c r="DX181" s="140"/>
      <c r="DY181" s="140"/>
      <c r="DZ181" s="140"/>
      <c r="EA181" s="139"/>
      <c r="EB181" s="140"/>
      <c r="EC181" s="140"/>
      <c r="ED181" s="140"/>
      <c r="EE181" s="140"/>
      <c r="EF181" s="140"/>
      <c r="EG181" s="140"/>
      <c r="EH181" s="140"/>
      <c r="EI181" s="140"/>
      <c r="EJ181" s="140"/>
      <c r="EK181" s="140"/>
      <c r="EL181" s="140"/>
      <c r="EM181" s="140"/>
      <c r="EN181" s="140"/>
      <c r="EO181" s="140"/>
      <c r="EP181" s="140"/>
      <c r="EQ181" s="140"/>
      <c r="ER181" s="140"/>
      <c r="ES181" s="140"/>
      <c r="ET181" s="140"/>
      <c r="EU181" s="140"/>
      <c r="EV181" s="140"/>
      <c r="EW181" s="140"/>
      <c r="EX181" s="140"/>
      <c r="EY181" s="140"/>
      <c r="EZ181" s="140"/>
      <c r="FA181" s="140"/>
      <c r="FB181" s="140"/>
      <c r="FC181" s="140"/>
      <c r="FD181" s="140"/>
      <c r="FE181" s="140"/>
      <c r="FF181" s="140"/>
      <c r="FG181" s="140"/>
      <c r="FH181" s="140"/>
      <c r="FI181" s="140"/>
      <c r="FJ181" s="139"/>
      <c r="FK181" s="140"/>
      <c r="FL181" s="140"/>
      <c r="FM181" s="140"/>
      <c r="FN181" s="140"/>
      <c r="FO181" s="140"/>
      <c r="FP181" s="140"/>
      <c r="FQ181" s="140"/>
      <c r="FR181" s="140"/>
      <c r="FS181" s="140"/>
      <c r="FT181" s="140"/>
      <c r="FU181" s="140"/>
      <c r="FV181" s="140"/>
      <c r="FW181" s="140"/>
      <c r="FX181" s="140"/>
      <c r="FY181" s="140"/>
      <c r="FZ181" s="140"/>
      <c r="GA181" s="140"/>
      <c r="GB181" s="140"/>
      <c r="GC181" s="140"/>
      <c r="GD181" s="140"/>
      <c r="GE181" s="140"/>
      <c r="GF181" s="140"/>
      <c r="GG181" s="140"/>
      <c r="GH181" s="140"/>
      <c r="GI181" s="140"/>
      <c r="GJ181" s="140"/>
      <c r="GK181" s="140"/>
      <c r="GL181" s="140"/>
      <c r="GM181" s="140"/>
      <c r="GN181" s="140"/>
      <c r="GO181" s="140"/>
      <c r="GP181" s="140"/>
      <c r="GQ181" s="140"/>
      <c r="GR181" s="140"/>
      <c r="GS181" s="139"/>
      <c r="GT181" s="140"/>
      <c r="GU181" s="140"/>
      <c r="GV181" s="140"/>
      <c r="GW181" s="140"/>
      <c r="GX181" s="140"/>
      <c r="GY181" s="140"/>
      <c r="GZ181" s="140"/>
      <c r="HA181" s="140"/>
      <c r="HB181" s="140"/>
      <c r="HC181" s="140"/>
      <c r="HD181" s="140"/>
      <c r="HE181" s="140"/>
      <c r="HF181" s="140"/>
      <c r="HG181" s="140"/>
      <c r="HH181" s="140"/>
      <c r="HI181" s="140"/>
      <c r="HJ181" s="140"/>
      <c r="HK181" s="140"/>
      <c r="HL181" s="140"/>
      <c r="HM181" s="140"/>
      <c r="HN181" s="140"/>
      <c r="HO181" s="140"/>
      <c r="HP181" s="140"/>
      <c r="HQ181" s="140"/>
      <c r="HR181" s="140"/>
      <c r="HS181" s="140"/>
      <c r="HT181" s="140"/>
      <c r="HU181" s="140"/>
      <c r="HV181" s="140"/>
      <c r="HW181" s="140"/>
      <c r="HX181" s="140"/>
      <c r="HY181" s="140"/>
      <c r="HZ181" s="140"/>
      <c r="IA181" s="140"/>
      <c r="IB181" s="139"/>
      <c r="IC181" s="140"/>
      <c r="ID181" s="140"/>
      <c r="IE181" s="140"/>
      <c r="IF181" s="140"/>
      <c r="IG181" s="140"/>
      <c r="IH181" s="140"/>
      <c r="II181" s="140"/>
      <c r="IJ181" s="140"/>
      <c r="IK181" s="140"/>
      <c r="IL181" s="140"/>
      <c r="IM181" s="140"/>
      <c r="IN181" s="140"/>
      <c r="IO181" s="140"/>
      <c r="IP181" s="140"/>
      <c r="IQ181" s="140"/>
      <c r="IR181" s="140"/>
      <c r="IS181" s="140"/>
      <c r="IT181" s="140"/>
      <c r="IU181" s="140"/>
      <c r="IV181" s="140"/>
      <c r="IW181" s="140"/>
      <c r="IX181" s="140"/>
      <c r="IY181" s="140"/>
      <c r="IZ181" s="140"/>
      <c r="JA181" s="140"/>
      <c r="JB181" s="140"/>
      <c r="JC181" s="140"/>
      <c r="JD181" s="140"/>
      <c r="JE181" s="140"/>
      <c r="JF181" s="140"/>
      <c r="JG181" s="140"/>
      <c r="JH181" s="140"/>
      <c r="JI181" s="140"/>
      <c r="JJ181" s="140"/>
      <c r="JK181" s="139"/>
      <c r="JL181" s="140"/>
      <c r="JM181" s="140"/>
      <c r="JN181" s="140"/>
      <c r="JO181" s="140"/>
      <c r="JP181" s="140"/>
      <c r="JQ181" s="140"/>
      <c r="JR181" s="140"/>
      <c r="JS181" s="140"/>
      <c r="JT181" s="140"/>
      <c r="JU181" s="140"/>
      <c r="JV181" s="140"/>
      <c r="JW181" s="140"/>
      <c r="JX181" s="140"/>
      <c r="JY181" s="140"/>
      <c r="JZ181" s="140"/>
      <c r="KA181" s="140"/>
      <c r="KB181" s="140"/>
      <c r="KC181" s="140"/>
      <c r="KD181" s="140"/>
      <c r="KE181" s="140"/>
      <c r="KF181" s="140"/>
      <c r="KG181" s="140"/>
      <c r="KH181" s="140"/>
      <c r="KI181" s="140"/>
      <c r="KJ181" s="140"/>
      <c r="KK181" s="140"/>
      <c r="KL181" s="140"/>
      <c r="KM181" s="140"/>
      <c r="KN181" s="140"/>
      <c r="KO181" s="140"/>
      <c r="KP181" s="140"/>
      <c r="KQ181" s="140"/>
      <c r="KR181" s="140"/>
      <c r="KS181" s="140"/>
      <c r="KT181" s="139"/>
      <c r="KU181" s="140"/>
      <c r="KV181" s="140"/>
      <c r="KW181" s="140"/>
      <c r="KX181" s="140"/>
      <c r="KY181" s="140"/>
      <c r="KZ181" s="140"/>
      <c r="LA181" s="140"/>
      <c r="LB181" s="140"/>
      <c r="LC181" s="140"/>
      <c r="LD181" s="140"/>
      <c r="LE181" s="140"/>
      <c r="LF181" s="140"/>
      <c r="LG181" s="140"/>
      <c r="LH181" s="140"/>
      <c r="LI181" s="140"/>
      <c r="LJ181" s="140"/>
      <c r="LK181" s="140"/>
      <c r="LL181" s="140"/>
      <c r="LM181" s="140"/>
      <c r="LN181" s="140"/>
      <c r="LO181" s="140"/>
      <c r="LP181" s="140"/>
      <c r="LQ181" s="140"/>
      <c r="LR181" s="140"/>
      <c r="LS181" s="140"/>
      <c r="LT181" s="140"/>
      <c r="LU181" s="140"/>
      <c r="LV181" s="140"/>
      <c r="LW181" s="140"/>
      <c r="LX181" s="140"/>
      <c r="LY181" s="140"/>
      <c r="LZ181" s="140"/>
      <c r="MA181" s="140"/>
      <c r="MB181" s="140"/>
      <c r="MC181" s="139"/>
      <c r="MD181" s="164"/>
      <c r="ME181" s="164"/>
      <c r="MF181" s="164"/>
      <c r="MG181" s="164"/>
      <c r="MH181" s="164"/>
      <c r="MI181" s="164"/>
      <c r="MJ181" s="164"/>
      <c r="MK181" s="164"/>
      <c r="ML181" s="164"/>
      <c r="MM181" s="164"/>
      <c r="MN181" s="164"/>
      <c r="MO181" s="164"/>
      <c r="MP181" s="164"/>
      <c r="MQ181" s="164"/>
      <c r="MR181" s="164"/>
      <c r="MS181" s="164"/>
      <c r="MT181" s="164"/>
      <c r="MU181" s="164"/>
      <c r="MV181" s="164"/>
      <c r="MW181" s="164"/>
      <c r="MX181" s="164"/>
      <c r="MY181" s="164"/>
      <c r="MZ181" s="164"/>
      <c r="NA181" s="164"/>
      <c r="NB181" s="164"/>
      <c r="NC181" s="164"/>
      <c r="ND181" s="164"/>
      <c r="NE181" s="164"/>
      <c r="NF181" s="164"/>
      <c r="NG181" s="164"/>
      <c r="NH181" s="164"/>
      <c r="NI181" s="164"/>
      <c r="NJ181" s="164"/>
      <c r="NK181" s="164"/>
      <c r="NL181" s="139"/>
      <c r="NM181" s="164"/>
      <c r="NN181" s="164"/>
      <c r="NO181" s="164"/>
      <c r="NP181" s="164"/>
      <c r="NQ181" s="164"/>
      <c r="NR181" s="164"/>
      <c r="NS181" s="164"/>
      <c r="NT181" s="164"/>
      <c r="NU181" s="164"/>
      <c r="NV181" s="164"/>
      <c r="NW181" s="164"/>
      <c r="NX181" s="164"/>
      <c r="NY181" s="164"/>
      <c r="NZ181" s="164"/>
      <c r="OA181" s="164"/>
      <c r="OB181" s="164"/>
      <c r="OC181" s="164"/>
      <c r="OD181" s="164"/>
      <c r="OE181" s="164"/>
      <c r="OF181" s="164"/>
      <c r="OG181" s="164"/>
      <c r="OH181" s="164"/>
      <c r="OI181" s="164"/>
      <c r="OJ181" s="164"/>
      <c r="OK181" s="164"/>
      <c r="OL181" s="164"/>
      <c r="OM181" s="164"/>
      <c r="ON181" s="164"/>
      <c r="OO181" s="164"/>
      <c r="OP181" s="164"/>
      <c r="OQ181" s="164"/>
      <c r="OR181" s="164"/>
      <c r="OS181" s="164"/>
      <c r="OT181" s="164"/>
      <c r="OU181" s="139"/>
      <c r="OV181" s="164"/>
      <c r="OW181" s="164"/>
      <c r="OX181" s="164"/>
      <c r="OY181" s="164"/>
      <c r="OZ181" s="164"/>
      <c r="PA181" s="164"/>
      <c r="PB181" s="164"/>
      <c r="PC181" s="164"/>
      <c r="PD181" s="164"/>
      <c r="PE181" s="164"/>
      <c r="PF181" s="164"/>
      <c r="PG181" s="164"/>
      <c r="PH181" s="164"/>
      <c r="PI181" s="164"/>
      <c r="PJ181" s="164"/>
      <c r="PK181" s="164"/>
      <c r="PL181" s="164"/>
      <c r="PM181" s="164"/>
      <c r="PN181" s="164"/>
      <c r="PO181" s="164"/>
      <c r="PP181" s="164"/>
      <c r="PQ181" s="164"/>
      <c r="PR181" s="164"/>
      <c r="PS181" s="164"/>
      <c r="PT181" s="164"/>
      <c r="PU181" s="164"/>
      <c r="PV181" s="164"/>
      <c r="PW181" s="164"/>
      <c r="PX181" s="164"/>
      <c r="PY181" s="164"/>
      <c r="PZ181" s="164"/>
      <c r="QA181" s="164"/>
      <c r="QB181" s="164"/>
      <c r="QC181" s="164"/>
      <c r="QD181" s="131"/>
    </row>
    <row r="182" spans="2:446">
      <c r="B182" s="128"/>
      <c r="C182" s="129"/>
      <c r="D182" s="129"/>
      <c r="E182" s="129"/>
      <c r="F182" s="130"/>
      <c r="G182" s="130"/>
      <c r="H182" s="131"/>
      <c r="I182" s="132"/>
      <c r="J182" s="132"/>
      <c r="K182" s="162"/>
      <c r="L182" s="132"/>
      <c r="M182" s="132"/>
      <c r="N182" s="135"/>
      <c r="O182" s="132"/>
      <c r="P182" s="135"/>
      <c r="Q182" s="132"/>
      <c r="R182" s="133"/>
      <c r="S182" s="133"/>
      <c r="T182" s="133"/>
      <c r="U182" s="133"/>
      <c r="V182" s="133"/>
      <c r="W182" s="133"/>
      <c r="X182" s="131"/>
      <c r="Y182" s="134"/>
      <c r="Z182" s="134"/>
      <c r="AA182" s="163"/>
      <c r="AB182" s="163"/>
      <c r="AC182" s="134"/>
      <c r="AD182" s="134"/>
      <c r="AE182" s="134"/>
      <c r="AF182" s="131"/>
      <c r="AG182" s="135"/>
      <c r="AH182" s="135"/>
      <c r="AI182" s="135"/>
      <c r="AJ182" s="135"/>
      <c r="AK182" s="135"/>
      <c r="AL182" s="131"/>
      <c r="AM182" s="156"/>
      <c r="AN182" s="156"/>
      <c r="AO182" s="156"/>
      <c r="AP182" s="131"/>
      <c r="AQ182" s="138"/>
      <c r="AR182" s="138"/>
      <c r="AS182" s="131"/>
      <c r="AT182" s="138"/>
      <c r="AU182" s="138"/>
      <c r="AV182" s="131"/>
      <c r="AW182" s="138"/>
      <c r="AX182" s="138"/>
      <c r="AY182" s="138"/>
      <c r="AZ182" s="138"/>
      <c r="BA182" s="138"/>
      <c r="BB182" s="131"/>
      <c r="BC182" s="138"/>
      <c r="BD182" s="138"/>
      <c r="BE182" s="138"/>
      <c r="BF182" s="131"/>
      <c r="BG182" s="138"/>
      <c r="BH182" s="138"/>
      <c r="BI182" s="131"/>
      <c r="BJ182" s="140"/>
      <c r="BK182" s="140"/>
      <c r="BL182" s="140"/>
      <c r="BM182" s="140"/>
      <c r="BN182" s="140"/>
      <c r="BO182" s="140"/>
      <c r="BP182" s="140"/>
      <c r="BQ182" s="140"/>
      <c r="BR182" s="140"/>
      <c r="BS182" s="140"/>
      <c r="BT182" s="140"/>
      <c r="BU182" s="140"/>
      <c r="BV182" s="140"/>
      <c r="BW182" s="140"/>
      <c r="BX182" s="140"/>
      <c r="BY182" s="140"/>
      <c r="BZ182" s="140"/>
      <c r="CA182" s="140"/>
      <c r="CB182" s="140"/>
      <c r="CC182" s="140"/>
      <c r="CD182" s="140"/>
      <c r="CE182" s="140"/>
      <c r="CF182" s="140"/>
      <c r="CG182" s="140"/>
      <c r="CH182" s="140"/>
      <c r="CI182" s="140"/>
      <c r="CJ182" s="140"/>
      <c r="CK182" s="140"/>
      <c r="CL182" s="140"/>
      <c r="CM182" s="140"/>
      <c r="CN182" s="140"/>
      <c r="CO182" s="140"/>
      <c r="CP182" s="140"/>
      <c r="CQ182" s="140"/>
      <c r="CR182" s="131"/>
      <c r="CS182" s="140"/>
      <c r="CT182" s="140"/>
      <c r="CU182" s="140"/>
      <c r="CV182" s="140"/>
      <c r="CW182" s="140"/>
      <c r="CX182" s="140"/>
      <c r="CY182" s="140"/>
      <c r="CZ182" s="140"/>
      <c r="DA182" s="140"/>
      <c r="DB182" s="140"/>
      <c r="DC182" s="140"/>
      <c r="DD182" s="140"/>
      <c r="DE182" s="140"/>
      <c r="DF182" s="140"/>
      <c r="DG182" s="140"/>
      <c r="DH182" s="140"/>
      <c r="DI182" s="140"/>
      <c r="DJ182" s="140"/>
      <c r="DK182" s="140"/>
      <c r="DL182" s="140"/>
      <c r="DM182" s="140"/>
      <c r="DN182" s="140"/>
      <c r="DO182" s="140"/>
      <c r="DP182" s="140"/>
      <c r="DQ182" s="140"/>
      <c r="DR182" s="140"/>
      <c r="DS182" s="140"/>
      <c r="DT182" s="140"/>
      <c r="DU182" s="140"/>
      <c r="DV182" s="140"/>
      <c r="DW182" s="140"/>
      <c r="DX182" s="140"/>
      <c r="DY182" s="140"/>
      <c r="DZ182" s="140"/>
      <c r="EA182" s="139"/>
      <c r="EB182" s="140"/>
      <c r="EC182" s="140"/>
      <c r="ED182" s="140"/>
      <c r="EE182" s="140"/>
      <c r="EF182" s="140"/>
      <c r="EG182" s="140"/>
      <c r="EH182" s="140"/>
      <c r="EI182" s="140"/>
      <c r="EJ182" s="140"/>
      <c r="EK182" s="140"/>
      <c r="EL182" s="140"/>
      <c r="EM182" s="140"/>
      <c r="EN182" s="140"/>
      <c r="EO182" s="140"/>
      <c r="EP182" s="140"/>
      <c r="EQ182" s="140"/>
      <c r="ER182" s="140"/>
      <c r="ES182" s="140"/>
      <c r="ET182" s="140"/>
      <c r="EU182" s="140"/>
      <c r="EV182" s="140"/>
      <c r="EW182" s="140"/>
      <c r="EX182" s="140"/>
      <c r="EY182" s="140"/>
      <c r="EZ182" s="140"/>
      <c r="FA182" s="140"/>
      <c r="FB182" s="140"/>
      <c r="FC182" s="140"/>
      <c r="FD182" s="140"/>
      <c r="FE182" s="140"/>
      <c r="FF182" s="140"/>
      <c r="FG182" s="140"/>
      <c r="FH182" s="140"/>
      <c r="FI182" s="140"/>
      <c r="FJ182" s="139"/>
      <c r="FK182" s="140"/>
      <c r="FL182" s="140"/>
      <c r="FM182" s="140"/>
      <c r="FN182" s="140"/>
      <c r="FO182" s="140"/>
      <c r="FP182" s="140"/>
      <c r="FQ182" s="140"/>
      <c r="FR182" s="140"/>
      <c r="FS182" s="140"/>
      <c r="FT182" s="140"/>
      <c r="FU182" s="140"/>
      <c r="FV182" s="140"/>
      <c r="FW182" s="140"/>
      <c r="FX182" s="140"/>
      <c r="FY182" s="140"/>
      <c r="FZ182" s="140"/>
      <c r="GA182" s="140"/>
      <c r="GB182" s="140"/>
      <c r="GC182" s="140"/>
      <c r="GD182" s="140"/>
      <c r="GE182" s="140"/>
      <c r="GF182" s="140"/>
      <c r="GG182" s="140"/>
      <c r="GH182" s="140"/>
      <c r="GI182" s="140"/>
      <c r="GJ182" s="140"/>
      <c r="GK182" s="140"/>
      <c r="GL182" s="140"/>
      <c r="GM182" s="140"/>
      <c r="GN182" s="140"/>
      <c r="GO182" s="140"/>
      <c r="GP182" s="140"/>
      <c r="GQ182" s="140"/>
      <c r="GR182" s="140"/>
      <c r="GS182" s="139"/>
      <c r="GT182" s="140"/>
      <c r="GU182" s="140"/>
      <c r="GV182" s="140"/>
      <c r="GW182" s="140"/>
      <c r="GX182" s="140"/>
      <c r="GY182" s="140"/>
      <c r="GZ182" s="140"/>
      <c r="HA182" s="140"/>
      <c r="HB182" s="140"/>
      <c r="HC182" s="140"/>
      <c r="HD182" s="140"/>
      <c r="HE182" s="140"/>
      <c r="HF182" s="140"/>
      <c r="HG182" s="140"/>
      <c r="HH182" s="140"/>
      <c r="HI182" s="140"/>
      <c r="HJ182" s="140"/>
      <c r="HK182" s="140"/>
      <c r="HL182" s="140"/>
      <c r="HM182" s="140"/>
      <c r="HN182" s="140"/>
      <c r="HO182" s="140"/>
      <c r="HP182" s="140"/>
      <c r="HQ182" s="140"/>
      <c r="HR182" s="140"/>
      <c r="HS182" s="140"/>
      <c r="HT182" s="140"/>
      <c r="HU182" s="140"/>
      <c r="HV182" s="140"/>
      <c r="HW182" s="140"/>
      <c r="HX182" s="140"/>
      <c r="HY182" s="140"/>
      <c r="HZ182" s="140"/>
      <c r="IA182" s="140"/>
      <c r="IB182" s="139"/>
      <c r="IC182" s="140"/>
      <c r="ID182" s="140"/>
      <c r="IE182" s="140"/>
      <c r="IF182" s="140"/>
      <c r="IG182" s="140"/>
      <c r="IH182" s="140"/>
      <c r="II182" s="140"/>
      <c r="IJ182" s="140"/>
      <c r="IK182" s="140"/>
      <c r="IL182" s="140"/>
      <c r="IM182" s="140"/>
      <c r="IN182" s="140"/>
      <c r="IO182" s="140"/>
      <c r="IP182" s="140"/>
      <c r="IQ182" s="140"/>
      <c r="IR182" s="140"/>
      <c r="IS182" s="140"/>
      <c r="IT182" s="140"/>
      <c r="IU182" s="140"/>
      <c r="IV182" s="140"/>
      <c r="IW182" s="140"/>
      <c r="IX182" s="140"/>
      <c r="IY182" s="140"/>
      <c r="IZ182" s="140"/>
      <c r="JA182" s="140"/>
      <c r="JB182" s="140"/>
      <c r="JC182" s="140"/>
      <c r="JD182" s="140"/>
      <c r="JE182" s="140"/>
      <c r="JF182" s="140"/>
      <c r="JG182" s="140"/>
      <c r="JH182" s="140"/>
      <c r="JI182" s="140"/>
      <c r="JJ182" s="140"/>
      <c r="JK182" s="139"/>
      <c r="JL182" s="140"/>
      <c r="JM182" s="140"/>
      <c r="JN182" s="140"/>
      <c r="JO182" s="140"/>
      <c r="JP182" s="140"/>
      <c r="JQ182" s="140"/>
      <c r="JR182" s="140"/>
      <c r="JS182" s="140"/>
      <c r="JT182" s="140"/>
      <c r="JU182" s="140"/>
      <c r="JV182" s="140"/>
      <c r="JW182" s="140"/>
      <c r="JX182" s="140"/>
      <c r="JY182" s="140"/>
      <c r="JZ182" s="140"/>
      <c r="KA182" s="140"/>
      <c r="KB182" s="140"/>
      <c r="KC182" s="140"/>
      <c r="KD182" s="140"/>
      <c r="KE182" s="140"/>
      <c r="KF182" s="140"/>
      <c r="KG182" s="140"/>
      <c r="KH182" s="140"/>
      <c r="KI182" s="140"/>
      <c r="KJ182" s="140"/>
      <c r="KK182" s="140"/>
      <c r="KL182" s="140"/>
      <c r="KM182" s="140"/>
      <c r="KN182" s="140"/>
      <c r="KO182" s="140"/>
      <c r="KP182" s="140"/>
      <c r="KQ182" s="140"/>
      <c r="KR182" s="140"/>
      <c r="KS182" s="140"/>
      <c r="KT182" s="139"/>
      <c r="KU182" s="140"/>
      <c r="KV182" s="140"/>
      <c r="KW182" s="140"/>
      <c r="KX182" s="140"/>
      <c r="KY182" s="140"/>
      <c r="KZ182" s="140"/>
      <c r="LA182" s="140"/>
      <c r="LB182" s="140"/>
      <c r="LC182" s="140"/>
      <c r="LD182" s="140"/>
      <c r="LE182" s="140"/>
      <c r="LF182" s="140"/>
      <c r="LG182" s="140"/>
      <c r="LH182" s="140"/>
      <c r="LI182" s="140"/>
      <c r="LJ182" s="140"/>
      <c r="LK182" s="140"/>
      <c r="LL182" s="140"/>
      <c r="LM182" s="140"/>
      <c r="LN182" s="140"/>
      <c r="LO182" s="140"/>
      <c r="LP182" s="140"/>
      <c r="LQ182" s="140"/>
      <c r="LR182" s="140"/>
      <c r="LS182" s="140"/>
      <c r="LT182" s="140"/>
      <c r="LU182" s="140"/>
      <c r="LV182" s="140"/>
      <c r="LW182" s="140"/>
      <c r="LX182" s="140"/>
      <c r="LY182" s="140"/>
      <c r="LZ182" s="140"/>
      <c r="MA182" s="140"/>
      <c r="MB182" s="140"/>
      <c r="MC182" s="139"/>
      <c r="MD182" s="164"/>
      <c r="ME182" s="164"/>
      <c r="MF182" s="164"/>
      <c r="MG182" s="164"/>
      <c r="MH182" s="164"/>
      <c r="MI182" s="164"/>
      <c r="MJ182" s="164"/>
      <c r="MK182" s="164"/>
      <c r="ML182" s="164"/>
      <c r="MM182" s="164"/>
      <c r="MN182" s="164"/>
      <c r="MO182" s="164"/>
      <c r="MP182" s="164"/>
      <c r="MQ182" s="164"/>
      <c r="MR182" s="164"/>
      <c r="MS182" s="164"/>
      <c r="MT182" s="164"/>
      <c r="MU182" s="164"/>
      <c r="MV182" s="164"/>
      <c r="MW182" s="164"/>
      <c r="MX182" s="164"/>
      <c r="MY182" s="164"/>
      <c r="MZ182" s="164"/>
      <c r="NA182" s="164"/>
      <c r="NB182" s="164"/>
      <c r="NC182" s="164"/>
      <c r="ND182" s="164"/>
      <c r="NE182" s="164"/>
      <c r="NF182" s="164"/>
      <c r="NG182" s="164"/>
      <c r="NH182" s="164"/>
      <c r="NI182" s="164"/>
      <c r="NJ182" s="164"/>
      <c r="NK182" s="164"/>
      <c r="NL182" s="139"/>
      <c r="NM182" s="164"/>
      <c r="NN182" s="164"/>
      <c r="NO182" s="164"/>
      <c r="NP182" s="164"/>
      <c r="NQ182" s="164"/>
      <c r="NR182" s="164"/>
      <c r="NS182" s="164"/>
      <c r="NT182" s="164"/>
      <c r="NU182" s="164"/>
      <c r="NV182" s="164"/>
      <c r="NW182" s="164"/>
      <c r="NX182" s="164"/>
      <c r="NY182" s="164"/>
      <c r="NZ182" s="164"/>
      <c r="OA182" s="164"/>
      <c r="OB182" s="164"/>
      <c r="OC182" s="164"/>
      <c r="OD182" s="164"/>
      <c r="OE182" s="164"/>
      <c r="OF182" s="164"/>
      <c r="OG182" s="164"/>
      <c r="OH182" s="164"/>
      <c r="OI182" s="164"/>
      <c r="OJ182" s="164"/>
      <c r="OK182" s="164"/>
      <c r="OL182" s="164"/>
      <c r="OM182" s="164"/>
      <c r="ON182" s="164"/>
      <c r="OO182" s="164"/>
      <c r="OP182" s="164"/>
      <c r="OQ182" s="164"/>
      <c r="OR182" s="164"/>
      <c r="OS182" s="164"/>
      <c r="OT182" s="164"/>
      <c r="OU182" s="139"/>
      <c r="OV182" s="164"/>
      <c r="OW182" s="164"/>
      <c r="OX182" s="164"/>
      <c r="OY182" s="164"/>
      <c r="OZ182" s="164"/>
      <c r="PA182" s="164"/>
      <c r="PB182" s="164"/>
      <c r="PC182" s="164"/>
      <c r="PD182" s="164"/>
      <c r="PE182" s="164"/>
      <c r="PF182" s="164"/>
      <c r="PG182" s="164"/>
      <c r="PH182" s="164"/>
      <c r="PI182" s="164"/>
      <c r="PJ182" s="164"/>
      <c r="PK182" s="164"/>
      <c r="PL182" s="164"/>
      <c r="PM182" s="164"/>
      <c r="PN182" s="164"/>
      <c r="PO182" s="164"/>
      <c r="PP182" s="164"/>
      <c r="PQ182" s="164"/>
      <c r="PR182" s="164"/>
      <c r="PS182" s="164"/>
      <c r="PT182" s="164"/>
      <c r="PU182" s="164"/>
      <c r="PV182" s="164"/>
      <c r="PW182" s="164"/>
      <c r="PX182" s="164"/>
      <c r="PY182" s="164"/>
      <c r="PZ182" s="164"/>
      <c r="QA182" s="164"/>
      <c r="QB182" s="164"/>
      <c r="QC182" s="164"/>
      <c r="QD182" s="131"/>
    </row>
    <row r="183" spans="2:446">
      <c r="B183" s="128"/>
      <c r="C183" s="129"/>
      <c r="D183" s="129"/>
      <c r="E183" s="129"/>
      <c r="F183" s="130"/>
      <c r="G183" s="130"/>
      <c r="H183" s="131"/>
      <c r="I183" s="132"/>
      <c r="J183" s="132"/>
      <c r="K183" s="162"/>
      <c r="L183" s="132"/>
      <c r="M183" s="132"/>
      <c r="N183" s="135"/>
      <c r="O183" s="132"/>
      <c r="P183" s="135"/>
      <c r="Q183" s="132"/>
      <c r="R183" s="133"/>
      <c r="S183" s="133"/>
      <c r="T183" s="133"/>
      <c r="U183" s="133"/>
      <c r="V183" s="133"/>
      <c r="W183" s="133"/>
      <c r="X183" s="131"/>
      <c r="Y183" s="134"/>
      <c r="Z183" s="134"/>
      <c r="AA183" s="163"/>
      <c r="AB183" s="163"/>
      <c r="AC183" s="134"/>
      <c r="AD183" s="134"/>
      <c r="AE183" s="134"/>
      <c r="AF183" s="131"/>
      <c r="AG183" s="135"/>
      <c r="AH183" s="135"/>
      <c r="AI183" s="135"/>
      <c r="AJ183" s="135"/>
      <c r="AK183" s="135"/>
      <c r="AL183" s="131"/>
      <c r="AM183" s="156"/>
      <c r="AN183" s="156"/>
      <c r="AO183" s="156"/>
      <c r="AP183" s="131"/>
      <c r="AQ183" s="138"/>
      <c r="AR183" s="138"/>
      <c r="AS183" s="131"/>
      <c r="AT183" s="138"/>
      <c r="AU183" s="138"/>
      <c r="AV183" s="131"/>
      <c r="AW183" s="138"/>
      <c r="AX183" s="138"/>
      <c r="AY183" s="138"/>
      <c r="AZ183" s="138"/>
      <c r="BA183" s="138"/>
      <c r="BB183" s="131"/>
      <c r="BC183" s="138"/>
      <c r="BD183" s="138"/>
      <c r="BE183" s="138"/>
      <c r="BF183" s="131"/>
      <c r="BG183" s="138"/>
      <c r="BH183" s="138"/>
      <c r="BI183" s="131"/>
      <c r="BJ183" s="140"/>
      <c r="BK183" s="140"/>
      <c r="BL183" s="140"/>
      <c r="BM183" s="140"/>
      <c r="BN183" s="140"/>
      <c r="BO183" s="140"/>
      <c r="BP183" s="140"/>
      <c r="BQ183" s="140"/>
      <c r="BR183" s="140"/>
      <c r="BS183" s="140"/>
      <c r="BT183" s="140"/>
      <c r="BU183" s="140"/>
      <c r="BV183" s="140"/>
      <c r="BW183" s="140"/>
      <c r="BX183" s="140"/>
      <c r="BY183" s="140"/>
      <c r="BZ183" s="140"/>
      <c r="CA183" s="140"/>
      <c r="CB183" s="140"/>
      <c r="CC183" s="140"/>
      <c r="CD183" s="140"/>
      <c r="CE183" s="140"/>
      <c r="CF183" s="140"/>
      <c r="CG183" s="140"/>
      <c r="CH183" s="140"/>
      <c r="CI183" s="140"/>
      <c r="CJ183" s="140"/>
      <c r="CK183" s="140"/>
      <c r="CL183" s="140"/>
      <c r="CM183" s="140"/>
      <c r="CN183" s="140"/>
      <c r="CO183" s="140"/>
      <c r="CP183" s="140"/>
      <c r="CQ183" s="140"/>
      <c r="CR183" s="131"/>
      <c r="CS183" s="140"/>
      <c r="CT183" s="140"/>
      <c r="CU183" s="140"/>
      <c r="CV183" s="140"/>
      <c r="CW183" s="140"/>
      <c r="CX183" s="140"/>
      <c r="CY183" s="140"/>
      <c r="CZ183" s="140"/>
      <c r="DA183" s="140"/>
      <c r="DB183" s="140"/>
      <c r="DC183" s="140"/>
      <c r="DD183" s="140"/>
      <c r="DE183" s="140"/>
      <c r="DF183" s="140"/>
      <c r="DG183" s="140"/>
      <c r="DH183" s="140"/>
      <c r="DI183" s="140"/>
      <c r="DJ183" s="140"/>
      <c r="DK183" s="140"/>
      <c r="DL183" s="140"/>
      <c r="DM183" s="140"/>
      <c r="DN183" s="140"/>
      <c r="DO183" s="140"/>
      <c r="DP183" s="140"/>
      <c r="DQ183" s="140"/>
      <c r="DR183" s="140"/>
      <c r="DS183" s="140"/>
      <c r="DT183" s="140"/>
      <c r="DU183" s="140"/>
      <c r="DV183" s="140"/>
      <c r="DW183" s="140"/>
      <c r="DX183" s="140"/>
      <c r="DY183" s="140"/>
      <c r="DZ183" s="140"/>
      <c r="EA183" s="139"/>
      <c r="EB183" s="140"/>
      <c r="EC183" s="140"/>
      <c r="ED183" s="140"/>
      <c r="EE183" s="140"/>
      <c r="EF183" s="140"/>
      <c r="EG183" s="140"/>
      <c r="EH183" s="140"/>
      <c r="EI183" s="140"/>
      <c r="EJ183" s="140"/>
      <c r="EK183" s="140"/>
      <c r="EL183" s="140"/>
      <c r="EM183" s="140"/>
      <c r="EN183" s="140"/>
      <c r="EO183" s="140"/>
      <c r="EP183" s="140"/>
      <c r="EQ183" s="140"/>
      <c r="ER183" s="140"/>
      <c r="ES183" s="140"/>
      <c r="ET183" s="140"/>
      <c r="EU183" s="140"/>
      <c r="EV183" s="140"/>
      <c r="EW183" s="140"/>
      <c r="EX183" s="140"/>
      <c r="EY183" s="140"/>
      <c r="EZ183" s="140"/>
      <c r="FA183" s="140"/>
      <c r="FB183" s="140"/>
      <c r="FC183" s="140"/>
      <c r="FD183" s="140"/>
      <c r="FE183" s="140"/>
      <c r="FF183" s="140"/>
      <c r="FG183" s="140"/>
      <c r="FH183" s="140"/>
      <c r="FI183" s="140"/>
      <c r="FJ183" s="139"/>
      <c r="FK183" s="140"/>
      <c r="FL183" s="140"/>
      <c r="FM183" s="140"/>
      <c r="FN183" s="140"/>
      <c r="FO183" s="140"/>
      <c r="FP183" s="140"/>
      <c r="FQ183" s="140"/>
      <c r="FR183" s="140"/>
      <c r="FS183" s="140"/>
      <c r="FT183" s="140"/>
      <c r="FU183" s="140"/>
      <c r="FV183" s="140"/>
      <c r="FW183" s="140"/>
      <c r="FX183" s="140"/>
      <c r="FY183" s="140"/>
      <c r="FZ183" s="140"/>
      <c r="GA183" s="140"/>
      <c r="GB183" s="140"/>
      <c r="GC183" s="140"/>
      <c r="GD183" s="140"/>
      <c r="GE183" s="140"/>
      <c r="GF183" s="140"/>
      <c r="GG183" s="140"/>
      <c r="GH183" s="140"/>
      <c r="GI183" s="140"/>
      <c r="GJ183" s="140"/>
      <c r="GK183" s="140"/>
      <c r="GL183" s="140"/>
      <c r="GM183" s="140"/>
      <c r="GN183" s="140"/>
      <c r="GO183" s="140"/>
      <c r="GP183" s="140"/>
      <c r="GQ183" s="140"/>
      <c r="GR183" s="140"/>
      <c r="GS183" s="139"/>
      <c r="GT183" s="140"/>
      <c r="GU183" s="140"/>
      <c r="GV183" s="140"/>
      <c r="GW183" s="140"/>
      <c r="GX183" s="140"/>
      <c r="GY183" s="140"/>
      <c r="GZ183" s="140"/>
      <c r="HA183" s="140"/>
      <c r="HB183" s="140"/>
      <c r="HC183" s="140"/>
      <c r="HD183" s="140"/>
      <c r="HE183" s="140"/>
      <c r="HF183" s="140"/>
      <c r="HG183" s="140"/>
      <c r="HH183" s="140"/>
      <c r="HI183" s="140"/>
      <c r="HJ183" s="140"/>
      <c r="HK183" s="140"/>
      <c r="HL183" s="140"/>
      <c r="HM183" s="140"/>
      <c r="HN183" s="140"/>
      <c r="HO183" s="140"/>
      <c r="HP183" s="140"/>
      <c r="HQ183" s="140"/>
      <c r="HR183" s="140"/>
      <c r="HS183" s="140"/>
      <c r="HT183" s="140"/>
      <c r="HU183" s="140"/>
      <c r="HV183" s="140"/>
      <c r="HW183" s="140"/>
      <c r="HX183" s="140"/>
      <c r="HY183" s="140"/>
      <c r="HZ183" s="140"/>
      <c r="IA183" s="140"/>
      <c r="IB183" s="139"/>
      <c r="IC183" s="140"/>
      <c r="ID183" s="140"/>
      <c r="IE183" s="140"/>
      <c r="IF183" s="140"/>
      <c r="IG183" s="140"/>
      <c r="IH183" s="140"/>
      <c r="II183" s="140"/>
      <c r="IJ183" s="140"/>
      <c r="IK183" s="140"/>
      <c r="IL183" s="140"/>
      <c r="IM183" s="140"/>
      <c r="IN183" s="140"/>
      <c r="IO183" s="140"/>
      <c r="IP183" s="140"/>
      <c r="IQ183" s="140"/>
      <c r="IR183" s="140"/>
      <c r="IS183" s="140"/>
      <c r="IT183" s="140"/>
      <c r="IU183" s="140"/>
      <c r="IV183" s="140"/>
      <c r="IW183" s="140"/>
      <c r="IX183" s="140"/>
      <c r="IY183" s="140"/>
      <c r="IZ183" s="140"/>
      <c r="JA183" s="140"/>
      <c r="JB183" s="140"/>
      <c r="JC183" s="140"/>
      <c r="JD183" s="140"/>
      <c r="JE183" s="140"/>
      <c r="JF183" s="140"/>
      <c r="JG183" s="140"/>
      <c r="JH183" s="140"/>
      <c r="JI183" s="140"/>
      <c r="JJ183" s="140"/>
      <c r="JK183" s="139"/>
      <c r="JL183" s="140"/>
      <c r="JM183" s="140"/>
      <c r="JN183" s="140"/>
      <c r="JO183" s="140"/>
      <c r="JP183" s="140"/>
      <c r="JQ183" s="140"/>
      <c r="JR183" s="140"/>
      <c r="JS183" s="140"/>
      <c r="JT183" s="140"/>
      <c r="JU183" s="140"/>
      <c r="JV183" s="140"/>
      <c r="JW183" s="140"/>
      <c r="JX183" s="140"/>
      <c r="JY183" s="140"/>
      <c r="JZ183" s="140"/>
      <c r="KA183" s="140"/>
      <c r="KB183" s="140"/>
      <c r="KC183" s="140"/>
      <c r="KD183" s="140"/>
      <c r="KE183" s="140"/>
      <c r="KF183" s="140"/>
      <c r="KG183" s="140"/>
      <c r="KH183" s="140"/>
      <c r="KI183" s="140"/>
      <c r="KJ183" s="140"/>
      <c r="KK183" s="140"/>
      <c r="KL183" s="140"/>
      <c r="KM183" s="140"/>
      <c r="KN183" s="140"/>
      <c r="KO183" s="140"/>
      <c r="KP183" s="140"/>
      <c r="KQ183" s="140"/>
      <c r="KR183" s="140"/>
      <c r="KS183" s="140"/>
      <c r="KT183" s="139"/>
      <c r="KU183" s="140"/>
      <c r="KV183" s="140"/>
      <c r="KW183" s="140"/>
      <c r="KX183" s="140"/>
      <c r="KY183" s="140"/>
      <c r="KZ183" s="140"/>
      <c r="LA183" s="140"/>
      <c r="LB183" s="140"/>
      <c r="LC183" s="140"/>
      <c r="LD183" s="140"/>
      <c r="LE183" s="140"/>
      <c r="LF183" s="140"/>
      <c r="LG183" s="140"/>
      <c r="LH183" s="140"/>
      <c r="LI183" s="140"/>
      <c r="LJ183" s="140"/>
      <c r="LK183" s="140"/>
      <c r="LL183" s="140"/>
      <c r="LM183" s="140"/>
      <c r="LN183" s="140"/>
      <c r="LO183" s="140"/>
      <c r="LP183" s="140"/>
      <c r="LQ183" s="140"/>
      <c r="LR183" s="140"/>
      <c r="LS183" s="140"/>
      <c r="LT183" s="140"/>
      <c r="LU183" s="140"/>
      <c r="LV183" s="140"/>
      <c r="LW183" s="140"/>
      <c r="LX183" s="140"/>
      <c r="LY183" s="140"/>
      <c r="LZ183" s="140"/>
      <c r="MA183" s="140"/>
      <c r="MB183" s="140"/>
      <c r="MC183" s="139"/>
      <c r="MD183" s="164"/>
      <c r="ME183" s="164"/>
      <c r="MF183" s="164"/>
      <c r="MG183" s="164"/>
      <c r="MH183" s="164"/>
      <c r="MI183" s="164"/>
      <c r="MJ183" s="164"/>
      <c r="MK183" s="164"/>
      <c r="ML183" s="164"/>
      <c r="MM183" s="164"/>
      <c r="MN183" s="164"/>
      <c r="MO183" s="164"/>
      <c r="MP183" s="164"/>
      <c r="MQ183" s="164"/>
      <c r="MR183" s="164"/>
      <c r="MS183" s="164"/>
      <c r="MT183" s="164"/>
      <c r="MU183" s="164"/>
      <c r="MV183" s="164"/>
      <c r="MW183" s="164"/>
      <c r="MX183" s="164"/>
      <c r="MY183" s="164"/>
      <c r="MZ183" s="164"/>
      <c r="NA183" s="164"/>
      <c r="NB183" s="164"/>
      <c r="NC183" s="164"/>
      <c r="ND183" s="164"/>
      <c r="NE183" s="164"/>
      <c r="NF183" s="164"/>
      <c r="NG183" s="164"/>
      <c r="NH183" s="164"/>
      <c r="NI183" s="164"/>
      <c r="NJ183" s="164"/>
      <c r="NK183" s="164"/>
      <c r="NL183" s="139"/>
      <c r="NM183" s="164"/>
      <c r="NN183" s="164"/>
      <c r="NO183" s="164"/>
      <c r="NP183" s="164"/>
      <c r="NQ183" s="164"/>
      <c r="NR183" s="164"/>
      <c r="NS183" s="164"/>
      <c r="NT183" s="164"/>
      <c r="NU183" s="164"/>
      <c r="NV183" s="164"/>
      <c r="NW183" s="164"/>
      <c r="NX183" s="164"/>
      <c r="NY183" s="164"/>
      <c r="NZ183" s="164"/>
      <c r="OA183" s="164"/>
      <c r="OB183" s="164"/>
      <c r="OC183" s="164"/>
      <c r="OD183" s="164"/>
      <c r="OE183" s="164"/>
      <c r="OF183" s="164"/>
      <c r="OG183" s="164"/>
      <c r="OH183" s="164"/>
      <c r="OI183" s="164"/>
      <c r="OJ183" s="164"/>
      <c r="OK183" s="164"/>
      <c r="OL183" s="164"/>
      <c r="OM183" s="164"/>
      <c r="ON183" s="164"/>
      <c r="OO183" s="164"/>
      <c r="OP183" s="164"/>
      <c r="OQ183" s="164"/>
      <c r="OR183" s="164"/>
      <c r="OS183" s="164"/>
      <c r="OT183" s="164"/>
      <c r="OU183" s="139"/>
      <c r="OV183" s="164"/>
      <c r="OW183" s="164"/>
      <c r="OX183" s="164"/>
      <c r="OY183" s="164"/>
      <c r="OZ183" s="164"/>
      <c r="PA183" s="164"/>
      <c r="PB183" s="164"/>
      <c r="PC183" s="164"/>
      <c r="PD183" s="164"/>
      <c r="PE183" s="164"/>
      <c r="PF183" s="164"/>
      <c r="PG183" s="164"/>
      <c r="PH183" s="164"/>
      <c r="PI183" s="164"/>
      <c r="PJ183" s="164"/>
      <c r="PK183" s="164"/>
      <c r="PL183" s="164"/>
      <c r="PM183" s="164"/>
      <c r="PN183" s="164"/>
      <c r="PO183" s="164"/>
      <c r="PP183" s="164"/>
      <c r="PQ183" s="164"/>
      <c r="PR183" s="164"/>
      <c r="PS183" s="164"/>
      <c r="PT183" s="164"/>
      <c r="PU183" s="164"/>
      <c r="PV183" s="164"/>
      <c r="PW183" s="164"/>
      <c r="PX183" s="164"/>
      <c r="PY183" s="164"/>
      <c r="PZ183" s="164"/>
      <c r="QA183" s="164"/>
      <c r="QB183" s="164"/>
      <c r="QC183" s="164"/>
      <c r="QD183" s="131"/>
    </row>
    <row r="184" spans="2:446">
      <c r="B184" s="128"/>
      <c r="C184" s="129"/>
      <c r="D184" s="129"/>
      <c r="E184" s="129"/>
      <c r="F184" s="130"/>
      <c r="G184" s="130"/>
      <c r="H184" s="131"/>
      <c r="I184" s="132"/>
      <c r="J184" s="132"/>
      <c r="K184" s="162"/>
      <c r="L184" s="132"/>
      <c r="M184" s="132"/>
      <c r="N184" s="135"/>
      <c r="O184" s="132"/>
      <c r="P184" s="135"/>
      <c r="Q184" s="132"/>
      <c r="R184" s="133"/>
      <c r="S184" s="133"/>
      <c r="T184" s="133"/>
      <c r="U184" s="133"/>
      <c r="V184" s="133"/>
      <c r="W184" s="133"/>
      <c r="X184" s="131"/>
      <c r="Y184" s="134"/>
      <c r="Z184" s="134"/>
      <c r="AA184" s="163"/>
      <c r="AB184" s="163"/>
      <c r="AC184" s="134"/>
      <c r="AD184" s="134"/>
      <c r="AE184" s="134"/>
      <c r="AF184" s="131"/>
      <c r="AG184" s="135"/>
      <c r="AH184" s="135"/>
      <c r="AI184" s="135"/>
      <c r="AJ184" s="135"/>
      <c r="AK184" s="135"/>
      <c r="AL184" s="131"/>
      <c r="AM184" s="156"/>
      <c r="AN184" s="156"/>
      <c r="AO184" s="156"/>
      <c r="AP184" s="131"/>
      <c r="AQ184" s="138"/>
      <c r="AR184" s="138"/>
      <c r="AS184" s="131"/>
      <c r="AT184" s="138"/>
      <c r="AU184" s="138"/>
      <c r="AV184" s="131"/>
      <c r="AW184" s="138"/>
      <c r="AX184" s="138"/>
      <c r="AY184" s="138"/>
      <c r="AZ184" s="138"/>
      <c r="BA184" s="138"/>
      <c r="BB184" s="131"/>
      <c r="BC184" s="138"/>
      <c r="BD184" s="138"/>
      <c r="BE184" s="138"/>
      <c r="BF184" s="131"/>
      <c r="BG184" s="138"/>
      <c r="BH184" s="138"/>
      <c r="BI184" s="131"/>
      <c r="BJ184" s="140"/>
      <c r="BK184" s="140"/>
      <c r="BL184" s="140"/>
      <c r="BM184" s="140"/>
      <c r="BN184" s="140"/>
      <c r="BO184" s="140"/>
      <c r="BP184" s="140"/>
      <c r="BQ184" s="140"/>
      <c r="BR184" s="140"/>
      <c r="BS184" s="140"/>
      <c r="BT184" s="140"/>
      <c r="BU184" s="140"/>
      <c r="BV184" s="140"/>
      <c r="BW184" s="140"/>
      <c r="BX184" s="140"/>
      <c r="BY184" s="140"/>
      <c r="BZ184" s="140"/>
      <c r="CA184" s="140"/>
      <c r="CB184" s="140"/>
      <c r="CC184" s="140"/>
      <c r="CD184" s="140"/>
      <c r="CE184" s="140"/>
      <c r="CF184" s="140"/>
      <c r="CG184" s="140"/>
      <c r="CH184" s="140"/>
      <c r="CI184" s="140"/>
      <c r="CJ184" s="140"/>
      <c r="CK184" s="140"/>
      <c r="CL184" s="140"/>
      <c r="CM184" s="140"/>
      <c r="CN184" s="140"/>
      <c r="CO184" s="140"/>
      <c r="CP184" s="140"/>
      <c r="CQ184" s="140"/>
      <c r="CR184" s="131"/>
      <c r="CS184" s="140"/>
      <c r="CT184" s="140"/>
      <c r="CU184" s="140"/>
      <c r="CV184" s="140"/>
      <c r="CW184" s="140"/>
      <c r="CX184" s="140"/>
      <c r="CY184" s="140"/>
      <c r="CZ184" s="140"/>
      <c r="DA184" s="140"/>
      <c r="DB184" s="140"/>
      <c r="DC184" s="140"/>
      <c r="DD184" s="140"/>
      <c r="DE184" s="140"/>
      <c r="DF184" s="140"/>
      <c r="DG184" s="140"/>
      <c r="DH184" s="140"/>
      <c r="DI184" s="140"/>
      <c r="DJ184" s="140"/>
      <c r="DK184" s="140"/>
      <c r="DL184" s="140"/>
      <c r="DM184" s="140"/>
      <c r="DN184" s="140"/>
      <c r="DO184" s="140"/>
      <c r="DP184" s="140"/>
      <c r="DQ184" s="140"/>
      <c r="DR184" s="140"/>
      <c r="DS184" s="140"/>
      <c r="DT184" s="140"/>
      <c r="DU184" s="140"/>
      <c r="DV184" s="140"/>
      <c r="DW184" s="140"/>
      <c r="DX184" s="140"/>
      <c r="DY184" s="140"/>
      <c r="DZ184" s="140"/>
      <c r="EA184" s="139"/>
      <c r="EB184" s="140"/>
      <c r="EC184" s="140"/>
      <c r="ED184" s="140"/>
      <c r="EE184" s="140"/>
      <c r="EF184" s="140"/>
      <c r="EG184" s="140"/>
      <c r="EH184" s="140"/>
      <c r="EI184" s="140"/>
      <c r="EJ184" s="140"/>
      <c r="EK184" s="140"/>
      <c r="EL184" s="140"/>
      <c r="EM184" s="140"/>
      <c r="EN184" s="140"/>
      <c r="EO184" s="140"/>
      <c r="EP184" s="140"/>
      <c r="EQ184" s="140"/>
      <c r="ER184" s="140"/>
      <c r="ES184" s="140"/>
      <c r="ET184" s="140"/>
      <c r="EU184" s="140"/>
      <c r="EV184" s="140"/>
      <c r="EW184" s="140"/>
      <c r="EX184" s="140"/>
      <c r="EY184" s="140"/>
      <c r="EZ184" s="140"/>
      <c r="FA184" s="140"/>
      <c r="FB184" s="140"/>
      <c r="FC184" s="140"/>
      <c r="FD184" s="140"/>
      <c r="FE184" s="140"/>
      <c r="FF184" s="140"/>
      <c r="FG184" s="140"/>
      <c r="FH184" s="140"/>
      <c r="FI184" s="140"/>
      <c r="FJ184" s="139"/>
      <c r="FK184" s="140"/>
      <c r="FL184" s="140"/>
      <c r="FM184" s="140"/>
      <c r="FN184" s="140"/>
      <c r="FO184" s="140"/>
      <c r="FP184" s="140"/>
      <c r="FQ184" s="140"/>
      <c r="FR184" s="140"/>
      <c r="FS184" s="140"/>
      <c r="FT184" s="140"/>
      <c r="FU184" s="140"/>
      <c r="FV184" s="140"/>
      <c r="FW184" s="140"/>
      <c r="FX184" s="140"/>
      <c r="FY184" s="140"/>
      <c r="FZ184" s="140"/>
      <c r="GA184" s="140"/>
      <c r="GB184" s="140"/>
      <c r="GC184" s="140"/>
      <c r="GD184" s="140"/>
      <c r="GE184" s="140"/>
      <c r="GF184" s="140"/>
      <c r="GG184" s="140"/>
      <c r="GH184" s="140"/>
      <c r="GI184" s="140"/>
      <c r="GJ184" s="140"/>
      <c r="GK184" s="140"/>
      <c r="GL184" s="140"/>
      <c r="GM184" s="140"/>
      <c r="GN184" s="140"/>
      <c r="GO184" s="140"/>
      <c r="GP184" s="140"/>
      <c r="GQ184" s="140"/>
      <c r="GR184" s="140"/>
      <c r="GS184" s="139"/>
      <c r="GT184" s="140"/>
      <c r="GU184" s="140"/>
      <c r="GV184" s="140"/>
      <c r="GW184" s="140"/>
      <c r="GX184" s="140"/>
      <c r="GY184" s="140"/>
      <c r="GZ184" s="140"/>
      <c r="HA184" s="140"/>
      <c r="HB184" s="140"/>
      <c r="HC184" s="140"/>
      <c r="HD184" s="140"/>
      <c r="HE184" s="140"/>
      <c r="HF184" s="140"/>
      <c r="HG184" s="140"/>
      <c r="HH184" s="140"/>
      <c r="HI184" s="140"/>
      <c r="HJ184" s="140"/>
      <c r="HK184" s="140"/>
      <c r="HL184" s="140"/>
      <c r="HM184" s="140"/>
      <c r="HN184" s="140"/>
      <c r="HO184" s="140"/>
      <c r="HP184" s="140"/>
      <c r="HQ184" s="140"/>
      <c r="HR184" s="140"/>
      <c r="HS184" s="140"/>
      <c r="HT184" s="140"/>
      <c r="HU184" s="140"/>
      <c r="HV184" s="140"/>
      <c r="HW184" s="140"/>
      <c r="HX184" s="140"/>
      <c r="HY184" s="140"/>
      <c r="HZ184" s="140"/>
      <c r="IA184" s="140"/>
      <c r="IB184" s="139"/>
      <c r="IC184" s="140"/>
      <c r="ID184" s="140"/>
      <c r="IE184" s="140"/>
      <c r="IF184" s="140"/>
      <c r="IG184" s="140"/>
      <c r="IH184" s="140"/>
      <c r="II184" s="140"/>
      <c r="IJ184" s="140"/>
      <c r="IK184" s="140"/>
      <c r="IL184" s="140"/>
      <c r="IM184" s="140"/>
      <c r="IN184" s="140"/>
      <c r="IO184" s="140"/>
      <c r="IP184" s="140"/>
      <c r="IQ184" s="140"/>
      <c r="IR184" s="140"/>
      <c r="IS184" s="140"/>
      <c r="IT184" s="140"/>
      <c r="IU184" s="140"/>
      <c r="IV184" s="140"/>
      <c r="IW184" s="140"/>
      <c r="IX184" s="140"/>
      <c r="IY184" s="140"/>
      <c r="IZ184" s="140"/>
      <c r="JA184" s="140"/>
      <c r="JB184" s="140"/>
      <c r="JC184" s="140"/>
      <c r="JD184" s="140"/>
      <c r="JE184" s="140"/>
      <c r="JF184" s="140"/>
      <c r="JG184" s="140"/>
      <c r="JH184" s="140"/>
      <c r="JI184" s="140"/>
      <c r="JJ184" s="140"/>
      <c r="JK184" s="139"/>
      <c r="JL184" s="140"/>
      <c r="JM184" s="140"/>
      <c r="JN184" s="140"/>
      <c r="JO184" s="140"/>
      <c r="JP184" s="140"/>
      <c r="JQ184" s="140"/>
      <c r="JR184" s="140"/>
      <c r="JS184" s="140"/>
      <c r="JT184" s="140"/>
      <c r="JU184" s="140"/>
      <c r="JV184" s="140"/>
      <c r="JW184" s="140"/>
      <c r="JX184" s="140"/>
      <c r="JY184" s="140"/>
      <c r="JZ184" s="140"/>
      <c r="KA184" s="140"/>
      <c r="KB184" s="140"/>
      <c r="KC184" s="140"/>
      <c r="KD184" s="140"/>
      <c r="KE184" s="140"/>
      <c r="KF184" s="140"/>
      <c r="KG184" s="140"/>
      <c r="KH184" s="140"/>
      <c r="KI184" s="140"/>
      <c r="KJ184" s="140"/>
      <c r="KK184" s="140"/>
      <c r="KL184" s="140"/>
      <c r="KM184" s="140"/>
      <c r="KN184" s="140"/>
      <c r="KO184" s="140"/>
      <c r="KP184" s="140"/>
      <c r="KQ184" s="140"/>
      <c r="KR184" s="140"/>
      <c r="KS184" s="140"/>
      <c r="KT184" s="139"/>
      <c r="KU184" s="140"/>
      <c r="KV184" s="140"/>
      <c r="KW184" s="140"/>
      <c r="KX184" s="140"/>
      <c r="KY184" s="140"/>
      <c r="KZ184" s="140"/>
      <c r="LA184" s="140"/>
      <c r="LB184" s="140"/>
      <c r="LC184" s="140"/>
      <c r="LD184" s="140"/>
      <c r="LE184" s="140"/>
      <c r="LF184" s="140"/>
      <c r="LG184" s="140"/>
      <c r="LH184" s="140"/>
      <c r="LI184" s="140"/>
      <c r="LJ184" s="140"/>
      <c r="LK184" s="140"/>
      <c r="LL184" s="140"/>
      <c r="LM184" s="140"/>
      <c r="LN184" s="140"/>
      <c r="LO184" s="140"/>
      <c r="LP184" s="140"/>
      <c r="LQ184" s="140"/>
      <c r="LR184" s="140"/>
      <c r="LS184" s="140"/>
      <c r="LT184" s="140"/>
      <c r="LU184" s="140"/>
      <c r="LV184" s="140"/>
      <c r="LW184" s="140"/>
      <c r="LX184" s="140"/>
      <c r="LY184" s="140"/>
      <c r="LZ184" s="140"/>
      <c r="MA184" s="140"/>
      <c r="MB184" s="140"/>
      <c r="MC184" s="139"/>
      <c r="MD184" s="164"/>
      <c r="ME184" s="164"/>
      <c r="MF184" s="164"/>
      <c r="MG184" s="164"/>
      <c r="MH184" s="164"/>
      <c r="MI184" s="164"/>
      <c r="MJ184" s="164"/>
      <c r="MK184" s="164"/>
      <c r="ML184" s="164"/>
      <c r="MM184" s="164"/>
      <c r="MN184" s="164"/>
      <c r="MO184" s="164"/>
      <c r="MP184" s="164"/>
      <c r="MQ184" s="164"/>
      <c r="MR184" s="164"/>
      <c r="MS184" s="164"/>
      <c r="MT184" s="164"/>
      <c r="MU184" s="164"/>
      <c r="MV184" s="164"/>
      <c r="MW184" s="164"/>
      <c r="MX184" s="164"/>
      <c r="MY184" s="164"/>
      <c r="MZ184" s="164"/>
      <c r="NA184" s="164"/>
      <c r="NB184" s="164"/>
      <c r="NC184" s="164"/>
      <c r="ND184" s="164"/>
      <c r="NE184" s="164"/>
      <c r="NF184" s="164"/>
      <c r="NG184" s="164"/>
      <c r="NH184" s="164"/>
      <c r="NI184" s="164"/>
      <c r="NJ184" s="164"/>
      <c r="NK184" s="164"/>
      <c r="NL184" s="139"/>
      <c r="NM184" s="164"/>
      <c r="NN184" s="164"/>
      <c r="NO184" s="164"/>
      <c r="NP184" s="164"/>
      <c r="NQ184" s="164"/>
      <c r="NR184" s="164"/>
      <c r="NS184" s="164"/>
      <c r="NT184" s="164"/>
      <c r="NU184" s="164"/>
      <c r="NV184" s="164"/>
      <c r="NW184" s="164"/>
      <c r="NX184" s="164"/>
      <c r="NY184" s="164"/>
      <c r="NZ184" s="164"/>
      <c r="OA184" s="164"/>
      <c r="OB184" s="164"/>
      <c r="OC184" s="164"/>
      <c r="OD184" s="164"/>
      <c r="OE184" s="164"/>
      <c r="OF184" s="164"/>
      <c r="OG184" s="164"/>
      <c r="OH184" s="164"/>
      <c r="OI184" s="164"/>
      <c r="OJ184" s="164"/>
      <c r="OK184" s="164"/>
      <c r="OL184" s="164"/>
      <c r="OM184" s="164"/>
      <c r="ON184" s="164"/>
      <c r="OO184" s="164"/>
      <c r="OP184" s="164"/>
      <c r="OQ184" s="164"/>
      <c r="OR184" s="164"/>
      <c r="OS184" s="164"/>
      <c r="OT184" s="164"/>
      <c r="OU184" s="139"/>
      <c r="OV184" s="164"/>
      <c r="OW184" s="164"/>
      <c r="OX184" s="164"/>
      <c r="OY184" s="164"/>
      <c r="OZ184" s="164"/>
      <c r="PA184" s="164"/>
      <c r="PB184" s="164"/>
      <c r="PC184" s="164"/>
      <c r="PD184" s="164"/>
      <c r="PE184" s="164"/>
      <c r="PF184" s="164"/>
      <c r="PG184" s="164"/>
      <c r="PH184" s="164"/>
      <c r="PI184" s="164"/>
      <c r="PJ184" s="164"/>
      <c r="PK184" s="164"/>
      <c r="PL184" s="164"/>
      <c r="PM184" s="164"/>
      <c r="PN184" s="164"/>
      <c r="PO184" s="164"/>
      <c r="PP184" s="164"/>
      <c r="PQ184" s="164"/>
      <c r="PR184" s="164"/>
      <c r="PS184" s="164"/>
      <c r="PT184" s="164"/>
      <c r="PU184" s="164"/>
      <c r="PV184" s="164"/>
      <c r="PW184" s="164"/>
      <c r="PX184" s="164"/>
      <c r="PY184" s="164"/>
      <c r="PZ184" s="164"/>
      <c r="QA184" s="164"/>
      <c r="QB184" s="164"/>
      <c r="QC184" s="164"/>
      <c r="QD184" s="131"/>
    </row>
    <row r="185" spans="2:446">
      <c r="B185" s="128"/>
      <c r="C185" s="129"/>
      <c r="D185" s="129"/>
      <c r="E185" s="129"/>
      <c r="F185" s="130"/>
      <c r="G185" s="130"/>
      <c r="H185" s="131"/>
      <c r="I185" s="132"/>
      <c r="J185" s="132"/>
      <c r="K185" s="162"/>
      <c r="L185" s="132"/>
      <c r="M185" s="132"/>
      <c r="N185" s="135"/>
      <c r="O185" s="132"/>
      <c r="P185" s="135"/>
      <c r="Q185" s="132"/>
      <c r="R185" s="133"/>
      <c r="S185" s="133"/>
      <c r="T185" s="133"/>
      <c r="U185" s="133"/>
      <c r="V185" s="133"/>
      <c r="W185" s="133"/>
      <c r="X185" s="131"/>
      <c r="Y185" s="134"/>
      <c r="Z185" s="134"/>
      <c r="AA185" s="163"/>
      <c r="AB185" s="163"/>
      <c r="AC185" s="134"/>
      <c r="AD185" s="134"/>
      <c r="AE185" s="134"/>
      <c r="AF185" s="131"/>
      <c r="AG185" s="135"/>
      <c r="AH185" s="135"/>
      <c r="AI185" s="135"/>
      <c r="AJ185" s="135"/>
      <c r="AK185" s="135"/>
      <c r="AL185" s="131"/>
      <c r="AM185" s="156"/>
      <c r="AN185" s="156"/>
      <c r="AO185" s="156"/>
      <c r="AP185" s="131"/>
      <c r="AQ185" s="138"/>
      <c r="AR185" s="138"/>
      <c r="AS185" s="131"/>
      <c r="AT185" s="138"/>
      <c r="AU185" s="138"/>
      <c r="AV185" s="131"/>
      <c r="AW185" s="138"/>
      <c r="AX185" s="138"/>
      <c r="AY185" s="138"/>
      <c r="AZ185" s="138"/>
      <c r="BA185" s="138"/>
      <c r="BB185" s="131"/>
      <c r="BC185" s="138"/>
      <c r="BD185" s="138"/>
      <c r="BE185" s="138"/>
      <c r="BF185" s="131"/>
      <c r="BG185" s="138"/>
      <c r="BH185" s="138"/>
      <c r="BI185" s="131"/>
      <c r="BJ185" s="140"/>
      <c r="BK185" s="140"/>
      <c r="BL185" s="140"/>
      <c r="BM185" s="140"/>
      <c r="BN185" s="140"/>
      <c r="BO185" s="140"/>
      <c r="BP185" s="140"/>
      <c r="BQ185" s="140"/>
      <c r="BR185" s="140"/>
      <c r="BS185" s="140"/>
      <c r="BT185" s="140"/>
      <c r="BU185" s="140"/>
      <c r="BV185" s="140"/>
      <c r="BW185" s="140"/>
      <c r="BX185" s="140"/>
      <c r="BY185" s="140"/>
      <c r="BZ185" s="140"/>
      <c r="CA185" s="140"/>
      <c r="CB185" s="140"/>
      <c r="CC185" s="140"/>
      <c r="CD185" s="140"/>
      <c r="CE185" s="140"/>
      <c r="CF185" s="140"/>
      <c r="CG185" s="140"/>
      <c r="CH185" s="140"/>
      <c r="CI185" s="140"/>
      <c r="CJ185" s="140"/>
      <c r="CK185" s="140"/>
      <c r="CL185" s="140"/>
      <c r="CM185" s="140"/>
      <c r="CN185" s="140"/>
      <c r="CO185" s="140"/>
      <c r="CP185" s="140"/>
      <c r="CQ185" s="140"/>
      <c r="CR185" s="131"/>
      <c r="CS185" s="140"/>
      <c r="CT185" s="140"/>
      <c r="CU185" s="140"/>
      <c r="CV185" s="140"/>
      <c r="CW185" s="140"/>
      <c r="CX185" s="140"/>
      <c r="CY185" s="140"/>
      <c r="CZ185" s="140"/>
      <c r="DA185" s="140"/>
      <c r="DB185" s="140"/>
      <c r="DC185" s="140"/>
      <c r="DD185" s="140"/>
      <c r="DE185" s="140"/>
      <c r="DF185" s="140"/>
      <c r="DG185" s="140"/>
      <c r="DH185" s="140"/>
      <c r="DI185" s="140"/>
      <c r="DJ185" s="140"/>
      <c r="DK185" s="140"/>
      <c r="DL185" s="140"/>
      <c r="DM185" s="140"/>
      <c r="DN185" s="140"/>
      <c r="DO185" s="140"/>
      <c r="DP185" s="140"/>
      <c r="DQ185" s="140"/>
      <c r="DR185" s="140"/>
      <c r="DS185" s="140"/>
      <c r="DT185" s="140"/>
      <c r="DU185" s="140"/>
      <c r="DV185" s="140"/>
      <c r="DW185" s="140"/>
      <c r="DX185" s="140"/>
      <c r="DY185" s="140"/>
      <c r="DZ185" s="140"/>
      <c r="EA185" s="139"/>
      <c r="EB185" s="140"/>
      <c r="EC185" s="140"/>
      <c r="ED185" s="140"/>
      <c r="EE185" s="140"/>
      <c r="EF185" s="140"/>
      <c r="EG185" s="140"/>
      <c r="EH185" s="140"/>
      <c r="EI185" s="140"/>
      <c r="EJ185" s="140"/>
      <c r="EK185" s="140"/>
      <c r="EL185" s="140"/>
      <c r="EM185" s="140"/>
      <c r="EN185" s="140"/>
      <c r="EO185" s="140"/>
      <c r="EP185" s="140"/>
      <c r="EQ185" s="140"/>
      <c r="ER185" s="140"/>
      <c r="ES185" s="140"/>
      <c r="ET185" s="140"/>
      <c r="EU185" s="140"/>
      <c r="EV185" s="140"/>
      <c r="EW185" s="140"/>
      <c r="EX185" s="140"/>
      <c r="EY185" s="140"/>
      <c r="EZ185" s="140"/>
      <c r="FA185" s="140"/>
      <c r="FB185" s="140"/>
      <c r="FC185" s="140"/>
      <c r="FD185" s="140"/>
      <c r="FE185" s="140"/>
      <c r="FF185" s="140"/>
      <c r="FG185" s="140"/>
      <c r="FH185" s="140"/>
      <c r="FI185" s="140"/>
      <c r="FJ185" s="139"/>
      <c r="FK185" s="140"/>
      <c r="FL185" s="140"/>
      <c r="FM185" s="140"/>
      <c r="FN185" s="140"/>
      <c r="FO185" s="140"/>
      <c r="FP185" s="140"/>
      <c r="FQ185" s="140"/>
      <c r="FR185" s="140"/>
      <c r="FS185" s="140"/>
      <c r="FT185" s="140"/>
      <c r="FU185" s="140"/>
      <c r="FV185" s="140"/>
      <c r="FW185" s="140"/>
      <c r="FX185" s="140"/>
      <c r="FY185" s="140"/>
      <c r="FZ185" s="140"/>
      <c r="GA185" s="140"/>
      <c r="GB185" s="140"/>
      <c r="GC185" s="140"/>
      <c r="GD185" s="140"/>
      <c r="GE185" s="140"/>
      <c r="GF185" s="140"/>
      <c r="GG185" s="140"/>
      <c r="GH185" s="140"/>
      <c r="GI185" s="140"/>
      <c r="GJ185" s="140"/>
      <c r="GK185" s="140"/>
      <c r="GL185" s="140"/>
      <c r="GM185" s="140"/>
      <c r="GN185" s="140"/>
      <c r="GO185" s="140"/>
      <c r="GP185" s="140"/>
      <c r="GQ185" s="140"/>
      <c r="GR185" s="140"/>
      <c r="GS185" s="139"/>
      <c r="GT185" s="140"/>
      <c r="GU185" s="140"/>
      <c r="GV185" s="140"/>
      <c r="GW185" s="140"/>
      <c r="GX185" s="140"/>
      <c r="GY185" s="140"/>
      <c r="GZ185" s="140"/>
      <c r="HA185" s="140"/>
      <c r="HB185" s="140"/>
      <c r="HC185" s="140"/>
      <c r="HD185" s="140"/>
      <c r="HE185" s="140"/>
      <c r="HF185" s="140"/>
      <c r="HG185" s="140"/>
      <c r="HH185" s="140"/>
      <c r="HI185" s="140"/>
      <c r="HJ185" s="140"/>
      <c r="HK185" s="140"/>
      <c r="HL185" s="140"/>
      <c r="HM185" s="140"/>
      <c r="HN185" s="140"/>
      <c r="HO185" s="140"/>
      <c r="HP185" s="140"/>
      <c r="HQ185" s="140"/>
      <c r="HR185" s="140"/>
      <c r="HS185" s="140"/>
      <c r="HT185" s="140"/>
      <c r="HU185" s="140"/>
      <c r="HV185" s="140"/>
      <c r="HW185" s="140"/>
      <c r="HX185" s="140"/>
      <c r="HY185" s="140"/>
      <c r="HZ185" s="140"/>
      <c r="IA185" s="140"/>
      <c r="IB185" s="139"/>
      <c r="IC185" s="140"/>
      <c r="ID185" s="140"/>
      <c r="IE185" s="140"/>
      <c r="IF185" s="140"/>
      <c r="IG185" s="140"/>
      <c r="IH185" s="140"/>
      <c r="II185" s="140"/>
      <c r="IJ185" s="140"/>
      <c r="IK185" s="140"/>
      <c r="IL185" s="140"/>
      <c r="IM185" s="140"/>
      <c r="IN185" s="140"/>
      <c r="IO185" s="140"/>
      <c r="IP185" s="140"/>
      <c r="IQ185" s="140"/>
      <c r="IR185" s="140"/>
      <c r="IS185" s="140"/>
      <c r="IT185" s="140"/>
      <c r="IU185" s="140"/>
      <c r="IV185" s="140"/>
      <c r="IW185" s="140"/>
      <c r="IX185" s="140"/>
      <c r="IY185" s="140"/>
      <c r="IZ185" s="140"/>
      <c r="JA185" s="140"/>
      <c r="JB185" s="140"/>
      <c r="JC185" s="140"/>
      <c r="JD185" s="140"/>
      <c r="JE185" s="140"/>
      <c r="JF185" s="140"/>
      <c r="JG185" s="140"/>
      <c r="JH185" s="140"/>
      <c r="JI185" s="140"/>
      <c r="JJ185" s="140"/>
      <c r="JK185" s="139"/>
      <c r="JL185" s="140"/>
      <c r="JM185" s="140"/>
      <c r="JN185" s="140"/>
      <c r="JO185" s="140"/>
      <c r="JP185" s="140"/>
      <c r="JQ185" s="140"/>
      <c r="JR185" s="140"/>
      <c r="JS185" s="140"/>
      <c r="JT185" s="140"/>
      <c r="JU185" s="140"/>
      <c r="JV185" s="140"/>
      <c r="JW185" s="140"/>
      <c r="JX185" s="140"/>
      <c r="JY185" s="140"/>
      <c r="JZ185" s="140"/>
      <c r="KA185" s="140"/>
      <c r="KB185" s="140"/>
      <c r="KC185" s="140"/>
      <c r="KD185" s="140"/>
      <c r="KE185" s="140"/>
      <c r="KF185" s="140"/>
      <c r="KG185" s="140"/>
      <c r="KH185" s="140"/>
      <c r="KI185" s="140"/>
      <c r="KJ185" s="140"/>
      <c r="KK185" s="140"/>
      <c r="KL185" s="140"/>
      <c r="KM185" s="140"/>
      <c r="KN185" s="140"/>
      <c r="KO185" s="140"/>
      <c r="KP185" s="140"/>
      <c r="KQ185" s="140"/>
      <c r="KR185" s="140"/>
      <c r="KS185" s="140"/>
      <c r="KT185" s="139"/>
      <c r="KU185" s="140"/>
      <c r="KV185" s="140"/>
      <c r="KW185" s="140"/>
      <c r="KX185" s="140"/>
      <c r="KY185" s="140"/>
      <c r="KZ185" s="140"/>
      <c r="LA185" s="140"/>
      <c r="LB185" s="140"/>
      <c r="LC185" s="140"/>
      <c r="LD185" s="140"/>
      <c r="LE185" s="140"/>
      <c r="LF185" s="140"/>
      <c r="LG185" s="140"/>
      <c r="LH185" s="140"/>
      <c r="LI185" s="140"/>
      <c r="LJ185" s="140"/>
      <c r="LK185" s="140"/>
      <c r="LL185" s="140"/>
      <c r="LM185" s="140"/>
      <c r="LN185" s="140"/>
      <c r="LO185" s="140"/>
      <c r="LP185" s="140"/>
      <c r="LQ185" s="140"/>
      <c r="LR185" s="140"/>
      <c r="LS185" s="140"/>
      <c r="LT185" s="140"/>
      <c r="LU185" s="140"/>
      <c r="LV185" s="140"/>
      <c r="LW185" s="140"/>
      <c r="LX185" s="140"/>
      <c r="LY185" s="140"/>
      <c r="LZ185" s="140"/>
      <c r="MA185" s="140"/>
      <c r="MB185" s="140"/>
      <c r="MC185" s="139"/>
      <c r="MD185" s="164"/>
      <c r="ME185" s="164"/>
      <c r="MF185" s="164"/>
      <c r="MG185" s="164"/>
      <c r="MH185" s="164"/>
      <c r="MI185" s="164"/>
      <c r="MJ185" s="164"/>
      <c r="MK185" s="164"/>
      <c r="ML185" s="164"/>
      <c r="MM185" s="164"/>
      <c r="MN185" s="164"/>
      <c r="MO185" s="164"/>
      <c r="MP185" s="164"/>
      <c r="MQ185" s="164"/>
      <c r="MR185" s="164"/>
      <c r="MS185" s="164"/>
      <c r="MT185" s="164"/>
      <c r="MU185" s="164"/>
      <c r="MV185" s="164"/>
      <c r="MW185" s="164"/>
      <c r="MX185" s="164"/>
      <c r="MY185" s="164"/>
      <c r="MZ185" s="164"/>
      <c r="NA185" s="164"/>
      <c r="NB185" s="164"/>
      <c r="NC185" s="164"/>
      <c r="ND185" s="164"/>
      <c r="NE185" s="164"/>
      <c r="NF185" s="164"/>
      <c r="NG185" s="164"/>
      <c r="NH185" s="164"/>
      <c r="NI185" s="164"/>
      <c r="NJ185" s="164"/>
      <c r="NK185" s="164"/>
      <c r="NL185" s="139"/>
      <c r="NM185" s="164"/>
      <c r="NN185" s="164"/>
      <c r="NO185" s="164"/>
      <c r="NP185" s="164"/>
      <c r="NQ185" s="164"/>
      <c r="NR185" s="164"/>
      <c r="NS185" s="164"/>
      <c r="NT185" s="164"/>
      <c r="NU185" s="164"/>
      <c r="NV185" s="164"/>
      <c r="NW185" s="164"/>
      <c r="NX185" s="164"/>
      <c r="NY185" s="164"/>
      <c r="NZ185" s="164"/>
      <c r="OA185" s="164"/>
      <c r="OB185" s="164"/>
      <c r="OC185" s="164"/>
      <c r="OD185" s="164"/>
      <c r="OE185" s="164"/>
      <c r="OF185" s="164"/>
      <c r="OG185" s="164"/>
      <c r="OH185" s="164"/>
      <c r="OI185" s="164"/>
      <c r="OJ185" s="164"/>
      <c r="OK185" s="164"/>
      <c r="OL185" s="164"/>
      <c r="OM185" s="164"/>
      <c r="ON185" s="164"/>
      <c r="OO185" s="164"/>
      <c r="OP185" s="164"/>
      <c r="OQ185" s="164"/>
      <c r="OR185" s="164"/>
      <c r="OS185" s="164"/>
      <c r="OT185" s="164"/>
      <c r="OU185" s="139"/>
      <c r="OV185" s="164"/>
      <c r="OW185" s="164"/>
      <c r="OX185" s="164"/>
      <c r="OY185" s="164"/>
      <c r="OZ185" s="164"/>
      <c r="PA185" s="164"/>
      <c r="PB185" s="164"/>
      <c r="PC185" s="164"/>
      <c r="PD185" s="164"/>
      <c r="PE185" s="164"/>
      <c r="PF185" s="164"/>
      <c r="PG185" s="164"/>
      <c r="PH185" s="164"/>
      <c r="PI185" s="164"/>
      <c r="PJ185" s="164"/>
      <c r="PK185" s="164"/>
      <c r="PL185" s="164"/>
      <c r="PM185" s="164"/>
      <c r="PN185" s="164"/>
      <c r="PO185" s="164"/>
      <c r="PP185" s="164"/>
      <c r="PQ185" s="164"/>
      <c r="PR185" s="164"/>
      <c r="PS185" s="164"/>
      <c r="PT185" s="164"/>
      <c r="PU185" s="164"/>
      <c r="PV185" s="164"/>
      <c r="PW185" s="164"/>
      <c r="PX185" s="164"/>
      <c r="PY185" s="164"/>
      <c r="PZ185" s="164"/>
      <c r="QA185" s="164"/>
      <c r="QB185" s="164"/>
      <c r="QC185" s="164"/>
      <c r="QD185" s="131"/>
    </row>
    <row r="186" spans="2:446">
      <c r="B186" s="128"/>
      <c r="C186" s="129"/>
      <c r="D186" s="129"/>
      <c r="E186" s="129"/>
      <c r="F186" s="130"/>
      <c r="G186" s="130"/>
      <c r="H186" s="131"/>
      <c r="I186" s="132"/>
      <c r="J186" s="132"/>
      <c r="K186" s="162"/>
      <c r="L186" s="132"/>
      <c r="M186" s="132"/>
      <c r="N186" s="135"/>
      <c r="O186" s="132"/>
      <c r="P186" s="135"/>
      <c r="Q186" s="132"/>
      <c r="R186" s="133"/>
      <c r="S186" s="133"/>
      <c r="T186" s="133"/>
      <c r="U186" s="133"/>
      <c r="V186" s="133"/>
      <c r="W186" s="133"/>
      <c r="X186" s="131"/>
      <c r="Y186" s="134"/>
      <c r="Z186" s="134"/>
      <c r="AA186" s="163"/>
      <c r="AB186" s="163"/>
      <c r="AC186" s="134"/>
      <c r="AD186" s="134"/>
      <c r="AE186" s="134"/>
      <c r="AF186" s="131"/>
      <c r="AG186" s="135"/>
      <c r="AH186" s="135"/>
      <c r="AI186" s="135"/>
      <c r="AJ186" s="135"/>
      <c r="AK186" s="135"/>
      <c r="AL186" s="131"/>
      <c r="AM186" s="156"/>
      <c r="AN186" s="156"/>
      <c r="AO186" s="156"/>
      <c r="AP186" s="131"/>
      <c r="AQ186" s="138"/>
      <c r="AR186" s="138"/>
      <c r="AS186" s="131"/>
      <c r="AT186" s="138"/>
      <c r="AU186" s="138"/>
      <c r="AV186" s="131"/>
      <c r="AW186" s="138"/>
      <c r="AX186" s="138"/>
      <c r="AY186" s="138"/>
      <c r="AZ186" s="138"/>
      <c r="BA186" s="138"/>
      <c r="BB186" s="131"/>
      <c r="BC186" s="138"/>
      <c r="BD186" s="138"/>
      <c r="BE186" s="138"/>
      <c r="BF186" s="131"/>
      <c r="BG186" s="138"/>
      <c r="BH186" s="138"/>
      <c r="BI186" s="131"/>
      <c r="BJ186" s="140"/>
      <c r="BK186" s="140"/>
      <c r="BL186" s="140"/>
      <c r="BM186" s="140"/>
      <c r="BN186" s="140"/>
      <c r="BO186" s="140"/>
      <c r="BP186" s="140"/>
      <c r="BQ186" s="140"/>
      <c r="BR186" s="140"/>
      <c r="BS186" s="140"/>
      <c r="BT186" s="140"/>
      <c r="BU186" s="140"/>
      <c r="BV186" s="140"/>
      <c r="BW186" s="140"/>
      <c r="BX186" s="140"/>
      <c r="BY186" s="140"/>
      <c r="BZ186" s="140"/>
      <c r="CA186" s="140"/>
      <c r="CB186" s="140"/>
      <c r="CC186" s="140"/>
      <c r="CD186" s="140"/>
      <c r="CE186" s="140"/>
      <c r="CF186" s="140"/>
      <c r="CG186" s="140"/>
      <c r="CH186" s="140"/>
      <c r="CI186" s="140"/>
      <c r="CJ186" s="140"/>
      <c r="CK186" s="140"/>
      <c r="CL186" s="140"/>
      <c r="CM186" s="140"/>
      <c r="CN186" s="140"/>
      <c r="CO186" s="140"/>
      <c r="CP186" s="140"/>
      <c r="CQ186" s="140"/>
      <c r="CR186" s="131"/>
      <c r="CS186" s="140"/>
      <c r="CT186" s="140"/>
      <c r="CU186" s="140"/>
      <c r="CV186" s="140"/>
      <c r="CW186" s="140"/>
      <c r="CX186" s="140"/>
      <c r="CY186" s="140"/>
      <c r="CZ186" s="140"/>
      <c r="DA186" s="140"/>
      <c r="DB186" s="140"/>
      <c r="DC186" s="140"/>
      <c r="DD186" s="140"/>
      <c r="DE186" s="140"/>
      <c r="DF186" s="140"/>
      <c r="DG186" s="140"/>
      <c r="DH186" s="140"/>
      <c r="DI186" s="140"/>
      <c r="DJ186" s="140"/>
      <c r="DK186" s="140"/>
      <c r="DL186" s="140"/>
      <c r="DM186" s="140"/>
      <c r="DN186" s="140"/>
      <c r="DO186" s="140"/>
      <c r="DP186" s="140"/>
      <c r="DQ186" s="140"/>
      <c r="DR186" s="140"/>
      <c r="DS186" s="140"/>
      <c r="DT186" s="140"/>
      <c r="DU186" s="140"/>
      <c r="DV186" s="140"/>
      <c r="DW186" s="140"/>
      <c r="DX186" s="140"/>
      <c r="DY186" s="140"/>
      <c r="DZ186" s="140"/>
      <c r="EA186" s="139"/>
      <c r="EB186" s="140"/>
      <c r="EC186" s="140"/>
      <c r="ED186" s="140"/>
      <c r="EE186" s="140"/>
      <c r="EF186" s="140"/>
      <c r="EG186" s="140"/>
      <c r="EH186" s="140"/>
      <c r="EI186" s="140"/>
      <c r="EJ186" s="140"/>
      <c r="EK186" s="140"/>
      <c r="EL186" s="140"/>
      <c r="EM186" s="140"/>
      <c r="EN186" s="140"/>
      <c r="EO186" s="140"/>
      <c r="EP186" s="140"/>
      <c r="EQ186" s="140"/>
      <c r="ER186" s="140"/>
      <c r="ES186" s="140"/>
      <c r="ET186" s="140"/>
      <c r="EU186" s="140"/>
      <c r="EV186" s="140"/>
      <c r="EW186" s="140"/>
      <c r="EX186" s="140"/>
      <c r="EY186" s="140"/>
      <c r="EZ186" s="140"/>
      <c r="FA186" s="140"/>
      <c r="FB186" s="140"/>
      <c r="FC186" s="140"/>
      <c r="FD186" s="140"/>
      <c r="FE186" s="140"/>
      <c r="FF186" s="140"/>
      <c r="FG186" s="140"/>
      <c r="FH186" s="140"/>
      <c r="FI186" s="140"/>
      <c r="FJ186" s="139"/>
      <c r="FK186" s="140"/>
      <c r="FL186" s="140"/>
      <c r="FM186" s="140"/>
      <c r="FN186" s="140"/>
      <c r="FO186" s="140"/>
      <c r="FP186" s="140"/>
      <c r="FQ186" s="140"/>
      <c r="FR186" s="140"/>
      <c r="FS186" s="140"/>
      <c r="FT186" s="140"/>
      <c r="FU186" s="140"/>
      <c r="FV186" s="140"/>
      <c r="FW186" s="140"/>
      <c r="FX186" s="140"/>
      <c r="FY186" s="140"/>
      <c r="FZ186" s="140"/>
      <c r="GA186" s="140"/>
      <c r="GB186" s="140"/>
      <c r="GC186" s="140"/>
      <c r="GD186" s="140"/>
      <c r="GE186" s="140"/>
      <c r="GF186" s="140"/>
      <c r="GG186" s="140"/>
      <c r="GH186" s="140"/>
      <c r="GI186" s="140"/>
      <c r="GJ186" s="140"/>
      <c r="GK186" s="140"/>
      <c r="GL186" s="140"/>
      <c r="GM186" s="140"/>
      <c r="GN186" s="140"/>
      <c r="GO186" s="140"/>
      <c r="GP186" s="140"/>
      <c r="GQ186" s="140"/>
      <c r="GR186" s="140"/>
      <c r="GS186" s="139"/>
      <c r="GT186" s="140"/>
      <c r="GU186" s="140"/>
      <c r="GV186" s="140"/>
      <c r="GW186" s="140"/>
      <c r="GX186" s="140"/>
      <c r="GY186" s="140"/>
      <c r="GZ186" s="140"/>
      <c r="HA186" s="140"/>
      <c r="HB186" s="140"/>
      <c r="HC186" s="140"/>
      <c r="HD186" s="140"/>
      <c r="HE186" s="140"/>
      <c r="HF186" s="140"/>
      <c r="HG186" s="140"/>
      <c r="HH186" s="140"/>
      <c r="HI186" s="140"/>
      <c r="HJ186" s="140"/>
      <c r="HK186" s="140"/>
      <c r="HL186" s="140"/>
      <c r="HM186" s="140"/>
      <c r="HN186" s="140"/>
      <c r="HO186" s="140"/>
      <c r="HP186" s="140"/>
      <c r="HQ186" s="140"/>
      <c r="HR186" s="140"/>
      <c r="HS186" s="140"/>
      <c r="HT186" s="140"/>
      <c r="HU186" s="140"/>
      <c r="HV186" s="140"/>
      <c r="HW186" s="140"/>
      <c r="HX186" s="140"/>
      <c r="HY186" s="140"/>
      <c r="HZ186" s="140"/>
      <c r="IA186" s="140"/>
      <c r="IB186" s="139"/>
      <c r="IC186" s="140"/>
      <c r="ID186" s="140"/>
      <c r="IE186" s="140"/>
      <c r="IF186" s="140"/>
      <c r="IG186" s="140"/>
      <c r="IH186" s="140"/>
      <c r="II186" s="140"/>
      <c r="IJ186" s="140"/>
      <c r="IK186" s="140"/>
      <c r="IL186" s="140"/>
      <c r="IM186" s="140"/>
      <c r="IN186" s="140"/>
      <c r="IO186" s="140"/>
      <c r="IP186" s="140"/>
      <c r="IQ186" s="140"/>
      <c r="IR186" s="140"/>
      <c r="IS186" s="140"/>
      <c r="IT186" s="140"/>
      <c r="IU186" s="140"/>
      <c r="IV186" s="140"/>
      <c r="IW186" s="140"/>
      <c r="IX186" s="140"/>
      <c r="IY186" s="140"/>
      <c r="IZ186" s="140"/>
      <c r="JA186" s="140"/>
      <c r="JB186" s="140"/>
      <c r="JC186" s="140"/>
      <c r="JD186" s="140"/>
      <c r="JE186" s="140"/>
      <c r="JF186" s="140"/>
      <c r="JG186" s="140"/>
      <c r="JH186" s="140"/>
      <c r="JI186" s="140"/>
      <c r="JJ186" s="140"/>
      <c r="JK186" s="139"/>
      <c r="JL186" s="140"/>
      <c r="JM186" s="140"/>
      <c r="JN186" s="140"/>
      <c r="JO186" s="140"/>
      <c r="JP186" s="140"/>
      <c r="JQ186" s="140"/>
      <c r="JR186" s="140"/>
      <c r="JS186" s="140"/>
      <c r="JT186" s="140"/>
      <c r="JU186" s="140"/>
      <c r="JV186" s="140"/>
      <c r="JW186" s="140"/>
      <c r="JX186" s="140"/>
      <c r="JY186" s="140"/>
      <c r="JZ186" s="140"/>
      <c r="KA186" s="140"/>
      <c r="KB186" s="140"/>
      <c r="KC186" s="140"/>
      <c r="KD186" s="140"/>
      <c r="KE186" s="140"/>
      <c r="KF186" s="140"/>
      <c r="KG186" s="140"/>
      <c r="KH186" s="140"/>
      <c r="KI186" s="140"/>
      <c r="KJ186" s="140"/>
      <c r="KK186" s="140"/>
      <c r="KL186" s="140"/>
      <c r="KM186" s="140"/>
      <c r="KN186" s="140"/>
      <c r="KO186" s="140"/>
      <c r="KP186" s="140"/>
      <c r="KQ186" s="140"/>
      <c r="KR186" s="140"/>
      <c r="KS186" s="140"/>
      <c r="KT186" s="139"/>
      <c r="KU186" s="140"/>
      <c r="KV186" s="140"/>
      <c r="KW186" s="140"/>
      <c r="KX186" s="140"/>
      <c r="KY186" s="140"/>
      <c r="KZ186" s="140"/>
      <c r="LA186" s="140"/>
      <c r="LB186" s="140"/>
      <c r="LC186" s="140"/>
      <c r="LD186" s="140"/>
      <c r="LE186" s="140"/>
      <c r="LF186" s="140"/>
      <c r="LG186" s="140"/>
      <c r="LH186" s="140"/>
      <c r="LI186" s="140"/>
      <c r="LJ186" s="140"/>
      <c r="LK186" s="140"/>
      <c r="LL186" s="140"/>
      <c r="LM186" s="140"/>
      <c r="LN186" s="140"/>
      <c r="LO186" s="140"/>
      <c r="LP186" s="140"/>
      <c r="LQ186" s="140"/>
      <c r="LR186" s="140"/>
      <c r="LS186" s="140"/>
      <c r="LT186" s="140"/>
      <c r="LU186" s="140"/>
      <c r="LV186" s="140"/>
      <c r="LW186" s="140"/>
      <c r="LX186" s="140"/>
      <c r="LY186" s="140"/>
      <c r="LZ186" s="140"/>
      <c r="MA186" s="140"/>
      <c r="MB186" s="140"/>
      <c r="MC186" s="139"/>
      <c r="MD186" s="164"/>
      <c r="ME186" s="164"/>
      <c r="MF186" s="164"/>
      <c r="MG186" s="164"/>
      <c r="MH186" s="164"/>
      <c r="MI186" s="164"/>
      <c r="MJ186" s="164"/>
      <c r="MK186" s="164"/>
      <c r="ML186" s="164"/>
      <c r="MM186" s="164"/>
      <c r="MN186" s="164"/>
      <c r="MO186" s="164"/>
      <c r="MP186" s="164"/>
      <c r="MQ186" s="164"/>
      <c r="MR186" s="164"/>
      <c r="MS186" s="164"/>
      <c r="MT186" s="164"/>
      <c r="MU186" s="164"/>
      <c r="MV186" s="164"/>
      <c r="MW186" s="164"/>
      <c r="MX186" s="164"/>
      <c r="MY186" s="164"/>
      <c r="MZ186" s="164"/>
      <c r="NA186" s="164"/>
      <c r="NB186" s="164"/>
      <c r="NC186" s="164"/>
      <c r="ND186" s="164"/>
      <c r="NE186" s="164"/>
      <c r="NF186" s="164"/>
      <c r="NG186" s="164"/>
      <c r="NH186" s="164"/>
      <c r="NI186" s="164"/>
      <c r="NJ186" s="164"/>
      <c r="NK186" s="164"/>
      <c r="NL186" s="139"/>
      <c r="NM186" s="164"/>
      <c r="NN186" s="164"/>
      <c r="NO186" s="164"/>
      <c r="NP186" s="164"/>
      <c r="NQ186" s="164"/>
      <c r="NR186" s="164"/>
      <c r="NS186" s="164"/>
      <c r="NT186" s="164"/>
      <c r="NU186" s="164"/>
      <c r="NV186" s="164"/>
      <c r="NW186" s="164"/>
      <c r="NX186" s="164"/>
      <c r="NY186" s="164"/>
      <c r="NZ186" s="164"/>
      <c r="OA186" s="164"/>
      <c r="OB186" s="164"/>
      <c r="OC186" s="164"/>
      <c r="OD186" s="164"/>
      <c r="OE186" s="164"/>
      <c r="OF186" s="164"/>
      <c r="OG186" s="164"/>
      <c r="OH186" s="164"/>
      <c r="OI186" s="164"/>
      <c r="OJ186" s="164"/>
      <c r="OK186" s="164"/>
      <c r="OL186" s="164"/>
      <c r="OM186" s="164"/>
      <c r="ON186" s="164"/>
      <c r="OO186" s="164"/>
      <c r="OP186" s="164"/>
      <c r="OQ186" s="164"/>
      <c r="OR186" s="164"/>
      <c r="OS186" s="164"/>
      <c r="OT186" s="164"/>
      <c r="OU186" s="139"/>
      <c r="OV186" s="164"/>
      <c r="OW186" s="164"/>
      <c r="OX186" s="164"/>
      <c r="OY186" s="164"/>
      <c r="OZ186" s="164"/>
      <c r="PA186" s="164"/>
      <c r="PB186" s="164"/>
      <c r="PC186" s="164"/>
      <c r="PD186" s="164"/>
      <c r="PE186" s="164"/>
      <c r="PF186" s="164"/>
      <c r="PG186" s="164"/>
      <c r="PH186" s="164"/>
      <c r="PI186" s="164"/>
      <c r="PJ186" s="164"/>
      <c r="PK186" s="164"/>
      <c r="PL186" s="164"/>
      <c r="PM186" s="164"/>
      <c r="PN186" s="164"/>
      <c r="PO186" s="164"/>
      <c r="PP186" s="164"/>
      <c r="PQ186" s="164"/>
      <c r="PR186" s="164"/>
      <c r="PS186" s="164"/>
      <c r="PT186" s="164"/>
      <c r="PU186" s="164"/>
      <c r="PV186" s="164"/>
      <c r="PW186" s="164"/>
      <c r="PX186" s="164"/>
      <c r="PY186" s="164"/>
      <c r="PZ186" s="164"/>
      <c r="QA186" s="164"/>
      <c r="QB186" s="164"/>
      <c r="QC186" s="164"/>
      <c r="QD186" s="131"/>
    </row>
    <row r="187" spans="2:446">
      <c r="B187" s="128"/>
      <c r="C187" s="129"/>
      <c r="D187" s="129"/>
      <c r="E187" s="129"/>
      <c r="F187" s="130"/>
      <c r="G187" s="130"/>
      <c r="H187" s="131"/>
      <c r="I187" s="132"/>
      <c r="J187" s="132"/>
      <c r="K187" s="162"/>
      <c r="L187" s="132"/>
      <c r="M187" s="132"/>
      <c r="N187" s="135"/>
      <c r="O187" s="132"/>
      <c r="P187" s="135"/>
      <c r="Q187" s="132"/>
      <c r="R187" s="133"/>
      <c r="S187" s="133"/>
      <c r="T187" s="133"/>
      <c r="U187" s="133"/>
      <c r="V187" s="133"/>
      <c r="W187" s="133"/>
      <c r="X187" s="131"/>
      <c r="Y187" s="134"/>
      <c r="Z187" s="134"/>
      <c r="AA187" s="163"/>
      <c r="AB187" s="163"/>
      <c r="AC187" s="134"/>
      <c r="AD187" s="134"/>
      <c r="AE187" s="134"/>
      <c r="AF187" s="131"/>
      <c r="AG187" s="135"/>
      <c r="AH187" s="135"/>
      <c r="AI187" s="135"/>
      <c r="AJ187" s="135"/>
      <c r="AK187" s="135"/>
      <c r="AL187" s="131"/>
      <c r="AM187" s="156"/>
      <c r="AN187" s="156"/>
      <c r="AO187" s="156"/>
      <c r="AP187" s="131"/>
      <c r="AQ187" s="138"/>
      <c r="AR187" s="138"/>
      <c r="AS187" s="131"/>
      <c r="AT187" s="138"/>
      <c r="AU187" s="138"/>
      <c r="AV187" s="131"/>
      <c r="AW187" s="138"/>
      <c r="AX187" s="138"/>
      <c r="AY187" s="138"/>
      <c r="AZ187" s="138"/>
      <c r="BA187" s="138"/>
      <c r="BB187" s="131"/>
      <c r="BC187" s="138"/>
      <c r="BD187" s="138"/>
      <c r="BE187" s="138"/>
      <c r="BF187" s="131"/>
      <c r="BG187" s="138"/>
      <c r="BH187" s="138"/>
      <c r="BI187" s="131"/>
      <c r="BJ187" s="140"/>
      <c r="BK187" s="140"/>
      <c r="BL187" s="140"/>
      <c r="BM187" s="140"/>
      <c r="BN187" s="140"/>
      <c r="BO187" s="140"/>
      <c r="BP187" s="140"/>
      <c r="BQ187" s="140"/>
      <c r="BR187" s="140"/>
      <c r="BS187" s="140"/>
      <c r="BT187" s="140"/>
      <c r="BU187" s="140"/>
      <c r="BV187" s="140"/>
      <c r="BW187" s="140"/>
      <c r="BX187" s="140"/>
      <c r="BY187" s="140"/>
      <c r="BZ187" s="140"/>
      <c r="CA187" s="140"/>
      <c r="CB187" s="140"/>
      <c r="CC187" s="140"/>
      <c r="CD187" s="140"/>
      <c r="CE187" s="140"/>
      <c r="CF187" s="140"/>
      <c r="CG187" s="140"/>
      <c r="CH187" s="140"/>
      <c r="CI187" s="140"/>
      <c r="CJ187" s="140"/>
      <c r="CK187" s="140"/>
      <c r="CL187" s="140"/>
      <c r="CM187" s="140"/>
      <c r="CN187" s="140"/>
      <c r="CO187" s="140"/>
      <c r="CP187" s="140"/>
      <c r="CQ187" s="140"/>
      <c r="CR187" s="131"/>
      <c r="CS187" s="140"/>
      <c r="CT187" s="140"/>
      <c r="CU187" s="140"/>
      <c r="CV187" s="140"/>
      <c r="CW187" s="140"/>
      <c r="CX187" s="140"/>
      <c r="CY187" s="140"/>
      <c r="CZ187" s="140"/>
      <c r="DA187" s="140"/>
      <c r="DB187" s="140"/>
      <c r="DC187" s="140"/>
      <c r="DD187" s="140"/>
      <c r="DE187" s="140"/>
      <c r="DF187" s="140"/>
      <c r="DG187" s="140"/>
      <c r="DH187" s="140"/>
      <c r="DI187" s="140"/>
      <c r="DJ187" s="140"/>
      <c r="DK187" s="140"/>
      <c r="DL187" s="140"/>
      <c r="DM187" s="140"/>
      <c r="DN187" s="140"/>
      <c r="DO187" s="140"/>
      <c r="DP187" s="140"/>
      <c r="DQ187" s="140"/>
      <c r="DR187" s="140"/>
      <c r="DS187" s="140"/>
      <c r="DT187" s="140"/>
      <c r="DU187" s="140"/>
      <c r="DV187" s="140"/>
      <c r="DW187" s="140"/>
      <c r="DX187" s="140"/>
      <c r="DY187" s="140"/>
      <c r="DZ187" s="140"/>
      <c r="EA187" s="139"/>
      <c r="EB187" s="140"/>
      <c r="EC187" s="140"/>
      <c r="ED187" s="140"/>
      <c r="EE187" s="140"/>
      <c r="EF187" s="140"/>
      <c r="EG187" s="140"/>
      <c r="EH187" s="140"/>
      <c r="EI187" s="140"/>
      <c r="EJ187" s="140"/>
      <c r="EK187" s="140"/>
      <c r="EL187" s="140"/>
      <c r="EM187" s="140"/>
      <c r="EN187" s="140"/>
      <c r="EO187" s="140"/>
      <c r="EP187" s="140"/>
      <c r="EQ187" s="140"/>
      <c r="ER187" s="140"/>
      <c r="ES187" s="140"/>
      <c r="ET187" s="140"/>
      <c r="EU187" s="140"/>
      <c r="EV187" s="140"/>
      <c r="EW187" s="140"/>
      <c r="EX187" s="140"/>
      <c r="EY187" s="140"/>
      <c r="EZ187" s="140"/>
      <c r="FA187" s="140"/>
      <c r="FB187" s="140"/>
      <c r="FC187" s="140"/>
      <c r="FD187" s="140"/>
      <c r="FE187" s="140"/>
      <c r="FF187" s="140"/>
      <c r="FG187" s="140"/>
      <c r="FH187" s="140"/>
      <c r="FI187" s="140"/>
      <c r="FJ187" s="139"/>
      <c r="FK187" s="140"/>
      <c r="FL187" s="140"/>
      <c r="FM187" s="140"/>
      <c r="FN187" s="140"/>
      <c r="FO187" s="140"/>
      <c r="FP187" s="140"/>
      <c r="FQ187" s="140"/>
      <c r="FR187" s="140"/>
      <c r="FS187" s="140"/>
      <c r="FT187" s="140"/>
      <c r="FU187" s="140"/>
      <c r="FV187" s="140"/>
      <c r="FW187" s="140"/>
      <c r="FX187" s="140"/>
      <c r="FY187" s="140"/>
      <c r="FZ187" s="140"/>
      <c r="GA187" s="140"/>
      <c r="GB187" s="140"/>
      <c r="GC187" s="140"/>
      <c r="GD187" s="140"/>
      <c r="GE187" s="140"/>
      <c r="GF187" s="140"/>
      <c r="GG187" s="140"/>
      <c r="GH187" s="140"/>
      <c r="GI187" s="140"/>
      <c r="GJ187" s="140"/>
      <c r="GK187" s="140"/>
      <c r="GL187" s="140"/>
      <c r="GM187" s="140"/>
      <c r="GN187" s="140"/>
      <c r="GO187" s="140"/>
      <c r="GP187" s="140"/>
      <c r="GQ187" s="140"/>
      <c r="GR187" s="140"/>
      <c r="GS187" s="139"/>
      <c r="GT187" s="140"/>
      <c r="GU187" s="140"/>
      <c r="GV187" s="140"/>
      <c r="GW187" s="140"/>
      <c r="GX187" s="140"/>
      <c r="GY187" s="140"/>
      <c r="GZ187" s="140"/>
      <c r="HA187" s="140"/>
      <c r="HB187" s="140"/>
      <c r="HC187" s="140"/>
      <c r="HD187" s="140"/>
      <c r="HE187" s="140"/>
      <c r="HF187" s="140"/>
      <c r="HG187" s="140"/>
      <c r="HH187" s="140"/>
      <c r="HI187" s="140"/>
      <c r="HJ187" s="140"/>
      <c r="HK187" s="140"/>
      <c r="HL187" s="140"/>
      <c r="HM187" s="140"/>
      <c r="HN187" s="140"/>
      <c r="HO187" s="140"/>
      <c r="HP187" s="140"/>
      <c r="HQ187" s="140"/>
      <c r="HR187" s="140"/>
      <c r="HS187" s="140"/>
      <c r="HT187" s="140"/>
      <c r="HU187" s="140"/>
      <c r="HV187" s="140"/>
      <c r="HW187" s="140"/>
      <c r="HX187" s="140"/>
      <c r="HY187" s="140"/>
      <c r="HZ187" s="140"/>
      <c r="IA187" s="140"/>
      <c r="IB187" s="139"/>
      <c r="IC187" s="140"/>
      <c r="ID187" s="140"/>
      <c r="IE187" s="140"/>
      <c r="IF187" s="140"/>
      <c r="IG187" s="140"/>
      <c r="IH187" s="140"/>
      <c r="II187" s="140"/>
      <c r="IJ187" s="140"/>
      <c r="IK187" s="140"/>
      <c r="IL187" s="140"/>
      <c r="IM187" s="140"/>
      <c r="IN187" s="140"/>
      <c r="IO187" s="140"/>
      <c r="IP187" s="140"/>
      <c r="IQ187" s="140"/>
      <c r="IR187" s="140"/>
      <c r="IS187" s="140"/>
      <c r="IT187" s="140"/>
      <c r="IU187" s="140"/>
      <c r="IV187" s="140"/>
      <c r="IW187" s="140"/>
      <c r="IX187" s="140"/>
      <c r="IY187" s="140"/>
      <c r="IZ187" s="140"/>
      <c r="JA187" s="140"/>
      <c r="JB187" s="140"/>
      <c r="JC187" s="140"/>
      <c r="JD187" s="140"/>
      <c r="JE187" s="140"/>
      <c r="JF187" s="140"/>
      <c r="JG187" s="140"/>
      <c r="JH187" s="140"/>
      <c r="JI187" s="140"/>
      <c r="JJ187" s="140"/>
      <c r="JK187" s="139"/>
      <c r="JL187" s="140"/>
      <c r="JM187" s="140"/>
      <c r="JN187" s="140"/>
      <c r="JO187" s="140"/>
      <c r="JP187" s="140"/>
      <c r="JQ187" s="140"/>
      <c r="JR187" s="140"/>
      <c r="JS187" s="140"/>
      <c r="JT187" s="140"/>
      <c r="JU187" s="140"/>
      <c r="JV187" s="140"/>
      <c r="JW187" s="140"/>
      <c r="JX187" s="140"/>
      <c r="JY187" s="140"/>
      <c r="JZ187" s="140"/>
      <c r="KA187" s="140"/>
      <c r="KB187" s="140"/>
      <c r="KC187" s="140"/>
      <c r="KD187" s="140"/>
      <c r="KE187" s="140"/>
      <c r="KF187" s="140"/>
      <c r="KG187" s="140"/>
      <c r="KH187" s="140"/>
      <c r="KI187" s="140"/>
      <c r="KJ187" s="140"/>
      <c r="KK187" s="140"/>
      <c r="KL187" s="140"/>
      <c r="KM187" s="140"/>
      <c r="KN187" s="140"/>
      <c r="KO187" s="140"/>
      <c r="KP187" s="140"/>
      <c r="KQ187" s="140"/>
      <c r="KR187" s="140"/>
      <c r="KS187" s="140"/>
      <c r="KT187" s="139"/>
      <c r="KU187" s="140"/>
      <c r="KV187" s="140"/>
      <c r="KW187" s="140"/>
      <c r="KX187" s="140"/>
      <c r="KY187" s="140"/>
      <c r="KZ187" s="140"/>
      <c r="LA187" s="140"/>
      <c r="LB187" s="140"/>
      <c r="LC187" s="140"/>
      <c r="LD187" s="140"/>
      <c r="LE187" s="140"/>
      <c r="LF187" s="140"/>
      <c r="LG187" s="140"/>
      <c r="LH187" s="140"/>
      <c r="LI187" s="140"/>
      <c r="LJ187" s="140"/>
      <c r="LK187" s="140"/>
      <c r="LL187" s="140"/>
      <c r="LM187" s="140"/>
      <c r="LN187" s="140"/>
      <c r="LO187" s="140"/>
      <c r="LP187" s="140"/>
      <c r="LQ187" s="140"/>
      <c r="LR187" s="140"/>
      <c r="LS187" s="140"/>
      <c r="LT187" s="140"/>
      <c r="LU187" s="140"/>
      <c r="LV187" s="140"/>
      <c r="LW187" s="140"/>
      <c r="LX187" s="140"/>
      <c r="LY187" s="140"/>
      <c r="LZ187" s="140"/>
      <c r="MA187" s="140"/>
      <c r="MB187" s="140"/>
      <c r="MC187" s="139"/>
      <c r="MD187" s="164"/>
      <c r="ME187" s="164"/>
      <c r="MF187" s="164"/>
      <c r="MG187" s="164"/>
      <c r="MH187" s="164"/>
      <c r="MI187" s="164"/>
      <c r="MJ187" s="164"/>
      <c r="MK187" s="164"/>
      <c r="ML187" s="164"/>
      <c r="MM187" s="164"/>
      <c r="MN187" s="164"/>
      <c r="MO187" s="164"/>
      <c r="MP187" s="164"/>
      <c r="MQ187" s="164"/>
      <c r="MR187" s="164"/>
      <c r="MS187" s="164"/>
      <c r="MT187" s="164"/>
      <c r="MU187" s="164"/>
      <c r="MV187" s="164"/>
      <c r="MW187" s="164"/>
      <c r="MX187" s="164"/>
      <c r="MY187" s="164"/>
      <c r="MZ187" s="164"/>
      <c r="NA187" s="164"/>
      <c r="NB187" s="164"/>
      <c r="NC187" s="164"/>
      <c r="ND187" s="164"/>
      <c r="NE187" s="164"/>
      <c r="NF187" s="164"/>
      <c r="NG187" s="164"/>
      <c r="NH187" s="164"/>
      <c r="NI187" s="164"/>
      <c r="NJ187" s="164"/>
      <c r="NK187" s="164"/>
      <c r="NL187" s="139"/>
      <c r="NM187" s="164"/>
      <c r="NN187" s="164"/>
      <c r="NO187" s="164"/>
      <c r="NP187" s="164"/>
      <c r="NQ187" s="164"/>
      <c r="NR187" s="164"/>
      <c r="NS187" s="164"/>
      <c r="NT187" s="164"/>
      <c r="NU187" s="164"/>
      <c r="NV187" s="164"/>
      <c r="NW187" s="164"/>
      <c r="NX187" s="164"/>
      <c r="NY187" s="164"/>
      <c r="NZ187" s="164"/>
      <c r="OA187" s="164"/>
      <c r="OB187" s="164"/>
      <c r="OC187" s="164"/>
      <c r="OD187" s="164"/>
      <c r="OE187" s="164"/>
      <c r="OF187" s="164"/>
      <c r="OG187" s="164"/>
      <c r="OH187" s="164"/>
      <c r="OI187" s="164"/>
      <c r="OJ187" s="164"/>
      <c r="OK187" s="164"/>
      <c r="OL187" s="164"/>
      <c r="OM187" s="164"/>
      <c r="ON187" s="164"/>
      <c r="OO187" s="164"/>
      <c r="OP187" s="164"/>
      <c r="OQ187" s="164"/>
      <c r="OR187" s="164"/>
      <c r="OS187" s="164"/>
      <c r="OT187" s="164"/>
      <c r="OU187" s="139"/>
      <c r="OV187" s="164"/>
      <c r="OW187" s="164"/>
      <c r="OX187" s="164"/>
      <c r="OY187" s="164"/>
      <c r="OZ187" s="164"/>
      <c r="PA187" s="164"/>
      <c r="PB187" s="164"/>
      <c r="PC187" s="164"/>
      <c r="PD187" s="164"/>
      <c r="PE187" s="164"/>
      <c r="PF187" s="164"/>
      <c r="PG187" s="164"/>
      <c r="PH187" s="164"/>
      <c r="PI187" s="164"/>
      <c r="PJ187" s="164"/>
      <c r="PK187" s="164"/>
      <c r="PL187" s="164"/>
      <c r="PM187" s="164"/>
      <c r="PN187" s="164"/>
      <c r="PO187" s="164"/>
      <c r="PP187" s="164"/>
      <c r="PQ187" s="164"/>
      <c r="PR187" s="164"/>
      <c r="PS187" s="164"/>
      <c r="PT187" s="164"/>
      <c r="PU187" s="164"/>
      <c r="PV187" s="164"/>
      <c r="PW187" s="164"/>
      <c r="PX187" s="164"/>
      <c r="PY187" s="164"/>
      <c r="PZ187" s="164"/>
      <c r="QA187" s="164"/>
      <c r="QB187" s="164"/>
      <c r="QC187" s="164"/>
      <c r="QD187" s="131"/>
    </row>
    <row r="188" spans="2:446">
      <c r="B188" s="128"/>
      <c r="C188" s="129"/>
      <c r="D188" s="129"/>
      <c r="E188" s="129"/>
      <c r="F188" s="130"/>
      <c r="G188" s="130"/>
      <c r="H188" s="131"/>
      <c r="I188" s="132"/>
      <c r="J188" s="132"/>
      <c r="K188" s="162"/>
      <c r="L188" s="132"/>
      <c r="M188" s="132"/>
      <c r="N188" s="135"/>
      <c r="O188" s="132"/>
      <c r="P188" s="135"/>
      <c r="Q188" s="132"/>
      <c r="R188" s="133"/>
      <c r="S188" s="133"/>
      <c r="T188" s="133"/>
      <c r="U188" s="133"/>
      <c r="V188" s="133"/>
      <c r="W188" s="133"/>
      <c r="X188" s="131"/>
      <c r="Y188" s="134"/>
      <c r="Z188" s="134"/>
      <c r="AA188" s="163"/>
      <c r="AB188" s="163"/>
      <c r="AC188" s="134"/>
      <c r="AD188" s="134"/>
      <c r="AE188" s="134"/>
      <c r="AF188" s="131"/>
      <c r="AG188" s="135"/>
      <c r="AH188" s="135"/>
      <c r="AI188" s="135"/>
      <c r="AJ188" s="135"/>
      <c r="AK188" s="135"/>
      <c r="AL188" s="131"/>
      <c r="AM188" s="156"/>
      <c r="AN188" s="156"/>
      <c r="AO188" s="156"/>
      <c r="AP188" s="131"/>
      <c r="AQ188" s="138"/>
      <c r="AR188" s="138"/>
      <c r="AS188" s="131"/>
      <c r="AT188" s="138"/>
      <c r="AU188" s="138"/>
      <c r="AV188" s="131"/>
      <c r="AW188" s="138"/>
      <c r="AX188" s="138"/>
      <c r="AY188" s="138"/>
      <c r="AZ188" s="138"/>
      <c r="BA188" s="138"/>
      <c r="BB188" s="131"/>
      <c r="BC188" s="138"/>
      <c r="BD188" s="138"/>
      <c r="BE188" s="138"/>
      <c r="BF188" s="131"/>
      <c r="BG188" s="138"/>
      <c r="BH188" s="138"/>
      <c r="BI188" s="131"/>
      <c r="BJ188" s="140"/>
      <c r="BK188" s="140"/>
      <c r="BL188" s="140"/>
      <c r="BM188" s="140"/>
      <c r="BN188" s="140"/>
      <c r="BO188" s="140"/>
      <c r="BP188" s="140"/>
      <c r="BQ188" s="140"/>
      <c r="BR188" s="140"/>
      <c r="BS188" s="140"/>
      <c r="BT188" s="140"/>
      <c r="BU188" s="140"/>
      <c r="BV188" s="140"/>
      <c r="BW188" s="140"/>
      <c r="BX188" s="140"/>
      <c r="BY188" s="140"/>
      <c r="BZ188" s="140"/>
      <c r="CA188" s="140"/>
      <c r="CB188" s="140"/>
      <c r="CC188" s="140"/>
      <c r="CD188" s="140"/>
      <c r="CE188" s="140"/>
      <c r="CF188" s="140"/>
      <c r="CG188" s="140"/>
      <c r="CH188" s="140"/>
      <c r="CI188" s="140"/>
      <c r="CJ188" s="140"/>
      <c r="CK188" s="140"/>
      <c r="CL188" s="140"/>
      <c r="CM188" s="140"/>
      <c r="CN188" s="140"/>
      <c r="CO188" s="140"/>
      <c r="CP188" s="140"/>
      <c r="CQ188" s="140"/>
      <c r="CR188" s="131"/>
      <c r="CS188" s="140"/>
      <c r="CT188" s="140"/>
      <c r="CU188" s="140"/>
      <c r="CV188" s="140"/>
      <c r="CW188" s="140"/>
      <c r="CX188" s="140"/>
      <c r="CY188" s="140"/>
      <c r="CZ188" s="140"/>
      <c r="DA188" s="140"/>
      <c r="DB188" s="140"/>
      <c r="DC188" s="140"/>
      <c r="DD188" s="140"/>
      <c r="DE188" s="140"/>
      <c r="DF188" s="140"/>
      <c r="DG188" s="140"/>
      <c r="DH188" s="140"/>
      <c r="DI188" s="140"/>
      <c r="DJ188" s="140"/>
      <c r="DK188" s="140"/>
      <c r="DL188" s="140"/>
      <c r="DM188" s="140"/>
      <c r="DN188" s="140"/>
      <c r="DO188" s="140"/>
      <c r="DP188" s="140"/>
      <c r="DQ188" s="140"/>
      <c r="DR188" s="140"/>
      <c r="DS188" s="140"/>
      <c r="DT188" s="140"/>
      <c r="DU188" s="140"/>
      <c r="DV188" s="140"/>
      <c r="DW188" s="140"/>
      <c r="DX188" s="140"/>
      <c r="DY188" s="140"/>
      <c r="DZ188" s="140"/>
      <c r="EA188" s="139"/>
      <c r="EB188" s="140"/>
      <c r="EC188" s="140"/>
      <c r="ED188" s="140"/>
      <c r="EE188" s="140"/>
      <c r="EF188" s="140"/>
      <c r="EG188" s="140"/>
      <c r="EH188" s="140"/>
      <c r="EI188" s="140"/>
      <c r="EJ188" s="140"/>
      <c r="EK188" s="140"/>
      <c r="EL188" s="140"/>
      <c r="EM188" s="140"/>
      <c r="EN188" s="140"/>
      <c r="EO188" s="140"/>
      <c r="EP188" s="140"/>
      <c r="EQ188" s="140"/>
      <c r="ER188" s="140"/>
      <c r="ES188" s="140"/>
      <c r="ET188" s="140"/>
      <c r="EU188" s="140"/>
      <c r="EV188" s="140"/>
      <c r="EW188" s="140"/>
      <c r="EX188" s="140"/>
      <c r="EY188" s="140"/>
      <c r="EZ188" s="140"/>
      <c r="FA188" s="140"/>
      <c r="FB188" s="140"/>
      <c r="FC188" s="140"/>
      <c r="FD188" s="140"/>
      <c r="FE188" s="140"/>
      <c r="FF188" s="140"/>
      <c r="FG188" s="140"/>
      <c r="FH188" s="140"/>
      <c r="FI188" s="140"/>
      <c r="FJ188" s="139"/>
      <c r="FK188" s="140"/>
      <c r="FL188" s="140"/>
      <c r="FM188" s="140"/>
      <c r="FN188" s="140"/>
      <c r="FO188" s="140"/>
      <c r="FP188" s="140"/>
      <c r="FQ188" s="140"/>
      <c r="FR188" s="140"/>
      <c r="FS188" s="140"/>
      <c r="FT188" s="140"/>
      <c r="FU188" s="140"/>
      <c r="FV188" s="140"/>
      <c r="FW188" s="140"/>
      <c r="FX188" s="140"/>
      <c r="FY188" s="140"/>
      <c r="FZ188" s="140"/>
      <c r="GA188" s="140"/>
      <c r="GB188" s="140"/>
      <c r="GC188" s="140"/>
      <c r="GD188" s="140"/>
      <c r="GE188" s="140"/>
      <c r="GF188" s="140"/>
      <c r="GG188" s="140"/>
      <c r="GH188" s="140"/>
      <c r="GI188" s="140"/>
      <c r="GJ188" s="140"/>
      <c r="GK188" s="140"/>
      <c r="GL188" s="140"/>
      <c r="GM188" s="140"/>
      <c r="GN188" s="140"/>
      <c r="GO188" s="140"/>
      <c r="GP188" s="140"/>
      <c r="GQ188" s="140"/>
      <c r="GR188" s="140"/>
      <c r="GS188" s="139"/>
      <c r="GT188" s="140"/>
      <c r="GU188" s="140"/>
      <c r="GV188" s="140"/>
      <c r="GW188" s="140"/>
      <c r="GX188" s="140"/>
      <c r="GY188" s="140"/>
      <c r="GZ188" s="140"/>
      <c r="HA188" s="140"/>
      <c r="HB188" s="140"/>
      <c r="HC188" s="140"/>
      <c r="HD188" s="140"/>
      <c r="HE188" s="140"/>
      <c r="HF188" s="140"/>
      <c r="HG188" s="140"/>
      <c r="HH188" s="140"/>
      <c r="HI188" s="140"/>
      <c r="HJ188" s="140"/>
      <c r="HK188" s="140"/>
      <c r="HL188" s="140"/>
      <c r="HM188" s="140"/>
      <c r="HN188" s="140"/>
      <c r="HO188" s="140"/>
      <c r="HP188" s="140"/>
      <c r="HQ188" s="140"/>
      <c r="HR188" s="140"/>
      <c r="HS188" s="140"/>
      <c r="HT188" s="140"/>
      <c r="HU188" s="140"/>
      <c r="HV188" s="140"/>
      <c r="HW188" s="140"/>
      <c r="HX188" s="140"/>
      <c r="HY188" s="140"/>
      <c r="HZ188" s="140"/>
      <c r="IA188" s="140"/>
      <c r="IB188" s="139"/>
      <c r="IC188" s="140"/>
      <c r="ID188" s="140"/>
      <c r="IE188" s="140"/>
      <c r="IF188" s="140"/>
      <c r="IG188" s="140"/>
      <c r="IH188" s="140"/>
      <c r="II188" s="140"/>
      <c r="IJ188" s="140"/>
      <c r="IK188" s="140"/>
      <c r="IL188" s="140"/>
      <c r="IM188" s="140"/>
      <c r="IN188" s="140"/>
      <c r="IO188" s="140"/>
      <c r="IP188" s="140"/>
      <c r="IQ188" s="140"/>
      <c r="IR188" s="140"/>
      <c r="IS188" s="140"/>
      <c r="IT188" s="140"/>
      <c r="IU188" s="140"/>
      <c r="IV188" s="140"/>
      <c r="IW188" s="140"/>
      <c r="IX188" s="140"/>
      <c r="IY188" s="140"/>
      <c r="IZ188" s="140"/>
      <c r="JA188" s="140"/>
      <c r="JB188" s="140"/>
      <c r="JC188" s="140"/>
      <c r="JD188" s="140"/>
      <c r="JE188" s="140"/>
      <c r="JF188" s="140"/>
      <c r="JG188" s="140"/>
      <c r="JH188" s="140"/>
      <c r="JI188" s="140"/>
      <c r="JJ188" s="140"/>
      <c r="JK188" s="139"/>
      <c r="JL188" s="140"/>
      <c r="JM188" s="140"/>
      <c r="JN188" s="140"/>
      <c r="JO188" s="140"/>
      <c r="JP188" s="140"/>
      <c r="JQ188" s="140"/>
      <c r="JR188" s="140"/>
      <c r="JS188" s="140"/>
      <c r="JT188" s="140"/>
      <c r="JU188" s="140"/>
      <c r="JV188" s="140"/>
      <c r="JW188" s="140"/>
      <c r="JX188" s="140"/>
      <c r="JY188" s="140"/>
      <c r="JZ188" s="140"/>
      <c r="KA188" s="140"/>
      <c r="KB188" s="140"/>
      <c r="KC188" s="140"/>
      <c r="KD188" s="140"/>
      <c r="KE188" s="140"/>
      <c r="KF188" s="140"/>
      <c r="KG188" s="140"/>
      <c r="KH188" s="140"/>
      <c r="KI188" s="140"/>
      <c r="KJ188" s="140"/>
      <c r="KK188" s="140"/>
      <c r="KL188" s="140"/>
      <c r="KM188" s="140"/>
      <c r="KN188" s="140"/>
      <c r="KO188" s="140"/>
      <c r="KP188" s="140"/>
      <c r="KQ188" s="140"/>
      <c r="KR188" s="140"/>
      <c r="KS188" s="140"/>
      <c r="KT188" s="139"/>
      <c r="KU188" s="140"/>
      <c r="KV188" s="140"/>
      <c r="KW188" s="140"/>
      <c r="KX188" s="140"/>
      <c r="KY188" s="140"/>
      <c r="KZ188" s="140"/>
      <c r="LA188" s="140"/>
      <c r="LB188" s="140"/>
      <c r="LC188" s="140"/>
      <c r="LD188" s="140"/>
      <c r="LE188" s="140"/>
      <c r="LF188" s="140"/>
      <c r="LG188" s="140"/>
      <c r="LH188" s="140"/>
      <c r="LI188" s="140"/>
      <c r="LJ188" s="140"/>
      <c r="LK188" s="140"/>
      <c r="LL188" s="140"/>
      <c r="LM188" s="140"/>
      <c r="LN188" s="140"/>
      <c r="LO188" s="140"/>
      <c r="LP188" s="140"/>
      <c r="LQ188" s="140"/>
      <c r="LR188" s="140"/>
      <c r="LS188" s="140"/>
      <c r="LT188" s="140"/>
      <c r="LU188" s="140"/>
      <c r="LV188" s="140"/>
      <c r="LW188" s="140"/>
      <c r="LX188" s="140"/>
      <c r="LY188" s="140"/>
      <c r="LZ188" s="140"/>
      <c r="MA188" s="140"/>
      <c r="MB188" s="140"/>
      <c r="MC188" s="139"/>
      <c r="MD188" s="164"/>
      <c r="ME188" s="164"/>
      <c r="MF188" s="164"/>
      <c r="MG188" s="164"/>
      <c r="MH188" s="164"/>
      <c r="MI188" s="164"/>
      <c r="MJ188" s="164"/>
      <c r="MK188" s="164"/>
      <c r="ML188" s="164"/>
      <c r="MM188" s="164"/>
      <c r="MN188" s="164"/>
      <c r="MO188" s="164"/>
      <c r="MP188" s="164"/>
      <c r="MQ188" s="164"/>
      <c r="MR188" s="164"/>
      <c r="MS188" s="164"/>
      <c r="MT188" s="164"/>
      <c r="MU188" s="164"/>
      <c r="MV188" s="164"/>
      <c r="MW188" s="164"/>
      <c r="MX188" s="164"/>
      <c r="MY188" s="164"/>
      <c r="MZ188" s="164"/>
      <c r="NA188" s="164"/>
      <c r="NB188" s="164"/>
      <c r="NC188" s="164"/>
      <c r="ND188" s="164"/>
      <c r="NE188" s="164"/>
      <c r="NF188" s="164"/>
      <c r="NG188" s="164"/>
      <c r="NH188" s="164"/>
      <c r="NI188" s="164"/>
      <c r="NJ188" s="164"/>
      <c r="NK188" s="164"/>
      <c r="NL188" s="139"/>
      <c r="NM188" s="164"/>
      <c r="NN188" s="164"/>
      <c r="NO188" s="164"/>
      <c r="NP188" s="164"/>
      <c r="NQ188" s="164"/>
      <c r="NR188" s="164"/>
      <c r="NS188" s="164"/>
      <c r="NT188" s="164"/>
      <c r="NU188" s="164"/>
      <c r="NV188" s="164"/>
      <c r="NW188" s="164"/>
      <c r="NX188" s="164"/>
      <c r="NY188" s="164"/>
      <c r="NZ188" s="164"/>
      <c r="OA188" s="164"/>
      <c r="OB188" s="164"/>
      <c r="OC188" s="164"/>
      <c r="OD188" s="164"/>
      <c r="OE188" s="164"/>
      <c r="OF188" s="164"/>
      <c r="OG188" s="164"/>
      <c r="OH188" s="164"/>
      <c r="OI188" s="164"/>
      <c r="OJ188" s="164"/>
      <c r="OK188" s="164"/>
      <c r="OL188" s="164"/>
      <c r="OM188" s="164"/>
      <c r="ON188" s="164"/>
      <c r="OO188" s="164"/>
      <c r="OP188" s="164"/>
      <c r="OQ188" s="164"/>
      <c r="OR188" s="164"/>
      <c r="OS188" s="164"/>
      <c r="OT188" s="164"/>
      <c r="OU188" s="139"/>
      <c r="OV188" s="164"/>
      <c r="OW188" s="164"/>
      <c r="OX188" s="164"/>
      <c r="OY188" s="164"/>
      <c r="OZ188" s="164"/>
      <c r="PA188" s="164"/>
      <c r="PB188" s="164"/>
      <c r="PC188" s="164"/>
      <c r="PD188" s="164"/>
      <c r="PE188" s="164"/>
      <c r="PF188" s="164"/>
      <c r="PG188" s="164"/>
      <c r="PH188" s="164"/>
      <c r="PI188" s="164"/>
      <c r="PJ188" s="164"/>
      <c r="PK188" s="164"/>
      <c r="PL188" s="164"/>
      <c r="PM188" s="164"/>
      <c r="PN188" s="164"/>
      <c r="PO188" s="164"/>
      <c r="PP188" s="164"/>
      <c r="PQ188" s="164"/>
      <c r="PR188" s="164"/>
      <c r="PS188" s="164"/>
      <c r="PT188" s="164"/>
      <c r="PU188" s="164"/>
      <c r="PV188" s="164"/>
      <c r="PW188" s="164"/>
      <c r="PX188" s="164"/>
      <c r="PY188" s="164"/>
      <c r="PZ188" s="164"/>
      <c r="QA188" s="164"/>
      <c r="QB188" s="164"/>
      <c r="QC188" s="164"/>
      <c r="QD188" s="131"/>
    </row>
    <row r="189" spans="2:446">
      <c r="B189" s="128"/>
      <c r="C189" s="129"/>
      <c r="D189" s="129"/>
      <c r="E189" s="129"/>
      <c r="F189" s="130"/>
      <c r="G189" s="130"/>
      <c r="H189" s="131"/>
      <c r="I189" s="132"/>
      <c r="J189" s="132"/>
      <c r="K189" s="162"/>
      <c r="L189" s="132"/>
      <c r="M189" s="132"/>
      <c r="N189" s="135"/>
      <c r="O189" s="132"/>
      <c r="P189" s="135"/>
      <c r="Q189" s="132"/>
      <c r="R189" s="133"/>
      <c r="S189" s="133"/>
      <c r="T189" s="133"/>
      <c r="U189" s="133"/>
      <c r="V189" s="133"/>
      <c r="W189" s="133"/>
      <c r="X189" s="131"/>
      <c r="Y189" s="134"/>
      <c r="Z189" s="134"/>
      <c r="AA189" s="163"/>
      <c r="AB189" s="163"/>
      <c r="AC189" s="134"/>
      <c r="AD189" s="134"/>
      <c r="AE189" s="134"/>
      <c r="AF189" s="131"/>
      <c r="AG189" s="135"/>
      <c r="AH189" s="135"/>
      <c r="AI189" s="135"/>
      <c r="AJ189" s="135"/>
      <c r="AK189" s="135"/>
      <c r="AL189" s="131"/>
      <c r="AM189" s="156"/>
      <c r="AN189" s="156"/>
      <c r="AO189" s="156"/>
      <c r="AP189" s="131"/>
      <c r="AQ189" s="138"/>
      <c r="AR189" s="138"/>
      <c r="AS189" s="131"/>
      <c r="AT189" s="138"/>
      <c r="AU189" s="138"/>
      <c r="AV189" s="131"/>
      <c r="AW189" s="138"/>
      <c r="AX189" s="138"/>
      <c r="AY189" s="138"/>
      <c r="AZ189" s="138"/>
      <c r="BA189" s="138"/>
      <c r="BB189" s="131"/>
      <c r="BC189" s="138"/>
      <c r="BD189" s="138"/>
      <c r="BE189" s="138"/>
      <c r="BF189" s="131"/>
      <c r="BG189" s="138"/>
      <c r="BH189" s="138"/>
      <c r="BI189" s="131"/>
      <c r="BJ189" s="140"/>
      <c r="BK189" s="140"/>
      <c r="BL189" s="140"/>
      <c r="BM189" s="140"/>
      <c r="BN189" s="140"/>
      <c r="BO189" s="140"/>
      <c r="BP189" s="140"/>
      <c r="BQ189" s="140"/>
      <c r="BR189" s="140"/>
      <c r="BS189" s="140"/>
      <c r="BT189" s="140"/>
      <c r="BU189" s="140"/>
      <c r="BV189" s="140"/>
      <c r="BW189" s="140"/>
      <c r="BX189" s="140"/>
      <c r="BY189" s="140"/>
      <c r="BZ189" s="140"/>
      <c r="CA189" s="140"/>
      <c r="CB189" s="140"/>
      <c r="CC189" s="140"/>
      <c r="CD189" s="140"/>
      <c r="CE189" s="140"/>
      <c r="CF189" s="140"/>
      <c r="CG189" s="140"/>
      <c r="CH189" s="140"/>
      <c r="CI189" s="140"/>
      <c r="CJ189" s="140"/>
      <c r="CK189" s="140"/>
      <c r="CL189" s="140"/>
      <c r="CM189" s="140"/>
      <c r="CN189" s="140"/>
      <c r="CO189" s="140"/>
      <c r="CP189" s="140"/>
      <c r="CQ189" s="140"/>
      <c r="CR189" s="131"/>
      <c r="CS189" s="140"/>
      <c r="CT189" s="140"/>
      <c r="CU189" s="140"/>
      <c r="CV189" s="140"/>
      <c r="CW189" s="140"/>
      <c r="CX189" s="140"/>
      <c r="CY189" s="140"/>
      <c r="CZ189" s="140"/>
      <c r="DA189" s="140"/>
      <c r="DB189" s="140"/>
      <c r="DC189" s="140"/>
      <c r="DD189" s="140"/>
      <c r="DE189" s="140"/>
      <c r="DF189" s="140"/>
      <c r="DG189" s="140"/>
      <c r="DH189" s="140"/>
      <c r="DI189" s="140"/>
      <c r="DJ189" s="140"/>
      <c r="DK189" s="140"/>
      <c r="DL189" s="140"/>
      <c r="DM189" s="140"/>
      <c r="DN189" s="140"/>
      <c r="DO189" s="140"/>
      <c r="DP189" s="140"/>
      <c r="DQ189" s="140"/>
      <c r="DR189" s="140"/>
      <c r="DS189" s="140"/>
      <c r="DT189" s="140"/>
      <c r="DU189" s="140"/>
      <c r="DV189" s="140"/>
      <c r="DW189" s="140"/>
      <c r="DX189" s="140"/>
      <c r="DY189" s="140"/>
      <c r="DZ189" s="140"/>
      <c r="EA189" s="139"/>
      <c r="EB189" s="140"/>
      <c r="EC189" s="140"/>
      <c r="ED189" s="140"/>
      <c r="EE189" s="140"/>
      <c r="EF189" s="140"/>
      <c r="EG189" s="140"/>
      <c r="EH189" s="140"/>
      <c r="EI189" s="140"/>
      <c r="EJ189" s="140"/>
      <c r="EK189" s="140"/>
      <c r="EL189" s="140"/>
      <c r="EM189" s="140"/>
      <c r="EN189" s="140"/>
      <c r="EO189" s="140"/>
      <c r="EP189" s="140"/>
      <c r="EQ189" s="140"/>
      <c r="ER189" s="140"/>
      <c r="ES189" s="140"/>
      <c r="ET189" s="140"/>
      <c r="EU189" s="140"/>
      <c r="EV189" s="140"/>
      <c r="EW189" s="140"/>
      <c r="EX189" s="140"/>
      <c r="EY189" s="140"/>
      <c r="EZ189" s="140"/>
      <c r="FA189" s="140"/>
      <c r="FB189" s="140"/>
      <c r="FC189" s="140"/>
      <c r="FD189" s="140"/>
      <c r="FE189" s="140"/>
      <c r="FF189" s="140"/>
      <c r="FG189" s="140"/>
      <c r="FH189" s="140"/>
      <c r="FI189" s="140"/>
      <c r="FJ189" s="139"/>
      <c r="FK189" s="140"/>
      <c r="FL189" s="140"/>
      <c r="FM189" s="140"/>
      <c r="FN189" s="140"/>
      <c r="FO189" s="140"/>
      <c r="FP189" s="140"/>
      <c r="FQ189" s="140"/>
      <c r="FR189" s="140"/>
      <c r="FS189" s="140"/>
      <c r="FT189" s="140"/>
      <c r="FU189" s="140"/>
      <c r="FV189" s="140"/>
      <c r="FW189" s="140"/>
      <c r="FX189" s="140"/>
      <c r="FY189" s="140"/>
      <c r="FZ189" s="140"/>
      <c r="GA189" s="140"/>
      <c r="GB189" s="140"/>
      <c r="GC189" s="140"/>
      <c r="GD189" s="140"/>
      <c r="GE189" s="140"/>
      <c r="GF189" s="140"/>
      <c r="GG189" s="140"/>
      <c r="GH189" s="140"/>
      <c r="GI189" s="140"/>
      <c r="GJ189" s="140"/>
      <c r="GK189" s="140"/>
      <c r="GL189" s="140"/>
      <c r="GM189" s="140"/>
      <c r="GN189" s="140"/>
      <c r="GO189" s="140"/>
      <c r="GP189" s="140"/>
      <c r="GQ189" s="140"/>
      <c r="GR189" s="140"/>
      <c r="GS189" s="139"/>
      <c r="GT189" s="140"/>
      <c r="GU189" s="140"/>
      <c r="GV189" s="140"/>
      <c r="GW189" s="140"/>
      <c r="GX189" s="140"/>
      <c r="GY189" s="140"/>
      <c r="GZ189" s="140"/>
      <c r="HA189" s="140"/>
      <c r="HB189" s="140"/>
      <c r="HC189" s="140"/>
      <c r="HD189" s="140"/>
      <c r="HE189" s="140"/>
      <c r="HF189" s="140"/>
      <c r="HG189" s="140"/>
      <c r="HH189" s="140"/>
      <c r="HI189" s="140"/>
      <c r="HJ189" s="140"/>
      <c r="HK189" s="140"/>
      <c r="HL189" s="140"/>
      <c r="HM189" s="140"/>
      <c r="HN189" s="140"/>
      <c r="HO189" s="140"/>
      <c r="HP189" s="140"/>
      <c r="HQ189" s="140"/>
      <c r="HR189" s="140"/>
      <c r="HS189" s="140"/>
      <c r="HT189" s="140"/>
      <c r="HU189" s="140"/>
      <c r="HV189" s="140"/>
      <c r="HW189" s="140"/>
      <c r="HX189" s="140"/>
      <c r="HY189" s="140"/>
      <c r="HZ189" s="140"/>
      <c r="IA189" s="140"/>
      <c r="IB189" s="139"/>
      <c r="IC189" s="140"/>
      <c r="ID189" s="140"/>
      <c r="IE189" s="140"/>
      <c r="IF189" s="140"/>
      <c r="IG189" s="140"/>
      <c r="IH189" s="140"/>
      <c r="II189" s="140"/>
      <c r="IJ189" s="140"/>
      <c r="IK189" s="140"/>
      <c r="IL189" s="140"/>
      <c r="IM189" s="140"/>
      <c r="IN189" s="140"/>
      <c r="IO189" s="140"/>
      <c r="IP189" s="140"/>
      <c r="IQ189" s="140"/>
      <c r="IR189" s="140"/>
      <c r="IS189" s="140"/>
      <c r="IT189" s="140"/>
      <c r="IU189" s="140"/>
      <c r="IV189" s="140"/>
      <c r="IW189" s="140"/>
      <c r="IX189" s="140"/>
      <c r="IY189" s="140"/>
      <c r="IZ189" s="140"/>
      <c r="JA189" s="140"/>
      <c r="JB189" s="140"/>
      <c r="JC189" s="140"/>
      <c r="JD189" s="140"/>
      <c r="JE189" s="140"/>
      <c r="JF189" s="140"/>
      <c r="JG189" s="140"/>
      <c r="JH189" s="140"/>
      <c r="JI189" s="140"/>
      <c r="JJ189" s="140"/>
      <c r="JK189" s="139"/>
      <c r="JL189" s="140"/>
      <c r="JM189" s="140"/>
      <c r="JN189" s="140"/>
      <c r="JO189" s="140"/>
      <c r="JP189" s="140"/>
      <c r="JQ189" s="140"/>
      <c r="JR189" s="140"/>
      <c r="JS189" s="140"/>
      <c r="JT189" s="140"/>
      <c r="JU189" s="140"/>
      <c r="JV189" s="140"/>
      <c r="JW189" s="140"/>
      <c r="JX189" s="140"/>
      <c r="JY189" s="140"/>
      <c r="JZ189" s="140"/>
      <c r="KA189" s="140"/>
      <c r="KB189" s="140"/>
      <c r="KC189" s="140"/>
      <c r="KD189" s="140"/>
      <c r="KE189" s="140"/>
      <c r="KF189" s="140"/>
      <c r="KG189" s="140"/>
      <c r="KH189" s="140"/>
      <c r="KI189" s="140"/>
      <c r="KJ189" s="140"/>
      <c r="KK189" s="140"/>
      <c r="KL189" s="140"/>
      <c r="KM189" s="140"/>
      <c r="KN189" s="140"/>
      <c r="KO189" s="140"/>
      <c r="KP189" s="140"/>
      <c r="KQ189" s="140"/>
      <c r="KR189" s="140"/>
      <c r="KS189" s="140"/>
      <c r="KT189" s="139"/>
      <c r="KU189" s="140"/>
      <c r="KV189" s="140"/>
      <c r="KW189" s="140"/>
      <c r="KX189" s="140"/>
      <c r="KY189" s="140"/>
      <c r="KZ189" s="140"/>
      <c r="LA189" s="140"/>
      <c r="LB189" s="140"/>
      <c r="LC189" s="140"/>
      <c r="LD189" s="140"/>
      <c r="LE189" s="140"/>
      <c r="LF189" s="140"/>
      <c r="LG189" s="140"/>
      <c r="LH189" s="140"/>
      <c r="LI189" s="140"/>
      <c r="LJ189" s="140"/>
      <c r="LK189" s="140"/>
      <c r="LL189" s="140"/>
      <c r="LM189" s="140"/>
      <c r="LN189" s="140"/>
      <c r="LO189" s="140"/>
      <c r="LP189" s="140"/>
      <c r="LQ189" s="140"/>
      <c r="LR189" s="140"/>
      <c r="LS189" s="140"/>
      <c r="LT189" s="140"/>
      <c r="LU189" s="140"/>
      <c r="LV189" s="140"/>
      <c r="LW189" s="140"/>
      <c r="LX189" s="140"/>
      <c r="LY189" s="140"/>
      <c r="LZ189" s="140"/>
      <c r="MA189" s="140"/>
      <c r="MB189" s="140"/>
      <c r="MC189" s="139"/>
      <c r="MD189" s="164"/>
      <c r="ME189" s="164"/>
      <c r="MF189" s="164"/>
      <c r="MG189" s="164"/>
      <c r="MH189" s="164"/>
      <c r="MI189" s="164"/>
      <c r="MJ189" s="164"/>
      <c r="MK189" s="164"/>
      <c r="ML189" s="164"/>
      <c r="MM189" s="164"/>
      <c r="MN189" s="164"/>
      <c r="MO189" s="164"/>
      <c r="MP189" s="164"/>
      <c r="MQ189" s="164"/>
      <c r="MR189" s="164"/>
      <c r="MS189" s="164"/>
      <c r="MT189" s="164"/>
      <c r="MU189" s="164"/>
      <c r="MV189" s="164"/>
      <c r="MW189" s="164"/>
      <c r="MX189" s="164"/>
      <c r="MY189" s="164"/>
      <c r="MZ189" s="164"/>
      <c r="NA189" s="164"/>
      <c r="NB189" s="164"/>
      <c r="NC189" s="164"/>
      <c r="ND189" s="164"/>
      <c r="NE189" s="164"/>
      <c r="NF189" s="164"/>
      <c r="NG189" s="164"/>
      <c r="NH189" s="164"/>
      <c r="NI189" s="164"/>
      <c r="NJ189" s="164"/>
      <c r="NK189" s="164"/>
      <c r="NL189" s="139"/>
      <c r="NM189" s="164"/>
      <c r="NN189" s="164"/>
      <c r="NO189" s="164"/>
      <c r="NP189" s="164"/>
      <c r="NQ189" s="164"/>
      <c r="NR189" s="164"/>
      <c r="NS189" s="164"/>
      <c r="NT189" s="164"/>
      <c r="NU189" s="164"/>
      <c r="NV189" s="164"/>
      <c r="NW189" s="164"/>
      <c r="NX189" s="164"/>
      <c r="NY189" s="164"/>
      <c r="NZ189" s="164"/>
      <c r="OA189" s="164"/>
      <c r="OB189" s="164"/>
      <c r="OC189" s="164"/>
      <c r="OD189" s="164"/>
      <c r="OE189" s="164"/>
      <c r="OF189" s="164"/>
      <c r="OG189" s="164"/>
      <c r="OH189" s="164"/>
      <c r="OI189" s="164"/>
      <c r="OJ189" s="164"/>
      <c r="OK189" s="164"/>
      <c r="OL189" s="164"/>
      <c r="OM189" s="164"/>
      <c r="ON189" s="164"/>
      <c r="OO189" s="164"/>
      <c r="OP189" s="164"/>
      <c r="OQ189" s="164"/>
      <c r="OR189" s="164"/>
      <c r="OS189" s="164"/>
      <c r="OT189" s="164"/>
      <c r="OU189" s="139"/>
      <c r="OV189" s="164"/>
      <c r="OW189" s="164"/>
      <c r="OX189" s="164"/>
      <c r="OY189" s="164"/>
      <c r="OZ189" s="164"/>
      <c r="PA189" s="164"/>
      <c r="PB189" s="164"/>
      <c r="PC189" s="164"/>
      <c r="PD189" s="164"/>
      <c r="PE189" s="164"/>
      <c r="PF189" s="164"/>
      <c r="PG189" s="164"/>
      <c r="PH189" s="164"/>
      <c r="PI189" s="164"/>
      <c r="PJ189" s="164"/>
      <c r="PK189" s="164"/>
      <c r="PL189" s="164"/>
      <c r="PM189" s="164"/>
      <c r="PN189" s="164"/>
      <c r="PO189" s="164"/>
      <c r="PP189" s="164"/>
      <c r="PQ189" s="164"/>
      <c r="PR189" s="164"/>
      <c r="PS189" s="164"/>
      <c r="PT189" s="164"/>
      <c r="PU189" s="164"/>
      <c r="PV189" s="164"/>
      <c r="PW189" s="164"/>
      <c r="PX189" s="164"/>
      <c r="PY189" s="164"/>
      <c r="PZ189" s="164"/>
      <c r="QA189" s="164"/>
      <c r="QB189" s="164"/>
      <c r="QC189" s="164"/>
      <c r="QD189" s="131"/>
    </row>
  </sheetData>
  <sheetProtection selectLockedCells="1" selectUnlockedCells="1"/>
  <dataConsolidate/>
  <mergeCells count="26">
    <mergeCell ref="B4:B5"/>
    <mergeCell ref="C4:C5"/>
    <mergeCell ref="D4:D5"/>
    <mergeCell ref="E4:E5"/>
    <mergeCell ref="F4:F5"/>
    <mergeCell ref="I4:W4"/>
    <mergeCell ref="G4:G5"/>
    <mergeCell ref="Y4:AE4"/>
    <mergeCell ref="NM4:OT4"/>
    <mergeCell ref="OV4:QC4"/>
    <mergeCell ref="JL4:KS4"/>
    <mergeCell ref="KU4:MB4"/>
    <mergeCell ref="BC4:BE4"/>
    <mergeCell ref="BG4:BH4"/>
    <mergeCell ref="EB4:FI4"/>
    <mergeCell ref="FK4:GR4"/>
    <mergeCell ref="GT4:IA4"/>
    <mergeCell ref="IC4:JJ4"/>
    <mergeCell ref="MD4:NK4"/>
    <mergeCell ref="AG4:AK4"/>
    <mergeCell ref="AQ4:AR4"/>
    <mergeCell ref="BJ4:CQ4"/>
    <mergeCell ref="CS4:DZ4"/>
    <mergeCell ref="AM4:AO4"/>
    <mergeCell ref="AT4:AU4"/>
    <mergeCell ref="AW4:BA4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5124" r:id="rId4" name="CheckBox1">
          <controlPr defaultSize="0" autoLine="0" r:id="rId5">
            <anchor moveWithCells="1">
              <from>
                <xdr:col>2</xdr:col>
                <xdr:colOff>83820</xdr:colOff>
                <xdr:row>0</xdr:row>
                <xdr:rowOff>0</xdr:rowOff>
              </from>
              <to>
                <xdr:col>2</xdr:col>
                <xdr:colOff>1196340</xdr:colOff>
                <xdr:row>1</xdr:row>
                <xdr:rowOff>152400</xdr:rowOff>
              </to>
            </anchor>
          </controlPr>
        </control>
      </mc:Choice>
      <mc:Fallback>
        <control shapeId="5124" r:id="rId4" name="CheckBox1"/>
      </mc:Fallback>
    </mc:AlternateContent>
    <mc:AlternateContent xmlns:mc="http://schemas.openxmlformats.org/markup-compatibility/2006">
      <mc:Choice Requires="x14">
        <control shapeId="5125" r:id="rId6" name="CheckBox2">
          <controlPr defaultSize="0" autoLine="0" r:id="rId7">
            <anchor moveWithCells="1">
              <from>
                <xdr:col>2</xdr:col>
                <xdr:colOff>83820</xdr:colOff>
                <xdr:row>1</xdr:row>
                <xdr:rowOff>38100</xdr:rowOff>
              </from>
              <to>
                <xdr:col>2</xdr:col>
                <xdr:colOff>1196340</xdr:colOff>
                <xdr:row>2</xdr:row>
                <xdr:rowOff>190500</xdr:rowOff>
              </to>
            </anchor>
          </controlPr>
        </control>
      </mc:Choice>
      <mc:Fallback>
        <control shapeId="5125" r:id="rId6" name="CheckBox2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115"/>
  <sheetViews>
    <sheetView showGridLines="0" topLeftCell="A14" zoomScale="90" zoomScaleNormal="90" workbookViewId="0">
      <selection activeCell="E56" sqref="E56:G56"/>
    </sheetView>
  </sheetViews>
  <sheetFormatPr defaultRowHeight="14.4"/>
  <cols>
    <col min="1" max="1" width="20" customWidth="1"/>
    <col min="2" max="2" width="24.5546875" customWidth="1"/>
    <col min="3" max="3" width="41.6640625" bestFit="1" customWidth="1"/>
    <col min="4" max="4" width="56.88671875" style="186" bestFit="1" customWidth="1"/>
    <col min="5" max="5" width="6.6640625" style="199" bestFit="1" customWidth="1"/>
    <col min="6" max="6" width="12.33203125" style="199" bestFit="1" customWidth="1"/>
    <col min="7" max="7" width="8.44140625" style="199" bestFit="1" customWidth="1"/>
    <col min="8" max="8" width="17.88671875" style="214" bestFit="1" customWidth="1"/>
    <col min="10" max="11" width="11.33203125" style="199" bestFit="1" customWidth="1"/>
  </cols>
  <sheetData>
    <row r="1" spans="1:11">
      <c r="H1" s="199"/>
    </row>
    <row r="2" spans="1:11" ht="36.6" customHeight="1">
      <c r="E2" s="227" t="s">
        <v>225</v>
      </c>
      <c r="F2" s="227" t="s">
        <v>364</v>
      </c>
      <c r="G2" s="227" t="s">
        <v>365</v>
      </c>
      <c r="H2" s="377" t="s">
        <v>1</v>
      </c>
      <c r="J2" s="227" t="s">
        <v>329</v>
      </c>
      <c r="K2" s="227" t="s">
        <v>366</v>
      </c>
    </row>
    <row r="3" spans="1:11">
      <c r="A3" t="s">
        <v>21</v>
      </c>
      <c r="B3" t="s">
        <v>416</v>
      </c>
      <c r="C3" t="s">
        <v>415</v>
      </c>
      <c r="D3" s="187" t="s">
        <v>3</v>
      </c>
      <c r="E3" s="200">
        <v>2015</v>
      </c>
      <c r="F3" s="200">
        <v>2015</v>
      </c>
      <c r="G3" s="200">
        <v>2015</v>
      </c>
      <c r="H3" s="378"/>
      <c r="J3" s="200">
        <v>2015</v>
      </c>
      <c r="K3" s="200">
        <v>2015</v>
      </c>
    </row>
    <row r="4" spans="1:11">
      <c r="A4" t="str">
        <f>B4&amp;"_"&amp;C4</f>
        <v>_</v>
      </c>
      <c r="D4" s="188" t="s">
        <v>367</v>
      </c>
      <c r="E4" s="201">
        <v>5634</v>
      </c>
      <c r="F4" s="201">
        <v>5798213.8247026429</v>
      </c>
      <c r="G4" s="201">
        <v>1246.6492438224932</v>
      </c>
      <c r="H4" s="260"/>
      <c r="J4" s="201">
        <v>396457</v>
      </c>
      <c r="K4" s="201">
        <v>408491.96249999997</v>
      </c>
    </row>
    <row r="5" spans="1:11">
      <c r="A5" t="str">
        <f t="shared" ref="A5:A68" si="0">B5&amp;"_"&amp;C5</f>
        <v>_</v>
      </c>
      <c r="D5" s="189" t="s">
        <v>334</v>
      </c>
      <c r="E5" s="202"/>
      <c r="F5" s="202"/>
      <c r="G5" s="202"/>
      <c r="H5" s="261"/>
      <c r="J5" s="202"/>
      <c r="K5" s="202">
        <v>39645.700000000004</v>
      </c>
    </row>
    <row r="6" spans="1:11">
      <c r="A6" t="str">
        <f t="shared" si="0"/>
        <v>_</v>
      </c>
      <c r="D6" s="188" t="s">
        <v>368</v>
      </c>
      <c r="E6" s="203">
        <v>5475</v>
      </c>
      <c r="F6" s="203">
        <v>1115044.0954642682</v>
      </c>
      <c r="G6" s="203">
        <v>181.11180556953141</v>
      </c>
      <c r="H6" s="262"/>
      <c r="J6" s="203">
        <v>73215</v>
      </c>
      <c r="K6" s="203">
        <v>201179.41749999998</v>
      </c>
    </row>
    <row r="7" spans="1:11">
      <c r="A7" t="str">
        <f t="shared" si="0"/>
        <v>Residential Lighting_</v>
      </c>
      <c r="B7" t="s">
        <v>233</v>
      </c>
      <c r="D7" s="190" t="s">
        <v>233</v>
      </c>
      <c r="E7" s="204">
        <v>3510</v>
      </c>
      <c r="F7" s="204">
        <v>152003.5</v>
      </c>
      <c r="G7" s="204">
        <v>17.889344368074063</v>
      </c>
      <c r="H7" s="263"/>
      <c r="J7" s="204">
        <v>20100</v>
      </c>
      <c r="K7" s="204">
        <v>11535.45</v>
      </c>
    </row>
    <row r="8" spans="1:11">
      <c r="A8" t="str">
        <f t="shared" si="0"/>
        <v>Residential Lighting_LED</v>
      </c>
      <c r="B8" t="s">
        <v>233</v>
      </c>
      <c r="C8" t="s">
        <v>204</v>
      </c>
      <c r="D8" s="191" t="s">
        <v>204</v>
      </c>
      <c r="E8" s="205">
        <v>3000</v>
      </c>
      <c r="F8" s="205">
        <v>114951.9</v>
      </c>
      <c r="G8" s="205">
        <v>13.515839999999999</v>
      </c>
      <c r="H8" s="264">
        <v>10</v>
      </c>
      <c r="J8" s="205">
        <v>15000</v>
      </c>
      <c r="K8" s="205"/>
    </row>
    <row r="9" spans="1:11">
      <c r="A9" t="str">
        <f t="shared" si="0"/>
        <v>Residential Lighting_ENERGY STAR LED Fixture</v>
      </c>
      <c r="B9" t="s">
        <v>233</v>
      </c>
      <c r="C9" t="s">
        <v>319</v>
      </c>
      <c r="D9" s="191" t="s">
        <v>369</v>
      </c>
      <c r="E9" s="206">
        <v>500</v>
      </c>
      <c r="F9" s="206">
        <v>36300.6</v>
      </c>
      <c r="G9" s="206">
        <v>4.26816</v>
      </c>
      <c r="H9" s="264">
        <v>15</v>
      </c>
      <c r="J9" s="206">
        <v>5000</v>
      </c>
      <c r="K9" s="206"/>
    </row>
    <row r="10" spans="1:11">
      <c r="A10" t="str">
        <f t="shared" si="0"/>
        <v>Residential Lighting_Advanced Power Strip</v>
      </c>
      <c r="B10" t="s">
        <v>233</v>
      </c>
      <c r="C10" t="s">
        <v>327</v>
      </c>
      <c r="D10" s="191" t="s">
        <v>327</v>
      </c>
      <c r="E10" s="206">
        <v>10</v>
      </c>
      <c r="F10" s="206">
        <v>751</v>
      </c>
      <c r="G10" s="206">
        <v>0.10534436807406367</v>
      </c>
      <c r="H10" s="264">
        <v>20</v>
      </c>
      <c r="J10" s="206">
        <v>100</v>
      </c>
      <c r="K10" s="206"/>
    </row>
    <row r="11" spans="1:11">
      <c r="A11" t="str">
        <f t="shared" si="0"/>
        <v>Residential Appliance Recycling_</v>
      </c>
      <c r="B11" t="s">
        <v>235</v>
      </c>
      <c r="D11" s="190" t="s">
        <v>199</v>
      </c>
      <c r="E11" s="207">
        <v>115</v>
      </c>
      <c r="F11" s="207">
        <v>81399.899999999994</v>
      </c>
      <c r="G11" s="207">
        <v>9.3732230123625229</v>
      </c>
      <c r="H11" s="265"/>
      <c r="J11" s="207">
        <v>9875</v>
      </c>
      <c r="K11" s="207">
        <v>14124.0625</v>
      </c>
    </row>
    <row r="12" spans="1:11">
      <c r="A12" t="str">
        <f t="shared" si="0"/>
        <v>Residential Appliance Recycling_Refrigerator Recycle</v>
      </c>
      <c r="B12" t="s">
        <v>235</v>
      </c>
      <c r="C12" t="s">
        <v>246</v>
      </c>
      <c r="D12" s="191" t="s">
        <v>246</v>
      </c>
      <c r="E12" s="208">
        <v>40</v>
      </c>
      <c r="F12" s="208">
        <v>51560</v>
      </c>
      <c r="G12" s="208">
        <v>5.8858447488584478</v>
      </c>
      <c r="H12" s="264">
        <v>93</v>
      </c>
      <c r="J12" s="208">
        <v>3000</v>
      </c>
      <c r="K12" s="208"/>
    </row>
    <row r="13" spans="1:11">
      <c r="A13" t="str">
        <f t="shared" si="0"/>
        <v>Residential Appliance Recycling_Recycle &amp; Replace ENERGY STAR Refrigerator</v>
      </c>
      <c r="B13" t="s">
        <v>235</v>
      </c>
      <c r="C13" t="s">
        <v>245</v>
      </c>
      <c r="D13" s="191" t="s">
        <v>371</v>
      </c>
      <c r="E13" s="259">
        <v>50</v>
      </c>
      <c r="F13" s="259">
        <v>2214.9</v>
      </c>
      <c r="G13" s="259">
        <v>0.33383945071868576</v>
      </c>
      <c r="H13" s="336">
        <v>451</v>
      </c>
      <c r="J13" s="259">
        <v>5000</v>
      </c>
      <c r="K13" s="259"/>
    </row>
    <row r="14" spans="1:11">
      <c r="A14" t="str">
        <f t="shared" si="0"/>
        <v>Residential Appliance Recycling_Freezer Recycle</v>
      </c>
      <c r="B14" t="s">
        <v>235</v>
      </c>
      <c r="C14" t="s">
        <v>247</v>
      </c>
      <c r="D14" s="191" t="s">
        <v>247</v>
      </c>
      <c r="E14" s="208">
        <v>25</v>
      </c>
      <c r="F14" s="208">
        <v>27625</v>
      </c>
      <c r="G14" s="208">
        <v>3.1535388127853885</v>
      </c>
      <c r="H14" s="264">
        <v>93</v>
      </c>
      <c r="J14" s="208">
        <v>1875</v>
      </c>
      <c r="K14" s="208"/>
    </row>
    <row r="15" spans="1:11">
      <c r="A15" t="str">
        <f t="shared" si="0"/>
        <v>Residential HVAC_</v>
      </c>
      <c r="B15" t="s">
        <v>234</v>
      </c>
      <c r="D15" s="190" t="s">
        <v>372</v>
      </c>
      <c r="E15" s="207">
        <v>125</v>
      </c>
      <c r="F15" s="207">
        <v>193823.81275965981</v>
      </c>
      <c r="G15" s="207">
        <v>68.919252126499742</v>
      </c>
      <c r="H15" s="265"/>
      <c r="J15" s="207">
        <v>43240</v>
      </c>
      <c r="K15" s="207">
        <v>14420.539999999999</v>
      </c>
    </row>
    <row r="16" spans="1:11">
      <c r="A16" t="str">
        <f t="shared" si="0"/>
        <v>Residential HVAC_Air Source Heat Pump</v>
      </c>
      <c r="B16" t="s">
        <v>234</v>
      </c>
      <c r="C16" t="s">
        <v>224</v>
      </c>
      <c r="D16" s="191" t="s">
        <v>373</v>
      </c>
      <c r="E16" s="206">
        <v>50</v>
      </c>
      <c r="F16" s="206">
        <v>23940.245952039404</v>
      </c>
      <c r="G16" s="206">
        <v>24.645467588365747</v>
      </c>
      <c r="H16" s="264">
        <v>293.80824805778059</v>
      </c>
      <c r="J16" s="206">
        <v>13750</v>
      </c>
      <c r="K16" s="206"/>
    </row>
    <row r="17" spans="1:11">
      <c r="A17" t="str">
        <f t="shared" si="0"/>
        <v>Residential HVAC_Air Source Heat Pump, Early Retirement</v>
      </c>
      <c r="B17" t="s">
        <v>234</v>
      </c>
      <c r="C17" t="s">
        <v>249</v>
      </c>
      <c r="D17" s="192" t="s">
        <v>374</v>
      </c>
      <c r="E17" s="206">
        <v>5</v>
      </c>
      <c r="F17" s="206">
        <v>2394.0245952039404</v>
      </c>
      <c r="G17" s="206">
        <v>2.4645467588365748</v>
      </c>
      <c r="H17" s="264">
        <v>2480.1501390380126</v>
      </c>
      <c r="J17" s="206">
        <v>3250</v>
      </c>
      <c r="K17" s="206"/>
    </row>
    <row r="18" spans="1:11">
      <c r="A18" t="str">
        <f t="shared" si="0"/>
        <v>Residential HVAC_Air Source Heat Pump, Replace Furnace</v>
      </c>
      <c r="B18" t="s">
        <v>234</v>
      </c>
      <c r="C18" t="s">
        <v>252</v>
      </c>
      <c r="D18" s="191" t="s">
        <v>375</v>
      </c>
      <c r="E18" s="206">
        <v>3</v>
      </c>
      <c r="F18" s="206">
        <v>46819.306941256073</v>
      </c>
      <c r="G18" s="206">
        <v>16.736797017024717</v>
      </c>
      <c r="H18" s="264">
        <v>4554</v>
      </c>
      <c r="J18" s="206">
        <v>4650</v>
      </c>
      <c r="K18" s="206"/>
    </row>
    <row r="19" spans="1:11">
      <c r="A19" t="str">
        <f t="shared" si="0"/>
        <v>Residential HVAC_Central AC</v>
      </c>
      <c r="B19" t="s">
        <v>234</v>
      </c>
      <c r="C19" t="s">
        <v>419</v>
      </c>
      <c r="D19" s="191" t="s">
        <v>376</v>
      </c>
      <c r="E19" s="259">
        <v>8</v>
      </c>
      <c r="F19" s="259">
        <v>1751.6307692307703</v>
      </c>
      <c r="G19" s="259">
        <v>3.1862778730703276</v>
      </c>
      <c r="H19" s="336">
        <v>238</v>
      </c>
      <c r="J19" s="259">
        <v>1840</v>
      </c>
      <c r="K19" s="259"/>
    </row>
    <row r="20" spans="1:11">
      <c r="A20" t="str">
        <f t="shared" si="0"/>
        <v>Residential HVAC_Ductless Minisplit AC</v>
      </c>
      <c r="B20" t="s">
        <v>234</v>
      </c>
      <c r="C20" t="s">
        <v>418</v>
      </c>
      <c r="D20" s="191" t="s">
        <v>377</v>
      </c>
      <c r="E20" s="259">
        <v>5</v>
      </c>
      <c r="F20" s="259">
        <v>1786.4661654135339</v>
      </c>
      <c r="G20" s="259">
        <v>3.3530844155844148</v>
      </c>
      <c r="H20" s="336">
        <v>300</v>
      </c>
      <c r="J20" s="259">
        <v>1000</v>
      </c>
      <c r="K20" s="259"/>
    </row>
    <row r="21" spans="1:11">
      <c r="A21" t="str">
        <f t="shared" si="0"/>
        <v>Residential HVAC_Ductless Minisplit HP</v>
      </c>
      <c r="B21" t="s">
        <v>234</v>
      </c>
      <c r="C21" t="s">
        <v>417</v>
      </c>
      <c r="D21" s="192" t="s">
        <v>378</v>
      </c>
      <c r="E21" s="206">
        <v>5</v>
      </c>
      <c r="F21" s="206">
        <v>8945.8338124723559</v>
      </c>
      <c r="G21" s="206">
        <v>4.1913555194805188</v>
      </c>
      <c r="H21" s="264">
        <v>716</v>
      </c>
      <c r="J21" s="206">
        <v>1000</v>
      </c>
      <c r="K21" s="206"/>
    </row>
    <row r="22" spans="1:11">
      <c r="A22" t="str">
        <f t="shared" si="0"/>
        <v>Residential HVAC_Heat Pump Water Heater</v>
      </c>
      <c r="B22" t="s">
        <v>234</v>
      </c>
      <c r="C22" t="s">
        <v>248</v>
      </c>
      <c r="D22" s="193" t="s">
        <v>248</v>
      </c>
      <c r="E22" s="206">
        <v>12</v>
      </c>
      <c r="F22" s="206">
        <v>20804.50841080727</v>
      </c>
      <c r="G22" s="206">
        <v>0.98560639924866655</v>
      </c>
      <c r="H22" s="264">
        <v>700</v>
      </c>
      <c r="J22" s="206">
        <v>3000</v>
      </c>
      <c r="K22" s="206"/>
    </row>
    <row r="23" spans="1:11">
      <c r="A23" t="str">
        <f t="shared" si="0"/>
        <v>Residential HVAC_Electric Water Heater EF 0.95</v>
      </c>
      <c r="B23" t="s">
        <v>234</v>
      </c>
      <c r="C23" t="s">
        <v>3348</v>
      </c>
      <c r="D23" s="193" t="s">
        <v>379</v>
      </c>
      <c r="E23" s="206">
        <v>10</v>
      </c>
      <c r="F23" s="206">
        <v>1258.0915680811916</v>
      </c>
      <c r="G23" s="206">
        <v>0.14361775891337802</v>
      </c>
      <c r="H23" s="264">
        <v>51.06</v>
      </c>
      <c r="J23" s="206">
        <v>1000</v>
      </c>
      <c r="K23" s="206"/>
    </row>
    <row r="24" spans="1:11">
      <c r="A24" t="str">
        <f t="shared" si="0"/>
        <v>Residential HVAC_Electric Water Heater EF ≥ 0.95</v>
      </c>
      <c r="B24" t="s">
        <v>234</v>
      </c>
      <c r="C24" t="s">
        <v>3349</v>
      </c>
      <c r="D24" s="193" t="s">
        <v>380</v>
      </c>
      <c r="E24" s="206">
        <v>10</v>
      </c>
      <c r="F24" s="206">
        <v>2224.1465854710777</v>
      </c>
      <c r="G24" s="206">
        <v>0.25389801204007739</v>
      </c>
      <c r="H24" s="264">
        <v>51.06</v>
      </c>
      <c r="J24" s="206">
        <v>1200</v>
      </c>
      <c r="K24" s="206"/>
    </row>
    <row r="25" spans="1:11">
      <c r="A25" t="str">
        <f t="shared" si="0"/>
        <v>Residential HVAC_Geothermal Heat Pump</v>
      </c>
      <c r="B25" t="s">
        <v>234</v>
      </c>
      <c r="C25" t="s">
        <v>203</v>
      </c>
      <c r="D25" s="191" t="s">
        <v>381</v>
      </c>
      <c r="E25" s="206">
        <v>12</v>
      </c>
      <c r="F25" s="206">
        <v>59223.217383306495</v>
      </c>
      <c r="G25" s="206">
        <v>9.1472476121896449</v>
      </c>
      <c r="H25" s="264">
        <v>2313.6581090197678</v>
      </c>
      <c r="J25" s="206">
        <v>7800</v>
      </c>
      <c r="K25" s="206"/>
    </row>
    <row r="26" spans="1:11">
      <c r="A26" t="str">
        <f t="shared" si="0"/>
        <v>Residential HVAC_Geothermal Heat Pump, Early Retirement</v>
      </c>
      <c r="B26" t="s">
        <v>234</v>
      </c>
      <c r="C26" t="s">
        <v>253</v>
      </c>
      <c r="D26" s="191" t="s">
        <v>382</v>
      </c>
      <c r="E26" s="206">
        <v>5</v>
      </c>
      <c r="F26" s="206">
        <v>24676.340576377705</v>
      </c>
      <c r="G26" s="206">
        <v>3.8113531717456857</v>
      </c>
      <c r="H26" s="264">
        <v>4500</v>
      </c>
      <c r="J26" s="206">
        <v>4750</v>
      </c>
      <c r="K26" s="206"/>
    </row>
    <row r="27" spans="1:11">
      <c r="A27" t="str">
        <f t="shared" si="0"/>
        <v>Whole House Efficiency_</v>
      </c>
      <c r="B27" t="s">
        <v>236</v>
      </c>
      <c r="D27" s="194" t="s">
        <v>236</v>
      </c>
      <c r="E27" s="209">
        <v>100</v>
      </c>
      <c r="F27" s="209">
        <v>90540.200137585081</v>
      </c>
      <c r="G27" s="209">
        <v>23.030414738130393</v>
      </c>
      <c r="H27" s="265"/>
      <c r="J27" s="209">
        <v>0</v>
      </c>
      <c r="K27" s="209">
        <v>32287.5</v>
      </c>
    </row>
    <row r="28" spans="1:11">
      <c r="A28" t="str">
        <f t="shared" si="0"/>
        <v>Whole House Efficiency_Audit Measures</v>
      </c>
      <c r="B28" t="s">
        <v>236</v>
      </c>
      <c r="C28" t="s">
        <v>257</v>
      </c>
      <c r="D28" s="195" t="s">
        <v>383</v>
      </c>
      <c r="E28" s="198">
        <v>100</v>
      </c>
      <c r="F28" s="198">
        <v>50840.428098952987</v>
      </c>
      <c r="G28" s="198">
        <v>19.029506158895909</v>
      </c>
      <c r="H28" s="266"/>
      <c r="J28" s="198"/>
      <c r="K28" s="198"/>
    </row>
    <row r="29" spans="1:11">
      <c r="A29" t="str">
        <f t="shared" si="0"/>
        <v>_</v>
      </c>
      <c r="D29" s="193" t="s">
        <v>384</v>
      </c>
      <c r="E29" s="206">
        <v>15</v>
      </c>
      <c r="F29" s="206">
        <v>20164.55571514228</v>
      </c>
      <c r="G29" s="206">
        <v>8.580612681945837</v>
      </c>
      <c r="H29" s="264"/>
      <c r="J29" s="206">
        <v>0</v>
      </c>
      <c r="K29" s="206"/>
    </row>
    <row r="30" spans="1:11">
      <c r="A30" t="str">
        <f t="shared" si="0"/>
        <v>_</v>
      </c>
      <c r="D30" s="193" t="s">
        <v>385</v>
      </c>
      <c r="E30" s="206">
        <v>85</v>
      </c>
      <c r="F30" s="206">
        <v>4856.7162162162158</v>
      </c>
      <c r="G30" s="206">
        <v>7.4939213116995571</v>
      </c>
      <c r="H30" s="264"/>
      <c r="J30" s="206">
        <v>0</v>
      </c>
      <c r="K30" s="206"/>
    </row>
    <row r="31" spans="1:11">
      <c r="A31" t="str">
        <f t="shared" si="0"/>
        <v>_</v>
      </c>
      <c r="D31" s="191" t="s">
        <v>201</v>
      </c>
      <c r="E31" s="206">
        <v>85</v>
      </c>
      <c r="F31" s="206">
        <v>11519.15616759449</v>
      </c>
      <c r="G31" s="206">
        <v>1.3149721652505126</v>
      </c>
      <c r="H31" s="267"/>
      <c r="J31" s="206">
        <v>0</v>
      </c>
      <c r="K31" s="206"/>
    </row>
    <row r="32" spans="1:11">
      <c r="A32" t="str">
        <f t="shared" si="0"/>
        <v>_</v>
      </c>
      <c r="D32" s="191" t="s">
        <v>386</v>
      </c>
      <c r="E32" s="206">
        <v>100</v>
      </c>
      <c r="F32" s="206">
        <v>14300</v>
      </c>
      <c r="G32" s="206">
        <v>1.6400000000000001</v>
      </c>
      <c r="H32" s="267"/>
      <c r="J32" s="206">
        <v>0</v>
      </c>
      <c r="K32" s="206"/>
    </row>
    <row r="33" spans="1:11">
      <c r="A33" t="str">
        <f t="shared" si="0"/>
        <v>Whole House Efficiency_EE Kit</v>
      </c>
      <c r="B33" t="s">
        <v>236</v>
      </c>
      <c r="C33" t="s">
        <v>256</v>
      </c>
      <c r="D33" s="196" t="s">
        <v>387</v>
      </c>
      <c r="E33" s="210">
        <v>100</v>
      </c>
      <c r="F33" s="210">
        <v>39699.772038632087</v>
      </c>
      <c r="G33" s="210">
        <v>4.0009085792344834</v>
      </c>
      <c r="H33" s="268"/>
      <c r="J33" s="210">
        <v>0</v>
      </c>
      <c r="K33" s="210"/>
    </row>
    <row r="34" spans="1:11">
      <c r="A34" t="str">
        <f t="shared" si="0"/>
        <v>_</v>
      </c>
      <c r="D34" s="191" t="s">
        <v>204</v>
      </c>
      <c r="E34" s="206">
        <v>400</v>
      </c>
      <c r="F34" s="206">
        <v>15326.919999999998</v>
      </c>
      <c r="G34" s="206">
        <v>1.8021119999999997</v>
      </c>
      <c r="H34" s="267"/>
      <c r="J34" s="206">
        <v>0</v>
      </c>
      <c r="K34" s="206"/>
    </row>
    <row r="35" spans="1:11">
      <c r="A35" t="str">
        <f t="shared" si="0"/>
        <v>_</v>
      </c>
      <c r="D35" s="191" t="s">
        <v>388</v>
      </c>
      <c r="E35" s="206">
        <v>100</v>
      </c>
      <c r="F35" s="206">
        <v>10793.35175373552</v>
      </c>
      <c r="G35" s="206">
        <v>1.2053489268131037</v>
      </c>
      <c r="H35" s="264"/>
      <c r="J35" s="206">
        <v>0</v>
      </c>
      <c r="K35" s="206"/>
    </row>
    <row r="36" spans="1:11">
      <c r="A36" t="str">
        <f t="shared" si="0"/>
        <v>_</v>
      </c>
      <c r="D36" s="191" t="s">
        <v>389</v>
      </c>
      <c r="E36" s="206">
        <v>100</v>
      </c>
      <c r="F36" s="206">
        <v>13579.500284896565</v>
      </c>
      <c r="G36" s="206">
        <v>0.99344765242138022</v>
      </c>
      <c r="H36" s="264"/>
      <c r="J36" s="206">
        <v>0</v>
      </c>
      <c r="K36" s="206"/>
    </row>
    <row r="37" spans="1:11">
      <c r="A37" t="str">
        <f t="shared" si="0"/>
        <v>_</v>
      </c>
      <c r="D37" s="197" t="s">
        <v>390</v>
      </c>
      <c r="E37" s="209">
        <v>400</v>
      </c>
      <c r="F37" s="209">
        <v>79399.544077264174</v>
      </c>
      <c r="G37" s="209">
        <v>8.0018171584689668</v>
      </c>
      <c r="H37" s="209">
        <v>0</v>
      </c>
      <c r="J37" s="209"/>
      <c r="K37" s="209">
        <v>25263</v>
      </c>
    </row>
    <row r="38" spans="1:11">
      <c r="A38" t="str">
        <f t="shared" si="0"/>
        <v>Residential Audit_Online Audit</v>
      </c>
      <c r="B38" t="s">
        <v>390</v>
      </c>
      <c r="C38" t="s">
        <v>420</v>
      </c>
      <c r="D38" s="195" t="s">
        <v>390</v>
      </c>
      <c r="E38" s="211">
        <v>400</v>
      </c>
      <c r="F38" s="211"/>
      <c r="G38" s="211"/>
      <c r="H38" s="266"/>
      <c r="J38" s="211"/>
      <c r="K38" s="211">
        <v>14238</v>
      </c>
    </row>
    <row r="39" spans="1:11">
      <c r="A39" t="str">
        <f t="shared" si="0"/>
        <v>_</v>
      </c>
      <c r="D39" s="195" t="s">
        <v>387</v>
      </c>
      <c r="E39" s="211">
        <v>200</v>
      </c>
      <c r="F39" s="211">
        <v>79399.544077264174</v>
      </c>
      <c r="G39" s="211">
        <v>8.0018171584689668</v>
      </c>
      <c r="H39" s="269"/>
      <c r="J39" s="211"/>
      <c r="K39" s="211">
        <v>11025</v>
      </c>
    </row>
    <row r="40" spans="1:11">
      <c r="A40" t="str">
        <f t="shared" si="0"/>
        <v>_</v>
      </c>
      <c r="D40" s="192" t="s">
        <v>204</v>
      </c>
      <c r="E40" s="212">
        <v>800</v>
      </c>
      <c r="F40" s="212">
        <v>30653.839999999997</v>
      </c>
      <c r="G40" s="212">
        <v>3.6042239999999994</v>
      </c>
      <c r="H40" s="264"/>
      <c r="J40" s="212">
        <v>0</v>
      </c>
      <c r="K40" s="212"/>
    </row>
    <row r="41" spans="1:11">
      <c r="A41" t="str">
        <f t="shared" si="0"/>
        <v>_</v>
      </c>
      <c r="D41" s="192" t="s">
        <v>388</v>
      </c>
      <c r="E41" s="212">
        <v>200</v>
      </c>
      <c r="F41" s="212">
        <v>21586.70350747104</v>
      </c>
      <c r="G41" s="212">
        <v>2.4106978536262074</v>
      </c>
      <c r="H41" s="264"/>
      <c r="J41" s="212">
        <v>0</v>
      </c>
      <c r="K41" s="212"/>
    </row>
    <row r="42" spans="1:11">
      <c r="A42" t="str">
        <f t="shared" si="0"/>
        <v>_</v>
      </c>
      <c r="D42" s="192" t="s">
        <v>389</v>
      </c>
      <c r="E42" s="212">
        <v>200</v>
      </c>
      <c r="F42" s="212">
        <v>27159.00056979313</v>
      </c>
      <c r="G42" s="212">
        <v>1.9868953048427604</v>
      </c>
      <c r="H42" s="264"/>
      <c r="J42" s="212">
        <v>0</v>
      </c>
      <c r="K42" s="212"/>
    </row>
    <row r="43" spans="1:11">
      <c r="A43" t="str">
        <f t="shared" si="0"/>
        <v>School-Based Energy Education_EE Kit/Education Materials</v>
      </c>
      <c r="B43" t="s">
        <v>238</v>
      </c>
      <c r="C43" t="s">
        <v>328</v>
      </c>
      <c r="D43" s="197" t="s">
        <v>391</v>
      </c>
      <c r="E43" s="209">
        <v>1200</v>
      </c>
      <c r="F43" s="209">
        <v>476397.26446358504</v>
      </c>
      <c r="G43" s="209">
        <v>48.010902950813801</v>
      </c>
      <c r="H43" s="265"/>
      <c r="J43" s="209"/>
      <c r="K43" s="209">
        <v>66150</v>
      </c>
    </row>
    <row r="44" spans="1:11">
      <c r="A44" t="str">
        <f t="shared" si="0"/>
        <v>_</v>
      </c>
      <c r="D44" s="194" t="s">
        <v>239</v>
      </c>
      <c r="E44" s="209">
        <v>25</v>
      </c>
      <c r="F44" s="209">
        <v>41479.874026174155</v>
      </c>
      <c r="G44" s="209">
        <v>5.8868512151819195</v>
      </c>
      <c r="H44" s="265"/>
      <c r="J44" s="209"/>
      <c r="K44" s="209">
        <v>9646.875</v>
      </c>
    </row>
    <row r="45" spans="1:11">
      <c r="A45" t="str">
        <f t="shared" si="0"/>
        <v>Weatherization_Weatherization Measures</v>
      </c>
      <c r="B45" t="s">
        <v>239</v>
      </c>
      <c r="C45" t="s">
        <v>255</v>
      </c>
      <c r="D45" s="195" t="s">
        <v>392</v>
      </c>
      <c r="E45" s="198">
        <v>25</v>
      </c>
      <c r="F45" s="198">
        <v>21629.988006858122</v>
      </c>
      <c r="G45" s="198">
        <v>3.8863969255646773</v>
      </c>
      <c r="H45" s="266"/>
      <c r="J45" s="198"/>
      <c r="K45" s="198"/>
    </row>
    <row r="46" spans="1:11">
      <c r="A46" t="str">
        <f t="shared" si="0"/>
        <v>_</v>
      </c>
      <c r="D46" s="193" t="s">
        <v>200</v>
      </c>
      <c r="E46" s="206">
        <v>25</v>
      </c>
      <c r="F46" s="206">
        <v>17518.019402258207</v>
      </c>
      <c r="G46" s="206">
        <v>3.4160958904109591</v>
      </c>
      <c r="H46" s="264"/>
      <c r="J46" s="206">
        <v>0</v>
      </c>
      <c r="K46" s="206"/>
    </row>
    <row r="47" spans="1:11">
      <c r="A47" t="str">
        <f t="shared" si="0"/>
        <v>_</v>
      </c>
      <c r="D47" s="193" t="s">
        <v>386</v>
      </c>
      <c r="E47" s="206">
        <v>12.5</v>
      </c>
      <c r="F47" s="206">
        <v>1787.5</v>
      </c>
      <c r="G47" s="206">
        <v>0.20500000000000002</v>
      </c>
      <c r="H47" s="264"/>
      <c r="J47" s="206">
        <v>0</v>
      </c>
      <c r="K47" s="206"/>
    </row>
    <row r="48" spans="1:11">
      <c r="A48" t="str">
        <f t="shared" si="0"/>
        <v>_</v>
      </c>
      <c r="D48" s="193" t="s">
        <v>201</v>
      </c>
      <c r="E48" s="206">
        <v>12.5</v>
      </c>
      <c r="F48" s="206">
        <v>1693.9935540580134</v>
      </c>
      <c r="G48" s="206">
        <v>0.19337825959566363</v>
      </c>
      <c r="H48" s="264"/>
      <c r="J48" s="206">
        <v>0</v>
      </c>
      <c r="K48" s="206"/>
    </row>
    <row r="49" spans="1:11">
      <c r="A49" t="str">
        <f t="shared" si="0"/>
        <v>_</v>
      </c>
      <c r="D49" s="191" t="s">
        <v>393</v>
      </c>
      <c r="E49" s="206">
        <v>12.5</v>
      </c>
      <c r="F49" s="206">
        <v>630.47505054190503</v>
      </c>
      <c r="G49" s="206">
        <v>7.1922775558054416E-2</v>
      </c>
      <c r="H49" s="267"/>
      <c r="J49" s="206">
        <v>0</v>
      </c>
      <c r="K49" s="206"/>
    </row>
    <row r="50" spans="1:11">
      <c r="A50" t="str">
        <f t="shared" si="0"/>
        <v>Weatherization_EE Kit</v>
      </c>
      <c r="B50" t="s">
        <v>239</v>
      </c>
      <c r="C50" t="s">
        <v>256</v>
      </c>
      <c r="D50" s="196" t="s">
        <v>387</v>
      </c>
      <c r="E50" s="213">
        <v>25</v>
      </c>
      <c r="F50" s="213">
        <v>9924.9430096580218</v>
      </c>
      <c r="G50" s="213">
        <v>1.0002271448086208</v>
      </c>
      <c r="H50" s="268"/>
      <c r="J50" s="213"/>
      <c r="K50" s="213"/>
    </row>
    <row r="51" spans="1:11">
      <c r="A51" t="str">
        <f t="shared" si="0"/>
        <v>_</v>
      </c>
      <c r="D51" s="191" t="s">
        <v>204</v>
      </c>
      <c r="E51" s="206">
        <v>100</v>
      </c>
      <c r="F51" s="206">
        <v>3831.7299999999996</v>
      </c>
      <c r="G51" s="206">
        <v>0.45052799999999993</v>
      </c>
      <c r="H51" s="267"/>
      <c r="J51" s="206">
        <v>0</v>
      </c>
      <c r="K51" s="206"/>
    </row>
    <row r="52" spans="1:11">
      <c r="A52" t="str">
        <f t="shared" si="0"/>
        <v>_</v>
      </c>
      <c r="D52" s="191" t="s">
        <v>388</v>
      </c>
      <c r="E52" s="206">
        <v>25</v>
      </c>
      <c r="F52" s="206">
        <v>2698.33793843388</v>
      </c>
      <c r="G52" s="206">
        <v>0.30133723170327592</v>
      </c>
      <c r="H52" s="267"/>
      <c r="J52" s="206">
        <v>0</v>
      </c>
      <c r="K52" s="206"/>
    </row>
    <row r="53" spans="1:11">
      <c r="A53" t="str">
        <f t="shared" si="0"/>
        <v>_</v>
      </c>
      <c r="D53" s="191" t="s">
        <v>389</v>
      </c>
      <c r="E53" s="206">
        <v>25</v>
      </c>
      <c r="F53" s="206">
        <v>3394.8750712241413</v>
      </c>
      <c r="G53" s="206">
        <v>0.24836191310534506</v>
      </c>
      <c r="H53" s="267"/>
      <c r="J53" s="206">
        <v>0</v>
      </c>
      <c r="K53" s="206"/>
    </row>
    <row r="54" spans="1:11">
      <c r="A54" t="str">
        <f t="shared" si="0"/>
        <v>_</v>
      </c>
      <c r="D54" s="188" t="s">
        <v>370</v>
      </c>
      <c r="E54" s="203">
        <v>159</v>
      </c>
      <c r="F54" s="203">
        <v>4683169.7292383751</v>
      </c>
      <c r="G54" s="203">
        <v>1065.5374382529617</v>
      </c>
      <c r="H54" s="262"/>
      <c r="J54" s="203">
        <v>323242</v>
      </c>
      <c r="K54" s="203">
        <v>207312.54499999998</v>
      </c>
    </row>
    <row r="55" spans="1:11">
      <c r="A55" t="str">
        <f t="shared" si="0"/>
        <v>Commercial Custom Rebate_C&amp;I Custom</v>
      </c>
      <c r="B55" t="s">
        <v>241</v>
      </c>
      <c r="C55" t="s">
        <v>116</v>
      </c>
      <c r="D55" s="190" t="s">
        <v>116</v>
      </c>
      <c r="E55" s="207">
        <v>45</v>
      </c>
      <c r="F55" s="207">
        <v>1942980.2099999997</v>
      </c>
      <c r="G55" s="207">
        <v>481.98449999999997</v>
      </c>
      <c r="H55" s="265">
        <v>7940.9</v>
      </c>
      <c r="J55" s="207">
        <v>178650</v>
      </c>
      <c r="K55" s="207">
        <v>97096.274999999994</v>
      </c>
    </row>
    <row r="56" spans="1:11">
      <c r="A56" t="str">
        <f t="shared" si="0"/>
        <v>_</v>
      </c>
      <c r="D56" s="190" t="s">
        <v>107</v>
      </c>
      <c r="E56" s="209">
        <v>114</v>
      </c>
      <c r="F56" s="209">
        <v>2740189.5192383756</v>
      </c>
      <c r="G56" s="209">
        <v>583.55293825296167</v>
      </c>
      <c r="H56" s="270"/>
      <c r="J56" s="209">
        <v>144592</v>
      </c>
      <c r="K56" s="209">
        <v>98322.559999999998</v>
      </c>
    </row>
    <row r="57" spans="1:11">
      <c r="A57" t="str">
        <f t="shared" si="0"/>
        <v>_</v>
      </c>
      <c r="D57" s="198" t="s">
        <v>97</v>
      </c>
      <c r="E57" s="198">
        <v>80</v>
      </c>
      <c r="F57" s="198">
        <v>2619277.9820316797</v>
      </c>
      <c r="G57" s="198">
        <v>570.21377975999985</v>
      </c>
      <c r="H57" s="271">
        <f>SUMPRODUCT(E58:E99,H58:H99)/SUM(E58:E99)</f>
        <v>39.59403076923077</v>
      </c>
      <c r="J57" s="198">
        <v>136692</v>
      </c>
      <c r="K57" s="198">
        <v>92950.56</v>
      </c>
    </row>
    <row r="58" spans="1:11">
      <c r="A58" t="str">
        <f t="shared" si="0"/>
        <v>Commercial Prescriptive Rebate_C&amp;I Lighting</v>
      </c>
      <c r="B58" t="s">
        <v>240</v>
      </c>
      <c r="C58" t="s">
        <v>361</v>
      </c>
      <c r="D58" s="192" t="s">
        <v>205</v>
      </c>
      <c r="E58" s="206">
        <v>36</v>
      </c>
      <c r="F58" s="206">
        <v>36791.674919999998</v>
      </c>
      <c r="G58" s="206">
        <v>8.1723599999999994</v>
      </c>
      <c r="H58" s="264">
        <v>17.879999999999995</v>
      </c>
      <c r="J58" s="206">
        <v>2700</v>
      </c>
      <c r="K58" s="206"/>
    </row>
    <row r="59" spans="1:11">
      <c r="A59" t="str">
        <f t="shared" si="0"/>
        <v>Commercial Prescriptive Rebate_C&amp;I Lighting</v>
      </c>
      <c r="B59" t="s">
        <v>240</v>
      </c>
      <c r="C59" t="s">
        <v>361</v>
      </c>
      <c r="D59" s="192" t="s">
        <v>206</v>
      </c>
      <c r="E59" s="206">
        <v>36</v>
      </c>
      <c r="F59" s="206">
        <v>87294.533040000009</v>
      </c>
      <c r="G59" s="206">
        <v>19.390319999999999</v>
      </c>
      <c r="H59" s="264">
        <v>101.81</v>
      </c>
      <c r="J59" s="206">
        <v>1440</v>
      </c>
      <c r="K59" s="206"/>
    </row>
    <row r="60" spans="1:11">
      <c r="A60" t="str">
        <f t="shared" si="0"/>
        <v>Commercial Prescriptive Rebate_C&amp;I Lighting</v>
      </c>
      <c r="B60" t="s">
        <v>240</v>
      </c>
      <c r="C60" t="s">
        <v>361</v>
      </c>
      <c r="D60" s="192" t="s">
        <v>207</v>
      </c>
      <c r="E60" s="206">
        <v>36</v>
      </c>
      <c r="F60" s="206">
        <v>113117.26139999999</v>
      </c>
      <c r="G60" s="206">
        <v>25.126199999999997</v>
      </c>
      <c r="H60" s="264">
        <v>137.31</v>
      </c>
      <c r="J60" s="206">
        <v>4500</v>
      </c>
      <c r="K60" s="206"/>
    </row>
    <row r="61" spans="1:11">
      <c r="A61" t="str">
        <f t="shared" si="0"/>
        <v>Commercial Prescriptive Rebate_C&amp;I Lighting</v>
      </c>
      <c r="B61" t="s">
        <v>240</v>
      </c>
      <c r="C61" t="s">
        <v>361</v>
      </c>
      <c r="D61" s="192" t="s">
        <v>208</v>
      </c>
      <c r="E61" s="206">
        <v>64</v>
      </c>
      <c r="F61" s="206">
        <v>116612.08965119997</v>
      </c>
      <c r="G61" s="206">
        <v>25.902489599999996</v>
      </c>
      <c r="H61" s="264">
        <v>85</v>
      </c>
      <c r="J61" s="206">
        <v>4800</v>
      </c>
      <c r="K61" s="206"/>
    </row>
    <row r="62" spans="1:11">
      <c r="A62" t="str">
        <f t="shared" si="0"/>
        <v>Commercial Prescriptive Rebate_C&amp;I Lighting</v>
      </c>
      <c r="B62" t="s">
        <v>240</v>
      </c>
      <c r="C62" t="s">
        <v>361</v>
      </c>
      <c r="D62" s="192" t="s">
        <v>209</v>
      </c>
      <c r="E62" s="206">
        <v>64</v>
      </c>
      <c r="F62" s="206">
        <v>185155.81793280001</v>
      </c>
      <c r="G62" s="206">
        <v>41.127782400000001</v>
      </c>
      <c r="H62" s="264">
        <v>127.5</v>
      </c>
      <c r="J62" s="206">
        <v>8000</v>
      </c>
      <c r="K62" s="206"/>
    </row>
    <row r="63" spans="1:11">
      <c r="A63" t="str">
        <f t="shared" si="0"/>
        <v>Commercial Prescriptive Rebate_C&amp;I Lighting</v>
      </c>
      <c r="B63" t="s">
        <v>240</v>
      </c>
      <c r="C63" t="s">
        <v>361</v>
      </c>
      <c r="D63" s="192" t="s">
        <v>210</v>
      </c>
      <c r="E63" s="206"/>
      <c r="F63" s="206">
        <v>0</v>
      </c>
      <c r="G63" s="206">
        <v>0</v>
      </c>
      <c r="H63" s="264">
        <v>74.349999999999994</v>
      </c>
      <c r="J63" s="206">
        <v>0</v>
      </c>
      <c r="K63" s="206"/>
    </row>
    <row r="64" spans="1:11">
      <c r="A64" t="str">
        <f t="shared" si="0"/>
        <v>Commercial Prescriptive Rebate_C&amp;I Lighting</v>
      </c>
      <c r="B64" t="s">
        <v>240</v>
      </c>
      <c r="C64" t="s">
        <v>361</v>
      </c>
      <c r="D64" s="192" t="s">
        <v>211</v>
      </c>
      <c r="E64" s="206"/>
      <c r="F64" s="206">
        <v>0</v>
      </c>
      <c r="G64" s="206">
        <v>0</v>
      </c>
      <c r="H64" s="264">
        <v>74.349999999999994</v>
      </c>
      <c r="J64" s="206">
        <v>0</v>
      </c>
      <c r="K64" s="206"/>
    </row>
    <row r="65" spans="1:11">
      <c r="A65" t="str">
        <f t="shared" si="0"/>
        <v>Commercial Prescriptive Rebate_C&amp;I Lighting</v>
      </c>
      <c r="B65" t="s">
        <v>240</v>
      </c>
      <c r="C65" t="s">
        <v>361</v>
      </c>
      <c r="D65" s="192" t="s">
        <v>212</v>
      </c>
      <c r="E65" s="206"/>
      <c r="F65" s="206">
        <v>0</v>
      </c>
      <c r="G65" s="206">
        <v>0</v>
      </c>
      <c r="H65" s="264">
        <v>108.23</v>
      </c>
      <c r="J65" s="206">
        <v>0</v>
      </c>
      <c r="K65" s="206"/>
    </row>
    <row r="66" spans="1:11">
      <c r="A66" t="str">
        <f t="shared" si="0"/>
        <v>Commercial Prescriptive Rebate_C&amp;I Lighting</v>
      </c>
      <c r="B66" t="s">
        <v>240</v>
      </c>
      <c r="C66" t="s">
        <v>361</v>
      </c>
      <c r="D66" s="193" t="s">
        <v>394</v>
      </c>
      <c r="E66" s="206">
        <v>680</v>
      </c>
      <c r="F66" s="206">
        <v>25898.901599999997</v>
      </c>
      <c r="G66" s="206">
        <v>5.7528000000000006</v>
      </c>
      <c r="H66" s="264">
        <v>2</v>
      </c>
      <c r="J66" s="206">
        <v>340</v>
      </c>
      <c r="K66" s="206"/>
    </row>
    <row r="67" spans="1:11">
      <c r="A67" t="str">
        <f t="shared" si="0"/>
        <v>Commercial Prescriptive Rebate_C&amp;I Lighting</v>
      </c>
      <c r="B67" t="s">
        <v>240</v>
      </c>
      <c r="C67" t="s">
        <v>361</v>
      </c>
      <c r="D67" s="192" t="s">
        <v>213</v>
      </c>
      <c r="E67" s="206">
        <v>40</v>
      </c>
      <c r="F67" s="206">
        <v>14219.004800000001</v>
      </c>
      <c r="G67" s="206">
        <v>3.1584000000000003</v>
      </c>
      <c r="H67" s="264">
        <v>72</v>
      </c>
      <c r="J67" s="206">
        <v>680</v>
      </c>
      <c r="K67" s="206"/>
    </row>
    <row r="68" spans="1:11">
      <c r="A68" t="str">
        <f t="shared" si="0"/>
        <v>Commercial Prescriptive Rebate_C&amp;I Lighting</v>
      </c>
      <c r="B68" t="s">
        <v>240</v>
      </c>
      <c r="C68" t="s">
        <v>361</v>
      </c>
      <c r="D68" s="193" t="s">
        <v>214</v>
      </c>
      <c r="E68" s="206">
        <v>40</v>
      </c>
      <c r="F68" s="206">
        <v>26914.5448</v>
      </c>
      <c r="G68" s="206">
        <v>5.9783999999999988</v>
      </c>
      <c r="H68" s="264">
        <v>142.12</v>
      </c>
      <c r="J68" s="206">
        <v>1120</v>
      </c>
      <c r="K68" s="206"/>
    </row>
    <row r="69" spans="1:11">
      <c r="A69" t="str">
        <f t="shared" ref="A69:A107" si="1">B69&amp;"_"&amp;C69</f>
        <v>Commercial Prescriptive Rebate_C&amp;I Lighting</v>
      </c>
      <c r="B69" t="s">
        <v>240</v>
      </c>
      <c r="C69" t="s">
        <v>361</v>
      </c>
      <c r="D69" s="193" t="s">
        <v>215</v>
      </c>
      <c r="E69" s="206">
        <v>40</v>
      </c>
      <c r="F69" s="206">
        <v>27168.455599999998</v>
      </c>
      <c r="G69" s="206">
        <v>6.0347999999999988</v>
      </c>
      <c r="H69" s="264">
        <v>117</v>
      </c>
      <c r="J69" s="206">
        <v>1800</v>
      </c>
      <c r="K69" s="206"/>
    </row>
    <row r="70" spans="1:11">
      <c r="A70" t="str">
        <f t="shared" si="1"/>
        <v>Commercial Prescriptive Rebate_C&amp;I Lighting</v>
      </c>
      <c r="B70" t="s">
        <v>240</v>
      </c>
      <c r="C70" t="s">
        <v>361</v>
      </c>
      <c r="D70" s="193" t="s">
        <v>216</v>
      </c>
      <c r="E70" s="206">
        <v>40</v>
      </c>
      <c r="F70" s="206">
        <v>5332.1268</v>
      </c>
      <c r="G70" s="206">
        <v>1.1844000000000001</v>
      </c>
      <c r="H70" s="264">
        <v>69.180000000000007</v>
      </c>
      <c r="J70" s="206">
        <v>1000</v>
      </c>
      <c r="K70" s="206"/>
    </row>
    <row r="71" spans="1:11">
      <c r="A71" t="str">
        <f t="shared" si="1"/>
        <v>Commercial Prescriptive Rebate_C&amp;I Lighting</v>
      </c>
      <c r="B71" t="s">
        <v>240</v>
      </c>
      <c r="C71" t="s">
        <v>361</v>
      </c>
      <c r="D71" s="193" t="s">
        <v>217</v>
      </c>
      <c r="E71" s="206">
        <v>40</v>
      </c>
      <c r="F71" s="206">
        <v>15996.380399999998</v>
      </c>
      <c r="G71" s="206">
        <v>3.5531999999999995</v>
      </c>
      <c r="H71" s="264">
        <v>132.12</v>
      </c>
      <c r="J71" s="206">
        <v>1600</v>
      </c>
      <c r="K71" s="206"/>
    </row>
    <row r="72" spans="1:11">
      <c r="A72" t="str">
        <f t="shared" si="1"/>
        <v>Commercial Prescriptive Rebate_C&amp;I Lighting</v>
      </c>
      <c r="B72" t="s">
        <v>240</v>
      </c>
      <c r="C72" t="s">
        <v>361</v>
      </c>
      <c r="D72" s="193" t="s">
        <v>218</v>
      </c>
      <c r="E72" s="206">
        <v>40</v>
      </c>
      <c r="F72" s="206">
        <v>21836.328799999996</v>
      </c>
      <c r="G72" s="206">
        <v>4.8503999999999987</v>
      </c>
      <c r="H72" s="264">
        <v>108</v>
      </c>
      <c r="J72" s="206">
        <v>2200</v>
      </c>
      <c r="K72" s="206"/>
    </row>
    <row r="73" spans="1:11">
      <c r="A73" t="str">
        <f t="shared" si="1"/>
        <v>Commercial Prescriptive Rebate_C&amp;I Lighting</v>
      </c>
      <c r="B73" t="s">
        <v>240</v>
      </c>
      <c r="C73" t="s">
        <v>361</v>
      </c>
      <c r="D73" s="192" t="s">
        <v>219</v>
      </c>
      <c r="E73" s="206">
        <v>40</v>
      </c>
      <c r="F73" s="206">
        <v>68048.094400000002</v>
      </c>
      <c r="G73" s="206">
        <v>15.1152</v>
      </c>
      <c r="H73" s="264">
        <v>10</v>
      </c>
      <c r="J73" s="206">
        <v>2600</v>
      </c>
      <c r="K73" s="206"/>
    </row>
    <row r="74" spans="1:11">
      <c r="A74" t="str">
        <f t="shared" si="1"/>
        <v>Commercial Prescriptive Rebate_C&amp;I Lighting</v>
      </c>
      <c r="B74" t="s">
        <v>240</v>
      </c>
      <c r="C74" t="s">
        <v>361</v>
      </c>
      <c r="D74" s="192" t="s">
        <v>220</v>
      </c>
      <c r="E74" s="206">
        <v>120</v>
      </c>
      <c r="F74" s="206">
        <v>12187.7184</v>
      </c>
      <c r="G74" s="206">
        <v>2.7071999999999998</v>
      </c>
      <c r="H74" s="264">
        <v>31.909999999999997</v>
      </c>
      <c r="J74" s="206">
        <v>600</v>
      </c>
      <c r="K74" s="206"/>
    </row>
    <row r="75" spans="1:11">
      <c r="A75" t="str">
        <f t="shared" si="1"/>
        <v>Commercial Prescriptive Rebate_C&amp;I Lighting</v>
      </c>
      <c r="B75" t="s">
        <v>240</v>
      </c>
      <c r="C75" t="s">
        <v>361</v>
      </c>
      <c r="D75" s="192" t="s">
        <v>221</v>
      </c>
      <c r="E75" s="206">
        <v>160</v>
      </c>
      <c r="F75" s="206">
        <v>24375.436799999996</v>
      </c>
      <c r="G75" s="206">
        <v>5.4144000000000005</v>
      </c>
      <c r="H75" s="264">
        <v>37.79</v>
      </c>
      <c r="J75" s="206">
        <v>1360</v>
      </c>
      <c r="K75" s="206"/>
    </row>
    <row r="76" spans="1:11">
      <c r="A76" t="str">
        <f t="shared" si="1"/>
        <v>Commercial Prescriptive Rebate_C&amp;I Lighting</v>
      </c>
      <c r="B76" t="s">
        <v>240</v>
      </c>
      <c r="C76" t="s">
        <v>361</v>
      </c>
      <c r="D76" s="192" t="s">
        <v>395</v>
      </c>
      <c r="E76" s="206">
        <v>80</v>
      </c>
      <c r="F76" s="206">
        <v>19297.220799999999</v>
      </c>
      <c r="G76" s="206">
        <v>4.2863999999999995</v>
      </c>
      <c r="H76" s="264">
        <v>62.959999999999994</v>
      </c>
      <c r="J76" s="206">
        <v>1000</v>
      </c>
      <c r="K76" s="206"/>
    </row>
    <row r="77" spans="1:11">
      <c r="A77" t="str">
        <f t="shared" si="1"/>
        <v>Commercial Prescriptive Rebate_C&amp;I Lighting</v>
      </c>
      <c r="B77" t="s">
        <v>240</v>
      </c>
      <c r="C77" t="s">
        <v>361</v>
      </c>
      <c r="D77" s="192" t="s">
        <v>396</v>
      </c>
      <c r="E77" s="206">
        <v>120</v>
      </c>
      <c r="F77" s="206">
        <v>7617.3239999999996</v>
      </c>
      <c r="G77" s="206">
        <v>1.6919999999999999</v>
      </c>
      <c r="H77" s="264">
        <v>15</v>
      </c>
      <c r="J77" s="206">
        <v>1080</v>
      </c>
      <c r="K77" s="206"/>
    </row>
    <row r="78" spans="1:11">
      <c r="A78" t="str">
        <f t="shared" si="1"/>
        <v>Commercial Prescriptive Rebate_C&amp;I Lighting</v>
      </c>
      <c r="B78" t="s">
        <v>240</v>
      </c>
      <c r="C78" t="s">
        <v>361</v>
      </c>
      <c r="D78" s="193" t="s">
        <v>397</v>
      </c>
      <c r="E78" s="206">
        <v>120</v>
      </c>
      <c r="F78" s="206">
        <v>7617.3239999999996</v>
      </c>
      <c r="G78" s="206">
        <v>1.6919999999999999</v>
      </c>
      <c r="H78" s="264">
        <v>18</v>
      </c>
      <c r="J78" s="206">
        <v>2160</v>
      </c>
      <c r="K78" s="206"/>
    </row>
    <row r="79" spans="1:11">
      <c r="A79" t="str">
        <f t="shared" si="1"/>
        <v>Commercial Prescriptive Rebate_C&amp;I Lighting</v>
      </c>
      <c r="B79" t="s">
        <v>240</v>
      </c>
      <c r="C79" t="s">
        <v>361</v>
      </c>
      <c r="D79" s="192" t="s">
        <v>121</v>
      </c>
      <c r="E79" s="206">
        <v>200</v>
      </c>
      <c r="F79" s="206">
        <v>134191.85779999997</v>
      </c>
      <c r="G79" s="206">
        <v>29.807399999999994</v>
      </c>
      <c r="H79" s="264">
        <v>125</v>
      </c>
      <c r="J79" s="206">
        <v>7000</v>
      </c>
      <c r="K79" s="206"/>
    </row>
    <row r="80" spans="1:11">
      <c r="A80" t="str">
        <f t="shared" si="1"/>
        <v>Commercial Prescriptive Rebate_C&amp;I Lighting</v>
      </c>
      <c r="B80" t="s">
        <v>240</v>
      </c>
      <c r="C80" t="s">
        <v>361</v>
      </c>
      <c r="D80" s="192" t="s">
        <v>122</v>
      </c>
      <c r="E80" s="206">
        <v>80</v>
      </c>
      <c r="F80" s="206">
        <v>66219.93664</v>
      </c>
      <c r="G80" s="206">
        <v>14.70912</v>
      </c>
      <c r="H80" s="264">
        <v>250</v>
      </c>
      <c r="J80" s="206">
        <v>6000</v>
      </c>
      <c r="K80" s="206"/>
    </row>
    <row r="81" spans="1:11">
      <c r="A81" t="str">
        <f t="shared" si="1"/>
        <v>Commercial Prescriptive Rebate_C&amp;I Lighting</v>
      </c>
      <c r="B81" t="s">
        <v>240</v>
      </c>
      <c r="C81" t="s">
        <v>361</v>
      </c>
      <c r="D81" s="192" t="s">
        <v>123</v>
      </c>
      <c r="E81" s="206">
        <v>200</v>
      </c>
      <c r="F81" s="206">
        <v>310532.90839999996</v>
      </c>
      <c r="G81" s="206">
        <v>68.977199999999982</v>
      </c>
      <c r="H81" s="264">
        <v>375</v>
      </c>
      <c r="J81" s="206">
        <v>20000</v>
      </c>
      <c r="K81" s="206"/>
    </row>
    <row r="82" spans="1:11">
      <c r="A82" t="str">
        <f t="shared" si="1"/>
        <v>Commercial Prescriptive Rebate_C&amp;I Lighting</v>
      </c>
      <c r="B82" t="s">
        <v>240</v>
      </c>
      <c r="C82" t="s">
        <v>361</v>
      </c>
      <c r="D82" s="192" t="s">
        <v>222</v>
      </c>
      <c r="E82" s="206">
        <v>120</v>
      </c>
      <c r="F82" s="206">
        <v>23166.415134719999</v>
      </c>
      <c r="G82" s="206">
        <v>5.1458457600000003</v>
      </c>
      <c r="H82" s="264">
        <v>12</v>
      </c>
      <c r="J82" s="206">
        <v>960</v>
      </c>
      <c r="K82" s="206"/>
    </row>
    <row r="83" spans="1:11">
      <c r="A83" t="str">
        <f t="shared" si="1"/>
        <v>Commercial Prescriptive Rebate_C&amp;I Lighting</v>
      </c>
      <c r="B83" t="s">
        <v>240</v>
      </c>
      <c r="C83" t="s">
        <v>361</v>
      </c>
      <c r="D83" s="193" t="s">
        <v>223</v>
      </c>
      <c r="E83" s="206">
        <v>80</v>
      </c>
      <c r="F83" s="206">
        <v>30888.553512959996</v>
      </c>
      <c r="G83" s="206">
        <v>6.8611276800000001</v>
      </c>
      <c r="H83" s="264">
        <v>24</v>
      </c>
      <c r="J83" s="206">
        <v>1280</v>
      </c>
      <c r="K83" s="206"/>
    </row>
    <row r="84" spans="1:11">
      <c r="A84" t="str">
        <f t="shared" si="1"/>
        <v>Commercial Prescriptive Rebate_C&amp;I Lighting</v>
      </c>
      <c r="B84" t="s">
        <v>240</v>
      </c>
      <c r="C84" t="s">
        <v>361</v>
      </c>
      <c r="D84" s="193" t="s">
        <v>398</v>
      </c>
      <c r="E84" s="206">
        <v>40</v>
      </c>
      <c r="F84" s="206">
        <v>10410.342799999999</v>
      </c>
      <c r="G84" s="206">
        <v>2.3124000000000002</v>
      </c>
      <c r="H84" s="264">
        <v>43</v>
      </c>
      <c r="J84" s="206">
        <v>200</v>
      </c>
      <c r="K84" s="206"/>
    </row>
    <row r="85" spans="1:11">
      <c r="A85" t="str">
        <f t="shared" si="1"/>
        <v>Commercial Prescriptive Rebate_C&amp;I Lighting</v>
      </c>
      <c r="B85" t="s">
        <v>240</v>
      </c>
      <c r="C85" t="s">
        <v>361</v>
      </c>
      <c r="D85" s="192" t="s">
        <v>399</v>
      </c>
      <c r="E85" s="206">
        <v>200</v>
      </c>
      <c r="F85" s="206">
        <v>79981.901999999987</v>
      </c>
      <c r="G85" s="206">
        <v>17.765999999999998</v>
      </c>
      <c r="H85" s="264">
        <v>55</v>
      </c>
      <c r="J85" s="206">
        <v>1800</v>
      </c>
      <c r="K85" s="206"/>
    </row>
    <row r="86" spans="1:11">
      <c r="A86" t="str">
        <f t="shared" si="1"/>
        <v>Commercial Prescriptive Rebate_C&amp;I Lighting</v>
      </c>
      <c r="B86" t="s">
        <v>240</v>
      </c>
      <c r="C86" t="s">
        <v>361</v>
      </c>
      <c r="D86" s="192" t="s">
        <v>400</v>
      </c>
      <c r="E86" s="206">
        <v>120</v>
      </c>
      <c r="F86" s="206">
        <v>45703.943999999989</v>
      </c>
      <c r="G86" s="206">
        <v>10.151999999999999</v>
      </c>
      <c r="H86" s="264">
        <v>93</v>
      </c>
      <c r="J86" s="206">
        <v>960</v>
      </c>
      <c r="K86" s="206"/>
    </row>
    <row r="87" spans="1:11">
      <c r="A87" t="str">
        <f t="shared" si="1"/>
        <v>Commercial Prescriptive Rebate_C&amp;I Lighting</v>
      </c>
      <c r="B87" t="s">
        <v>240</v>
      </c>
      <c r="C87" t="s">
        <v>361</v>
      </c>
      <c r="D87" s="192" t="s">
        <v>401</v>
      </c>
      <c r="E87" s="206">
        <v>3200</v>
      </c>
      <c r="F87" s="206">
        <v>914078.88</v>
      </c>
      <c r="G87" s="206">
        <v>203.03999999999996</v>
      </c>
      <c r="H87" s="264">
        <v>9.5</v>
      </c>
      <c r="J87" s="206">
        <v>51200</v>
      </c>
      <c r="K87" s="206"/>
    </row>
    <row r="88" spans="1:11">
      <c r="A88" t="str">
        <f t="shared" si="1"/>
        <v>Commercial Prescriptive Rebate_C&amp;I Lighting</v>
      </c>
      <c r="B88" t="s">
        <v>240</v>
      </c>
      <c r="C88" t="s">
        <v>361</v>
      </c>
      <c r="D88" s="192" t="s">
        <v>402</v>
      </c>
      <c r="E88" s="206">
        <v>280</v>
      </c>
      <c r="F88" s="206">
        <v>97755.657999999996</v>
      </c>
      <c r="G88" s="206">
        <v>21.713999999999999</v>
      </c>
      <c r="H88" s="264">
        <v>9.5</v>
      </c>
      <c r="J88" s="206">
        <v>6440</v>
      </c>
      <c r="K88" s="206"/>
    </row>
    <row r="89" spans="1:11">
      <c r="A89" t="str">
        <f t="shared" si="1"/>
        <v>Commercial Prescriptive Rebate_C&amp;I Lighting</v>
      </c>
      <c r="B89" t="s">
        <v>240</v>
      </c>
      <c r="C89" t="s">
        <v>361</v>
      </c>
      <c r="D89" s="192" t="s">
        <v>403</v>
      </c>
      <c r="E89" s="206">
        <v>0</v>
      </c>
      <c r="F89" s="206">
        <v>0</v>
      </c>
      <c r="G89" s="206">
        <v>0</v>
      </c>
      <c r="H89" s="264">
        <v>30</v>
      </c>
      <c r="J89" s="206">
        <v>0</v>
      </c>
      <c r="K89" s="206"/>
    </row>
    <row r="90" spans="1:11">
      <c r="A90" t="str">
        <f t="shared" si="1"/>
        <v>Commercial Prescriptive Rebate_C&amp;I Lighting</v>
      </c>
      <c r="B90" t="s">
        <v>240</v>
      </c>
      <c r="C90" t="s">
        <v>361</v>
      </c>
      <c r="D90" s="192" t="s">
        <v>404</v>
      </c>
      <c r="E90" s="206">
        <v>0</v>
      </c>
      <c r="F90" s="206">
        <v>0</v>
      </c>
      <c r="G90" s="206">
        <v>0</v>
      </c>
      <c r="H90" s="264">
        <v>30</v>
      </c>
      <c r="J90" s="206">
        <v>0</v>
      </c>
      <c r="K90" s="206"/>
    </row>
    <row r="91" spans="1:11">
      <c r="A91" t="str">
        <f t="shared" si="1"/>
        <v>Commercial Prescriptive Rebate_C&amp;I Lighting</v>
      </c>
      <c r="B91" t="s">
        <v>240</v>
      </c>
      <c r="C91" t="s">
        <v>361</v>
      </c>
      <c r="D91" s="192" t="s">
        <v>405</v>
      </c>
      <c r="E91" s="206">
        <v>0</v>
      </c>
      <c r="F91" s="206">
        <v>0</v>
      </c>
      <c r="G91" s="206">
        <v>0</v>
      </c>
      <c r="H91" s="264">
        <v>50</v>
      </c>
      <c r="J91" s="206">
        <v>0</v>
      </c>
      <c r="K91" s="206"/>
    </row>
    <row r="92" spans="1:11">
      <c r="A92" t="str">
        <f t="shared" si="1"/>
        <v>Commercial Prescriptive Rebate_C&amp;I Lighting</v>
      </c>
      <c r="B92" t="s">
        <v>240</v>
      </c>
      <c r="C92" t="s">
        <v>361</v>
      </c>
      <c r="D92" s="192" t="s">
        <v>406</v>
      </c>
      <c r="E92" s="206">
        <v>0</v>
      </c>
      <c r="F92" s="206">
        <v>0</v>
      </c>
      <c r="G92" s="206">
        <v>0</v>
      </c>
      <c r="H92" s="264">
        <v>50</v>
      </c>
      <c r="J92" s="206">
        <v>0</v>
      </c>
      <c r="K92" s="206"/>
    </row>
    <row r="93" spans="1:11">
      <c r="A93" t="str">
        <f t="shared" si="1"/>
        <v>Commercial Prescriptive Rebate_C&amp;I Lighting</v>
      </c>
      <c r="B93" t="s">
        <v>240</v>
      </c>
      <c r="C93" t="s">
        <v>361</v>
      </c>
      <c r="D93" s="192" t="s">
        <v>407</v>
      </c>
      <c r="E93" s="206">
        <v>0</v>
      </c>
      <c r="F93" s="206">
        <v>0</v>
      </c>
      <c r="G93" s="206">
        <v>0</v>
      </c>
      <c r="H93" s="264">
        <v>0</v>
      </c>
      <c r="J93" s="206">
        <v>0</v>
      </c>
      <c r="K93" s="206"/>
    </row>
    <row r="94" spans="1:11">
      <c r="A94" t="str">
        <f t="shared" si="1"/>
        <v>Commercial Prescriptive Rebate_C&amp;I Lighting</v>
      </c>
      <c r="B94" t="s">
        <v>240</v>
      </c>
      <c r="C94" t="s">
        <v>361</v>
      </c>
      <c r="D94" s="192" t="s">
        <v>408</v>
      </c>
      <c r="E94" s="206">
        <v>0</v>
      </c>
      <c r="F94" s="206">
        <v>0</v>
      </c>
      <c r="G94" s="206">
        <v>0</v>
      </c>
      <c r="H94" s="264">
        <v>0</v>
      </c>
      <c r="J94" s="206">
        <v>0</v>
      </c>
      <c r="K94" s="206"/>
    </row>
    <row r="95" spans="1:11">
      <c r="A95" t="str">
        <f t="shared" si="1"/>
        <v>Commercial Prescriptive Rebate_C&amp;I Lighting</v>
      </c>
      <c r="B95" t="s">
        <v>240</v>
      </c>
      <c r="C95" t="s">
        <v>361</v>
      </c>
      <c r="D95" s="192" t="s">
        <v>409</v>
      </c>
      <c r="E95" s="259">
        <v>24</v>
      </c>
      <c r="F95" s="259">
        <v>8707.0319999999992</v>
      </c>
      <c r="G95" s="259">
        <v>0.27806327999999997</v>
      </c>
      <c r="H95" s="336">
        <v>125</v>
      </c>
      <c r="J95" s="259">
        <v>720</v>
      </c>
      <c r="K95" s="259"/>
    </row>
    <row r="96" spans="1:11">
      <c r="A96" t="str">
        <f t="shared" si="1"/>
        <v>Commercial Prescriptive Rebate_C&amp;I Lighting</v>
      </c>
      <c r="B96" t="s">
        <v>240</v>
      </c>
      <c r="C96" t="s">
        <v>361</v>
      </c>
      <c r="D96" s="192" t="s">
        <v>332</v>
      </c>
      <c r="E96" s="206">
        <v>16</v>
      </c>
      <c r="F96" s="206">
        <v>5804.6880000000001</v>
      </c>
      <c r="G96" s="206">
        <v>0.18537551999999999</v>
      </c>
      <c r="H96" s="264">
        <v>55</v>
      </c>
      <c r="J96" s="206">
        <v>192</v>
      </c>
      <c r="K96" s="206"/>
    </row>
    <row r="97" spans="1:11">
      <c r="A97" t="str">
        <f t="shared" si="1"/>
        <v>Commercial Prescriptive Rebate_C&amp;I Lighting</v>
      </c>
      <c r="B97" t="s">
        <v>240</v>
      </c>
      <c r="C97" t="s">
        <v>361</v>
      </c>
      <c r="D97" s="192" t="s">
        <v>410</v>
      </c>
      <c r="E97" s="206">
        <v>16</v>
      </c>
      <c r="F97" s="206">
        <v>5804.6880000000001</v>
      </c>
      <c r="G97" s="206">
        <v>0.18537551999999999</v>
      </c>
      <c r="H97" s="264">
        <v>55</v>
      </c>
      <c r="J97" s="206">
        <v>192</v>
      </c>
      <c r="K97" s="206"/>
    </row>
    <row r="98" spans="1:11">
      <c r="A98" t="str">
        <f t="shared" si="1"/>
        <v>Commercial Prescriptive Rebate_C&amp;I Lighting</v>
      </c>
      <c r="B98" t="s">
        <v>240</v>
      </c>
      <c r="C98" t="s">
        <v>361</v>
      </c>
      <c r="D98" s="192" t="s">
        <v>411</v>
      </c>
      <c r="E98" s="206">
        <v>0</v>
      </c>
      <c r="F98" s="206">
        <v>0</v>
      </c>
      <c r="G98" s="206">
        <v>0</v>
      </c>
      <c r="H98" s="264">
        <v>65</v>
      </c>
      <c r="J98" s="206">
        <v>0</v>
      </c>
      <c r="K98" s="206"/>
    </row>
    <row r="99" spans="1:11">
      <c r="A99" t="str">
        <f t="shared" si="1"/>
        <v>Commercial Prescriptive Rebate_C&amp;I Lighting</v>
      </c>
      <c r="B99" t="s">
        <v>240</v>
      </c>
      <c r="C99" t="s">
        <v>361</v>
      </c>
      <c r="D99" s="192" t="s">
        <v>331</v>
      </c>
      <c r="E99" s="206">
        <v>128</v>
      </c>
      <c r="F99" s="206">
        <v>70550.93759999999</v>
      </c>
      <c r="G99" s="206">
        <v>7.9411199999999988</v>
      </c>
      <c r="H99" s="264">
        <v>25</v>
      </c>
      <c r="J99" s="206">
        <v>768</v>
      </c>
      <c r="K99" s="206"/>
    </row>
    <row r="100" spans="1:11">
      <c r="A100" t="str">
        <f t="shared" si="1"/>
        <v>_</v>
      </c>
      <c r="D100" s="198" t="s">
        <v>103</v>
      </c>
      <c r="E100" s="198">
        <v>24</v>
      </c>
      <c r="F100" s="198">
        <v>117896.86155976237</v>
      </c>
      <c r="G100" s="198">
        <v>12.654004936840424</v>
      </c>
      <c r="H100" s="271">
        <f>SUMPRODUCT(E101:E104,H101:H104)/SUM(E101:E104)</f>
        <v>1101.6666666666667</v>
      </c>
      <c r="J100" s="198">
        <v>7400</v>
      </c>
      <c r="K100" s="198">
        <v>5032</v>
      </c>
    </row>
    <row r="101" spans="1:11">
      <c r="A101" t="str">
        <f t="shared" si="1"/>
        <v>Commercial Prescriptive Rebate_C&amp;I HVAC</v>
      </c>
      <c r="B101" t="s">
        <v>240</v>
      </c>
      <c r="C101" t="s">
        <v>363</v>
      </c>
      <c r="D101" s="191" t="s">
        <v>412</v>
      </c>
      <c r="E101" s="206">
        <v>4</v>
      </c>
      <c r="F101" s="206">
        <v>7922.2072045601408</v>
      </c>
      <c r="G101" s="206">
        <v>1.2039560439560457</v>
      </c>
      <c r="H101" s="264">
        <v>370</v>
      </c>
      <c r="J101" s="206">
        <v>1000</v>
      </c>
      <c r="K101" s="206"/>
    </row>
    <row r="102" spans="1:11">
      <c r="A102" t="str">
        <f t="shared" si="1"/>
        <v>Commercial Prescriptive Rebate_C&amp;I HVAC</v>
      </c>
      <c r="B102" t="s">
        <v>240</v>
      </c>
      <c r="C102" t="s">
        <v>363</v>
      </c>
      <c r="D102" s="191" t="s">
        <v>413</v>
      </c>
      <c r="E102" s="206">
        <v>8</v>
      </c>
      <c r="F102" s="206">
        <v>7253.8261738261617</v>
      </c>
      <c r="G102" s="206">
        <v>2.4079120879120914</v>
      </c>
      <c r="H102" s="264">
        <v>370</v>
      </c>
      <c r="J102" s="206">
        <v>2000</v>
      </c>
      <c r="K102" s="206"/>
    </row>
    <row r="103" spans="1:11">
      <c r="A103" t="str">
        <f t="shared" si="1"/>
        <v>Commercial Prescriptive Rebate_C&amp;I HVAC</v>
      </c>
      <c r="B103" t="s">
        <v>240</v>
      </c>
      <c r="C103" t="s">
        <v>363</v>
      </c>
      <c r="D103" s="191" t="s">
        <v>203</v>
      </c>
      <c r="E103" s="206">
        <v>4</v>
      </c>
      <c r="F103" s="206">
        <v>88851.155907504552</v>
      </c>
      <c r="G103" s="206">
        <v>8.3850658721398421</v>
      </c>
      <c r="H103" s="264">
        <v>4100</v>
      </c>
      <c r="J103" s="206">
        <v>2800</v>
      </c>
      <c r="K103" s="206"/>
    </row>
    <row r="104" spans="1:11">
      <c r="A104" t="str">
        <f t="shared" si="1"/>
        <v>Commercial Prescriptive Rebate_C&amp;I HVAC</v>
      </c>
      <c r="B104" t="s">
        <v>240</v>
      </c>
      <c r="C104" t="s">
        <v>363</v>
      </c>
      <c r="D104" s="191" t="s">
        <v>248</v>
      </c>
      <c r="E104" s="206">
        <v>8</v>
      </c>
      <c r="F104" s="206">
        <v>13869.672273871514</v>
      </c>
      <c r="G104" s="206">
        <v>0.65707093283244433</v>
      </c>
      <c r="H104" s="264">
        <v>700</v>
      </c>
      <c r="J104" s="206">
        <v>1600</v>
      </c>
      <c r="K104" s="206"/>
    </row>
    <row r="105" spans="1:11">
      <c r="A105" t="str">
        <f t="shared" si="1"/>
        <v>_</v>
      </c>
      <c r="D105" s="198" t="s">
        <v>117</v>
      </c>
      <c r="E105" s="198">
        <v>10</v>
      </c>
      <c r="F105" s="198">
        <v>3014.6756469336979</v>
      </c>
      <c r="G105" s="198">
        <v>0.68515355612129503</v>
      </c>
      <c r="H105" s="271">
        <f>SUMPRODUCT(E106:E109,H106:H109)/SUM(E106:E109)</f>
        <v>115</v>
      </c>
      <c r="J105" s="198">
        <v>500</v>
      </c>
      <c r="K105" s="198">
        <v>340</v>
      </c>
    </row>
    <row r="106" spans="1:11">
      <c r="A106" t="str">
        <f t="shared" si="1"/>
        <v>Commercial Prescriptive Rebate_C&amp;I Motors</v>
      </c>
      <c r="B106" t="s">
        <v>240</v>
      </c>
      <c r="C106" t="s">
        <v>362</v>
      </c>
      <c r="D106" s="191" t="s">
        <v>330</v>
      </c>
      <c r="E106" s="206">
        <v>5</v>
      </c>
      <c r="F106" s="206">
        <v>1768.6097128677729</v>
      </c>
      <c r="G106" s="206">
        <v>0.40195675292449384</v>
      </c>
      <c r="H106" s="264">
        <v>115</v>
      </c>
      <c r="J106" s="206">
        <v>250</v>
      </c>
      <c r="K106" s="206"/>
    </row>
    <row r="107" spans="1:11">
      <c r="A107" t="str">
        <f t="shared" si="1"/>
        <v>Commercial Prescriptive Rebate_C&amp;I Motors</v>
      </c>
      <c r="B107" t="s">
        <v>240</v>
      </c>
      <c r="C107" t="s">
        <v>362</v>
      </c>
      <c r="D107" s="191" t="s">
        <v>414</v>
      </c>
      <c r="E107" s="206">
        <v>5</v>
      </c>
      <c r="F107" s="206">
        <v>1246.0659340659251</v>
      </c>
      <c r="G107" s="206">
        <v>0.28319680319680118</v>
      </c>
      <c r="H107" s="264">
        <v>115</v>
      </c>
      <c r="J107" s="206">
        <v>250</v>
      </c>
      <c r="K107" s="206"/>
    </row>
    <row r="112" spans="1:11">
      <c r="E112" s="215"/>
      <c r="F112" s="215"/>
      <c r="G112" s="215"/>
      <c r="H112" s="186"/>
      <c r="J112" s="215"/>
      <c r="K112" s="215"/>
    </row>
    <row r="113" spans="5:11">
      <c r="E113" s="215"/>
      <c r="F113" s="215"/>
      <c r="G113" s="215"/>
      <c r="H113" s="186"/>
      <c r="J113" s="215"/>
      <c r="K113" s="215"/>
    </row>
    <row r="114" spans="5:11">
      <c r="E114" s="215"/>
      <c r="F114" s="215"/>
      <c r="G114" s="215"/>
      <c r="H114" s="186"/>
      <c r="J114" s="215"/>
      <c r="K114" s="215"/>
    </row>
    <row r="115" spans="5:11">
      <c r="E115" s="215"/>
      <c r="F115" s="215"/>
      <c r="G115" s="215"/>
      <c r="H115" s="186"/>
      <c r="J115" s="215"/>
      <c r="K115" s="215"/>
    </row>
  </sheetData>
  <mergeCells count="1"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18</vt:i4>
      </vt:variant>
    </vt:vector>
  </HeadingPairs>
  <TitlesOfParts>
    <vt:vector size="29" baseType="lpstr">
      <vt:lpstr>Contents</vt:lpstr>
      <vt:lpstr>Status Report Tables</vt:lpstr>
      <vt:lpstr>Portfolio Results</vt:lpstr>
      <vt:lpstr>ErrorCheck</vt:lpstr>
      <vt:lpstr>Measure Inputs</vt:lpstr>
      <vt:lpstr>Program Inputs</vt:lpstr>
      <vt:lpstr>Portfolio Inputs</vt:lpstr>
      <vt:lpstr>2016</vt:lpstr>
      <vt:lpstr>Plan Data</vt:lpstr>
      <vt:lpstr>Budget</vt:lpstr>
      <vt:lpstr>Program App Details Report</vt:lpstr>
      <vt:lpstr>BaseYear</vt:lpstr>
      <vt:lpstr>CycleEndYear</vt:lpstr>
      <vt:lpstr>CycleStartYear</vt:lpstr>
      <vt:lpstr>DiscountRatePCT</vt:lpstr>
      <vt:lpstr>DiscountRateRIM</vt:lpstr>
      <vt:lpstr>DiscountRateSCT</vt:lpstr>
      <vt:lpstr>DiscountRateTRC</vt:lpstr>
      <vt:lpstr>DiscountRateUCT</vt:lpstr>
      <vt:lpstr>EndYear</vt:lpstr>
      <vt:lpstr>Loss_ElectricDemand</vt:lpstr>
      <vt:lpstr>Loss_ElectricEnergy</vt:lpstr>
      <vt:lpstr>Loss_GasEnergy</vt:lpstr>
      <vt:lpstr>Loss_OilEnergy</vt:lpstr>
      <vt:lpstr>Loss_Propane</vt:lpstr>
      <vt:lpstr>Loss_Water</vt:lpstr>
      <vt:lpstr>TotalMeasures</vt:lpstr>
      <vt:lpstr>TotalPrograms</vt:lpstr>
      <vt:lpstr>TotalSectors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Benefit-Cost Analysis Tool</dc:title>
  <dc:creator>jreilly@appliedenergygroup.com</dc:creator>
  <cp:lastModifiedBy>Douglas, Tina  (PUC)</cp:lastModifiedBy>
  <dcterms:created xsi:type="dcterms:W3CDTF">2016-06-29T15:53:35Z</dcterms:created>
  <dcterms:modified xsi:type="dcterms:W3CDTF">2016-11-16T14:19:54Z</dcterms:modified>
</cp:coreProperties>
</file>