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lanning &amp; Analysis\2018-2022 South Dakota Results\2018 PY Exhibits &amp; Results\Unlinked\"/>
    </mc:Choice>
  </mc:AlternateContent>
  <bookViews>
    <workbookView xWindow="1455" yWindow="480" windowWidth="21450" windowHeight="9735" tabRatio="852"/>
  </bookViews>
  <sheets>
    <sheet name="Residential Equipment E- CAC" sheetId="50" r:id="rId1"/>
    <sheet name="Residential Equipment E- GSHP" sheetId="51" r:id="rId2"/>
    <sheet name="Residential Equipment E- ASHP" sheetId="54" r:id="rId3"/>
    <sheet name="Residential Equipment E- Therm" sheetId="52" r:id="rId4"/>
    <sheet name="Residential Equipment SmrtTherm" sheetId="93" r:id="rId5"/>
    <sheet name="Residential Equipment E- Fan" sheetId="55" r:id="rId6"/>
    <sheet name="Residential Audit - Fauc Aer" sheetId="57" state="hidden" r:id="rId7"/>
    <sheet name="Residential Audit E- Showerhead" sheetId="58" state="hidden" r:id="rId8"/>
    <sheet name="Residential Audit E- Audit Pipe" sheetId="59" state="hidden" r:id="rId9"/>
    <sheet name="Residential Audit E- Therm" sheetId="60" state="hidden" r:id="rId10"/>
    <sheet name="Residential Audit E- Attic" sheetId="61" state="hidden" r:id="rId11"/>
    <sheet name="Residential Audit E- Kitch Aer" sheetId="62" state="hidden" r:id="rId12"/>
    <sheet name="Residential L.M. - Elec" sheetId="37" r:id="rId13"/>
    <sheet name="Residential Recycling - Freezer" sheetId="63" r:id="rId14"/>
    <sheet name="Residential Recycling - Refrig" sheetId="64" r:id="rId15"/>
    <sheet name="Nonresidential Equipment E-CAC" sheetId="70" r:id="rId16"/>
    <sheet name="Nonresidential Equipment E LEDE" sheetId="66" r:id="rId17"/>
    <sheet name="Nonresidential Equipment E-LEDO" sheetId="69" r:id="rId18"/>
    <sheet name="Nonresidential Equipment E LEDT" sheetId="94" r:id="rId19"/>
    <sheet name="Nonresidential Equipment E LEDL" sheetId="95" r:id="rId20"/>
    <sheet name="Residential Equipment G-Furn" sheetId="76" r:id="rId21"/>
    <sheet name="Residential Equipment G- Therm" sheetId="72" r:id="rId22"/>
    <sheet name="Residential Equipment G- Smrt T" sheetId="92" r:id="rId23"/>
    <sheet name="Nonresidential Equip G- Furn" sheetId="85" r:id="rId24"/>
    <sheet name="Nonresidential Equip G- Therm" sheetId="86" r:id="rId25"/>
    <sheet name="Residential Equipment G-Custom" sheetId="91" r:id="rId26"/>
  </sheets>
  <calcPr calcId="152511"/>
</workbook>
</file>

<file path=xl/calcChain.xml><?xml version="1.0" encoding="utf-8"?>
<calcChain xmlns="http://schemas.openxmlformats.org/spreadsheetml/2006/main">
  <c r="I55" i="95" l="1"/>
  <c r="E55" i="95"/>
  <c r="J55" i="95"/>
  <c r="F55" i="95"/>
  <c r="B55" i="95"/>
  <c r="G55" i="95"/>
  <c r="H55" i="95"/>
  <c r="D55" i="95"/>
  <c r="C55" i="95"/>
  <c r="E54" i="95"/>
  <c r="G54" i="94"/>
  <c r="E55" i="94"/>
  <c r="C54" i="94"/>
  <c r="I55" i="94"/>
  <c r="D55" i="94" l="1"/>
  <c r="H54" i="94"/>
  <c r="B55" i="94"/>
  <c r="F55" i="94"/>
  <c r="G13" i="94" s="1"/>
  <c r="J55" i="94"/>
  <c r="C54" i="95"/>
  <c r="C55" i="94"/>
  <c r="G54" i="95"/>
  <c r="I54" i="95"/>
  <c r="G13" i="95"/>
  <c r="H54" i="95"/>
  <c r="B54" i="95"/>
  <c r="F54" i="95"/>
  <c r="J54" i="95"/>
  <c r="D54" i="95"/>
  <c r="G55" i="94"/>
  <c r="D54" i="94"/>
  <c r="H55" i="94"/>
  <c r="E54" i="94"/>
  <c r="I54" i="94"/>
  <c r="B54" i="94"/>
  <c r="F54" i="94"/>
  <c r="J54" i="94"/>
  <c r="D13" i="95" l="1"/>
  <c r="E13" i="95"/>
  <c r="F13" i="95"/>
  <c r="D13" i="94"/>
  <c r="E13" i="94"/>
  <c r="F13" i="94"/>
  <c r="I55" i="93" l="1"/>
  <c r="I55" i="92"/>
  <c r="E55" i="92"/>
  <c r="J55" i="92"/>
  <c r="G54" i="92"/>
  <c r="C54" i="92"/>
  <c r="H54" i="92"/>
  <c r="F55" i="92"/>
  <c r="D55" i="92"/>
  <c r="C55" i="93" l="1"/>
  <c r="D55" i="93"/>
  <c r="H54" i="93"/>
  <c r="E55" i="93"/>
  <c r="G54" i="93"/>
  <c r="F55" i="93"/>
  <c r="J55" i="93"/>
  <c r="C54" i="93"/>
  <c r="B55" i="93"/>
  <c r="G55" i="93"/>
  <c r="D54" i="93"/>
  <c r="H55" i="93"/>
  <c r="E54" i="93"/>
  <c r="I54" i="93"/>
  <c r="B54" i="93"/>
  <c r="F54" i="93"/>
  <c r="G55" i="92"/>
  <c r="B55" i="92"/>
  <c r="C55" i="92"/>
  <c r="D54" i="92"/>
  <c r="H55" i="92"/>
  <c r="G13" i="92"/>
  <c r="E54" i="92"/>
  <c r="I54" i="92"/>
  <c r="B54" i="92"/>
  <c r="F54" i="92"/>
  <c r="J54" i="92"/>
  <c r="J54" i="93" l="1"/>
  <c r="G13" i="93"/>
  <c r="E13" i="93"/>
  <c r="D13" i="93"/>
  <c r="F13" i="93"/>
  <c r="F13" i="92"/>
  <c r="D13" i="92"/>
  <c r="E13" i="92"/>
  <c r="G55" i="91" l="1"/>
  <c r="F55" i="91" l="1"/>
  <c r="J55" i="91"/>
  <c r="D55" i="91"/>
  <c r="H54" i="91"/>
  <c r="C55" i="91"/>
  <c r="G54" i="91"/>
  <c r="B55" i="91"/>
  <c r="E55" i="91"/>
  <c r="G13" i="91" s="1"/>
  <c r="I55" i="91"/>
  <c r="C54" i="91"/>
  <c r="D54" i="91"/>
  <c r="H55" i="91"/>
  <c r="E54" i="91"/>
  <c r="I54" i="91"/>
  <c r="B54" i="91"/>
  <c r="F54" i="91"/>
  <c r="J54" i="91"/>
  <c r="F13" i="91" l="1"/>
  <c r="D13" i="91"/>
  <c r="E13" i="91"/>
  <c r="I55" i="86" l="1"/>
  <c r="F55" i="86"/>
  <c r="B55" i="86"/>
  <c r="G54" i="86"/>
  <c r="H55" i="86"/>
  <c r="D55" i="86"/>
  <c r="C55" i="86"/>
  <c r="E55" i="86"/>
  <c r="C54" i="86"/>
  <c r="B55" i="85"/>
  <c r="G54" i="85"/>
  <c r="C55" i="85"/>
  <c r="H55" i="85"/>
  <c r="D55" i="85"/>
  <c r="E55" i="85"/>
  <c r="G55" i="85"/>
  <c r="I55" i="85"/>
  <c r="F55" i="85"/>
  <c r="G54" i="76"/>
  <c r="C54" i="76"/>
  <c r="D54" i="76"/>
  <c r="I55" i="76"/>
  <c r="E55" i="76"/>
  <c r="B54" i="76"/>
  <c r="H54" i="76"/>
  <c r="F54" i="76"/>
  <c r="G55" i="86" l="1"/>
  <c r="D54" i="86"/>
  <c r="H54" i="86"/>
  <c r="I54" i="86"/>
  <c r="E54" i="86"/>
  <c r="B54" i="86"/>
  <c r="F54" i="86"/>
  <c r="C54" i="85"/>
  <c r="D54" i="85"/>
  <c r="H54" i="85"/>
  <c r="E54" i="85"/>
  <c r="I54" i="85"/>
  <c r="B54" i="85"/>
  <c r="F54" i="85"/>
  <c r="H55" i="76"/>
  <c r="B55" i="76"/>
  <c r="F55" i="76"/>
  <c r="C55" i="76"/>
  <c r="G55" i="76"/>
  <c r="E54" i="76"/>
  <c r="D13" i="76" s="1"/>
  <c r="I54" i="76"/>
  <c r="D55" i="76"/>
  <c r="D13" i="86" l="1"/>
  <c r="E13" i="86"/>
  <c r="F13" i="86"/>
  <c r="F13" i="85"/>
  <c r="D13" i="85"/>
  <c r="E13" i="85"/>
  <c r="E13" i="76"/>
  <c r="F13" i="76"/>
  <c r="B55" i="72" l="1"/>
  <c r="F55" i="72"/>
  <c r="J55" i="72"/>
  <c r="E55" i="72"/>
  <c r="I55" i="72"/>
  <c r="D55" i="72"/>
  <c r="H55" i="72"/>
  <c r="C55" i="72"/>
  <c r="G55" i="72"/>
  <c r="C54" i="72"/>
  <c r="G54" i="72"/>
  <c r="D54" i="72"/>
  <c r="H54" i="72"/>
  <c r="E54" i="72"/>
  <c r="I54" i="72"/>
  <c r="B54" i="72"/>
  <c r="F54" i="72"/>
  <c r="J54" i="72"/>
  <c r="F55" i="70"/>
  <c r="I55" i="69"/>
  <c r="C54" i="69"/>
  <c r="E55" i="66"/>
  <c r="F55" i="66"/>
  <c r="G54" i="66"/>
  <c r="C54" i="66"/>
  <c r="H55" i="66"/>
  <c r="D54" i="66"/>
  <c r="I54" i="66"/>
  <c r="H55" i="64"/>
  <c r="E55" i="63"/>
  <c r="J54" i="63"/>
  <c r="F54" i="63"/>
  <c r="B54" i="63"/>
  <c r="G54" i="63"/>
  <c r="C54" i="63"/>
  <c r="I55" i="63"/>
  <c r="H54" i="63"/>
  <c r="D54" i="63"/>
  <c r="J55" i="64"/>
  <c r="G55" i="62"/>
  <c r="H55" i="62"/>
  <c r="F55" i="62"/>
  <c r="J54" i="61"/>
  <c r="G54" i="61"/>
  <c r="B54" i="61"/>
  <c r="C54" i="60"/>
  <c r="H55" i="59"/>
  <c r="I55" i="59"/>
  <c r="J55" i="59"/>
  <c r="G55" i="59"/>
  <c r="F55" i="59"/>
  <c r="F54" i="58"/>
  <c r="B54" i="58"/>
  <c r="H54" i="58"/>
  <c r="I55" i="62"/>
  <c r="I55" i="60"/>
  <c r="B55" i="59"/>
  <c r="G54" i="58"/>
  <c r="J54" i="58"/>
  <c r="I55" i="57"/>
  <c r="F55" i="57"/>
  <c r="G55" i="57"/>
  <c r="G54" i="55"/>
  <c r="C54" i="55"/>
  <c r="E55" i="52"/>
  <c r="C55" i="54"/>
  <c r="I55" i="54"/>
  <c r="E54" i="54"/>
  <c r="F55" i="54"/>
  <c r="D55" i="54"/>
  <c r="H55" i="51"/>
  <c r="D55" i="51"/>
  <c r="B55" i="51"/>
  <c r="E55" i="50"/>
  <c r="G13" i="72" l="1"/>
  <c r="B54" i="50"/>
  <c r="F54" i="50"/>
  <c r="I55" i="50"/>
  <c r="H54" i="50"/>
  <c r="C54" i="50"/>
  <c r="G54" i="50"/>
  <c r="C54" i="54"/>
  <c r="E54" i="52"/>
  <c r="C55" i="55"/>
  <c r="E55" i="70"/>
  <c r="I54" i="59"/>
  <c r="B55" i="66"/>
  <c r="D54" i="50"/>
  <c r="C55" i="51"/>
  <c r="G54" i="51"/>
  <c r="F55" i="51"/>
  <c r="E55" i="51"/>
  <c r="I55" i="51"/>
  <c r="E55" i="55"/>
  <c r="I55" i="55"/>
  <c r="D55" i="55"/>
  <c r="H55" i="55"/>
  <c r="B55" i="55"/>
  <c r="F55" i="55"/>
  <c r="E54" i="59"/>
  <c r="E55" i="59"/>
  <c r="E55" i="54"/>
  <c r="D55" i="52"/>
  <c r="C55" i="52"/>
  <c r="I55" i="52"/>
  <c r="E55" i="58"/>
  <c r="D54" i="58"/>
  <c r="E55" i="62"/>
  <c r="C55" i="62"/>
  <c r="J54" i="64"/>
  <c r="B55" i="64"/>
  <c r="I54" i="64"/>
  <c r="G54" i="69"/>
  <c r="E55" i="57"/>
  <c r="D55" i="57"/>
  <c r="H55" i="57"/>
  <c r="C55" i="57"/>
  <c r="G54" i="57"/>
  <c r="G54" i="59"/>
  <c r="D55" i="59"/>
  <c r="C54" i="59"/>
  <c r="B54" i="60"/>
  <c r="F54" i="60"/>
  <c r="J54" i="60"/>
  <c r="E55" i="60"/>
  <c r="D54" i="60"/>
  <c r="H54" i="60"/>
  <c r="G54" i="60"/>
  <c r="D54" i="61"/>
  <c r="H54" i="61"/>
  <c r="C54" i="61"/>
  <c r="F54" i="61"/>
  <c r="E55" i="61"/>
  <c r="I55" i="61"/>
  <c r="B55" i="62"/>
  <c r="J55" i="62"/>
  <c r="H55" i="63"/>
  <c r="D55" i="64"/>
  <c r="H54" i="64"/>
  <c r="F54" i="69"/>
  <c r="G54" i="52"/>
  <c r="B55" i="54"/>
  <c r="I54" i="54"/>
  <c r="H55" i="52"/>
  <c r="G55" i="52"/>
  <c r="I55" i="58"/>
  <c r="D55" i="62"/>
  <c r="G54" i="62"/>
  <c r="C54" i="64"/>
  <c r="G54" i="64"/>
  <c r="F55" i="64"/>
  <c r="E55" i="64"/>
  <c r="E55" i="69"/>
  <c r="D54" i="69"/>
  <c r="H54" i="69"/>
  <c r="B54" i="69"/>
  <c r="I54" i="52"/>
  <c r="H55" i="54"/>
  <c r="G55" i="54"/>
  <c r="B55" i="57"/>
  <c r="J55" i="57"/>
  <c r="H55" i="60"/>
  <c r="C54" i="58"/>
  <c r="D54" i="64"/>
  <c r="H55" i="69"/>
  <c r="I55" i="70"/>
  <c r="D55" i="70"/>
  <c r="H54" i="70"/>
  <c r="C54" i="70"/>
  <c r="G54" i="70"/>
  <c r="B55" i="70"/>
  <c r="D13" i="72"/>
  <c r="E13" i="72"/>
  <c r="F13" i="72"/>
  <c r="D54" i="70"/>
  <c r="H55" i="70"/>
  <c r="H54" i="66"/>
  <c r="D55" i="66"/>
  <c r="E54" i="70"/>
  <c r="B54" i="70"/>
  <c r="F54" i="70"/>
  <c r="C55" i="70"/>
  <c r="G55" i="70"/>
  <c r="I54" i="70"/>
  <c r="B55" i="69"/>
  <c r="F55" i="69"/>
  <c r="C55" i="69"/>
  <c r="G55" i="69"/>
  <c r="E54" i="69"/>
  <c r="I54" i="69"/>
  <c r="D55" i="69"/>
  <c r="E54" i="66"/>
  <c r="F54" i="66"/>
  <c r="I55" i="66"/>
  <c r="C55" i="66"/>
  <c r="G55" i="66"/>
  <c r="B54" i="66"/>
  <c r="I55" i="64"/>
  <c r="C55" i="64"/>
  <c r="G55" i="64"/>
  <c r="E54" i="64"/>
  <c r="B54" i="64"/>
  <c r="F54" i="64"/>
  <c r="B55" i="63"/>
  <c r="F55" i="63"/>
  <c r="J55" i="63"/>
  <c r="C55" i="63"/>
  <c r="G55" i="63"/>
  <c r="E54" i="63"/>
  <c r="D13" i="63" s="1"/>
  <c r="I54" i="63"/>
  <c r="D55" i="63"/>
  <c r="C54" i="62"/>
  <c r="H55" i="61"/>
  <c r="C55" i="59"/>
  <c r="H55" i="58"/>
  <c r="D54" i="62"/>
  <c r="H54" i="62"/>
  <c r="E54" i="62"/>
  <c r="I54" i="62"/>
  <c r="B54" i="62"/>
  <c r="F54" i="62"/>
  <c r="J54" i="62"/>
  <c r="B55" i="61"/>
  <c r="F55" i="61"/>
  <c r="J55" i="61"/>
  <c r="C55" i="61"/>
  <c r="G55" i="61"/>
  <c r="E54" i="61"/>
  <c r="I54" i="61"/>
  <c r="D55" i="61"/>
  <c r="B55" i="60"/>
  <c r="F55" i="60"/>
  <c r="J55" i="60"/>
  <c r="C55" i="60"/>
  <c r="G55" i="60"/>
  <c r="E54" i="60"/>
  <c r="I54" i="60"/>
  <c r="D55" i="60"/>
  <c r="H54" i="59"/>
  <c r="B54" i="59"/>
  <c r="F54" i="59"/>
  <c r="J54" i="59"/>
  <c r="D54" i="59"/>
  <c r="B55" i="58"/>
  <c r="F55" i="58"/>
  <c r="J55" i="58"/>
  <c r="C55" i="58"/>
  <c r="G55" i="58"/>
  <c r="E54" i="58"/>
  <c r="I54" i="58"/>
  <c r="D55" i="58"/>
  <c r="C54" i="57"/>
  <c r="D54" i="57"/>
  <c r="H54" i="57"/>
  <c r="E54" i="57"/>
  <c r="I54" i="57"/>
  <c r="B54" i="57"/>
  <c r="F54" i="57"/>
  <c r="J54" i="57"/>
  <c r="G55" i="55"/>
  <c r="F55" i="52"/>
  <c r="G54" i="54"/>
  <c r="D54" i="55"/>
  <c r="H54" i="55"/>
  <c r="E54" i="55"/>
  <c r="I54" i="55"/>
  <c r="B54" i="55"/>
  <c r="F54" i="55"/>
  <c r="D54" i="54"/>
  <c r="H54" i="54"/>
  <c r="B54" i="54"/>
  <c r="F54" i="54"/>
  <c r="B54" i="52"/>
  <c r="C54" i="52"/>
  <c r="B55" i="52"/>
  <c r="D54" i="52"/>
  <c r="H54" i="52"/>
  <c r="F54" i="52"/>
  <c r="C54" i="51"/>
  <c r="G55" i="51"/>
  <c r="D54" i="51"/>
  <c r="H54" i="51"/>
  <c r="E54" i="51"/>
  <c r="I54" i="51"/>
  <c r="B54" i="51"/>
  <c r="F54" i="51"/>
  <c r="H55" i="50"/>
  <c r="B55" i="50"/>
  <c r="F55" i="50"/>
  <c r="C55" i="50"/>
  <c r="G55" i="50"/>
  <c r="E54" i="50"/>
  <c r="I54" i="50"/>
  <c r="D55" i="50"/>
  <c r="G13" i="57" l="1"/>
  <c r="G13" i="62"/>
  <c r="D13" i="58"/>
  <c r="D13" i="60"/>
  <c r="G13" i="64"/>
  <c r="F13" i="69"/>
  <c r="E13" i="69"/>
  <c r="G13" i="59"/>
  <c r="F13" i="54"/>
  <c r="F13" i="59"/>
  <c r="F13" i="61"/>
  <c r="G13" i="61"/>
  <c r="D13" i="69"/>
  <c r="D13" i="50"/>
  <c r="F13" i="60"/>
  <c r="D13" i="61"/>
  <c r="D13" i="70"/>
  <c r="D13" i="66"/>
  <c r="E13" i="70"/>
  <c r="F13" i="70"/>
  <c r="F13" i="66"/>
  <c r="E13" i="66"/>
  <c r="E13" i="64"/>
  <c r="G13" i="63"/>
  <c r="D13" i="64"/>
  <c r="F13" i="63"/>
  <c r="E13" i="63"/>
  <c r="F13" i="64"/>
  <c r="E13" i="61"/>
  <c r="G13" i="60"/>
  <c r="E13" i="60"/>
  <c r="F13" i="58"/>
  <c r="G13" i="58"/>
  <c r="E13" i="58"/>
  <c r="D13" i="62"/>
  <c r="E13" i="62"/>
  <c r="F13" i="62"/>
  <c r="D13" i="59"/>
  <c r="E13" i="59"/>
  <c r="F13" i="57"/>
  <c r="D13" i="57"/>
  <c r="E13" i="57"/>
  <c r="E13" i="50"/>
  <c r="F13" i="50"/>
  <c r="F13" i="52"/>
  <c r="D13" i="55"/>
  <c r="E13" i="55"/>
  <c r="F13" i="55"/>
  <c r="D13" i="54"/>
  <c r="E13" i="54"/>
  <c r="E13" i="52"/>
  <c r="D13" i="52"/>
  <c r="D13" i="51"/>
  <c r="E13" i="51"/>
  <c r="C14" i="37" l="1"/>
  <c r="C17" i="37" s="1"/>
  <c r="E13" i="37" l="1"/>
  <c r="F13" i="37"/>
  <c r="G13" i="37"/>
  <c r="D13" i="37"/>
  <c r="C13" i="37"/>
  <c r="C15" i="37" s="1"/>
  <c r="C16" i="37" l="1"/>
  <c r="G14" i="37" l="1"/>
  <c r="G17" i="37" l="1"/>
  <c r="G15" i="37"/>
  <c r="G16" i="37"/>
  <c r="E14" i="37"/>
  <c r="D14" i="37"/>
  <c r="F14" i="37"/>
  <c r="F17" i="37" l="1"/>
  <c r="F16" i="37"/>
  <c r="F15" i="37"/>
  <c r="D17" i="37"/>
  <c r="D15" i="37"/>
  <c r="D16" i="37"/>
  <c r="E17" i="37"/>
  <c r="E16" i="37"/>
  <c r="E15" i="37"/>
  <c r="C13" i="93" l="1"/>
  <c r="C13" i="92"/>
  <c r="C13" i="94" l="1"/>
  <c r="C13" i="95"/>
  <c r="C13" i="91"/>
  <c r="C14" i="95" l="1"/>
  <c r="C14" i="94"/>
  <c r="C14" i="91"/>
  <c r="C17" i="91" s="1"/>
  <c r="C14" i="92"/>
  <c r="C15" i="91" l="1"/>
  <c r="G14" i="95"/>
  <c r="F14" i="95"/>
  <c r="E14" i="95"/>
  <c r="D14" i="95"/>
  <c r="C17" i="94"/>
  <c r="C16" i="94"/>
  <c r="C15" i="94"/>
  <c r="G14" i="94"/>
  <c r="D14" i="94"/>
  <c r="F14" i="94"/>
  <c r="E14" i="94"/>
  <c r="C17" i="95"/>
  <c r="C16" i="95"/>
  <c r="C15" i="95"/>
  <c r="C14" i="93"/>
  <c r="C17" i="92"/>
  <c r="C16" i="92"/>
  <c r="C15" i="92"/>
  <c r="C16" i="91"/>
  <c r="D17" i="95" l="1"/>
  <c r="D16" i="95"/>
  <c r="D15" i="95"/>
  <c r="G17" i="94"/>
  <c r="G15" i="94"/>
  <c r="G16" i="94"/>
  <c r="E17" i="94"/>
  <c r="E16" i="94"/>
  <c r="E15" i="94"/>
  <c r="E17" i="95"/>
  <c r="E16" i="95"/>
  <c r="E15" i="95"/>
  <c r="F17" i="94"/>
  <c r="F15" i="94"/>
  <c r="F16" i="94"/>
  <c r="F17" i="95"/>
  <c r="F15" i="95"/>
  <c r="F16" i="95"/>
  <c r="D15" i="94"/>
  <c r="D16" i="94"/>
  <c r="D17" i="94"/>
  <c r="G17" i="95"/>
  <c r="G15" i="95"/>
  <c r="G16" i="95"/>
  <c r="C17" i="93"/>
  <c r="C15" i="93"/>
  <c r="C16" i="93"/>
  <c r="G14" i="91" l="1"/>
  <c r="E14" i="91"/>
  <c r="F14" i="91"/>
  <c r="D14" i="91"/>
  <c r="E15" i="91" l="1"/>
  <c r="E17" i="91"/>
  <c r="E16" i="91"/>
  <c r="G17" i="91"/>
  <c r="G15" i="91"/>
  <c r="G16" i="91"/>
  <c r="F15" i="91"/>
  <c r="F16" i="91"/>
  <c r="F17" i="91"/>
  <c r="G14" i="92"/>
  <c r="D14" i="92"/>
  <c r="E14" i="92"/>
  <c r="F14" i="92"/>
  <c r="D17" i="91"/>
  <c r="D16" i="91"/>
  <c r="D15" i="91"/>
  <c r="D17" i="92" l="1"/>
  <c r="D16" i="92"/>
  <c r="D15" i="92"/>
  <c r="G16" i="92"/>
  <c r="G17" i="92"/>
  <c r="G15" i="92"/>
  <c r="F15" i="92"/>
  <c r="F17" i="92"/>
  <c r="F16" i="92"/>
  <c r="E17" i="92"/>
  <c r="E15" i="92"/>
  <c r="E16" i="92"/>
  <c r="J55" i="85" l="1"/>
  <c r="G13" i="85" s="1"/>
  <c r="J54" i="85"/>
  <c r="J55" i="86"/>
  <c r="G13" i="86" s="1"/>
  <c r="J54" i="86"/>
  <c r="J54" i="76"/>
  <c r="J55" i="76"/>
  <c r="G13" i="76" s="1"/>
  <c r="C13" i="85" l="1"/>
  <c r="C13" i="86" l="1"/>
  <c r="C13" i="72"/>
  <c r="C14" i="85"/>
  <c r="C17" i="85" s="1"/>
  <c r="C14" i="76"/>
  <c r="C14" i="72"/>
  <c r="C16" i="85" l="1"/>
  <c r="C15" i="85"/>
  <c r="C13" i="76"/>
  <c r="C16" i="76" s="1"/>
  <c r="C17" i="72"/>
  <c r="C16" i="72"/>
  <c r="C15" i="72"/>
  <c r="C17" i="76"/>
  <c r="C14" i="86"/>
  <c r="C17" i="86" s="1"/>
  <c r="C15" i="86" l="1"/>
  <c r="C16" i="86"/>
  <c r="C15" i="76"/>
  <c r="F14" i="76" l="1"/>
  <c r="E14" i="76"/>
  <c r="G14" i="76"/>
  <c r="D14" i="76"/>
  <c r="G14" i="72"/>
  <c r="F14" i="72"/>
  <c r="E14" i="72"/>
  <c r="D14" i="72"/>
  <c r="E14" i="86" l="1"/>
  <c r="G14" i="86"/>
  <c r="F14" i="86"/>
  <c r="D14" i="86"/>
  <c r="F17" i="72"/>
  <c r="F16" i="72"/>
  <c r="F15" i="72"/>
  <c r="D17" i="76"/>
  <c r="D16" i="76"/>
  <c r="D15" i="76"/>
  <c r="G17" i="72"/>
  <c r="G16" i="72"/>
  <c r="G15" i="72"/>
  <c r="G17" i="76"/>
  <c r="G16" i="76"/>
  <c r="G15" i="76"/>
  <c r="D17" i="72"/>
  <c r="D16" i="72"/>
  <c r="D15" i="72"/>
  <c r="E17" i="76"/>
  <c r="E15" i="76"/>
  <c r="E16" i="76"/>
  <c r="E17" i="72"/>
  <c r="E15" i="72"/>
  <c r="E16" i="72"/>
  <c r="F17" i="76"/>
  <c r="F15" i="76"/>
  <c r="F16" i="76"/>
  <c r="D17" i="86" l="1"/>
  <c r="D16" i="86"/>
  <c r="D15" i="86"/>
  <c r="F17" i="86"/>
  <c r="F15" i="86"/>
  <c r="F16" i="86"/>
  <c r="G17" i="86"/>
  <c r="G15" i="86"/>
  <c r="G16" i="86"/>
  <c r="E14" i="85"/>
  <c r="G14" i="85"/>
  <c r="F14" i="85"/>
  <c r="D14" i="85"/>
  <c r="E17" i="86"/>
  <c r="E16" i="86"/>
  <c r="E15" i="86"/>
  <c r="F17" i="85" l="1"/>
  <c r="F16" i="85"/>
  <c r="F15" i="85"/>
  <c r="G17" i="85"/>
  <c r="G16" i="85"/>
  <c r="G15" i="85"/>
  <c r="E17" i="85"/>
  <c r="E16" i="85"/>
  <c r="E15" i="85"/>
  <c r="D17" i="85"/>
  <c r="D16" i="85"/>
  <c r="D15" i="85"/>
  <c r="J55" i="70" l="1"/>
  <c r="G13" i="70" s="1"/>
  <c r="J54" i="70"/>
  <c r="C14" i="63" l="1"/>
  <c r="C17" i="63" s="1"/>
  <c r="J55" i="66"/>
  <c r="G13" i="66" s="1"/>
  <c r="J54" i="66"/>
  <c r="J55" i="69"/>
  <c r="G13" i="69" s="1"/>
  <c r="J54" i="69"/>
  <c r="J54" i="50" l="1"/>
  <c r="J55" i="50"/>
  <c r="G13" i="50" s="1"/>
  <c r="J55" i="51"/>
  <c r="G13" i="51" s="1"/>
  <c r="J54" i="51"/>
  <c r="J55" i="54"/>
  <c r="G13" i="54" s="1"/>
  <c r="J54" i="54"/>
  <c r="J55" i="52"/>
  <c r="G13" i="52" s="1"/>
  <c r="J54" i="52"/>
  <c r="J54" i="55"/>
  <c r="J55" i="55"/>
  <c r="G13" i="55" s="1"/>
  <c r="C14" i="64" l="1"/>
  <c r="C17" i="64" s="1"/>
  <c r="C13" i="64" l="1"/>
  <c r="C13" i="63"/>
  <c r="C16" i="63" l="1"/>
  <c r="C15" i="63"/>
  <c r="C16" i="64"/>
  <c r="C15" i="64"/>
  <c r="E14" i="64" l="1"/>
  <c r="F14" i="64"/>
  <c r="G14" i="64"/>
  <c r="D14" i="64"/>
  <c r="E14" i="63"/>
  <c r="G14" i="63"/>
  <c r="F14" i="63"/>
  <c r="D14" i="63"/>
  <c r="D17" i="63" l="1"/>
  <c r="D15" i="63"/>
  <c r="D16" i="63"/>
  <c r="F17" i="63"/>
  <c r="F16" i="63"/>
  <c r="F15" i="63"/>
  <c r="G16" i="64"/>
  <c r="G15" i="64"/>
  <c r="G17" i="64"/>
  <c r="D17" i="64"/>
  <c r="D15" i="64"/>
  <c r="D16" i="64"/>
  <c r="G17" i="63"/>
  <c r="G16" i="63"/>
  <c r="G15" i="63"/>
  <c r="F17" i="64"/>
  <c r="F16" i="64"/>
  <c r="F15" i="64"/>
  <c r="E17" i="63"/>
  <c r="E15" i="63"/>
  <c r="E16" i="63"/>
  <c r="E17" i="64"/>
  <c r="E15" i="64"/>
  <c r="E16" i="64"/>
  <c r="C13" i="60" l="1"/>
  <c r="C13" i="58"/>
  <c r="C13" i="57"/>
  <c r="C13" i="66"/>
  <c r="C13" i="69" l="1"/>
  <c r="C13" i="70"/>
  <c r="C13" i="61"/>
  <c r="C13" i="59"/>
  <c r="C13" i="62"/>
  <c r="C14" i="70"/>
  <c r="C17" i="70" s="1"/>
  <c r="C14" i="66"/>
  <c r="C17" i="66" s="1"/>
  <c r="C14" i="69"/>
  <c r="C17" i="69" s="1"/>
  <c r="C14" i="62"/>
  <c r="C17" i="62" s="1"/>
  <c r="C14" i="60"/>
  <c r="C17" i="60" s="1"/>
  <c r="C14" i="58"/>
  <c r="C17" i="58" s="1"/>
  <c r="C14" i="61"/>
  <c r="C17" i="61" s="1"/>
  <c r="C14" i="59"/>
  <c r="C17" i="59" s="1"/>
  <c r="C14" i="57"/>
  <c r="C17" i="57" s="1"/>
  <c r="C16" i="69" l="1"/>
  <c r="C15" i="69"/>
  <c r="G14" i="69"/>
  <c r="F14" i="69"/>
  <c r="E14" i="69"/>
  <c r="D14" i="69"/>
  <c r="C16" i="66"/>
  <c r="E14" i="66"/>
  <c r="G14" i="66"/>
  <c r="F14" i="66"/>
  <c r="D14" i="66"/>
  <c r="C15" i="66"/>
  <c r="G14" i="70"/>
  <c r="E14" i="70"/>
  <c r="F14" i="70"/>
  <c r="D14" i="70"/>
  <c r="C16" i="70"/>
  <c r="C15" i="70"/>
  <c r="C16" i="57"/>
  <c r="C15" i="60"/>
  <c r="C16" i="62"/>
  <c r="C15" i="62"/>
  <c r="C16" i="59"/>
  <c r="C15" i="59"/>
  <c r="C16" i="60"/>
  <c r="C15" i="58"/>
  <c r="C15" i="57"/>
  <c r="C16" i="61"/>
  <c r="C15" i="61"/>
  <c r="C16" i="58"/>
  <c r="F17" i="69" l="1"/>
  <c r="F15" i="69"/>
  <c r="F16" i="69"/>
  <c r="G17" i="69"/>
  <c r="G15" i="69"/>
  <c r="G16" i="69"/>
  <c r="D17" i="69"/>
  <c r="D15" i="69"/>
  <c r="D16" i="69"/>
  <c r="E15" i="69"/>
  <c r="E17" i="69"/>
  <c r="E16" i="69"/>
  <c r="F17" i="66"/>
  <c r="F15" i="66"/>
  <c r="F16" i="66"/>
  <c r="G17" i="66"/>
  <c r="G16" i="66"/>
  <c r="G15" i="66"/>
  <c r="E17" i="66"/>
  <c r="E15" i="66"/>
  <c r="E16" i="66"/>
  <c r="D15" i="66"/>
  <c r="D16" i="66"/>
  <c r="D17" i="66"/>
  <c r="D17" i="70"/>
  <c r="D15" i="70"/>
  <c r="D16" i="70"/>
  <c r="F17" i="70"/>
  <c r="F15" i="70"/>
  <c r="F16" i="70"/>
  <c r="E17" i="70"/>
  <c r="E16" i="70"/>
  <c r="E15" i="70"/>
  <c r="G17" i="70"/>
  <c r="G15" i="70"/>
  <c r="G16" i="70"/>
  <c r="C13" i="55"/>
  <c r="C13" i="50"/>
  <c r="F13" i="51" l="1"/>
  <c r="C13" i="52"/>
  <c r="C13" i="54"/>
  <c r="F14" i="58"/>
  <c r="E14" i="58"/>
  <c r="D14" i="58"/>
  <c r="G14" i="58"/>
  <c r="F14" i="60"/>
  <c r="E14" i="60"/>
  <c r="G14" i="60"/>
  <c r="D14" i="60"/>
  <c r="C14" i="55"/>
  <c r="C17" i="55" s="1"/>
  <c r="C14" i="52"/>
  <c r="C17" i="52" s="1"/>
  <c r="C14" i="50"/>
  <c r="C17" i="50" s="1"/>
  <c r="C14" i="51"/>
  <c r="C17" i="51" s="1"/>
  <c r="C13" i="51" l="1"/>
  <c r="C16" i="52"/>
  <c r="C15" i="52"/>
  <c r="C15" i="55"/>
  <c r="C16" i="55"/>
  <c r="C15" i="50"/>
  <c r="C16" i="50"/>
  <c r="E14" i="57"/>
  <c r="F14" i="57"/>
  <c r="G14" i="57"/>
  <c r="D14" i="57"/>
  <c r="D17" i="60"/>
  <c r="D15" i="60"/>
  <c r="D16" i="60"/>
  <c r="G17" i="58"/>
  <c r="G16" i="58"/>
  <c r="G15" i="58"/>
  <c r="G17" i="60"/>
  <c r="G16" i="60"/>
  <c r="G15" i="60"/>
  <c r="D17" i="58"/>
  <c r="D16" i="58"/>
  <c r="D15" i="58"/>
  <c r="E14" i="62"/>
  <c r="G14" i="62"/>
  <c r="F14" i="62"/>
  <c r="D14" i="62"/>
  <c r="E14" i="61"/>
  <c r="G14" i="61"/>
  <c r="F14" i="61"/>
  <c r="D14" i="61"/>
  <c r="F14" i="59"/>
  <c r="E14" i="59"/>
  <c r="G14" i="59"/>
  <c r="D14" i="59"/>
  <c r="E17" i="60"/>
  <c r="E15" i="60"/>
  <c r="E16" i="60"/>
  <c r="E17" i="58"/>
  <c r="E15" i="58"/>
  <c r="E16" i="58"/>
  <c r="F17" i="60"/>
  <c r="F16" i="60"/>
  <c r="F15" i="60"/>
  <c r="F17" i="58"/>
  <c r="F16" i="58"/>
  <c r="F15" i="58"/>
  <c r="C14" i="54"/>
  <c r="C17" i="54" s="1"/>
  <c r="C15" i="51" l="1"/>
  <c r="C16" i="51"/>
  <c r="C15" i="54"/>
  <c r="C16" i="54"/>
  <c r="F17" i="59"/>
  <c r="F16" i="59"/>
  <c r="F15" i="59"/>
  <c r="E17" i="61"/>
  <c r="E15" i="61"/>
  <c r="E16" i="61"/>
  <c r="D17" i="62"/>
  <c r="D16" i="62"/>
  <c r="D15" i="62"/>
  <c r="E17" i="57"/>
  <c r="E16" i="57"/>
  <c r="E15" i="57"/>
  <c r="F14" i="54"/>
  <c r="G14" i="54"/>
  <c r="E14" i="54"/>
  <c r="D14" i="54"/>
  <c r="D17" i="59"/>
  <c r="D16" i="59"/>
  <c r="D15" i="59"/>
  <c r="D17" i="61"/>
  <c r="D15" i="61"/>
  <c r="D16" i="61"/>
  <c r="F17" i="62"/>
  <c r="F15" i="62"/>
  <c r="F16" i="62"/>
  <c r="D17" i="57"/>
  <c r="D15" i="57"/>
  <c r="D16" i="57"/>
  <c r="G17" i="59"/>
  <c r="G16" i="59"/>
  <c r="G15" i="59"/>
  <c r="F17" i="61"/>
  <c r="F16" i="61"/>
  <c r="F15" i="61"/>
  <c r="G16" i="62"/>
  <c r="G17" i="62"/>
  <c r="G15" i="62"/>
  <c r="G15" i="57"/>
  <c r="G17" i="57"/>
  <c r="G16" i="57"/>
  <c r="E17" i="59"/>
  <c r="E16" i="59"/>
  <c r="E15" i="59"/>
  <c r="G16" i="61"/>
  <c r="G17" i="61"/>
  <c r="G15" i="61"/>
  <c r="E17" i="62"/>
  <c r="E16" i="62"/>
  <c r="E15" i="62"/>
  <c r="F17" i="57"/>
  <c r="F16" i="57"/>
  <c r="F15" i="57"/>
  <c r="G15" i="54" l="1"/>
  <c r="G17" i="54"/>
  <c r="G16" i="54"/>
  <c r="F17" i="54"/>
  <c r="F16" i="54"/>
  <c r="F15" i="54"/>
  <c r="G14" i="50"/>
  <c r="E14" i="50"/>
  <c r="F14" i="50"/>
  <c r="D14" i="50"/>
  <c r="E14" i="51"/>
  <c r="G14" i="51"/>
  <c r="F14" i="51"/>
  <c r="D14" i="51"/>
  <c r="D17" i="54"/>
  <c r="D16" i="54"/>
  <c r="D15" i="54"/>
  <c r="E14" i="52"/>
  <c r="F14" i="52"/>
  <c r="G14" i="52"/>
  <c r="D14" i="52"/>
  <c r="E14" i="55"/>
  <c r="G14" i="55"/>
  <c r="F14" i="55"/>
  <c r="D14" i="55"/>
  <c r="E17" i="54"/>
  <c r="E16" i="54"/>
  <c r="E15" i="54"/>
  <c r="D14" i="93" l="1"/>
  <c r="F14" i="93"/>
  <c r="E14" i="93"/>
  <c r="G14" i="93"/>
  <c r="E17" i="55"/>
  <c r="E16" i="55"/>
  <c r="E15" i="55"/>
  <c r="E17" i="52"/>
  <c r="E16" i="52"/>
  <c r="E15" i="52"/>
  <c r="D17" i="51"/>
  <c r="D16" i="51"/>
  <c r="D15" i="51"/>
  <c r="D17" i="50"/>
  <c r="D16" i="50"/>
  <c r="D15" i="50"/>
  <c r="D17" i="55"/>
  <c r="D16" i="55"/>
  <c r="D15" i="55"/>
  <c r="D17" i="52"/>
  <c r="D15" i="52"/>
  <c r="D16" i="52"/>
  <c r="F17" i="51"/>
  <c r="F16" i="51"/>
  <c r="F15" i="51"/>
  <c r="F17" i="50"/>
  <c r="F15" i="50"/>
  <c r="F16" i="50"/>
  <c r="F17" i="55"/>
  <c r="F15" i="55"/>
  <c r="F16" i="55"/>
  <c r="G17" i="52"/>
  <c r="G16" i="52"/>
  <c r="G15" i="52"/>
  <c r="G17" i="51"/>
  <c r="G15" i="51"/>
  <c r="G16" i="51"/>
  <c r="E17" i="50"/>
  <c r="E15" i="50"/>
  <c r="E16" i="50"/>
  <c r="G17" i="55"/>
  <c r="G16" i="55"/>
  <c r="G15" i="55"/>
  <c r="F17" i="52"/>
  <c r="F15" i="52"/>
  <c r="F16" i="52"/>
  <c r="E17" i="51"/>
  <c r="E15" i="51"/>
  <c r="E16" i="51"/>
  <c r="G17" i="50"/>
  <c r="G15" i="50"/>
  <c r="G16" i="50"/>
  <c r="G17" i="93" l="1"/>
  <c r="G16" i="93"/>
  <c r="G15" i="93"/>
  <c r="E17" i="93"/>
  <c r="E15" i="93"/>
  <c r="E16" i="93"/>
  <c r="D17" i="93"/>
  <c r="D16" i="93"/>
  <c r="D15" i="93"/>
  <c r="F17" i="93"/>
  <c r="F16" i="93"/>
  <c r="F15" i="93"/>
</calcChain>
</file>

<file path=xl/sharedStrings.xml><?xml version="1.0" encoding="utf-8"?>
<sst xmlns="http://schemas.openxmlformats.org/spreadsheetml/2006/main" count="1321" uniqueCount="76">
  <si>
    <t>Total Administrative Cost:</t>
  </si>
  <si>
    <t>Total Participant Cost:</t>
  </si>
  <si>
    <t>Total Incentives Paid:</t>
  </si>
  <si>
    <t>Ratepayer</t>
  </si>
  <si>
    <t>Total</t>
  </si>
  <si>
    <t>Benefit/Cost Data</t>
  </si>
  <si>
    <t>Participant</t>
  </si>
  <si>
    <t>Impact</t>
  </si>
  <si>
    <t>Utility</t>
  </si>
  <si>
    <t>Resource</t>
  </si>
  <si>
    <t>Societal</t>
  </si>
  <si>
    <t>Total Benefits</t>
  </si>
  <si>
    <t>Total Costs</t>
  </si>
  <si>
    <t>Net Benefits</t>
  </si>
  <si>
    <t>B/C Ratio</t>
  </si>
  <si>
    <t>Levelized Cost ($/MWh)</t>
  </si>
  <si>
    <t>Avoided</t>
  </si>
  <si>
    <t>Loss Adjusted</t>
  </si>
  <si>
    <t>Generation</t>
  </si>
  <si>
    <t>Transmission</t>
  </si>
  <si>
    <t>Distribution</t>
  </si>
  <si>
    <t>Energy</t>
  </si>
  <si>
    <t>Peak</t>
  </si>
  <si>
    <t>Capacity</t>
  </si>
  <si>
    <t>Bill</t>
  </si>
  <si>
    <t>Year</t>
  </si>
  <si>
    <t>MWh</t>
  </si>
  <si>
    <t>MW</t>
  </si>
  <si>
    <t>Cost</t>
  </si>
  <si>
    <t>Savings</t>
  </si>
  <si>
    <t>Externalities</t>
  </si>
  <si>
    <t>NPV - TRC</t>
  </si>
  <si>
    <t>NPV - SOC</t>
  </si>
  <si>
    <t>Discount Rate</t>
  </si>
  <si>
    <t>MidAmerican Energy Company</t>
  </si>
  <si>
    <t>South Dakota Energy Efficiency</t>
  </si>
  <si>
    <t>Annual Program Results</t>
  </si>
  <si>
    <t>Production</t>
  </si>
  <si>
    <t>MMBtu</t>
  </si>
  <si>
    <t>Levelized Cost ($/MMBtu)</t>
  </si>
  <si>
    <t>Ongoing</t>
  </si>
  <si>
    <t>Administrative</t>
  </si>
  <si>
    <t>Costs</t>
  </si>
  <si>
    <t>Incentives</t>
  </si>
  <si>
    <t>Levelized Cost ($/kW)</t>
  </si>
  <si>
    <t>Total Tax Credits:</t>
  </si>
  <si>
    <t>Non-Energy</t>
  </si>
  <si>
    <t>Benefits</t>
  </si>
  <si>
    <t>Total Equipment Cost:</t>
  </si>
  <si>
    <t>Assumed</t>
  </si>
  <si>
    <t>Residential Equipment Electric - Central Air Conditioner</t>
  </si>
  <si>
    <t>Residential Equipment Electric - Furnace Fan</t>
  </si>
  <si>
    <t>Residential Equipment Electric - Thermostat</t>
  </si>
  <si>
    <t>Residential Equipment Electric - Air Source Heat Pump</t>
  </si>
  <si>
    <t>Residential Equipment Electric - Ground Source Heat Pump</t>
  </si>
  <si>
    <t>Residential Audit Electric - Faucet Aerator</t>
  </si>
  <si>
    <t>Residential Audit Electric - Low Flow Showerhead</t>
  </si>
  <si>
    <t>Residential Audit Electric - Pipe Insulation</t>
  </si>
  <si>
    <t>Residential Audit Electric - Thermostat</t>
  </si>
  <si>
    <t>Residential Audit Electric - Attic Insulation</t>
  </si>
  <si>
    <t>Residential Audit Electric - Kitchen Faucet Aerator</t>
  </si>
  <si>
    <t>Residential Appliance Recycling Electric - Freezer</t>
  </si>
  <si>
    <t>Residential Appliance Recycling Electric - Refrigerator</t>
  </si>
  <si>
    <t>Residential Load Management Electric - AC Cycling</t>
  </si>
  <si>
    <t>Nonresidential Equipment Electric - Central Air Conditioner</t>
  </si>
  <si>
    <t>Residential Equipment Gas - Thermostat</t>
  </si>
  <si>
    <t>Residential Equipment Gas - Furnace</t>
  </si>
  <si>
    <t>Nonresidential Equipment Gas - Furnace</t>
  </si>
  <si>
    <t>Nonresidential Equipment Gas - Thermostat</t>
  </si>
  <si>
    <t>Residential Equipment Gas - Custom</t>
  </si>
  <si>
    <t>Residential Equipment Gas - Smart Thermostat</t>
  </si>
  <si>
    <t>Nonresidential Equipment Electric - LED Building Exterior</t>
  </si>
  <si>
    <t>Nonresidential Equipment Electric - LED Outdoor Area Lighting</t>
  </si>
  <si>
    <t>Nonresidential Equipment Electric - LED Troffer</t>
  </si>
  <si>
    <t>Nonresidential Equipment Electric - LED Linear</t>
  </si>
  <si>
    <t>Residential Equipment Electric - Smart Thermostat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</si>
</sst>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00_);_(* \(#,##0.0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2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5" fontId="4" fillId="0" borderId="0" xfId="1" applyNumberFormat="1" applyFont="1"/>
    <xf numFmtId="165" fontId="4" fillId="0" borderId="1" xfId="1" applyNumberFormat="1" applyFont="1" applyBorder="1"/>
    <xf numFmtId="164" fontId="4" fillId="0" borderId="1" xfId="2" applyNumberFormat="1" applyFont="1" applyBorder="1"/>
    <xf numFmtId="0" fontId="5" fillId="0" borderId="0" xfId="0" applyFont="1"/>
    <xf numFmtId="10" fontId="4" fillId="0" borderId="0" xfId="4" applyNumberFormat="1" applyFont="1"/>
    <xf numFmtId="0" fontId="1" fillId="0" borderId="0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0" fontId="1" fillId="0" borderId="0" xfId="3"/>
    <xf numFmtId="164" fontId="2" fillId="0" borderId="0" xfId="2" applyNumberFormat="1"/>
    <xf numFmtId="164" fontId="1" fillId="0" borderId="0" xfId="3" applyNumberFormat="1"/>
    <xf numFmtId="164" fontId="1" fillId="0" borderId="1" xfId="3" applyNumberFormat="1" applyBorder="1"/>
    <xf numFmtId="164" fontId="2" fillId="0" borderId="0" xfId="2" applyNumberFormat="1" applyBorder="1"/>
    <xf numFmtId="43" fontId="2" fillId="0" borderId="0" xfId="1"/>
    <xf numFmtId="44" fontId="2" fillId="0" borderId="0" xfId="2"/>
    <xf numFmtId="0" fontId="1" fillId="0" borderId="0" xfId="3" applyAlignment="1">
      <alignment horizontal="right"/>
    </xf>
    <xf numFmtId="0" fontId="1" fillId="0" borderId="1" xfId="3" applyBorder="1" applyAlignment="1">
      <alignment horizontal="right"/>
    </xf>
    <xf numFmtId="166" fontId="4" fillId="0" borderId="0" xfId="1" applyNumberFormat="1" applyFont="1"/>
    <xf numFmtId="166" fontId="4" fillId="0" borderId="1" xfId="1" applyNumberFormat="1" applyFont="1" applyBorder="1"/>
    <xf numFmtId="166" fontId="1" fillId="0" borderId="0" xfId="3" applyNumberFormat="1"/>
    <xf numFmtId="0" fontId="1" fillId="0" borderId="1" xfId="3" applyBorder="1"/>
    <xf numFmtId="0" fontId="1" fillId="0" borderId="0" xfId="3" applyBorder="1"/>
    <xf numFmtId="165" fontId="0" fillId="0" borderId="0" xfId="1" applyNumberFormat="1" applyFont="1"/>
    <xf numFmtId="165" fontId="0" fillId="0" borderId="1" xfId="1" applyNumberFormat="1" applyFont="1" applyBorder="1"/>
    <xf numFmtId="164" fontId="2" fillId="0" borderId="1" xfId="2" applyNumberFormat="1" applyBorder="1"/>
    <xf numFmtId="165" fontId="2" fillId="0" borderId="2" xfId="1" applyNumberFormat="1" applyBorder="1"/>
    <xf numFmtId="164" fontId="2" fillId="0" borderId="2" xfId="2" applyNumberFormat="1" applyBorder="1"/>
    <xf numFmtId="165" fontId="2" fillId="0" borderId="0" xfId="1" applyNumberFormat="1"/>
    <xf numFmtId="0" fontId="4" fillId="0" borderId="0" xfId="3" applyFont="1" applyAlignment="1">
      <alignment horizontal="right"/>
    </xf>
    <xf numFmtId="0" fontId="4" fillId="0" borderId="0" xfId="3" applyFont="1"/>
    <xf numFmtId="0" fontId="4" fillId="0" borderId="0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164" fontId="4" fillId="0" borderId="0" xfId="2" applyNumberFormat="1" applyFont="1" applyBorder="1"/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164" fontId="1" fillId="2" borderId="5" xfId="3" applyNumberFormat="1" applyFill="1" applyBorder="1"/>
    <xf numFmtId="164" fontId="1" fillId="2" borderId="4" xfId="3" applyNumberFormat="1" applyFill="1" applyBorder="1"/>
    <xf numFmtId="164" fontId="2" fillId="2" borderId="5" xfId="2" applyNumberFormat="1" applyFill="1" applyBorder="1"/>
    <xf numFmtId="43" fontId="2" fillId="2" borderId="5" xfId="1" applyFill="1" applyBorder="1"/>
    <xf numFmtId="44" fontId="2" fillId="2" borderId="5" xfId="2" applyFill="1" applyBorder="1"/>
    <xf numFmtId="10" fontId="4" fillId="2" borderId="4" xfId="4" applyNumberFormat="1" applyFont="1" applyFill="1" applyBorder="1"/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50</v>
      </c>
      <c r="B4" s="1"/>
      <c r="C4" s="1"/>
    </row>
    <row r="6" spans="1:10" x14ac:dyDescent="0.25">
      <c r="A6" s="2" t="s">
        <v>0</v>
      </c>
      <c r="B6" s="2"/>
      <c r="C6" s="3">
        <v>655.12249630052736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26048.576499999999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21980.005000000001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29350.50383108114</v>
      </c>
      <c r="D13" s="16">
        <f>SUM(D54:G54)</f>
        <v>26309.927860179825</v>
      </c>
      <c r="E13" s="16">
        <f>SUM(D54:G54)</f>
        <v>26309.927860179825</v>
      </c>
      <c r="F13" s="41">
        <f>SUM(D54:G54)+I54+C9</f>
        <v>26309.927860179825</v>
      </c>
      <c r="G13" s="16">
        <f>SUM(D55:G55)+J55</f>
        <v>39583.630864679879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26048.576499999999</v>
      </c>
      <c r="D14" s="17">
        <f>H54+C6+C8</f>
        <v>30005.626327381666</v>
      </c>
      <c r="E14" s="17">
        <f>C6+C8</f>
        <v>22635.127496300527</v>
      </c>
      <c r="F14" s="42">
        <f>C6+C7</f>
        <v>26703.698996300525</v>
      </c>
      <c r="G14" s="17">
        <f>C6+C7</f>
        <v>26703.698996300525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3301.9273310811404</v>
      </c>
      <c r="D15" s="18">
        <f t="shared" ref="D15:G15" si="0">D13-D14</f>
        <v>-3695.6984672018407</v>
      </c>
      <c r="E15" s="18">
        <f t="shared" si="0"/>
        <v>3674.8003638792979</v>
      </c>
      <c r="F15" s="43">
        <f t="shared" si="0"/>
        <v>-393.77113612070025</v>
      </c>
      <c r="G15" s="18">
        <f t="shared" si="0"/>
        <v>12879.931868379354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1.1267603752197799</v>
      </c>
      <c r="D16" s="19">
        <f t="shared" ref="D16:G16" si="1">IFERROR(D13/D14,0)</f>
        <v>0.87683315032723286</v>
      </c>
      <c r="E16" s="19">
        <f t="shared" si="1"/>
        <v>1.1623494439993725</v>
      </c>
      <c r="F16" s="44">
        <f t="shared" si="1"/>
        <v>0.98525406026426332</v>
      </c>
      <c r="G16" s="19">
        <f t="shared" si="1"/>
        <v>1.4823276307212612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279.2335346633883</v>
      </c>
      <c r="D17" s="20">
        <f t="shared" ref="D17:F17" si="2">IFERROR(D14/$B$54,0)</f>
        <v>321.65201423515811</v>
      </c>
      <c r="E17" s="20">
        <f t="shared" si="2"/>
        <v>242.64230555356633</v>
      </c>
      <c r="F17" s="45">
        <f t="shared" si="2"/>
        <v>286.25626660728159</v>
      </c>
      <c r="G17" s="20">
        <f>IFERROR(G14/$B$55,0)</f>
        <v>214.12828921568897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9.6392790270098807</v>
      </c>
      <c r="C24" s="7">
        <v>1.2682089661253572E-2</v>
      </c>
      <c r="D24" s="3">
        <v>1412.83</v>
      </c>
      <c r="E24" s="3">
        <v>225.78</v>
      </c>
      <c r="F24" s="3">
        <v>480.7</v>
      </c>
      <c r="G24" s="3">
        <v>215.25</v>
      </c>
      <c r="H24" s="3">
        <v>697.87</v>
      </c>
      <c r="I24" s="3">
        <v>0</v>
      </c>
      <c r="J24" s="3">
        <v>233.45600000000002</v>
      </c>
    </row>
    <row r="25" spans="1:10" x14ac:dyDescent="0.25">
      <c r="A25" s="2">
        <v>2</v>
      </c>
      <c r="B25" s="7">
        <v>9.6392790270098807</v>
      </c>
      <c r="C25" s="7">
        <v>1.2682089661253572E-2</v>
      </c>
      <c r="D25" s="3">
        <v>1444.62</v>
      </c>
      <c r="E25" s="3">
        <v>230.86</v>
      </c>
      <c r="F25" s="3">
        <v>491.52</v>
      </c>
      <c r="G25" s="3">
        <v>222.14</v>
      </c>
      <c r="H25" s="3">
        <v>708.34</v>
      </c>
      <c r="I25" s="3">
        <v>0</v>
      </c>
      <c r="J25" s="3">
        <v>238.91399999999999</v>
      </c>
    </row>
    <row r="26" spans="1:10" x14ac:dyDescent="0.25">
      <c r="A26" s="2">
        <v>3</v>
      </c>
      <c r="B26" s="7">
        <v>9.6392790270098807</v>
      </c>
      <c r="C26" s="7">
        <v>1.2682089661253572E-2</v>
      </c>
      <c r="D26" s="3">
        <v>1477.12</v>
      </c>
      <c r="E26" s="3">
        <v>236.05</v>
      </c>
      <c r="F26" s="3">
        <v>502.58</v>
      </c>
      <c r="G26" s="3">
        <v>235.51</v>
      </c>
      <c r="H26" s="3">
        <v>718.96</v>
      </c>
      <c r="I26" s="3">
        <v>0</v>
      </c>
      <c r="J26" s="3">
        <v>245.12600000000003</v>
      </c>
    </row>
    <row r="27" spans="1:10" x14ac:dyDescent="0.25">
      <c r="A27" s="2">
        <v>4</v>
      </c>
      <c r="B27" s="7">
        <v>9.6392790270098807</v>
      </c>
      <c r="C27" s="7">
        <v>1.2682089661253572E-2</v>
      </c>
      <c r="D27" s="3">
        <v>1510.36</v>
      </c>
      <c r="E27" s="3">
        <v>241.37</v>
      </c>
      <c r="F27" s="3">
        <v>513.89</v>
      </c>
      <c r="G27" s="3">
        <v>239.75</v>
      </c>
      <c r="H27" s="3">
        <v>729.74</v>
      </c>
      <c r="I27" s="3">
        <v>0</v>
      </c>
      <c r="J27" s="3">
        <v>250.53700000000001</v>
      </c>
    </row>
    <row r="28" spans="1:10" x14ac:dyDescent="0.25">
      <c r="A28" s="2">
        <v>5</v>
      </c>
      <c r="B28" s="7">
        <v>9.6392790270098807</v>
      </c>
      <c r="C28" s="7">
        <v>1.2682089661253572E-2</v>
      </c>
      <c r="D28" s="3">
        <v>1544.34</v>
      </c>
      <c r="E28" s="3">
        <v>246.8</v>
      </c>
      <c r="F28" s="3">
        <v>525.45000000000005</v>
      </c>
      <c r="G28" s="3">
        <v>251.04</v>
      </c>
      <c r="H28" s="3">
        <v>740.69</v>
      </c>
      <c r="I28" s="3">
        <v>0</v>
      </c>
      <c r="J28" s="3">
        <v>256.76300000000003</v>
      </c>
    </row>
    <row r="29" spans="1:10" x14ac:dyDescent="0.25">
      <c r="A29" s="2">
        <v>6</v>
      </c>
      <c r="B29" s="7">
        <v>9.6392790270098807</v>
      </c>
      <c r="C29" s="7">
        <v>1.2682089661253572E-2</v>
      </c>
      <c r="D29" s="3">
        <v>1579.09</v>
      </c>
      <c r="E29" s="3">
        <v>252.35</v>
      </c>
      <c r="F29" s="3">
        <v>537.27</v>
      </c>
      <c r="G29" s="3">
        <v>275.51</v>
      </c>
      <c r="H29" s="3">
        <v>751.8</v>
      </c>
      <c r="I29" s="3">
        <v>0</v>
      </c>
      <c r="J29" s="3">
        <v>264.42200000000003</v>
      </c>
    </row>
    <row r="30" spans="1:10" x14ac:dyDescent="0.25">
      <c r="A30" s="2">
        <v>7</v>
      </c>
      <c r="B30" s="7">
        <v>9.6392790270098807</v>
      </c>
      <c r="C30" s="7">
        <v>1.2682089661253572E-2</v>
      </c>
      <c r="D30" s="3">
        <v>1614.62</v>
      </c>
      <c r="E30" s="3">
        <v>258.02999999999997</v>
      </c>
      <c r="F30" s="3">
        <v>549.36</v>
      </c>
      <c r="G30" s="3">
        <v>309.41000000000003</v>
      </c>
      <c r="H30" s="3">
        <v>763.08</v>
      </c>
      <c r="I30" s="3">
        <v>0</v>
      </c>
      <c r="J30" s="3">
        <v>273.142</v>
      </c>
    </row>
    <row r="31" spans="1:10" x14ac:dyDescent="0.25">
      <c r="A31" s="2">
        <v>8</v>
      </c>
      <c r="B31" s="7">
        <v>9.6392790270098807</v>
      </c>
      <c r="C31" s="7">
        <v>1.2682089661253572E-2</v>
      </c>
      <c r="D31" s="3">
        <v>1650.94</v>
      </c>
      <c r="E31" s="3">
        <v>263.83</v>
      </c>
      <c r="F31" s="3">
        <v>561.72</v>
      </c>
      <c r="G31" s="3">
        <v>314.11</v>
      </c>
      <c r="H31" s="3">
        <v>774.52</v>
      </c>
      <c r="I31" s="3">
        <v>0</v>
      </c>
      <c r="J31" s="3">
        <v>279.06</v>
      </c>
    </row>
    <row r="32" spans="1:10" x14ac:dyDescent="0.25">
      <c r="A32" s="2">
        <v>9</v>
      </c>
      <c r="B32" s="7">
        <v>9.6392790270098807</v>
      </c>
      <c r="C32" s="7">
        <v>1.2682089661253572E-2</v>
      </c>
      <c r="D32" s="3">
        <v>1688.09</v>
      </c>
      <c r="E32" s="3">
        <v>269.77</v>
      </c>
      <c r="F32" s="3">
        <v>574.36</v>
      </c>
      <c r="G32" s="3">
        <v>335.73</v>
      </c>
      <c r="H32" s="3">
        <v>786.14</v>
      </c>
      <c r="I32" s="3">
        <v>0</v>
      </c>
      <c r="J32" s="3">
        <v>286.79500000000002</v>
      </c>
    </row>
    <row r="33" spans="1:10" x14ac:dyDescent="0.25">
      <c r="A33" s="2">
        <v>10</v>
      </c>
      <c r="B33" s="7">
        <v>9.6392790270098807</v>
      </c>
      <c r="C33" s="7">
        <v>1.2682089661253572E-2</v>
      </c>
      <c r="D33" s="3">
        <v>1726.07</v>
      </c>
      <c r="E33" s="3">
        <v>275.83999999999997</v>
      </c>
      <c r="F33" s="3">
        <v>587.28</v>
      </c>
      <c r="G33" s="3">
        <v>349.38</v>
      </c>
      <c r="H33" s="3">
        <v>797.93</v>
      </c>
      <c r="I33" s="3">
        <v>0</v>
      </c>
      <c r="J33" s="3">
        <v>293.85699999999997</v>
      </c>
    </row>
    <row r="34" spans="1:10" x14ac:dyDescent="0.25">
      <c r="A34" s="2">
        <v>11</v>
      </c>
      <c r="B34" s="7">
        <v>9.6392790270098807</v>
      </c>
      <c r="C34" s="7">
        <v>1.2682089661253572E-2</v>
      </c>
      <c r="D34" s="3">
        <v>1764.91</v>
      </c>
      <c r="E34" s="3">
        <v>282.05</v>
      </c>
      <c r="F34" s="3">
        <v>600.5</v>
      </c>
      <c r="G34" s="3">
        <v>364.45</v>
      </c>
      <c r="H34" s="3">
        <v>809.9</v>
      </c>
      <c r="I34" s="3">
        <v>0</v>
      </c>
      <c r="J34" s="3">
        <v>301.19099999999997</v>
      </c>
    </row>
    <row r="35" spans="1:10" x14ac:dyDescent="0.25">
      <c r="A35" s="2">
        <v>12</v>
      </c>
      <c r="B35" s="7">
        <v>9.6392790270098807</v>
      </c>
      <c r="C35" s="7">
        <v>1.2682089661253572E-2</v>
      </c>
      <c r="D35" s="3">
        <v>1804.62</v>
      </c>
      <c r="E35" s="3">
        <v>288.39</v>
      </c>
      <c r="F35" s="3">
        <v>614.01</v>
      </c>
      <c r="G35" s="3">
        <v>386.12</v>
      </c>
      <c r="H35" s="3">
        <v>822.05</v>
      </c>
      <c r="I35" s="3">
        <v>0</v>
      </c>
      <c r="J35" s="3">
        <v>309.31399999999996</v>
      </c>
    </row>
    <row r="36" spans="1:10" x14ac:dyDescent="0.25">
      <c r="A36" s="2">
        <v>13</v>
      </c>
      <c r="B36" s="7">
        <v>9.6392790270098807</v>
      </c>
      <c r="C36" s="7">
        <v>1.2682089661253572E-2</v>
      </c>
      <c r="D36" s="3">
        <v>1845.22</v>
      </c>
      <c r="E36" s="3">
        <v>294.88</v>
      </c>
      <c r="F36" s="3">
        <v>627.82000000000005</v>
      </c>
      <c r="G36" s="3">
        <v>413.1</v>
      </c>
      <c r="H36" s="3">
        <v>834.38</v>
      </c>
      <c r="I36" s="3">
        <v>0</v>
      </c>
      <c r="J36" s="3">
        <v>318.10200000000003</v>
      </c>
    </row>
    <row r="37" spans="1:10" x14ac:dyDescent="0.25">
      <c r="A37" s="2">
        <v>14</v>
      </c>
      <c r="B37" s="7">
        <v>9.6392790270098807</v>
      </c>
      <c r="C37" s="7">
        <v>1.2682089661253572E-2</v>
      </c>
      <c r="D37" s="3">
        <v>1886.74</v>
      </c>
      <c r="E37" s="3">
        <v>301.52</v>
      </c>
      <c r="F37" s="3">
        <v>641.95000000000005</v>
      </c>
      <c r="G37" s="3">
        <v>432.78</v>
      </c>
      <c r="H37" s="3">
        <v>846.9</v>
      </c>
      <c r="I37" s="3">
        <v>0</v>
      </c>
      <c r="J37" s="3">
        <v>326.29899999999998</v>
      </c>
    </row>
    <row r="38" spans="1:10" x14ac:dyDescent="0.25">
      <c r="A38" s="2">
        <v>15</v>
      </c>
      <c r="B38" s="7">
        <v>9.6392790270098807</v>
      </c>
      <c r="C38" s="7">
        <v>1.2682089661253572E-2</v>
      </c>
      <c r="D38" s="3">
        <v>1929.19</v>
      </c>
      <c r="E38" s="3">
        <v>308.3</v>
      </c>
      <c r="F38" s="3">
        <v>656.39</v>
      </c>
      <c r="G38" s="3">
        <v>507.8</v>
      </c>
      <c r="H38" s="3">
        <v>859.6</v>
      </c>
      <c r="I38" s="3">
        <v>0</v>
      </c>
      <c r="J38" s="3">
        <v>340.16800000000006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93.2859892039871</v>
      </c>
      <c r="C54" s="7">
        <f t="shared" ref="C54:J54" si="3">C24+NPV($F$18,C25:C53)</f>
        <v>0.12273337828572896</v>
      </c>
      <c r="D54" s="3">
        <f t="shared" si="3"/>
        <v>15603.465319189183</v>
      </c>
      <c r="E54" s="3">
        <f t="shared" si="3"/>
        <v>2493.5530603605334</v>
      </c>
      <c r="F54" s="3">
        <f t="shared" si="3"/>
        <v>5308.9532812621628</v>
      </c>
      <c r="G54" s="3">
        <f t="shared" si="3"/>
        <v>2903.9561993679463</v>
      </c>
      <c r="H54" s="3">
        <f t="shared" si="3"/>
        <v>7370.4988310811386</v>
      </c>
      <c r="I54" s="3">
        <f t="shared" si="3"/>
        <v>0</v>
      </c>
      <c r="J54" s="3">
        <f t="shared" si="3"/>
        <v>2630.9927860179828</v>
      </c>
    </row>
    <row r="55" spans="1:10" x14ac:dyDescent="0.25">
      <c r="A55" s="4" t="s">
        <v>32</v>
      </c>
      <c r="B55" s="7">
        <f>B24+NPV($G$18,B25:B53)</f>
        <v>124.70887940174124</v>
      </c>
      <c r="C55" s="7">
        <f t="shared" ref="C55:J55" si="4">C24+NPV($G$18,C25:C53)</f>
        <v>0.16407546515623028</v>
      </c>
      <c r="D55" s="3">
        <f t="shared" si="4"/>
        <v>21265.154406343507</v>
      </c>
      <c r="E55" s="3">
        <f t="shared" si="4"/>
        <v>3398.3365862173882</v>
      </c>
      <c r="F55" s="3">
        <f t="shared" si="4"/>
        <v>7235.2988631997341</v>
      </c>
      <c r="G55" s="3">
        <f t="shared" si="4"/>
        <v>4086.3291121301636</v>
      </c>
      <c r="H55" s="3">
        <f t="shared" si="4"/>
        <v>9980.6989276707318</v>
      </c>
      <c r="I55" s="3">
        <f t="shared" si="4"/>
        <v>0</v>
      </c>
      <c r="J55" s="3">
        <f t="shared" si="4"/>
        <v>3598.5118967890789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58</v>
      </c>
      <c r="B4" s="1"/>
      <c r="C4" s="1"/>
    </row>
    <row r="6" spans="1:10" x14ac:dyDescent="0.25">
      <c r="A6" s="2" t="s">
        <v>0</v>
      </c>
      <c r="B6" s="2"/>
      <c r="C6" s="3" t="e">
        <v>#DIV/0!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75.34009739068523</v>
      </c>
      <c r="D13" s="16">
        <f>SUM(D54:G54)</f>
        <v>239.06493037482295</v>
      </c>
      <c r="E13" s="16">
        <f>SUM(D54:G54)</f>
        <v>239.06493037482295</v>
      </c>
      <c r="F13" s="41">
        <f>SUM(D54:G54)+I54+C9</f>
        <v>239.06493037482295</v>
      </c>
      <c r="G13" s="16">
        <f>SUM(D55:G55)+J55</f>
        <v>360.78589244168586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 t="e">
        <f>H54+C6+C8</f>
        <v>#DIV/0!</v>
      </c>
      <c r="E14" s="17" t="e">
        <f>C6+C8</f>
        <v>#DIV/0!</v>
      </c>
      <c r="F14" s="42" t="e">
        <f>C6+C7</f>
        <v>#DIV/0!</v>
      </c>
      <c r="G14" s="17" t="e">
        <f>C6+C7</f>
        <v>#DIV/0!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75.34009739068523</v>
      </c>
      <c r="D15" s="18" t="e">
        <f t="shared" ref="D15:G15" si="0">D13-D14</f>
        <v>#DIV/0!</v>
      </c>
      <c r="E15" s="18" t="e">
        <f t="shared" si="0"/>
        <v>#DIV/0!</v>
      </c>
      <c r="F15" s="43" t="e">
        <f t="shared" si="0"/>
        <v>#DIV/0!</v>
      </c>
      <c r="G15" s="18" t="e">
        <f t="shared" si="0"/>
        <v>#DIV/0!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44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45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6.9032596000000002E-2</v>
      </c>
      <c r="C24" s="7">
        <v>9.1739619712844379E-5</v>
      </c>
      <c r="D24" s="3">
        <v>10.44</v>
      </c>
      <c r="E24" s="3">
        <v>1.51</v>
      </c>
      <c r="F24" s="3">
        <v>3.83</v>
      </c>
      <c r="G24" s="3">
        <v>4.08</v>
      </c>
      <c r="H24" s="3">
        <v>6.36</v>
      </c>
      <c r="I24" s="3">
        <v>0</v>
      </c>
      <c r="J24" s="3">
        <v>1.986</v>
      </c>
    </row>
    <row r="25" spans="1:10" x14ac:dyDescent="0.25">
      <c r="A25" s="2">
        <v>2</v>
      </c>
      <c r="B25" s="7">
        <v>6.9032596000000002E-2</v>
      </c>
      <c r="C25" s="7">
        <v>9.1739619712844379E-5</v>
      </c>
      <c r="D25" s="3">
        <v>10.71</v>
      </c>
      <c r="E25" s="3">
        <v>1.55</v>
      </c>
      <c r="F25" s="3">
        <v>3.93</v>
      </c>
      <c r="G25" s="3">
        <v>4.24</v>
      </c>
      <c r="H25" s="3">
        <v>6.58</v>
      </c>
      <c r="I25" s="3">
        <v>0</v>
      </c>
      <c r="J25" s="3">
        <v>2.0430000000000001</v>
      </c>
    </row>
    <row r="26" spans="1:10" x14ac:dyDescent="0.25">
      <c r="A26" s="2">
        <v>3</v>
      </c>
      <c r="B26" s="7">
        <v>6.9032596000000002E-2</v>
      </c>
      <c r="C26" s="7">
        <v>9.1739619712844379E-5</v>
      </c>
      <c r="D26" s="3">
        <v>10.97</v>
      </c>
      <c r="E26" s="3">
        <v>1.58</v>
      </c>
      <c r="F26" s="3">
        <v>4.0199999999999996</v>
      </c>
      <c r="G26" s="3">
        <v>4.41</v>
      </c>
      <c r="H26" s="3">
        <v>6.8</v>
      </c>
      <c r="I26" s="3">
        <v>0</v>
      </c>
      <c r="J26" s="3">
        <v>2.0980000000000003</v>
      </c>
    </row>
    <row r="27" spans="1:10" x14ac:dyDescent="0.25">
      <c r="A27" s="2">
        <v>4</v>
      </c>
      <c r="B27" s="7">
        <v>6.9032596000000002E-2</v>
      </c>
      <c r="C27" s="7">
        <v>9.1739619712844379E-5</v>
      </c>
      <c r="D27" s="3">
        <v>11.25</v>
      </c>
      <c r="E27" s="3">
        <v>1.62</v>
      </c>
      <c r="F27" s="3">
        <v>4.12</v>
      </c>
      <c r="G27" s="3">
        <v>4.7699999999999996</v>
      </c>
      <c r="H27" s="3">
        <v>7.03</v>
      </c>
      <c r="I27" s="3">
        <v>0</v>
      </c>
      <c r="J27" s="3">
        <v>2.1760000000000002</v>
      </c>
    </row>
    <row r="28" spans="1:10" x14ac:dyDescent="0.25">
      <c r="A28" s="2">
        <v>5</v>
      </c>
      <c r="B28" s="7">
        <v>6.9032596000000002E-2</v>
      </c>
      <c r="C28" s="7">
        <v>9.1739619712844379E-5</v>
      </c>
      <c r="D28" s="3">
        <v>11.53</v>
      </c>
      <c r="E28" s="3">
        <v>1.67</v>
      </c>
      <c r="F28" s="3">
        <v>4.2300000000000004</v>
      </c>
      <c r="G28" s="3">
        <v>5.92</v>
      </c>
      <c r="H28" s="3">
        <v>7.27</v>
      </c>
      <c r="I28" s="3">
        <v>0</v>
      </c>
      <c r="J28" s="3">
        <v>2.3350000000000004</v>
      </c>
    </row>
    <row r="29" spans="1:10" x14ac:dyDescent="0.25">
      <c r="A29" s="2">
        <v>6</v>
      </c>
      <c r="B29" s="7">
        <v>6.9032596000000002E-2</v>
      </c>
      <c r="C29" s="7">
        <v>9.1739619712844379E-5</v>
      </c>
      <c r="D29" s="3">
        <v>11.82</v>
      </c>
      <c r="E29" s="3">
        <v>1.71</v>
      </c>
      <c r="F29" s="3">
        <v>4.33</v>
      </c>
      <c r="G29" s="3">
        <v>11.15</v>
      </c>
      <c r="H29" s="3">
        <v>7.52</v>
      </c>
      <c r="I29" s="3">
        <v>0</v>
      </c>
      <c r="J29" s="3">
        <v>2.9009999999999998</v>
      </c>
    </row>
    <row r="30" spans="1:10" x14ac:dyDescent="0.25">
      <c r="A30" s="2">
        <v>7</v>
      </c>
      <c r="B30" s="7">
        <v>6.9032596000000002E-2</v>
      </c>
      <c r="C30" s="7">
        <v>9.1739619712844379E-5</v>
      </c>
      <c r="D30" s="3">
        <v>12.11</v>
      </c>
      <c r="E30" s="3">
        <v>1.75</v>
      </c>
      <c r="F30" s="3">
        <v>4.4400000000000004</v>
      </c>
      <c r="G30" s="3">
        <v>8.1300000000000008</v>
      </c>
      <c r="H30" s="3">
        <v>7.78</v>
      </c>
      <c r="I30" s="3">
        <v>0</v>
      </c>
      <c r="J30" s="3">
        <v>2.6430000000000002</v>
      </c>
    </row>
    <row r="31" spans="1:10" x14ac:dyDescent="0.25">
      <c r="A31" s="2">
        <v>8</v>
      </c>
      <c r="B31" s="7">
        <v>6.9032596000000002E-2</v>
      </c>
      <c r="C31" s="7">
        <v>9.1739619712844379E-5</v>
      </c>
      <c r="D31" s="3">
        <v>12.42</v>
      </c>
      <c r="E31" s="3">
        <v>1.79</v>
      </c>
      <c r="F31" s="3">
        <v>4.55</v>
      </c>
      <c r="G31" s="3">
        <v>6.13</v>
      </c>
      <c r="H31" s="3">
        <v>8.0399999999999991</v>
      </c>
      <c r="I31" s="3">
        <v>0</v>
      </c>
      <c r="J31" s="3">
        <v>2.4890000000000003</v>
      </c>
    </row>
    <row r="32" spans="1:10" x14ac:dyDescent="0.25">
      <c r="A32" s="2">
        <v>9</v>
      </c>
      <c r="B32" s="7">
        <v>6.9032596000000002E-2</v>
      </c>
      <c r="C32" s="7">
        <v>9.1739619712844379E-5</v>
      </c>
      <c r="D32" s="3">
        <v>12.73</v>
      </c>
      <c r="E32" s="3">
        <v>1.84</v>
      </c>
      <c r="F32" s="3">
        <v>4.67</v>
      </c>
      <c r="G32" s="3">
        <v>6.17</v>
      </c>
      <c r="H32" s="3">
        <v>8.31</v>
      </c>
      <c r="I32" s="3">
        <v>0</v>
      </c>
      <c r="J32" s="3">
        <v>2.5410000000000004</v>
      </c>
    </row>
    <row r="33" spans="1:10" x14ac:dyDescent="0.25">
      <c r="A33" s="2">
        <v>10</v>
      </c>
      <c r="B33" s="7">
        <v>6.9032596000000002E-2</v>
      </c>
      <c r="C33" s="7">
        <v>9.1739619712844379E-5</v>
      </c>
      <c r="D33" s="3">
        <v>13.04</v>
      </c>
      <c r="E33" s="3">
        <v>1.88</v>
      </c>
      <c r="F33" s="3">
        <v>4.78</v>
      </c>
      <c r="G33" s="3">
        <v>6.38</v>
      </c>
      <c r="H33" s="3">
        <v>8.6</v>
      </c>
      <c r="I33" s="3">
        <v>0</v>
      </c>
      <c r="J33" s="3">
        <v>2.6080000000000001</v>
      </c>
    </row>
    <row r="34" spans="1:10" x14ac:dyDescent="0.25">
      <c r="A34" s="2">
        <v>11</v>
      </c>
      <c r="B34" s="7">
        <v>6.9032596000000002E-2</v>
      </c>
      <c r="C34" s="7">
        <v>9.1739619712844379E-5</v>
      </c>
      <c r="D34" s="3">
        <v>13.37</v>
      </c>
      <c r="E34" s="3">
        <v>1.93</v>
      </c>
      <c r="F34" s="3">
        <v>4.9000000000000004</v>
      </c>
      <c r="G34" s="3">
        <v>7.57</v>
      </c>
      <c r="H34" s="3">
        <v>8.89</v>
      </c>
      <c r="I34" s="3">
        <v>0</v>
      </c>
      <c r="J34" s="3">
        <v>2.7770000000000001</v>
      </c>
    </row>
    <row r="35" spans="1:10" x14ac:dyDescent="0.25">
      <c r="A35" s="2">
        <v>12</v>
      </c>
      <c r="B35" s="7">
        <v>6.9032596000000002E-2</v>
      </c>
      <c r="C35" s="7">
        <v>9.1739619712844379E-5</v>
      </c>
      <c r="D35" s="3">
        <v>13.7</v>
      </c>
      <c r="E35" s="3">
        <v>1.98</v>
      </c>
      <c r="F35" s="3">
        <v>5.0199999999999996</v>
      </c>
      <c r="G35" s="3">
        <v>8.5399999999999991</v>
      </c>
      <c r="H35" s="3">
        <v>9.19</v>
      </c>
      <c r="I35" s="3">
        <v>0</v>
      </c>
      <c r="J35" s="3">
        <v>2.9239999999999999</v>
      </c>
    </row>
    <row r="36" spans="1:10" x14ac:dyDescent="0.25">
      <c r="A36" s="2">
        <v>13</v>
      </c>
      <c r="B36" s="7">
        <v>6.9032596000000002E-2</v>
      </c>
      <c r="C36" s="7">
        <v>9.1739619712844379E-5</v>
      </c>
      <c r="D36" s="3">
        <v>14.05</v>
      </c>
      <c r="E36" s="3">
        <v>2.0299999999999998</v>
      </c>
      <c r="F36" s="3">
        <v>5.15</v>
      </c>
      <c r="G36" s="3">
        <v>9.82</v>
      </c>
      <c r="H36" s="3">
        <v>9.5</v>
      </c>
      <c r="I36" s="3">
        <v>0</v>
      </c>
      <c r="J36" s="3">
        <v>3.1050000000000004</v>
      </c>
    </row>
    <row r="37" spans="1:10" x14ac:dyDescent="0.25">
      <c r="A37" s="2">
        <v>14</v>
      </c>
      <c r="B37" s="7">
        <v>6.9032596000000002E-2</v>
      </c>
      <c r="C37" s="7">
        <v>9.1739619712844379E-5</v>
      </c>
      <c r="D37" s="3">
        <v>14.4</v>
      </c>
      <c r="E37" s="3">
        <v>2.08</v>
      </c>
      <c r="F37" s="3">
        <v>5.28</v>
      </c>
      <c r="G37" s="3">
        <v>7.32</v>
      </c>
      <c r="H37" s="3">
        <v>9.83</v>
      </c>
      <c r="I37" s="3">
        <v>0</v>
      </c>
      <c r="J37" s="3">
        <v>2.9080000000000004</v>
      </c>
    </row>
    <row r="38" spans="1:10" x14ac:dyDescent="0.25">
      <c r="A38" s="2">
        <v>15</v>
      </c>
      <c r="B38" s="7">
        <v>6.9032596000000002E-2</v>
      </c>
      <c r="C38" s="7">
        <v>9.1739619712844379E-5</v>
      </c>
      <c r="D38" s="3">
        <v>14.76</v>
      </c>
      <c r="E38" s="3">
        <v>2.13</v>
      </c>
      <c r="F38" s="3">
        <v>5.41</v>
      </c>
      <c r="G38" s="3">
        <v>7.13</v>
      </c>
      <c r="H38" s="3">
        <v>10.16</v>
      </c>
      <c r="I38" s="3">
        <v>0</v>
      </c>
      <c r="J38" s="3">
        <v>2.9430000000000001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0.66807631433165704</v>
      </c>
      <c r="C54" s="7">
        <f t="shared" ref="C54:J54" si="3">C24+NPV($F$18,C25:C53)</f>
        <v>8.8782793299479708E-4</v>
      </c>
      <c r="D54" s="3">
        <f t="shared" si="3"/>
        <v>117.10343239611363</v>
      </c>
      <c r="E54" s="3">
        <f t="shared" si="3"/>
        <v>16.913276628601619</v>
      </c>
      <c r="F54" s="3">
        <f t="shared" si="3"/>
        <v>42.929273371487284</v>
      </c>
      <c r="G54" s="3">
        <f t="shared" si="3"/>
        <v>62.118947978620419</v>
      </c>
      <c r="H54" s="3">
        <f t="shared" si="3"/>
        <v>75.34009739068523</v>
      </c>
      <c r="I54" s="3">
        <f t="shared" si="3"/>
        <v>0</v>
      </c>
      <c r="J54" s="3">
        <f t="shared" si="3"/>
        <v>23.906493037482303</v>
      </c>
    </row>
    <row r="55" spans="1:10" x14ac:dyDescent="0.25">
      <c r="A55" s="4" t="s">
        <v>32</v>
      </c>
      <c r="B55" s="7">
        <f>B24+NPV($G$18,B25:B53)</f>
        <v>0.89311427392341436</v>
      </c>
      <c r="C55" s="7">
        <f t="shared" ref="C55:J55" si="4">C24+NPV($G$18,C25:C53)</f>
        <v>1.1868880586476448E-3</v>
      </c>
      <c r="D55" s="3">
        <f t="shared" si="4"/>
        <v>159.93604031531601</v>
      </c>
      <c r="E55" s="3">
        <f t="shared" si="4"/>
        <v>23.098525951167307</v>
      </c>
      <c r="F55" s="3">
        <f t="shared" si="4"/>
        <v>58.629661313462528</v>
      </c>
      <c r="G55" s="3">
        <f t="shared" si="4"/>
        <v>86.32294736704128</v>
      </c>
      <c r="H55" s="3">
        <f t="shared" si="4"/>
        <v>103.68861938096305</v>
      </c>
      <c r="I55" s="3">
        <f t="shared" si="4"/>
        <v>0</v>
      </c>
      <c r="J55" s="3">
        <f t="shared" si="4"/>
        <v>32.798717494698714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2016 Annual Report
Annual Program Results
Exhibit E</oddHeader>
    <oddFooter>&amp;L&amp;A&amp;CPage &amp;P of &amp;N&amp;RExhibit 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59</v>
      </c>
      <c r="B4" s="1"/>
      <c r="C4" s="1"/>
    </row>
    <row r="6" spans="1:10" x14ac:dyDescent="0.25">
      <c r="A6" s="2" t="s">
        <v>0</v>
      </c>
      <c r="B6" s="2"/>
      <c r="C6" s="3" t="e">
        <v>#DIV/0!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220.31144704593714</v>
      </c>
      <c r="D13" s="16">
        <f>SUM(D54:G54)</f>
        <v>491.58748699601199</v>
      </c>
      <c r="E13" s="16">
        <f>SUM(D54:G54)</f>
        <v>491.58748699601199</v>
      </c>
      <c r="F13" s="41">
        <f>SUM(D54:G54)+I54+C9</f>
        <v>491.58748699601199</v>
      </c>
      <c r="G13" s="16">
        <f>SUM(D55:G55)+J55</f>
        <v>821.29741222367829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 t="e">
        <f>H54+C6+C8</f>
        <v>#DIV/0!</v>
      </c>
      <c r="E14" s="17" t="e">
        <f>C6+C8</f>
        <v>#DIV/0!</v>
      </c>
      <c r="F14" s="42" t="e">
        <f>C6+C7</f>
        <v>#DIV/0!</v>
      </c>
      <c r="G14" s="17" t="e">
        <f>C6+C7</f>
        <v>#DIV/0!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220.31144704593714</v>
      </c>
      <c r="D15" s="18" t="e">
        <f t="shared" ref="D15:G15" si="0">D13-D14</f>
        <v>#DIV/0!</v>
      </c>
      <c r="E15" s="18" t="e">
        <f t="shared" si="0"/>
        <v>#DIV/0!</v>
      </c>
      <c r="F15" s="43" t="e">
        <f t="shared" si="0"/>
        <v>#DIV/0!</v>
      </c>
      <c r="G15" s="18" t="e">
        <f t="shared" si="0"/>
        <v>#DIV/0!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44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45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0.16746812914540815</v>
      </c>
      <c r="C24" s="7">
        <v>2.2255374087078018E-4</v>
      </c>
      <c r="D24" s="3">
        <v>16.149999999999999</v>
      </c>
      <c r="E24" s="3">
        <v>2.33</v>
      </c>
      <c r="F24" s="3">
        <v>5.92</v>
      </c>
      <c r="G24" s="3">
        <v>8.9600000000000009</v>
      </c>
      <c r="H24" s="3">
        <v>15.11</v>
      </c>
      <c r="I24" s="3">
        <v>0</v>
      </c>
      <c r="J24" s="3">
        <v>3.3360000000000003</v>
      </c>
    </row>
    <row r="25" spans="1:10" x14ac:dyDescent="0.25">
      <c r="A25" s="2">
        <v>2</v>
      </c>
      <c r="B25" s="7">
        <v>0.16746812914540815</v>
      </c>
      <c r="C25" s="7">
        <v>2.2255374087078018E-4</v>
      </c>
      <c r="D25" s="3">
        <v>16.559999999999999</v>
      </c>
      <c r="E25" s="3">
        <v>2.39</v>
      </c>
      <c r="F25" s="3">
        <v>6.07</v>
      </c>
      <c r="G25" s="3">
        <v>9.34</v>
      </c>
      <c r="H25" s="3">
        <v>15.62</v>
      </c>
      <c r="I25" s="3">
        <v>0</v>
      </c>
      <c r="J25" s="3">
        <v>3.4359999999999999</v>
      </c>
    </row>
    <row r="26" spans="1:10" x14ac:dyDescent="0.25">
      <c r="A26" s="2">
        <v>3</v>
      </c>
      <c r="B26" s="7">
        <v>0.16746812914540815</v>
      </c>
      <c r="C26" s="7">
        <v>2.2255374087078018E-4</v>
      </c>
      <c r="D26" s="3">
        <v>16.97</v>
      </c>
      <c r="E26" s="3">
        <v>2.4500000000000002</v>
      </c>
      <c r="F26" s="3">
        <v>6.22</v>
      </c>
      <c r="G26" s="3">
        <v>10.039999999999999</v>
      </c>
      <c r="H26" s="3">
        <v>16.149999999999999</v>
      </c>
      <c r="I26" s="3">
        <v>0</v>
      </c>
      <c r="J26" s="3">
        <v>3.5679999999999996</v>
      </c>
    </row>
    <row r="27" spans="1:10" x14ac:dyDescent="0.25">
      <c r="A27" s="2">
        <v>4</v>
      </c>
      <c r="B27" s="7">
        <v>0.16746812914540815</v>
      </c>
      <c r="C27" s="7">
        <v>2.2255374087078018E-4</v>
      </c>
      <c r="D27" s="3">
        <v>17.39</v>
      </c>
      <c r="E27" s="3">
        <v>2.5099999999999998</v>
      </c>
      <c r="F27" s="3">
        <v>6.38</v>
      </c>
      <c r="G27" s="3">
        <v>10.46</v>
      </c>
      <c r="H27" s="3">
        <v>16.7</v>
      </c>
      <c r="I27" s="3">
        <v>0</v>
      </c>
      <c r="J27" s="3">
        <v>3.6739999999999995</v>
      </c>
    </row>
    <row r="28" spans="1:10" x14ac:dyDescent="0.25">
      <c r="A28" s="2">
        <v>5</v>
      </c>
      <c r="B28" s="7">
        <v>0.16746812914540815</v>
      </c>
      <c r="C28" s="7">
        <v>2.2255374087078018E-4</v>
      </c>
      <c r="D28" s="3">
        <v>17.829999999999998</v>
      </c>
      <c r="E28" s="3">
        <v>2.57</v>
      </c>
      <c r="F28" s="3">
        <v>6.54</v>
      </c>
      <c r="G28" s="3">
        <v>13.46</v>
      </c>
      <c r="H28" s="3">
        <v>17.27</v>
      </c>
      <c r="I28" s="3">
        <v>0</v>
      </c>
      <c r="J28" s="3">
        <v>4.04</v>
      </c>
    </row>
    <row r="29" spans="1:10" x14ac:dyDescent="0.25">
      <c r="A29" s="2">
        <v>6</v>
      </c>
      <c r="B29" s="7">
        <v>0.16746812914540815</v>
      </c>
      <c r="C29" s="7">
        <v>2.2255374087078018E-4</v>
      </c>
      <c r="D29" s="3">
        <v>18.27</v>
      </c>
      <c r="E29" s="3">
        <v>2.64</v>
      </c>
      <c r="F29" s="3">
        <v>6.7</v>
      </c>
      <c r="G29" s="3">
        <v>21.37</v>
      </c>
      <c r="H29" s="3">
        <v>17.86</v>
      </c>
      <c r="I29" s="3">
        <v>0</v>
      </c>
      <c r="J29" s="3">
        <v>4.8980000000000006</v>
      </c>
    </row>
    <row r="30" spans="1:10" x14ac:dyDescent="0.25">
      <c r="A30" s="2">
        <v>7</v>
      </c>
      <c r="B30" s="7">
        <v>0.16746812914540815</v>
      </c>
      <c r="C30" s="7">
        <v>2.2255374087078018E-4</v>
      </c>
      <c r="D30" s="3">
        <v>18.73</v>
      </c>
      <c r="E30" s="3">
        <v>2.71</v>
      </c>
      <c r="F30" s="3">
        <v>6.87</v>
      </c>
      <c r="G30" s="3">
        <v>16.670000000000002</v>
      </c>
      <c r="H30" s="3">
        <v>18.46</v>
      </c>
      <c r="I30" s="3">
        <v>0</v>
      </c>
      <c r="J30" s="3">
        <v>4.4980000000000002</v>
      </c>
    </row>
    <row r="31" spans="1:10" x14ac:dyDescent="0.25">
      <c r="A31" s="2">
        <v>8</v>
      </c>
      <c r="B31" s="7">
        <v>0.16746812914540815</v>
      </c>
      <c r="C31" s="7">
        <v>2.2255374087078018E-4</v>
      </c>
      <c r="D31" s="3">
        <v>19.2</v>
      </c>
      <c r="E31" s="3">
        <v>2.77</v>
      </c>
      <c r="F31" s="3">
        <v>7.04</v>
      </c>
      <c r="G31" s="3">
        <v>13.78</v>
      </c>
      <c r="H31" s="3">
        <v>19.09</v>
      </c>
      <c r="I31" s="3">
        <v>0</v>
      </c>
      <c r="J31" s="3">
        <v>4.2789999999999999</v>
      </c>
    </row>
    <row r="32" spans="1:10" x14ac:dyDescent="0.25">
      <c r="A32" s="2">
        <v>9</v>
      </c>
      <c r="B32" s="7">
        <v>0.16746812914540815</v>
      </c>
      <c r="C32" s="7">
        <v>2.2255374087078018E-4</v>
      </c>
      <c r="D32" s="3">
        <v>19.68</v>
      </c>
      <c r="E32" s="3">
        <v>2.84</v>
      </c>
      <c r="F32" s="3">
        <v>7.22</v>
      </c>
      <c r="G32" s="3">
        <v>14.02</v>
      </c>
      <c r="H32" s="3">
        <v>19.739999999999998</v>
      </c>
      <c r="I32" s="3">
        <v>0</v>
      </c>
      <c r="J32" s="3">
        <v>4.3760000000000003</v>
      </c>
    </row>
    <row r="33" spans="1:10" x14ac:dyDescent="0.25">
      <c r="A33" s="2">
        <v>10</v>
      </c>
      <c r="B33" s="7">
        <v>0.16746812914540815</v>
      </c>
      <c r="C33" s="7">
        <v>2.2255374087078018E-4</v>
      </c>
      <c r="D33" s="3">
        <v>20.170000000000002</v>
      </c>
      <c r="E33" s="3">
        <v>2.91</v>
      </c>
      <c r="F33" s="3">
        <v>7.4</v>
      </c>
      <c r="G33" s="3">
        <v>14.24</v>
      </c>
      <c r="H33" s="3">
        <v>20.41</v>
      </c>
      <c r="I33" s="3">
        <v>0</v>
      </c>
      <c r="J33" s="3">
        <v>4.4720000000000004</v>
      </c>
    </row>
    <row r="34" spans="1:10" x14ac:dyDescent="0.25">
      <c r="A34" s="2">
        <v>11</v>
      </c>
      <c r="B34" s="7">
        <v>0.16746812914540815</v>
      </c>
      <c r="C34" s="7">
        <v>2.2255374087078018E-4</v>
      </c>
      <c r="D34" s="3">
        <v>20.68</v>
      </c>
      <c r="E34" s="3">
        <v>2.99</v>
      </c>
      <c r="F34" s="3">
        <v>7.58</v>
      </c>
      <c r="G34" s="3">
        <v>16.63</v>
      </c>
      <c r="H34" s="3">
        <v>21.11</v>
      </c>
      <c r="I34" s="3">
        <v>0</v>
      </c>
      <c r="J34" s="3">
        <v>4.7879999999999994</v>
      </c>
    </row>
    <row r="35" spans="1:10" x14ac:dyDescent="0.25">
      <c r="A35" s="2">
        <v>12</v>
      </c>
      <c r="B35" s="7">
        <v>0.16746812914540815</v>
      </c>
      <c r="C35" s="7">
        <v>2.2255374087078018E-4</v>
      </c>
      <c r="D35" s="3">
        <v>21.19</v>
      </c>
      <c r="E35" s="3">
        <v>3.06</v>
      </c>
      <c r="F35" s="3">
        <v>7.77</v>
      </c>
      <c r="G35" s="3">
        <v>17.87</v>
      </c>
      <c r="H35" s="3">
        <v>21.82</v>
      </c>
      <c r="I35" s="3">
        <v>0</v>
      </c>
      <c r="J35" s="3">
        <v>4.9890000000000008</v>
      </c>
    </row>
    <row r="36" spans="1:10" x14ac:dyDescent="0.25">
      <c r="A36" s="2">
        <v>13</v>
      </c>
      <c r="B36" s="7">
        <v>0.16746812914540815</v>
      </c>
      <c r="C36" s="7">
        <v>2.2255374087078018E-4</v>
      </c>
      <c r="D36" s="3">
        <v>21.72</v>
      </c>
      <c r="E36" s="3">
        <v>3.14</v>
      </c>
      <c r="F36" s="3">
        <v>7.96</v>
      </c>
      <c r="G36" s="3">
        <v>20.02</v>
      </c>
      <c r="H36" s="3">
        <v>22.56</v>
      </c>
      <c r="I36" s="3">
        <v>0</v>
      </c>
      <c r="J36" s="3">
        <v>5.2840000000000007</v>
      </c>
    </row>
    <row r="37" spans="1:10" x14ac:dyDescent="0.25">
      <c r="A37" s="2">
        <v>14</v>
      </c>
      <c r="B37" s="7">
        <v>0.16746812914540815</v>
      </c>
      <c r="C37" s="7">
        <v>2.2255374087078018E-4</v>
      </c>
      <c r="D37" s="3">
        <v>22.27</v>
      </c>
      <c r="E37" s="3">
        <v>3.22</v>
      </c>
      <c r="F37" s="3">
        <v>8.16</v>
      </c>
      <c r="G37" s="3">
        <v>16.39</v>
      </c>
      <c r="H37" s="3">
        <v>23.33</v>
      </c>
      <c r="I37" s="3">
        <v>0</v>
      </c>
      <c r="J37" s="3">
        <v>5.0040000000000004</v>
      </c>
    </row>
    <row r="38" spans="1:10" x14ac:dyDescent="0.25">
      <c r="A38" s="2">
        <v>15</v>
      </c>
      <c r="B38" s="7">
        <v>0.16746812914540815</v>
      </c>
      <c r="C38" s="7">
        <v>2.2255374087078018E-4</v>
      </c>
      <c r="D38" s="3">
        <v>22.82</v>
      </c>
      <c r="E38" s="3">
        <v>3.3</v>
      </c>
      <c r="F38" s="3">
        <v>8.3699999999999992</v>
      </c>
      <c r="G38" s="3">
        <v>16.09</v>
      </c>
      <c r="H38" s="3">
        <v>24.13</v>
      </c>
      <c r="I38" s="3">
        <v>0</v>
      </c>
      <c r="J38" s="3">
        <v>5.0579999999999998</v>
      </c>
    </row>
    <row r="39" spans="1:10" x14ac:dyDescent="0.25">
      <c r="A39" s="2">
        <v>16</v>
      </c>
      <c r="B39" s="7">
        <v>0.16746812914540815</v>
      </c>
      <c r="C39" s="7">
        <v>2.2255374087078018E-4</v>
      </c>
      <c r="D39" s="3">
        <v>23.39</v>
      </c>
      <c r="E39" s="3">
        <v>3.38</v>
      </c>
      <c r="F39" s="3">
        <v>8.58</v>
      </c>
      <c r="G39" s="3">
        <v>15.88</v>
      </c>
      <c r="H39" s="3">
        <v>24.95</v>
      </c>
      <c r="I39" s="3">
        <v>0</v>
      </c>
      <c r="J39" s="3">
        <v>5.1230000000000011</v>
      </c>
    </row>
    <row r="40" spans="1:10" x14ac:dyDescent="0.25">
      <c r="A40" s="2">
        <v>17</v>
      </c>
      <c r="B40" s="7">
        <v>0.16746812914540815</v>
      </c>
      <c r="C40" s="7">
        <v>2.2255374087078018E-4</v>
      </c>
      <c r="D40" s="3">
        <v>23.98</v>
      </c>
      <c r="E40" s="3">
        <v>3.46</v>
      </c>
      <c r="F40" s="3">
        <v>8.7899999999999991</v>
      </c>
      <c r="G40" s="3">
        <v>16.79</v>
      </c>
      <c r="H40" s="3">
        <v>25.79</v>
      </c>
      <c r="I40" s="3">
        <v>0</v>
      </c>
      <c r="J40" s="3">
        <v>5.3020000000000005</v>
      </c>
    </row>
    <row r="41" spans="1:10" x14ac:dyDescent="0.25">
      <c r="A41" s="2">
        <v>18</v>
      </c>
      <c r="B41" s="7">
        <v>0.16746812914540815</v>
      </c>
      <c r="C41" s="7">
        <v>2.2255374087078018E-4</v>
      </c>
      <c r="D41" s="3">
        <v>24.58</v>
      </c>
      <c r="E41" s="3">
        <v>3.55</v>
      </c>
      <c r="F41" s="3">
        <v>9.01</v>
      </c>
      <c r="G41" s="3">
        <v>17.62</v>
      </c>
      <c r="H41" s="3">
        <v>26.67</v>
      </c>
      <c r="I41" s="3">
        <v>0</v>
      </c>
      <c r="J41" s="3">
        <v>5.4760000000000009</v>
      </c>
    </row>
    <row r="42" spans="1:10" x14ac:dyDescent="0.25">
      <c r="A42" s="2">
        <v>19</v>
      </c>
      <c r="B42" s="7">
        <v>0.16746812914540815</v>
      </c>
      <c r="C42" s="7">
        <v>2.2255374087078018E-4</v>
      </c>
      <c r="D42" s="3">
        <v>25.19</v>
      </c>
      <c r="E42" s="3">
        <v>3.64</v>
      </c>
      <c r="F42" s="3">
        <v>9.24</v>
      </c>
      <c r="G42" s="3">
        <v>16.91</v>
      </c>
      <c r="H42" s="3">
        <v>27.58</v>
      </c>
      <c r="I42" s="3">
        <v>0</v>
      </c>
      <c r="J42" s="3">
        <v>5.4980000000000011</v>
      </c>
    </row>
    <row r="43" spans="1:10" x14ac:dyDescent="0.25">
      <c r="A43" s="2">
        <v>20</v>
      </c>
      <c r="B43" s="7">
        <v>0.16746812914540815</v>
      </c>
      <c r="C43" s="7">
        <v>2.2255374087078018E-4</v>
      </c>
      <c r="D43" s="3">
        <v>25.82</v>
      </c>
      <c r="E43" s="3">
        <v>3.73</v>
      </c>
      <c r="F43" s="3">
        <v>9.4700000000000006</v>
      </c>
      <c r="G43" s="3">
        <v>17.670000000000002</v>
      </c>
      <c r="H43" s="3">
        <v>28.52</v>
      </c>
      <c r="I43" s="3">
        <v>0</v>
      </c>
      <c r="J43" s="3">
        <v>5.6690000000000005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1.8816036004073438</v>
      </c>
      <c r="C54" s="7">
        <f t="shared" ref="C54:J54" si="3">C24+NPV($F$18,C25:C53)</f>
        <v>2.500523068141441E-3</v>
      </c>
      <c r="D54" s="3">
        <f t="shared" si="3"/>
        <v>219.26575607226019</v>
      </c>
      <c r="E54" s="3">
        <f t="shared" si="3"/>
        <v>31.663283840863848</v>
      </c>
      <c r="F54" s="3">
        <f t="shared" si="3"/>
        <v>80.400662889065771</v>
      </c>
      <c r="G54" s="3">
        <f t="shared" si="3"/>
        <v>160.25778419382223</v>
      </c>
      <c r="H54" s="3">
        <f t="shared" si="3"/>
        <v>220.31144704593714</v>
      </c>
      <c r="I54" s="3">
        <f t="shared" si="3"/>
        <v>0</v>
      </c>
      <c r="J54" s="3">
        <f t="shared" si="3"/>
        <v>49.15874869960119</v>
      </c>
    </row>
    <row r="55" spans="1:10" x14ac:dyDescent="0.25">
      <c r="A55" s="4" t="s">
        <v>32</v>
      </c>
      <c r="B55" s="7">
        <f>B24+NPV($G$18,B25:B53)</f>
        <v>2.7453166883148215</v>
      </c>
      <c r="C55" s="7">
        <f t="shared" ref="C55:J55" si="4">C24+NPV($G$18,C25:C53)</f>
        <v>3.6483389524758283E-3</v>
      </c>
      <c r="D55" s="3">
        <f t="shared" si="4"/>
        <v>332.20290464010401</v>
      </c>
      <c r="E55" s="3">
        <f t="shared" si="4"/>
        <v>47.977476950811351</v>
      </c>
      <c r="F55" s="3">
        <f t="shared" si="4"/>
        <v>121.81321120272553</v>
      </c>
      <c r="G55" s="3">
        <f t="shared" si="4"/>
        <v>244.64041831879385</v>
      </c>
      <c r="H55" s="3">
        <f t="shared" si="4"/>
        <v>338.34856619475676</v>
      </c>
      <c r="I55" s="3">
        <f t="shared" si="4"/>
        <v>0</v>
      </c>
      <c r="J55" s="3">
        <f t="shared" si="4"/>
        <v>74.663401111243473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2016 Annual Report
Annual Program Results
Exhibit E</oddHeader>
    <oddFooter>&amp;L&amp;A&amp;CPage &amp;P of &amp;N&amp;RExhibit 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60</v>
      </c>
      <c r="B4" s="1"/>
      <c r="C4" s="1"/>
    </row>
    <row r="6" spans="1:10" x14ac:dyDescent="0.25">
      <c r="A6" s="2" t="s">
        <v>0</v>
      </c>
      <c r="B6" s="2"/>
      <c r="C6" s="3" t="e">
        <v>#DIV/0!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90.892267135234405</v>
      </c>
      <c r="D13" s="16">
        <f>SUM(D54:G54)</f>
        <v>30.377280752137462</v>
      </c>
      <c r="E13" s="16">
        <f>SUM(D54:G54)</f>
        <v>30.377280752137462</v>
      </c>
      <c r="F13" s="41">
        <f>SUM(D54:G54)+I54+C9</f>
        <v>85.799297373528205</v>
      </c>
      <c r="G13" s="16">
        <f>SUM(D55:G55)+J55</f>
        <v>41.39045660573418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 t="e">
        <f>H54+C6+C8</f>
        <v>#DIV/0!</v>
      </c>
      <c r="E14" s="17" t="e">
        <f>C6+C8</f>
        <v>#DIV/0!</v>
      </c>
      <c r="F14" s="42" t="e">
        <f>C6+C7</f>
        <v>#DIV/0!</v>
      </c>
      <c r="G14" s="17" t="e">
        <f>C6+C7</f>
        <v>#DIV/0!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90.892267135234405</v>
      </c>
      <c r="D15" s="18" t="e">
        <f t="shared" ref="D15:G15" si="0">D13-D14</f>
        <v>#DIV/0!</v>
      </c>
      <c r="E15" s="18" t="e">
        <f t="shared" si="0"/>
        <v>#DIV/0!</v>
      </c>
      <c r="F15" s="43" t="e">
        <f t="shared" si="0"/>
        <v>#DIV/0!</v>
      </c>
      <c r="G15" s="18" t="e">
        <f t="shared" si="0"/>
        <v>#DIV/0!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44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45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4.6600000000000003E-2</v>
      </c>
      <c r="C24" s="7">
        <v>5.5638894500537051E-6</v>
      </c>
      <c r="D24" s="3">
        <v>0.63</v>
      </c>
      <c r="E24" s="3">
        <v>0.09</v>
      </c>
      <c r="F24" s="3">
        <v>0.23</v>
      </c>
      <c r="G24" s="3">
        <v>2.14</v>
      </c>
      <c r="H24" s="3">
        <v>4.1399999999999997</v>
      </c>
      <c r="I24" s="3">
        <v>7.41</v>
      </c>
      <c r="J24" s="3">
        <v>0.309</v>
      </c>
    </row>
    <row r="25" spans="1:10" x14ac:dyDescent="0.25">
      <c r="A25" s="2">
        <v>2</v>
      </c>
      <c r="B25" s="7">
        <v>4.6600000000000003E-2</v>
      </c>
      <c r="C25" s="7">
        <v>5.5638894500537051E-6</v>
      </c>
      <c r="D25" s="3">
        <v>0.65</v>
      </c>
      <c r="E25" s="3">
        <v>0.09</v>
      </c>
      <c r="F25" s="3">
        <v>0.24</v>
      </c>
      <c r="G25" s="3">
        <v>2.2999999999999998</v>
      </c>
      <c r="H25" s="3">
        <v>4.28</v>
      </c>
      <c r="I25" s="3">
        <v>7.41</v>
      </c>
      <c r="J25" s="3">
        <v>0.32800000000000001</v>
      </c>
    </row>
    <row r="26" spans="1:10" x14ac:dyDescent="0.25">
      <c r="A26" s="2">
        <v>3</v>
      </c>
      <c r="B26" s="7">
        <v>4.6600000000000003E-2</v>
      </c>
      <c r="C26" s="7">
        <v>5.5638894500537051E-6</v>
      </c>
      <c r="D26" s="3">
        <v>0.67</v>
      </c>
      <c r="E26" s="3">
        <v>0.1</v>
      </c>
      <c r="F26" s="3">
        <v>0.24</v>
      </c>
      <c r="G26" s="3">
        <v>2.6</v>
      </c>
      <c r="H26" s="3">
        <v>4.42</v>
      </c>
      <c r="I26" s="3">
        <v>7.41</v>
      </c>
      <c r="J26" s="3">
        <v>0.36100000000000004</v>
      </c>
    </row>
    <row r="27" spans="1:10" x14ac:dyDescent="0.25">
      <c r="A27" s="2">
        <v>4</v>
      </c>
      <c r="B27" s="7">
        <v>4.6600000000000003E-2</v>
      </c>
      <c r="C27" s="7">
        <v>5.5638894500537051E-6</v>
      </c>
      <c r="D27" s="3">
        <v>0.68</v>
      </c>
      <c r="E27" s="3">
        <v>0.1</v>
      </c>
      <c r="F27" s="3">
        <v>0.25</v>
      </c>
      <c r="G27" s="3">
        <v>2.52</v>
      </c>
      <c r="H27" s="3">
        <v>4.58</v>
      </c>
      <c r="I27" s="3">
        <v>7.41</v>
      </c>
      <c r="J27" s="3">
        <v>0.35499999999999998</v>
      </c>
    </row>
    <row r="28" spans="1:10" x14ac:dyDescent="0.25">
      <c r="A28" s="2">
        <v>5</v>
      </c>
      <c r="B28" s="7">
        <v>4.6600000000000003E-2</v>
      </c>
      <c r="C28" s="7">
        <v>5.5638894500537051E-6</v>
      </c>
      <c r="D28" s="3">
        <v>0.7</v>
      </c>
      <c r="E28" s="3">
        <v>0.1</v>
      </c>
      <c r="F28" s="3">
        <v>0.26</v>
      </c>
      <c r="G28" s="3">
        <v>3.5</v>
      </c>
      <c r="H28" s="3">
        <v>4.7300000000000004</v>
      </c>
      <c r="I28" s="3">
        <v>7.41</v>
      </c>
      <c r="J28" s="3">
        <v>0.45600000000000007</v>
      </c>
    </row>
    <row r="29" spans="1:10" x14ac:dyDescent="0.25">
      <c r="A29" s="2">
        <v>6</v>
      </c>
      <c r="B29" s="7">
        <v>4.6600000000000003E-2</v>
      </c>
      <c r="C29" s="7">
        <v>5.5638894500537051E-6</v>
      </c>
      <c r="D29" s="3">
        <v>0.72</v>
      </c>
      <c r="E29" s="3">
        <v>0.1</v>
      </c>
      <c r="F29" s="3">
        <v>0.26</v>
      </c>
      <c r="G29" s="3">
        <v>3.92</v>
      </c>
      <c r="H29" s="3">
        <v>4.8899999999999997</v>
      </c>
      <c r="I29" s="3">
        <v>7.41</v>
      </c>
      <c r="J29" s="3">
        <v>0.5</v>
      </c>
    </row>
    <row r="30" spans="1:10" x14ac:dyDescent="0.25">
      <c r="A30" s="2">
        <v>7</v>
      </c>
      <c r="B30" s="7">
        <v>4.6600000000000003E-2</v>
      </c>
      <c r="C30" s="7">
        <v>5.5638894500537051E-6</v>
      </c>
      <c r="D30" s="3">
        <v>0.73</v>
      </c>
      <c r="E30" s="3">
        <v>0.11</v>
      </c>
      <c r="F30" s="3">
        <v>0.27</v>
      </c>
      <c r="G30" s="3">
        <v>3.69</v>
      </c>
      <c r="H30" s="3">
        <v>5.0599999999999996</v>
      </c>
      <c r="I30" s="3">
        <v>7.41</v>
      </c>
      <c r="J30" s="3">
        <v>0.48</v>
      </c>
    </row>
    <row r="31" spans="1:10" x14ac:dyDescent="0.25">
      <c r="A31" s="2">
        <v>8</v>
      </c>
      <c r="B31" s="7">
        <v>4.6600000000000003E-2</v>
      </c>
      <c r="C31" s="7">
        <v>5.5638894500537051E-6</v>
      </c>
      <c r="D31" s="3">
        <v>0.75</v>
      </c>
      <c r="E31" s="3">
        <v>0.11</v>
      </c>
      <c r="F31" s="3">
        <v>0.28000000000000003</v>
      </c>
      <c r="G31" s="3">
        <v>3.41</v>
      </c>
      <c r="H31" s="3">
        <v>5.23</v>
      </c>
      <c r="I31" s="3">
        <v>7.41</v>
      </c>
      <c r="J31" s="3">
        <v>0.45500000000000007</v>
      </c>
    </row>
    <row r="32" spans="1:10" x14ac:dyDescent="0.25">
      <c r="A32" s="2">
        <v>9</v>
      </c>
      <c r="B32" s="7">
        <v>4.6600000000000003E-2</v>
      </c>
      <c r="C32" s="7">
        <v>5.5638894500537051E-6</v>
      </c>
      <c r="D32" s="3">
        <v>0.77</v>
      </c>
      <c r="E32" s="3">
        <v>0.11</v>
      </c>
      <c r="F32" s="3">
        <v>0.28000000000000003</v>
      </c>
      <c r="G32" s="3">
        <v>3.47</v>
      </c>
      <c r="H32" s="3">
        <v>5.41</v>
      </c>
      <c r="I32" s="3">
        <v>7.41</v>
      </c>
      <c r="J32" s="3">
        <v>0.46300000000000008</v>
      </c>
    </row>
    <row r="33" spans="1:10" x14ac:dyDescent="0.25">
      <c r="A33" s="2">
        <v>10</v>
      </c>
      <c r="B33" s="7">
        <v>4.6600000000000003E-2</v>
      </c>
      <c r="C33" s="7">
        <v>5.5638894500537051E-6</v>
      </c>
      <c r="D33" s="3">
        <v>0.79</v>
      </c>
      <c r="E33" s="3">
        <v>0.11</v>
      </c>
      <c r="F33" s="3">
        <v>0.28999999999999998</v>
      </c>
      <c r="G33" s="3">
        <v>3.52</v>
      </c>
      <c r="H33" s="3">
        <v>5.59</v>
      </c>
      <c r="I33" s="3">
        <v>7.41</v>
      </c>
      <c r="J33" s="3">
        <v>0.47100000000000003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0.34853791829376635</v>
      </c>
      <c r="C54" s="7">
        <f t="shared" ref="C54:J54" si="3">C24+NPV($F$18,C25:C53)</f>
        <v>4.1614301427861951E-5</v>
      </c>
      <c r="D54" s="3">
        <f t="shared" si="3"/>
        <v>5.2301309813059822</v>
      </c>
      <c r="E54" s="3">
        <f t="shared" si="3"/>
        <v>0.75253488843577931</v>
      </c>
      <c r="F54" s="3">
        <f t="shared" si="3"/>
        <v>1.9170365093634079</v>
      </c>
      <c r="G54" s="3">
        <f t="shared" si="3"/>
        <v>22.477578373032294</v>
      </c>
      <c r="H54" s="3">
        <f t="shared" si="3"/>
        <v>35.470250513843666</v>
      </c>
      <c r="I54" s="3">
        <f t="shared" si="3"/>
        <v>55.422016621390739</v>
      </c>
      <c r="J54" s="3">
        <f t="shared" si="3"/>
        <v>3.0377280752137472</v>
      </c>
    </row>
    <row r="55" spans="1:10" x14ac:dyDescent="0.25">
      <c r="A55" s="4" t="s">
        <v>32</v>
      </c>
      <c r="B55" s="7">
        <f>B24+NPV($G$18,B25:B53)</f>
        <v>0.4233552192651322</v>
      </c>
      <c r="C55" s="7">
        <f t="shared" ref="C55:J55" si="4">C24+NPV($G$18,C25:C53)</f>
        <v>5.0547245452670439E-5</v>
      </c>
      <c r="D55" s="3">
        <f t="shared" si="4"/>
        <v>6.4130396371805487</v>
      </c>
      <c r="E55" s="3">
        <f t="shared" si="4"/>
        <v>0.92268938757425645</v>
      </c>
      <c r="F55" s="3">
        <f t="shared" si="4"/>
        <v>2.3514004793634604</v>
      </c>
      <c r="G55" s="3">
        <f t="shared" si="4"/>
        <v>27.940558319276445</v>
      </c>
      <c r="H55" s="3">
        <f t="shared" si="4"/>
        <v>43.644679639137486</v>
      </c>
      <c r="I55" s="3">
        <f t="shared" si="4"/>
        <v>67.318930788725964</v>
      </c>
      <c r="J55" s="3">
        <f t="shared" si="4"/>
        <v>3.7627687823394709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2016 Annual Report
Annual Program Results
Exhibit E</oddHeader>
    <oddFooter>&amp;L&amp;A&amp;CPage &amp;P of &amp;N&amp;RExhibit 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4"/>
  <sheetViews>
    <sheetView zoomScale="80" zoomScaleNormal="80" zoomScaleSheetLayoutView="7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8" width="15.85546875" customWidth="1"/>
    <col min="9" max="9" width="16" customWidth="1"/>
    <col min="10" max="10" width="14.7109375" customWidth="1"/>
    <col min="11" max="11" width="14.42578125" customWidth="1"/>
    <col min="12" max="12" width="13.140625" customWidth="1"/>
  </cols>
  <sheetData>
    <row r="1" spans="1:12" ht="18" x14ac:dyDescent="0.25">
      <c r="A1" s="10" t="s">
        <v>34</v>
      </c>
      <c r="B1" s="1"/>
      <c r="C1" s="1"/>
    </row>
    <row r="2" spans="1:12" ht="18" x14ac:dyDescent="0.25">
      <c r="A2" s="10" t="s">
        <v>35</v>
      </c>
      <c r="B2" s="1"/>
      <c r="C2" s="1"/>
    </row>
    <row r="3" spans="1:12" ht="18" x14ac:dyDescent="0.25">
      <c r="A3" s="10" t="s">
        <v>36</v>
      </c>
      <c r="B3" s="1"/>
      <c r="C3" s="1"/>
    </row>
    <row r="4" spans="1:12" ht="18" x14ac:dyDescent="0.25">
      <c r="A4" s="10" t="s">
        <v>63</v>
      </c>
      <c r="B4" s="1"/>
      <c r="C4" s="1"/>
    </row>
    <row r="6" spans="1:12" x14ac:dyDescent="0.25">
      <c r="A6" s="14" t="s">
        <v>0</v>
      </c>
      <c r="B6" s="14"/>
      <c r="C6" s="15">
        <v>612.63716389720503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14" t="s">
        <v>48</v>
      </c>
      <c r="B7" s="14"/>
      <c r="C7" s="15">
        <v>2.74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14" t="s">
        <v>1</v>
      </c>
      <c r="B8" s="14"/>
      <c r="C8" s="15">
        <v>6935</v>
      </c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5">
      <c r="A9" s="14" t="s">
        <v>2</v>
      </c>
      <c r="B9" s="14"/>
      <c r="C9" s="15">
        <v>6935</v>
      </c>
      <c r="D9" s="14"/>
      <c r="E9" s="14"/>
      <c r="F9" s="14"/>
      <c r="G9" s="21"/>
      <c r="H9" s="14"/>
      <c r="I9" s="14"/>
      <c r="J9" s="14"/>
      <c r="K9" s="14"/>
      <c r="L9" s="14"/>
    </row>
    <row r="10" spans="1:12" x14ac:dyDescent="0.25">
      <c r="A10" s="14" t="s">
        <v>45</v>
      </c>
      <c r="B10" s="14"/>
      <c r="C10" s="25">
        <v>0</v>
      </c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5">
      <c r="A11" s="14"/>
      <c r="B11" s="14"/>
      <c r="C11" s="21"/>
      <c r="D11" s="21" t="s">
        <v>3</v>
      </c>
      <c r="E11" s="21"/>
      <c r="F11" s="21" t="s">
        <v>4</v>
      </c>
      <c r="G11" s="21"/>
      <c r="H11" s="14"/>
      <c r="I11" s="14"/>
      <c r="J11" s="14"/>
      <c r="K11" s="14"/>
      <c r="L11" s="14"/>
    </row>
    <row r="12" spans="1:12" x14ac:dyDescent="0.25">
      <c r="A12" s="26" t="s">
        <v>5</v>
      </c>
      <c r="B12" s="26"/>
      <c r="C12" s="22" t="s">
        <v>6</v>
      </c>
      <c r="D12" s="22" t="s">
        <v>7</v>
      </c>
      <c r="E12" s="22" t="s">
        <v>8</v>
      </c>
      <c r="F12" s="22" t="s">
        <v>9</v>
      </c>
      <c r="G12" s="22" t="s">
        <v>10</v>
      </c>
      <c r="H12" s="14"/>
      <c r="I12" s="14"/>
      <c r="J12" s="14"/>
      <c r="K12" s="14"/>
      <c r="L12" s="14"/>
    </row>
    <row r="13" spans="1:12" x14ac:dyDescent="0.25">
      <c r="A13" s="14" t="s">
        <v>11</v>
      </c>
      <c r="B13" s="14"/>
      <c r="C13" s="16">
        <f>H53+I53+C9+C10</f>
        <v>6946.17</v>
      </c>
      <c r="D13" s="16">
        <f>SUM(D53:G53)</f>
        <v>12085.079999999998</v>
      </c>
      <c r="E13" s="16">
        <f>SUM(D53:G53)</f>
        <v>12085.079999999998</v>
      </c>
      <c r="F13" s="16">
        <f>SUM(D53:G53)+I53+C10</f>
        <v>12085.079999999998</v>
      </c>
      <c r="G13" s="16">
        <f>SUM(D54:G54)+J54</f>
        <v>13293.587999999998</v>
      </c>
      <c r="H13" s="14"/>
      <c r="I13" s="14"/>
      <c r="J13" s="14"/>
      <c r="K13" s="14"/>
      <c r="L13" s="14"/>
    </row>
    <row r="14" spans="1:12" x14ac:dyDescent="0.25">
      <c r="A14" s="26" t="s">
        <v>12</v>
      </c>
      <c r="B14" s="26"/>
      <c r="C14" s="17">
        <f>C8</f>
        <v>6935</v>
      </c>
      <c r="D14" s="17">
        <f>H53+C6+C9+K53+L53</f>
        <v>15106.44432779441</v>
      </c>
      <c r="E14" s="17">
        <f>C6+C9+K53+L53</f>
        <v>15095.27432779441</v>
      </c>
      <c r="F14" s="17">
        <f>C6+C8+K53</f>
        <v>8160.2743277944101</v>
      </c>
      <c r="G14" s="17">
        <f>C6+C8+K54</f>
        <v>8160.2743277944101</v>
      </c>
      <c r="H14" s="14"/>
      <c r="I14" s="14"/>
      <c r="J14" s="14"/>
      <c r="K14" s="14"/>
      <c r="L14" s="14"/>
    </row>
    <row r="15" spans="1:12" x14ac:dyDescent="0.25">
      <c r="A15" s="27" t="s">
        <v>13</v>
      </c>
      <c r="B15" s="27"/>
      <c r="C15" s="18">
        <f>C13-C14</f>
        <v>11.170000000000073</v>
      </c>
      <c r="D15" s="18">
        <f t="shared" ref="D15:G15" si="0">D13-D14</f>
        <v>-3021.364327794412</v>
      </c>
      <c r="E15" s="18">
        <f t="shared" si="0"/>
        <v>-3010.1943277944119</v>
      </c>
      <c r="F15" s="18">
        <f t="shared" si="0"/>
        <v>3924.8056722055881</v>
      </c>
      <c r="G15" s="18">
        <f t="shared" si="0"/>
        <v>5133.3136722055879</v>
      </c>
      <c r="H15" s="14"/>
      <c r="I15" s="14"/>
      <c r="J15" s="14"/>
      <c r="K15" s="14"/>
      <c r="L15" s="14"/>
    </row>
    <row r="16" spans="1:12" x14ac:dyDescent="0.25">
      <c r="A16" s="14" t="s">
        <v>14</v>
      </c>
      <c r="B16" s="14"/>
      <c r="C16" s="19">
        <f>IF(C14&gt;0,C13/C14,0)</f>
        <v>1.0016106705118961</v>
      </c>
      <c r="D16" s="19">
        <f>D13/D14</f>
        <v>0.79999500463286444</v>
      </c>
      <c r="E16" s="19">
        <f>E13/E14</f>
        <v>0.80058697427897385</v>
      </c>
      <c r="F16" s="19">
        <f>F13/F14</f>
        <v>1.4809649179118221</v>
      </c>
      <c r="G16" s="19">
        <f>G13/G14</f>
        <v>1.6290614097030043</v>
      </c>
      <c r="H16" s="14"/>
      <c r="I16" s="14"/>
      <c r="J16" s="14"/>
      <c r="K16" s="14"/>
      <c r="L16" s="14"/>
    </row>
    <row r="17" spans="1:12" x14ac:dyDescent="0.25">
      <c r="A17" s="14" t="s">
        <v>44</v>
      </c>
      <c r="B17" s="14"/>
      <c r="C17" s="20">
        <f>IFERROR(C14/C53/1000,0)</f>
        <v>95.000000000000171</v>
      </c>
      <c r="D17" s="20">
        <f>IFERROR(D14/D53/1000,0)</f>
        <v>1.8757707032498344E-3</v>
      </c>
      <c r="E17" s="20">
        <f>IFERROR(E14/E53/1000,0)</f>
        <v>1.1729039881736139E-2</v>
      </c>
      <c r="F17" s="20">
        <f>IFERROR(F14/F53/1000,0)</f>
        <v>2.9780718829081976E-3</v>
      </c>
      <c r="G17" s="20">
        <f>IFERROR(G14/G53/1000,0)</f>
        <v>1.8133942950654245</v>
      </c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21" t="s">
        <v>16</v>
      </c>
      <c r="E19" s="21" t="s">
        <v>16</v>
      </c>
      <c r="F19" s="21" t="s">
        <v>16</v>
      </c>
      <c r="G19" s="21"/>
      <c r="H19" s="21"/>
      <c r="I19" s="21"/>
      <c r="J19" s="21"/>
      <c r="K19" s="34" t="s">
        <v>49</v>
      </c>
      <c r="L19" s="35"/>
    </row>
    <row r="20" spans="1:12" x14ac:dyDescent="0.25">
      <c r="A20" s="14"/>
      <c r="B20" s="21" t="s">
        <v>17</v>
      </c>
      <c r="C20" s="21" t="s">
        <v>17</v>
      </c>
      <c r="D20" s="21" t="s">
        <v>18</v>
      </c>
      <c r="E20" s="21" t="s">
        <v>19</v>
      </c>
      <c r="F20" s="21" t="s">
        <v>20</v>
      </c>
      <c r="G20" s="21" t="s">
        <v>16</v>
      </c>
      <c r="H20" s="21"/>
      <c r="I20" s="21"/>
      <c r="J20" s="21"/>
      <c r="K20" s="34" t="s">
        <v>40</v>
      </c>
      <c r="L20" s="34" t="s">
        <v>49</v>
      </c>
    </row>
    <row r="21" spans="1:12" x14ac:dyDescent="0.25">
      <c r="A21" s="14"/>
      <c r="B21" s="21" t="s">
        <v>21</v>
      </c>
      <c r="C21" s="21" t="s">
        <v>22</v>
      </c>
      <c r="D21" s="21" t="s">
        <v>23</v>
      </c>
      <c r="E21" s="21" t="s">
        <v>23</v>
      </c>
      <c r="F21" s="21" t="s">
        <v>23</v>
      </c>
      <c r="G21" s="21" t="s">
        <v>21</v>
      </c>
      <c r="H21" s="21" t="s">
        <v>24</v>
      </c>
      <c r="I21" s="21" t="s">
        <v>46</v>
      </c>
      <c r="J21" s="21"/>
      <c r="K21" s="36" t="s">
        <v>41</v>
      </c>
      <c r="L21" s="36" t="s">
        <v>40</v>
      </c>
    </row>
    <row r="22" spans="1:12" x14ac:dyDescent="0.25">
      <c r="A22" s="13" t="s">
        <v>25</v>
      </c>
      <c r="B22" s="13" t="s">
        <v>26</v>
      </c>
      <c r="C22" s="13" t="s">
        <v>27</v>
      </c>
      <c r="D22" s="22" t="s">
        <v>28</v>
      </c>
      <c r="E22" s="22" t="s">
        <v>28</v>
      </c>
      <c r="F22" s="22" t="s">
        <v>28</v>
      </c>
      <c r="G22" s="22" t="s">
        <v>28</v>
      </c>
      <c r="H22" s="22" t="s">
        <v>29</v>
      </c>
      <c r="I22" s="22" t="s">
        <v>47</v>
      </c>
      <c r="J22" s="22" t="s">
        <v>30</v>
      </c>
      <c r="K22" s="37" t="s">
        <v>42</v>
      </c>
      <c r="L22" s="37" t="s">
        <v>43</v>
      </c>
    </row>
    <row r="23" spans="1:12" x14ac:dyDescent="0.25">
      <c r="A23" s="14">
        <v>1</v>
      </c>
      <c r="B23" s="28">
        <v>0.14699999999999952</v>
      </c>
      <c r="C23" s="28">
        <v>7.2999999999999871E-2</v>
      </c>
      <c r="D23" s="15">
        <v>8053.46</v>
      </c>
      <c r="E23" s="15">
        <v>1287</v>
      </c>
      <c r="F23" s="15">
        <v>2740.12</v>
      </c>
      <c r="G23" s="15">
        <v>4.5</v>
      </c>
      <c r="H23" s="15">
        <v>11.17</v>
      </c>
      <c r="I23" s="15">
        <v>0</v>
      </c>
      <c r="J23" s="15">
        <v>1208.5079999999998</v>
      </c>
      <c r="K23" s="3">
        <v>612.63716389720503</v>
      </c>
      <c r="L23" s="3">
        <v>6935</v>
      </c>
    </row>
    <row r="24" spans="1:12" x14ac:dyDescent="0.25">
      <c r="A24" s="14">
        <v>2</v>
      </c>
      <c r="B24" s="28">
        <v>0</v>
      </c>
      <c r="C24" s="28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3">
        <v>0</v>
      </c>
      <c r="L24" s="3">
        <v>0</v>
      </c>
    </row>
    <row r="25" spans="1:12" x14ac:dyDescent="0.25">
      <c r="A25" s="14">
        <v>3</v>
      </c>
      <c r="B25" s="28">
        <v>0</v>
      </c>
      <c r="C25" s="28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3">
        <v>0</v>
      </c>
      <c r="L25" s="3">
        <v>0</v>
      </c>
    </row>
    <row r="26" spans="1:12" x14ac:dyDescent="0.25">
      <c r="A26" s="14">
        <v>4</v>
      </c>
      <c r="B26" s="28">
        <v>0</v>
      </c>
      <c r="C26" s="28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3">
        <v>0</v>
      </c>
      <c r="L26" s="3">
        <v>0</v>
      </c>
    </row>
    <row r="27" spans="1:12" x14ac:dyDescent="0.25">
      <c r="A27" s="14">
        <v>5</v>
      </c>
      <c r="B27" s="28">
        <v>0</v>
      </c>
      <c r="C27" s="28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3">
        <v>0</v>
      </c>
      <c r="L27" s="3">
        <v>0</v>
      </c>
    </row>
    <row r="28" spans="1:12" x14ac:dyDescent="0.25">
      <c r="A28" s="14">
        <v>6</v>
      </c>
      <c r="B28" s="28">
        <v>0</v>
      </c>
      <c r="C28" s="28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3">
        <v>0</v>
      </c>
      <c r="L28" s="3">
        <v>0</v>
      </c>
    </row>
    <row r="29" spans="1:12" x14ac:dyDescent="0.25">
      <c r="A29" s="14">
        <v>7</v>
      </c>
      <c r="B29" s="28">
        <v>0</v>
      </c>
      <c r="C29" s="28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3">
        <v>0</v>
      </c>
      <c r="L29" s="3">
        <v>0</v>
      </c>
    </row>
    <row r="30" spans="1:12" x14ac:dyDescent="0.25">
      <c r="A30" s="14">
        <v>8</v>
      </c>
      <c r="B30" s="28">
        <v>0</v>
      </c>
      <c r="C30" s="28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3">
        <v>0</v>
      </c>
      <c r="L30" s="3">
        <v>0</v>
      </c>
    </row>
    <row r="31" spans="1:12" x14ac:dyDescent="0.25">
      <c r="A31" s="14">
        <v>9</v>
      </c>
      <c r="B31" s="28">
        <v>0</v>
      </c>
      <c r="C31" s="28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3">
        <v>0</v>
      </c>
      <c r="L31" s="3">
        <v>0</v>
      </c>
    </row>
    <row r="32" spans="1:12" x14ac:dyDescent="0.25">
      <c r="A32" s="14">
        <v>10</v>
      </c>
      <c r="B32" s="28">
        <v>0</v>
      </c>
      <c r="C32" s="28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3">
        <v>0</v>
      </c>
      <c r="L32" s="3">
        <v>0</v>
      </c>
    </row>
    <row r="33" spans="1:12" x14ac:dyDescent="0.25">
      <c r="A33" s="14">
        <v>11</v>
      </c>
      <c r="B33" s="28">
        <v>0</v>
      </c>
      <c r="C33" s="28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3">
        <v>0</v>
      </c>
      <c r="L33" s="3">
        <v>0</v>
      </c>
    </row>
    <row r="34" spans="1:12" x14ac:dyDescent="0.25">
      <c r="A34" s="14">
        <v>12</v>
      </c>
      <c r="B34" s="28">
        <v>0</v>
      </c>
      <c r="C34" s="28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3">
        <v>0</v>
      </c>
      <c r="L34" s="3">
        <v>0</v>
      </c>
    </row>
    <row r="35" spans="1:12" x14ac:dyDescent="0.25">
      <c r="A35" s="14">
        <v>13</v>
      </c>
      <c r="B35" s="28">
        <v>0</v>
      </c>
      <c r="C35" s="28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3">
        <v>0</v>
      </c>
      <c r="L35" s="3">
        <v>0</v>
      </c>
    </row>
    <row r="36" spans="1:12" x14ac:dyDescent="0.25">
      <c r="A36" s="14">
        <v>14</v>
      </c>
      <c r="B36" s="28">
        <v>0</v>
      </c>
      <c r="C36" s="28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3">
        <v>0</v>
      </c>
      <c r="L36" s="3">
        <v>0</v>
      </c>
    </row>
    <row r="37" spans="1:12" x14ac:dyDescent="0.25">
      <c r="A37" s="14">
        <v>15</v>
      </c>
      <c r="B37" s="28">
        <v>0</v>
      </c>
      <c r="C37" s="28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3">
        <v>0</v>
      </c>
      <c r="L37" s="3">
        <v>0</v>
      </c>
    </row>
    <row r="38" spans="1:12" x14ac:dyDescent="0.25">
      <c r="A38" s="14">
        <v>16</v>
      </c>
      <c r="B38" s="28">
        <v>0</v>
      </c>
      <c r="C38" s="28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3">
        <v>0</v>
      </c>
      <c r="L38" s="3">
        <v>0</v>
      </c>
    </row>
    <row r="39" spans="1:12" x14ac:dyDescent="0.25">
      <c r="A39" s="14">
        <v>17</v>
      </c>
      <c r="B39" s="28">
        <v>0</v>
      </c>
      <c r="C39" s="28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3">
        <v>0</v>
      </c>
      <c r="L39" s="3">
        <v>0</v>
      </c>
    </row>
    <row r="40" spans="1:12" x14ac:dyDescent="0.25">
      <c r="A40" s="14">
        <v>18</v>
      </c>
      <c r="B40" s="28">
        <v>0</v>
      </c>
      <c r="C40" s="28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3">
        <v>0</v>
      </c>
      <c r="L40" s="3">
        <v>0</v>
      </c>
    </row>
    <row r="41" spans="1:12" x14ac:dyDescent="0.25">
      <c r="A41" s="14">
        <v>19</v>
      </c>
      <c r="B41" s="28">
        <v>0</v>
      </c>
      <c r="C41" s="28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3">
        <v>0</v>
      </c>
      <c r="L41" s="3">
        <v>0</v>
      </c>
    </row>
    <row r="42" spans="1:12" x14ac:dyDescent="0.25">
      <c r="A42" s="14">
        <v>20</v>
      </c>
      <c r="B42" s="28">
        <v>0</v>
      </c>
      <c r="C42" s="28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3">
        <v>0</v>
      </c>
      <c r="L42" s="3">
        <v>0</v>
      </c>
    </row>
    <row r="43" spans="1:12" x14ac:dyDescent="0.25">
      <c r="A43" s="14">
        <v>21</v>
      </c>
      <c r="B43" s="28">
        <v>0</v>
      </c>
      <c r="C43" s="28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3">
        <v>0</v>
      </c>
      <c r="L43" s="3">
        <v>0</v>
      </c>
    </row>
    <row r="44" spans="1:12" x14ac:dyDescent="0.25">
      <c r="A44" s="14">
        <v>22</v>
      </c>
      <c r="B44" s="28">
        <v>0</v>
      </c>
      <c r="C44" s="28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3">
        <v>0</v>
      </c>
      <c r="L44" s="3">
        <v>0</v>
      </c>
    </row>
    <row r="45" spans="1:12" x14ac:dyDescent="0.25">
      <c r="A45" s="14">
        <v>23</v>
      </c>
      <c r="B45" s="28">
        <v>0</v>
      </c>
      <c r="C45" s="28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3">
        <v>0</v>
      </c>
      <c r="L45" s="3">
        <v>0</v>
      </c>
    </row>
    <row r="46" spans="1:12" x14ac:dyDescent="0.25">
      <c r="A46" s="14">
        <v>24</v>
      </c>
      <c r="B46" s="28">
        <v>0</v>
      </c>
      <c r="C46" s="28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3">
        <v>0</v>
      </c>
      <c r="L46" s="3">
        <v>0</v>
      </c>
    </row>
    <row r="47" spans="1:12" x14ac:dyDescent="0.25">
      <c r="A47" s="14">
        <v>25</v>
      </c>
      <c r="B47" s="28">
        <v>0</v>
      </c>
      <c r="C47" s="28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3">
        <v>0</v>
      </c>
      <c r="L47" s="3">
        <v>0</v>
      </c>
    </row>
    <row r="48" spans="1:12" x14ac:dyDescent="0.25">
      <c r="A48" s="14">
        <v>26</v>
      </c>
      <c r="B48" s="28">
        <v>0</v>
      </c>
      <c r="C48" s="28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3">
        <v>0</v>
      </c>
      <c r="L48" s="3">
        <v>0</v>
      </c>
    </row>
    <row r="49" spans="1:12" x14ac:dyDescent="0.25">
      <c r="A49" s="14">
        <v>27</v>
      </c>
      <c r="B49" s="28">
        <v>0</v>
      </c>
      <c r="C49" s="28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3">
        <v>0</v>
      </c>
      <c r="L49" s="3">
        <v>0</v>
      </c>
    </row>
    <row r="50" spans="1:12" x14ac:dyDescent="0.25">
      <c r="A50" s="14">
        <v>28</v>
      </c>
      <c r="B50" s="28">
        <v>0</v>
      </c>
      <c r="C50" s="28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3">
        <v>0</v>
      </c>
      <c r="L50" s="3">
        <v>0</v>
      </c>
    </row>
    <row r="51" spans="1:12" x14ac:dyDescent="0.25">
      <c r="A51" s="14">
        <v>29</v>
      </c>
      <c r="B51" s="28">
        <v>0</v>
      </c>
      <c r="C51" s="28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3">
        <v>0</v>
      </c>
      <c r="L51" s="3">
        <v>0</v>
      </c>
    </row>
    <row r="52" spans="1:12" x14ac:dyDescent="0.25">
      <c r="A52" s="26">
        <v>30</v>
      </c>
      <c r="B52" s="28">
        <v>0</v>
      </c>
      <c r="C52" s="29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9">
        <v>0</v>
      </c>
      <c r="L52" s="9">
        <v>0</v>
      </c>
    </row>
    <row r="53" spans="1:12" x14ac:dyDescent="0.25">
      <c r="A53" s="12" t="s">
        <v>31</v>
      </c>
      <c r="B53" s="31">
        <v>0.14699999999999952</v>
      </c>
      <c r="C53" s="31">
        <v>7.2999999999999871E-2</v>
      </c>
      <c r="D53" s="32">
        <v>8053.46</v>
      </c>
      <c r="E53" s="32">
        <v>1287</v>
      </c>
      <c r="F53" s="32">
        <v>2740.12</v>
      </c>
      <c r="G53" s="32">
        <v>4.5</v>
      </c>
      <c r="H53" s="32">
        <v>11.17</v>
      </c>
      <c r="I53" s="32">
        <v>0</v>
      </c>
      <c r="J53" s="32">
        <v>1208.5079999999998</v>
      </c>
      <c r="K53" s="38">
        <v>612.63716389720503</v>
      </c>
      <c r="L53" s="38">
        <v>6935</v>
      </c>
    </row>
    <row r="54" spans="1:12" x14ac:dyDescent="0.25">
      <c r="A54" s="12" t="s">
        <v>32</v>
      </c>
      <c r="B54" s="33">
        <v>0.14699999999999952</v>
      </c>
      <c r="C54" s="33">
        <v>7.2999999999999871E-2</v>
      </c>
      <c r="D54" s="15">
        <v>8053.46</v>
      </c>
      <c r="E54" s="15">
        <v>1287</v>
      </c>
      <c r="F54" s="15">
        <v>2740.12</v>
      </c>
      <c r="G54" s="15">
        <v>4.5</v>
      </c>
      <c r="H54" s="15">
        <v>11.17</v>
      </c>
      <c r="I54" s="15">
        <v>0</v>
      </c>
      <c r="J54" s="15">
        <v>1208.5079999999998</v>
      </c>
      <c r="K54" s="3">
        <v>612.63716389720503</v>
      </c>
      <c r="L54" s="3">
        <v>6935</v>
      </c>
    </row>
  </sheetData>
  <pageMargins left="0.7" right="0.7" top="0.75" bottom="0.75" header="0.3" footer="0.3"/>
  <pageSetup scale="51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61</v>
      </c>
      <c r="B4" s="1"/>
      <c r="C4" s="1"/>
    </row>
    <row r="6" spans="1:10" x14ac:dyDescent="0.25">
      <c r="A6" s="2" t="s">
        <v>0</v>
      </c>
      <c r="B6" s="2"/>
      <c r="C6" s="3">
        <v>283.07799428463795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150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150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742.46865436244298</v>
      </c>
      <c r="D13" s="16">
        <f>SUM(D54:G54)</f>
        <v>396.70673717847592</v>
      </c>
      <c r="E13" s="16">
        <f>SUM(D54:G54)</f>
        <v>396.70673717847592</v>
      </c>
      <c r="F13" s="41">
        <f>SUM(D54:G54)+I54+C9</f>
        <v>396.70673717847592</v>
      </c>
      <c r="G13" s="16">
        <f>SUM(D55:G55)+J55</f>
        <v>478.66717123189267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150</v>
      </c>
      <c r="D14" s="17">
        <f>H54+C6+C8</f>
        <v>1025.5466486470809</v>
      </c>
      <c r="E14" s="17">
        <f>C6+C8</f>
        <v>433.07799428463795</v>
      </c>
      <c r="F14" s="42">
        <f>C6+C7</f>
        <v>433.07799428463795</v>
      </c>
      <c r="G14" s="17">
        <f>C6+C7</f>
        <v>433.07799428463795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592.46865436244298</v>
      </c>
      <c r="D15" s="18">
        <f t="shared" ref="D15:G15" si="0">D13-D14</f>
        <v>-628.83991146860501</v>
      </c>
      <c r="E15" s="18">
        <f t="shared" si="0"/>
        <v>-36.371257106162034</v>
      </c>
      <c r="F15" s="43">
        <f t="shared" si="0"/>
        <v>-36.371257106162034</v>
      </c>
      <c r="G15" s="18">
        <f t="shared" si="0"/>
        <v>45.589176947254714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4.9497910290829532</v>
      </c>
      <c r="D16" s="19">
        <f t="shared" ref="D16:G16" si="1">IFERROR(D13/D14,0)</f>
        <v>0.38682466341420779</v>
      </c>
      <c r="E16" s="19">
        <f t="shared" si="1"/>
        <v>0.91601684318724064</v>
      </c>
      <c r="F16" s="44">
        <f t="shared" si="1"/>
        <v>0.91601684318724064</v>
      </c>
      <c r="G16" s="19">
        <f t="shared" si="1"/>
        <v>1.1052678213829805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14.625584311119372</v>
      </c>
      <c r="D17" s="20">
        <f t="shared" ref="D17:F17" si="2">IFERROR(D14/$B$54,0)</f>
        <v>99.994793165158654</v>
      </c>
      <c r="E17" s="20">
        <f t="shared" si="2"/>
        <v>42.226791458002978</v>
      </c>
      <c r="F17" s="45">
        <f t="shared" si="2"/>
        <v>42.226791458002978</v>
      </c>
      <c r="G17" s="20">
        <f>IFERROR(G14/$B$55,0)</f>
        <v>38.594015855805083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2.343</v>
      </c>
      <c r="C24" s="7">
        <v>2.797466305037732E-4</v>
      </c>
      <c r="D24" s="3">
        <v>30.86</v>
      </c>
      <c r="E24" s="3">
        <v>4.93</v>
      </c>
      <c r="F24" s="3">
        <v>10.5</v>
      </c>
      <c r="G24" s="3">
        <v>40.31</v>
      </c>
      <c r="H24" s="3">
        <v>131.62</v>
      </c>
      <c r="I24" s="3">
        <v>0</v>
      </c>
      <c r="J24" s="3">
        <v>8.66</v>
      </c>
    </row>
    <row r="25" spans="1:10" x14ac:dyDescent="0.25">
      <c r="A25" s="2">
        <v>2</v>
      </c>
      <c r="B25" s="7">
        <v>2.343</v>
      </c>
      <c r="C25" s="7">
        <v>2.797466305037732E-4</v>
      </c>
      <c r="D25" s="3">
        <v>31.56</v>
      </c>
      <c r="E25" s="3">
        <v>5.04</v>
      </c>
      <c r="F25" s="3">
        <v>10.74</v>
      </c>
      <c r="G25" s="3">
        <v>40.49</v>
      </c>
      <c r="H25" s="3">
        <v>133.59</v>
      </c>
      <c r="I25" s="3">
        <v>0</v>
      </c>
      <c r="J25" s="3">
        <v>8.7830000000000013</v>
      </c>
    </row>
    <row r="26" spans="1:10" x14ac:dyDescent="0.25">
      <c r="A26" s="2">
        <v>3</v>
      </c>
      <c r="B26" s="7">
        <v>2.343</v>
      </c>
      <c r="C26" s="7">
        <v>2.797466305037732E-4</v>
      </c>
      <c r="D26" s="3">
        <v>32.270000000000003</v>
      </c>
      <c r="E26" s="3">
        <v>5.16</v>
      </c>
      <c r="F26" s="3">
        <v>10.98</v>
      </c>
      <c r="G26" s="3">
        <v>42.51</v>
      </c>
      <c r="H26" s="3">
        <v>135.6</v>
      </c>
      <c r="I26" s="3">
        <v>0</v>
      </c>
      <c r="J26" s="3">
        <v>9.0920000000000023</v>
      </c>
    </row>
    <row r="27" spans="1:10" x14ac:dyDescent="0.25">
      <c r="A27" s="2">
        <v>4</v>
      </c>
      <c r="B27" s="7">
        <v>2.343</v>
      </c>
      <c r="C27" s="7">
        <v>2.797466305037732E-4</v>
      </c>
      <c r="D27" s="3">
        <v>32.99</v>
      </c>
      <c r="E27" s="3">
        <v>5.27</v>
      </c>
      <c r="F27" s="3">
        <v>11.23</v>
      </c>
      <c r="G27" s="3">
        <v>43.78</v>
      </c>
      <c r="H27" s="3">
        <v>137.63</v>
      </c>
      <c r="I27" s="3">
        <v>0</v>
      </c>
      <c r="J27" s="3">
        <v>9.3270000000000017</v>
      </c>
    </row>
    <row r="28" spans="1:10" x14ac:dyDescent="0.25">
      <c r="A28" s="2">
        <v>5</v>
      </c>
      <c r="B28" s="7">
        <v>2.343</v>
      </c>
      <c r="C28" s="7">
        <v>2.797466305037732E-4</v>
      </c>
      <c r="D28" s="3">
        <v>33.74</v>
      </c>
      <c r="E28" s="3">
        <v>5.39</v>
      </c>
      <c r="F28" s="3">
        <v>11.48</v>
      </c>
      <c r="G28" s="3">
        <v>45.6</v>
      </c>
      <c r="H28" s="3">
        <v>139.69999999999999</v>
      </c>
      <c r="I28" s="3">
        <v>0</v>
      </c>
      <c r="J28" s="3">
        <v>9.6210000000000022</v>
      </c>
    </row>
    <row r="29" spans="1:10" x14ac:dyDescent="0.25">
      <c r="A29" s="2">
        <v>6</v>
      </c>
      <c r="B29" s="7">
        <v>0</v>
      </c>
      <c r="C29" s="7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7">
        <v>0</v>
      </c>
      <c r="C30" s="7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7">
        <v>0</v>
      </c>
      <c r="C31" s="7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7">
        <v>0</v>
      </c>
      <c r="C32" s="7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7">
        <v>0</v>
      </c>
      <c r="C33" s="7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10.256000499478144</v>
      </c>
      <c r="C54" s="7">
        <f t="shared" ref="C54:J54" si="3">C24+NPV($F$18,C25:C53)</f>
        <v>1.2245333257251498E-3</v>
      </c>
      <c r="D54" s="3">
        <f t="shared" si="3"/>
        <v>140.88416010480606</v>
      </c>
      <c r="E54" s="3">
        <f t="shared" si="3"/>
        <v>22.508907075515843</v>
      </c>
      <c r="F54" s="3">
        <f t="shared" si="3"/>
        <v>47.941596226967413</v>
      </c>
      <c r="G54" s="3">
        <f t="shared" si="3"/>
        <v>185.37207377118662</v>
      </c>
      <c r="H54" s="3">
        <f t="shared" si="3"/>
        <v>592.46865436244298</v>
      </c>
      <c r="I54" s="3">
        <f t="shared" si="3"/>
        <v>0</v>
      </c>
      <c r="J54" s="3">
        <f t="shared" si="3"/>
        <v>39.670673717847592</v>
      </c>
    </row>
    <row r="55" spans="1:10" x14ac:dyDescent="0.25">
      <c r="A55" s="4" t="s">
        <v>32</v>
      </c>
      <c r="B55" s="7">
        <f>B24+NPV($G$18,B25:B53)</f>
        <v>11.221376803665715</v>
      </c>
      <c r="C55" s="7">
        <f t="shared" ref="C55:J55" si="4">C24+NPV($G$18,C25:C53)</f>
        <v>1.3397961376178762E-3</v>
      </c>
      <c r="D55" s="3">
        <f t="shared" si="4"/>
        <v>154.46859081800585</v>
      </c>
      <c r="E55" s="3">
        <f t="shared" si="4"/>
        <v>24.679348609282417</v>
      </c>
      <c r="F55" s="3">
        <f t="shared" si="4"/>
        <v>52.564417857109667</v>
      </c>
      <c r="G55" s="3">
        <f t="shared" si="4"/>
        <v>203.43961656277722</v>
      </c>
      <c r="H55" s="3">
        <f t="shared" si="4"/>
        <v>649.14497184847539</v>
      </c>
      <c r="I55" s="3">
        <f t="shared" si="4"/>
        <v>0</v>
      </c>
      <c r="J55" s="3">
        <f t="shared" si="4"/>
        <v>43.51519738471751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62</v>
      </c>
      <c r="B4" s="1"/>
      <c r="C4" s="1"/>
    </row>
    <row r="6" spans="1:10" x14ac:dyDescent="0.25">
      <c r="A6" s="2" t="s">
        <v>0</v>
      </c>
      <c r="B6" s="2"/>
      <c r="C6" s="3">
        <v>745.93407456822661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300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300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2312.0572779711401</v>
      </c>
      <c r="D13" s="16">
        <f>SUM(D54:G54)</f>
        <v>6845.4084282196427</v>
      </c>
      <c r="E13" s="16">
        <f>SUM(D54:G54)</f>
        <v>6845.4084282196427</v>
      </c>
      <c r="F13" s="41">
        <f>SUM(D54:G54)+I54+C9</f>
        <v>6845.4084282196427</v>
      </c>
      <c r="G13" s="16">
        <f>SUM(D55:G55)+J55</f>
        <v>8257.1795481899408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300</v>
      </c>
      <c r="D14" s="17">
        <f>H54+C6+C8</f>
        <v>3057.9913525393667</v>
      </c>
      <c r="E14" s="17">
        <f>C6+C8</f>
        <v>1045.9340745682266</v>
      </c>
      <c r="F14" s="42">
        <f>C6+C7</f>
        <v>1045.9340745682266</v>
      </c>
      <c r="G14" s="17">
        <f>C6+C7</f>
        <v>1045.9340745682266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2012.0572779711401</v>
      </c>
      <c r="D15" s="18">
        <f t="shared" ref="D15:G15" si="0">D13-D14</f>
        <v>3787.417075680276</v>
      </c>
      <c r="E15" s="18">
        <f t="shared" si="0"/>
        <v>5799.4743536514161</v>
      </c>
      <c r="F15" s="43">
        <f t="shared" si="0"/>
        <v>5799.4743536514161</v>
      </c>
      <c r="G15" s="18">
        <f t="shared" si="0"/>
        <v>7211.2454736217142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7.7068575932371335</v>
      </c>
      <c r="D16" s="19">
        <f t="shared" ref="D16:G16" si="1">IFERROR(D13/D14,0)</f>
        <v>2.2385309960197213</v>
      </c>
      <c r="E16" s="19">
        <f t="shared" si="1"/>
        <v>6.5447800149789597</v>
      </c>
      <c r="F16" s="44">
        <f t="shared" si="1"/>
        <v>6.5447800149789597</v>
      </c>
      <c r="G16" s="19">
        <f t="shared" si="1"/>
        <v>7.8945506690740501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11.100662144785451</v>
      </c>
      <c r="D17" s="20">
        <f t="shared" ref="D17:F17" si="2">IFERROR(D14/$B$54,0)</f>
        <v>113.15242948738336</v>
      </c>
      <c r="E17" s="20">
        <f t="shared" si="2"/>
        <v>38.701869291669055</v>
      </c>
      <c r="F17" s="45">
        <f t="shared" si="2"/>
        <v>38.701869291669055</v>
      </c>
      <c r="G17" s="20">
        <f>IFERROR(G14/$B$55,0)</f>
        <v>35.37234313853812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6.1740000000000004</v>
      </c>
      <c r="C24" s="7">
        <v>7.371556537474587E-4</v>
      </c>
      <c r="D24" s="3">
        <v>904.92</v>
      </c>
      <c r="E24" s="3">
        <v>144.61000000000001</v>
      </c>
      <c r="F24" s="3">
        <v>307.89</v>
      </c>
      <c r="G24" s="3">
        <v>137.87</v>
      </c>
      <c r="H24" s="3">
        <v>446.99</v>
      </c>
      <c r="I24" s="3">
        <v>0</v>
      </c>
      <c r="J24" s="3">
        <v>149.529</v>
      </c>
    </row>
    <row r="25" spans="1:10" x14ac:dyDescent="0.25">
      <c r="A25" s="2">
        <v>2</v>
      </c>
      <c r="B25" s="7">
        <v>6.1740000000000004</v>
      </c>
      <c r="C25" s="7">
        <v>7.371556537474587E-4</v>
      </c>
      <c r="D25" s="3">
        <v>925.28</v>
      </c>
      <c r="E25" s="3">
        <v>147.87</v>
      </c>
      <c r="F25" s="3">
        <v>314.82</v>
      </c>
      <c r="G25" s="3">
        <v>142.28</v>
      </c>
      <c r="H25" s="3">
        <v>453.69</v>
      </c>
      <c r="I25" s="3">
        <v>0</v>
      </c>
      <c r="J25" s="3">
        <v>153.02500000000001</v>
      </c>
    </row>
    <row r="26" spans="1:10" x14ac:dyDescent="0.25">
      <c r="A26" s="2">
        <v>3</v>
      </c>
      <c r="B26" s="7">
        <v>6.1740000000000004</v>
      </c>
      <c r="C26" s="7">
        <v>7.371556537474587E-4</v>
      </c>
      <c r="D26" s="3">
        <v>946.1</v>
      </c>
      <c r="E26" s="3">
        <v>151.19</v>
      </c>
      <c r="F26" s="3">
        <v>321.89999999999998</v>
      </c>
      <c r="G26" s="3">
        <v>150.85</v>
      </c>
      <c r="H26" s="3">
        <v>460.5</v>
      </c>
      <c r="I26" s="3">
        <v>0</v>
      </c>
      <c r="J26" s="3">
        <v>157.00400000000002</v>
      </c>
    </row>
    <row r="27" spans="1:10" x14ac:dyDescent="0.25">
      <c r="A27" s="2">
        <v>4</v>
      </c>
      <c r="B27" s="7">
        <v>6.1740000000000004</v>
      </c>
      <c r="C27" s="7">
        <v>7.371556537474587E-4</v>
      </c>
      <c r="D27" s="3">
        <v>967.39</v>
      </c>
      <c r="E27" s="3">
        <v>154.6</v>
      </c>
      <c r="F27" s="3">
        <v>329.15</v>
      </c>
      <c r="G27" s="3">
        <v>153.56</v>
      </c>
      <c r="H27" s="3">
        <v>467.4</v>
      </c>
      <c r="I27" s="3">
        <v>0</v>
      </c>
      <c r="J27" s="3">
        <v>160.47</v>
      </c>
    </row>
    <row r="28" spans="1:10" x14ac:dyDescent="0.25">
      <c r="A28" s="2">
        <v>5</v>
      </c>
      <c r="B28" s="7">
        <v>6.1740000000000004</v>
      </c>
      <c r="C28" s="7">
        <v>7.371556537474587E-4</v>
      </c>
      <c r="D28" s="3">
        <v>989.16</v>
      </c>
      <c r="E28" s="3">
        <v>158.07</v>
      </c>
      <c r="F28" s="3">
        <v>336.55</v>
      </c>
      <c r="G28" s="3">
        <v>160.79</v>
      </c>
      <c r="H28" s="3">
        <v>474.42</v>
      </c>
      <c r="I28" s="3">
        <v>0</v>
      </c>
      <c r="J28" s="3">
        <v>164.45699999999999</v>
      </c>
    </row>
    <row r="29" spans="1:10" x14ac:dyDescent="0.25">
      <c r="A29" s="2">
        <v>6</v>
      </c>
      <c r="B29" s="7">
        <v>0</v>
      </c>
      <c r="C29" s="7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7">
        <v>0</v>
      </c>
      <c r="C30" s="7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7">
        <v>0</v>
      </c>
      <c r="C31" s="7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7">
        <v>0</v>
      </c>
      <c r="C32" s="7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7">
        <v>0</v>
      </c>
      <c r="C33" s="7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27.025414888509633</v>
      </c>
      <c r="C54" s="7">
        <f t="shared" ref="C54:J54" si="3">C24+NPV($F$18,C25:C53)</f>
        <v>3.2267472270708811E-3</v>
      </c>
      <c r="D54" s="3">
        <f t="shared" si="3"/>
        <v>4130.7506836244293</v>
      </c>
      <c r="E54" s="3">
        <f t="shared" si="3"/>
        <v>660.12082690927014</v>
      </c>
      <c r="F54" s="3">
        <f t="shared" si="3"/>
        <v>1405.4511410746468</v>
      </c>
      <c r="G54" s="3">
        <f t="shared" si="3"/>
        <v>649.0857766112955</v>
      </c>
      <c r="H54" s="3">
        <f t="shared" si="3"/>
        <v>2012.0572779711404</v>
      </c>
      <c r="I54" s="3">
        <f t="shared" si="3"/>
        <v>0</v>
      </c>
      <c r="J54" s="3">
        <f t="shared" si="3"/>
        <v>684.54084282196413</v>
      </c>
    </row>
    <row r="55" spans="1:10" x14ac:dyDescent="0.25">
      <c r="A55" s="4" t="s">
        <v>32</v>
      </c>
      <c r="B55" s="7">
        <f>B24+NPV($G$18,B25:B53)</f>
        <v>29.56926179506279</v>
      </c>
      <c r="C55" s="7">
        <f t="shared" ref="C55:J55" si="4">C24+NPV($G$18,C25:C53)</f>
        <v>3.5304743293439042E-3</v>
      </c>
      <c r="D55" s="3">
        <f t="shared" si="4"/>
        <v>4529.0386428032798</v>
      </c>
      <c r="E55" s="3">
        <f t="shared" si="4"/>
        <v>723.76970101689915</v>
      </c>
      <c r="F55" s="3">
        <f t="shared" si="4"/>
        <v>1540.9650299352288</v>
      </c>
      <c r="G55" s="3">
        <f t="shared" si="4"/>
        <v>712.75348823544755</v>
      </c>
      <c r="H55" s="3">
        <f t="shared" si="4"/>
        <v>2204.5319485396521</v>
      </c>
      <c r="I55" s="3">
        <f t="shared" si="4"/>
        <v>0</v>
      </c>
      <c r="J55" s="3">
        <f t="shared" si="4"/>
        <v>750.65268619908545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64</v>
      </c>
      <c r="B4" s="1"/>
      <c r="C4" s="1"/>
    </row>
    <row r="6" spans="1:10" x14ac:dyDescent="0.25">
      <c r="A6" s="2" t="s">
        <v>0</v>
      </c>
      <c r="B6" s="2"/>
      <c r="C6" s="3">
        <v>0.30999810335990285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804.73500000000001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450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610.42244491082215</v>
      </c>
      <c r="D13" s="16">
        <f>SUM(D54:G54)</f>
        <v>652.94374104558835</v>
      </c>
      <c r="E13" s="16">
        <f>SUM(D54:G54)</f>
        <v>652.94374104558835</v>
      </c>
      <c r="F13" s="41">
        <f>SUM(D54:G54)+I54+C9</f>
        <v>652.94374104558835</v>
      </c>
      <c r="G13" s="16">
        <f>SUM(D55:G55)+J55</f>
        <v>982.58178323130471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804.73500000000001</v>
      </c>
      <c r="D14" s="17">
        <f>H54+C6+C8</f>
        <v>610.73244301418197</v>
      </c>
      <c r="E14" s="17">
        <f>C6+C8</f>
        <v>450.30999810335993</v>
      </c>
      <c r="F14" s="42">
        <f>C6+C7</f>
        <v>805.04499810335994</v>
      </c>
      <c r="G14" s="17">
        <f>C6+C7</f>
        <v>805.04499810335994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-194.31255508917786</v>
      </c>
      <c r="D15" s="18">
        <f t="shared" ref="D15:G15" si="0">D13-D14</f>
        <v>42.211298031406386</v>
      </c>
      <c r="E15" s="18">
        <f t="shared" si="0"/>
        <v>202.63374294222842</v>
      </c>
      <c r="F15" s="43">
        <f t="shared" si="0"/>
        <v>-152.10125705777159</v>
      </c>
      <c r="G15" s="18">
        <f t="shared" si="0"/>
        <v>177.53678512794477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0.75853845664824093</v>
      </c>
      <c r="D16" s="19">
        <f t="shared" ref="D16:G16" si="1">IFERROR(D13/D14,0)</f>
        <v>1.0691158600042248</v>
      </c>
      <c r="E16" s="19">
        <f t="shared" si="1"/>
        <v>1.4499872172407724</v>
      </c>
      <c r="F16" s="44">
        <f t="shared" si="1"/>
        <v>0.8110649002029533</v>
      </c>
      <c r="G16" s="19">
        <f t="shared" si="1"/>
        <v>1.2205302629619603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334.31178128077147</v>
      </c>
      <c r="D17" s="20">
        <f t="shared" ref="D17:F17" si="2">IFERROR(D14/$B$54,0)</f>
        <v>253.717125401565</v>
      </c>
      <c r="E17" s="20">
        <f t="shared" si="2"/>
        <v>187.07268553558012</v>
      </c>
      <c r="F17" s="45">
        <f t="shared" si="2"/>
        <v>334.44056407029586</v>
      </c>
      <c r="G17" s="20">
        <f>IFERROR(G14/$B$55,0)</f>
        <v>250.17159162125679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0.24873066989011</v>
      </c>
      <c r="C24" s="7">
        <v>3.158388441369533E-4</v>
      </c>
      <c r="D24" s="3">
        <v>34.840000000000003</v>
      </c>
      <c r="E24" s="3">
        <v>5.57</v>
      </c>
      <c r="F24" s="3">
        <v>11.85</v>
      </c>
      <c r="G24" s="3">
        <v>5.6</v>
      </c>
      <c r="H24" s="3">
        <v>15.19</v>
      </c>
      <c r="I24" s="3">
        <v>0</v>
      </c>
      <c r="J24" s="3">
        <v>5.7860000000000014</v>
      </c>
    </row>
    <row r="25" spans="1:10" x14ac:dyDescent="0.25">
      <c r="A25" s="2">
        <v>2</v>
      </c>
      <c r="B25" s="7">
        <v>0.24873066989011</v>
      </c>
      <c r="C25" s="7">
        <v>3.158388441369533E-4</v>
      </c>
      <c r="D25" s="3">
        <v>35.619999999999997</v>
      </c>
      <c r="E25" s="3">
        <v>5.69</v>
      </c>
      <c r="F25" s="3">
        <v>12.12</v>
      </c>
      <c r="G25" s="3">
        <v>5.79</v>
      </c>
      <c r="H25" s="3">
        <v>15.42</v>
      </c>
      <c r="I25" s="3">
        <v>0</v>
      </c>
      <c r="J25" s="3">
        <v>5.9219999999999997</v>
      </c>
    </row>
    <row r="26" spans="1:10" x14ac:dyDescent="0.25">
      <c r="A26" s="2">
        <v>3</v>
      </c>
      <c r="B26" s="7">
        <v>0.24873066989011</v>
      </c>
      <c r="C26" s="7">
        <v>3.158388441369533E-4</v>
      </c>
      <c r="D26" s="3">
        <v>36.42</v>
      </c>
      <c r="E26" s="3">
        <v>5.82</v>
      </c>
      <c r="F26" s="3">
        <v>12.39</v>
      </c>
      <c r="G26" s="3">
        <v>6.15</v>
      </c>
      <c r="H26" s="3">
        <v>15.65</v>
      </c>
      <c r="I26" s="3">
        <v>0</v>
      </c>
      <c r="J26" s="3">
        <v>6.0780000000000003</v>
      </c>
    </row>
    <row r="27" spans="1:10" x14ac:dyDescent="0.25">
      <c r="A27" s="2">
        <v>4</v>
      </c>
      <c r="B27" s="7">
        <v>0.24873066989011</v>
      </c>
      <c r="C27" s="7">
        <v>3.158388441369533E-4</v>
      </c>
      <c r="D27" s="3">
        <v>37.24</v>
      </c>
      <c r="E27" s="3">
        <v>5.95</v>
      </c>
      <c r="F27" s="3">
        <v>12.67</v>
      </c>
      <c r="G27" s="3">
        <v>6.25</v>
      </c>
      <c r="H27" s="3">
        <v>15.88</v>
      </c>
      <c r="I27" s="3">
        <v>0</v>
      </c>
      <c r="J27" s="3">
        <v>6.2110000000000012</v>
      </c>
    </row>
    <row r="28" spans="1:10" x14ac:dyDescent="0.25">
      <c r="A28" s="2">
        <v>5</v>
      </c>
      <c r="B28" s="7">
        <v>0.24873066989011</v>
      </c>
      <c r="C28" s="7">
        <v>3.158388441369533E-4</v>
      </c>
      <c r="D28" s="3">
        <v>38.08</v>
      </c>
      <c r="E28" s="3">
        <v>6.09</v>
      </c>
      <c r="F28" s="3">
        <v>12.96</v>
      </c>
      <c r="G28" s="3">
        <v>6.54</v>
      </c>
      <c r="H28" s="3">
        <v>16.12</v>
      </c>
      <c r="I28" s="3">
        <v>0</v>
      </c>
      <c r="J28" s="3">
        <v>6.3670000000000009</v>
      </c>
    </row>
    <row r="29" spans="1:10" x14ac:dyDescent="0.25">
      <c r="A29" s="2">
        <v>6</v>
      </c>
      <c r="B29" s="7">
        <v>0.24873066989011</v>
      </c>
      <c r="C29" s="7">
        <v>3.158388441369533E-4</v>
      </c>
      <c r="D29" s="3">
        <v>38.94</v>
      </c>
      <c r="E29" s="3">
        <v>6.22</v>
      </c>
      <c r="F29" s="3">
        <v>13.25</v>
      </c>
      <c r="G29" s="3">
        <v>7.2</v>
      </c>
      <c r="H29" s="3">
        <v>16.36</v>
      </c>
      <c r="I29" s="3">
        <v>0</v>
      </c>
      <c r="J29" s="3">
        <v>6.5609999999999999</v>
      </c>
    </row>
    <row r="30" spans="1:10" x14ac:dyDescent="0.25">
      <c r="A30" s="2">
        <v>7</v>
      </c>
      <c r="B30" s="7">
        <v>0.24873066989011</v>
      </c>
      <c r="C30" s="7">
        <v>3.158388441369533E-4</v>
      </c>
      <c r="D30" s="3">
        <v>39.81</v>
      </c>
      <c r="E30" s="3">
        <v>6.36</v>
      </c>
      <c r="F30" s="3">
        <v>13.55</v>
      </c>
      <c r="G30" s="3">
        <v>8.07</v>
      </c>
      <c r="H30" s="3">
        <v>16.61</v>
      </c>
      <c r="I30" s="3">
        <v>0</v>
      </c>
      <c r="J30" s="3">
        <v>6.7789999999999999</v>
      </c>
    </row>
    <row r="31" spans="1:10" x14ac:dyDescent="0.25">
      <c r="A31" s="2">
        <v>8</v>
      </c>
      <c r="B31" s="7">
        <v>0.24873066989011</v>
      </c>
      <c r="C31" s="7">
        <v>3.158388441369533E-4</v>
      </c>
      <c r="D31" s="3">
        <v>40.71</v>
      </c>
      <c r="E31" s="3">
        <v>6.51</v>
      </c>
      <c r="F31" s="3">
        <v>13.85</v>
      </c>
      <c r="G31" s="3">
        <v>8.1999999999999993</v>
      </c>
      <c r="H31" s="3">
        <v>16.86</v>
      </c>
      <c r="I31" s="3">
        <v>0</v>
      </c>
      <c r="J31" s="3">
        <v>6.9269999999999996</v>
      </c>
    </row>
    <row r="32" spans="1:10" x14ac:dyDescent="0.25">
      <c r="A32" s="2">
        <v>9</v>
      </c>
      <c r="B32" s="7">
        <v>0.24873066989011</v>
      </c>
      <c r="C32" s="7">
        <v>3.158388441369533E-4</v>
      </c>
      <c r="D32" s="3">
        <v>41.62</v>
      </c>
      <c r="E32" s="3">
        <v>6.65</v>
      </c>
      <c r="F32" s="3">
        <v>14.16</v>
      </c>
      <c r="G32" s="3">
        <v>8.77</v>
      </c>
      <c r="H32" s="3">
        <v>17.11</v>
      </c>
      <c r="I32" s="3">
        <v>0</v>
      </c>
      <c r="J32" s="3">
        <v>7.1199999999999992</v>
      </c>
    </row>
    <row r="33" spans="1:10" x14ac:dyDescent="0.25">
      <c r="A33" s="2">
        <v>10</v>
      </c>
      <c r="B33" s="7">
        <v>0.24873066989011</v>
      </c>
      <c r="C33" s="7">
        <v>3.158388441369533E-4</v>
      </c>
      <c r="D33" s="3">
        <v>42.56</v>
      </c>
      <c r="E33" s="3">
        <v>6.8</v>
      </c>
      <c r="F33" s="3">
        <v>14.48</v>
      </c>
      <c r="G33" s="3">
        <v>9.1199999999999992</v>
      </c>
      <c r="H33" s="3">
        <v>17.37</v>
      </c>
      <c r="I33" s="3">
        <v>0</v>
      </c>
      <c r="J33" s="3">
        <v>7.2960000000000012</v>
      </c>
    </row>
    <row r="34" spans="1:10" x14ac:dyDescent="0.25">
      <c r="A34" s="2">
        <v>11</v>
      </c>
      <c r="B34" s="7">
        <v>0.24873066989011</v>
      </c>
      <c r="C34" s="7">
        <v>3.158388441369533E-4</v>
      </c>
      <c r="D34" s="3">
        <v>43.52</v>
      </c>
      <c r="E34" s="3">
        <v>6.95</v>
      </c>
      <c r="F34" s="3">
        <v>14.81</v>
      </c>
      <c r="G34" s="3">
        <v>9.51</v>
      </c>
      <c r="H34" s="3">
        <v>17.63</v>
      </c>
      <c r="I34" s="3">
        <v>0</v>
      </c>
      <c r="J34" s="3">
        <v>7.479000000000001</v>
      </c>
    </row>
    <row r="35" spans="1:10" x14ac:dyDescent="0.25">
      <c r="A35" s="2">
        <v>12</v>
      </c>
      <c r="B35" s="7">
        <v>0.24873066989011</v>
      </c>
      <c r="C35" s="7">
        <v>3.158388441369533E-4</v>
      </c>
      <c r="D35" s="3">
        <v>44.5</v>
      </c>
      <c r="E35" s="3">
        <v>7.11</v>
      </c>
      <c r="F35" s="3">
        <v>15.14</v>
      </c>
      <c r="G35" s="3">
        <v>10.09</v>
      </c>
      <c r="H35" s="3">
        <v>17.89</v>
      </c>
      <c r="I35" s="3">
        <v>0</v>
      </c>
      <c r="J35" s="3">
        <v>7.6840000000000011</v>
      </c>
    </row>
    <row r="36" spans="1:10" x14ac:dyDescent="0.25">
      <c r="A36" s="2">
        <v>13</v>
      </c>
      <c r="B36" s="7">
        <v>0.24873066989011</v>
      </c>
      <c r="C36" s="7">
        <v>3.158388441369533E-4</v>
      </c>
      <c r="D36" s="3">
        <v>45.5</v>
      </c>
      <c r="E36" s="3">
        <v>7.27</v>
      </c>
      <c r="F36" s="3">
        <v>15.48</v>
      </c>
      <c r="G36" s="3">
        <v>10.8</v>
      </c>
      <c r="H36" s="3">
        <v>18.16</v>
      </c>
      <c r="I36" s="3">
        <v>0</v>
      </c>
      <c r="J36" s="3">
        <v>7.9050000000000002</v>
      </c>
    </row>
    <row r="37" spans="1:10" x14ac:dyDescent="0.25">
      <c r="A37" s="2">
        <v>14</v>
      </c>
      <c r="B37" s="7">
        <v>0.24873066989011</v>
      </c>
      <c r="C37" s="7">
        <v>3.158388441369533E-4</v>
      </c>
      <c r="D37" s="3">
        <v>46.52</v>
      </c>
      <c r="E37" s="3">
        <v>7.43</v>
      </c>
      <c r="F37" s="3">
        <v>15.83</v>
      </c>
      <c r="G37" s="3">
        <v>11.33</v>
      </c>
      <c r="H37" s="3">
        <v>18.43</v>
      </c>
      <c r="I37" s="3">
        <v>0</v>
      </c>
      <c r="J37" s="3">
        <v>8.1110000000000007</v>
      </c>
    </row>
    <row r="38" spans="1:10" x14ac:dyDescent="0.25">
      <c r="A38" s="2">
        <v>15</v>
      </c>
      <c r="B38" s="7">
        <v>0.24873066989011</v>
      </c>
      <c r="C38" s="7">
        <v>3.158388441369533E-4</v>
      </c>
      <c r="D38" s="3">
        <v>47.57</v>
      </c>
      <c r="E38" s="3">
        <v>7.6</v>
      </c>
      <c r="F38" s="3">
        <v>16.190000000000001</v>
      </c>
      <c r="G38" s="3">
        <v>13.31</v>
      </c>
      <c r="H38" s="3">
        <v>18.71</v>
      </c>
      <c r="I38" s="3">
        <v>0</v>
      </c>
      <c r="J38" s="3">
        <v>8.4670000000000005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2.4071392187167464</v>
      </c>
      <c r="C54" s="7">
        <f t="shared" ref="C54:J54" si="3">C24+NPV($F$18,C25:C53)</f>
        <v>3.0565915689131332E-3</v>
      </c>
      <c r="D54" s="3">
        <f t="shared" si="3"/>
        <v>384.74366338530433</v>
      </c>
      <c r="E54" s="3">
        <f t="shared" si="3"/>
        <v>61.479000821292743</v>
      </c>
      <c r="F54" s="3">
        <f t="shared" si="3"/>
        <v>130.90872418510469</v>
      </c>
      <c r="G54" s="3">
        <f t="shared" si="3"/>
        <v>75.81235265388662</v>
      </c>
      <c r="H54" s="3">
        <f t="shared" si="3"/>
        <v>160.42244491082209</v>
      </c>
      <c r="I54" s="3">
        <f t="shared" si="3"/>
        <v>0</v>
      </c>
      <c r="J54" s="3">
        <f t="shared" si="3"/>
        <v>65.294374104558841</v>
      </c>
    </row>
    <row r="55" spans="1:10" x14ac:dyDescent="0.25">
      <c r="A55" s="4" t="s">
        <v>32</v>
      </c>
      <c r="B55" s="7">
        <f>B24+NPV($G$18,B25:B53)</f>
        <v>3.2179712847737911</v>
      </c>
      <c r="C55" s="7">
        <f t="shared" ref="C55:J55" si="4">C24+NPV($G$18,C25:C53)</f>
        <v>4.0861882111196497E-3</v>
      </c>
      <c r="D55" s="3">
        <f t="shared" si="4"/>
        <v>524.3471812747149</v>
      </c>
      <c r="E55" s="3">
        <f t="shared" si="4"/>
        <v>83.783953920267777</v>
      </c>
      <c r="F55" s="3">
        <f t="shared" si="4"/>
        <v>178.41117143592487</v>
      </c>
      <c r="G55" s="3">
        <f t="shared" si="4"/>
        <v>106.7138599430058</v>
      </c>
      <c r="H55" s="3">
        <f t="shared" si="4"/>
        <v>217.23379530058295</v>
      </c>
      <c r="I55" s="3">
        <f t="shared" si="4"/>
        <v>0</v>
      </c>
      <c r="J55" s="3">
        <f t="shared" si="4"/>
        <v>89.325616657391336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71</v>
      </c>
      <c r="B4" s="1"/>
      <c r="C4" s="1"/>
    </row>
    <row r="6" spans="1:10" x14ac:dyDescent="0.25">
      <c r="A6" s="2" t="s">
        <v>0</v>
      </c>
      <c r="B6" s="2"/>
      <c r="C6" s="3">
        <v>2.146992430006827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744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150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857.89834697565402</v>
      </c>
      <c r="D13" s="16">
        <f>SUM(D54:G54)</f>
        <v>782.64938314298206</v>
      </c>
      <c r="E13" s="16">
        <f>SUM(D54:G54)</f>
        <v>782.64938314298206</v>
      </c>
      <c r="F13" s="41">
        <f>SUM(D54:G54)+I54+C9</f>
        <v>782.64938314298206</v>
      </c>
      <c r="G13" s="16">
        <f>SUM(D55:G55)+J55</f>
        <v>1137.1011114593657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744</v>
      </c>
      <c r="D14" s="17">
        <f>H54+C6+C8</f>
        <v>860.0453394056608</v>
      </c>
      <c r="E14" s="17">
        <f>C6+C8</f>
        <v>152.14699243000683</v>
      </c>
      <c r="F14" s="42">
        <f>C6+C7</f>
        <v>746.14699243000678</v>
      </c>
      <c r="G14" s="17">
        <f>C6+C7</f>
        <v>746.14699243000678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113.89834697565402</v>
      </c>
      <c r="D15" s="18">
        <f t="shared" ref="D15:G15" si="0">D13-D14</f>
        <v>-77.395956262678737</v>
      </c>
      <c r="E15" s="18">
        <f t="shared" si="0"/>
        <v>630.50239071297528</v>
      </c>
      <c r="F15" s="43">
        <f t="shared" si="0"/>
        <v>36.502390712975284</v>
      </c>
      <c r="G15" s="18">
        <f t="shared" si="0"/>
        <v>390.95411902935894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1.1530891760425457</v>
      </c>
      <c r="D16" s="19">
        <f t="shared" ref="D16:G16" si="1">IFERROR(D13/D14,0)</f>
        <v>0.91000944634365011</v>
      </c>
      <c r="E16" s="19">
        <f t="shared" si="1"/>
        <v>5.1440345329404344</v>
      </c>
      <c r="F16" s="44">
        <f t="shared" si="1"/>
        <v>1.0489211791822635</v>
      </c>
      <c r="G16" s="19">
        <f t="shared" si="1"/>
        <v>1.5239639414160513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48.592656471023616</v>
      </c>
      <c r="D17" s="20">
        <f t="shared" ref="D17:F17" si="2">IFERROR(D14/$B$54,0)</f>
        <v>56.171892106511002</v>
      </c>
      <c r="E17" s="20">
        <f t="shared" si="2"/>
        <v>9.9371324411972477</v>
      </c>
      <c r="F17" s="45">
        <f t="shared" si="2"/>
        <v>48.732882365643519</v>
      </c>
      <c r="G17" s="20">
        <f>IFERROR(G14/$B$55,0)</f>
        <v>37.839632055092736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1.7226649439999999</v>
      </c>
      <c r="C24" s="7">
        <v>2.8279999999999999E-4</v>
      </c>
      <c r="D24" s="3">
        <v>28.51</v>
      </c>
      <c r="E24" s="3">
        <v>4.5599999999999996</v>
      </c>
      <c r="F24" s="3">
        <v>9.6999999999999993</v>
      </c>
      <c r="G24" s="3">
        <v>30.79</v>
      </c>
      <c r="H24" s="3">
        <v>73.77</v>
      </c>
      <c r="I24" s="3">
        <v>0</v>
      </c>
      <c r="J24" s="3">
        <v>7.3560000000000008</v>
      </c>
    </row>
    <row r="25" spans="1:10" x14ac:dyDescent="0.25">
      <c r="A25" s="2">
        <v>2</v>
      </c>
      <c r="B25" s="7">
        <v>1.7226649439999999</v>
      </c>
      <c r="C25" s="7">
        <v>2.8279999999999999E-4</v>
      </c>
      <c r="D25" s="3">
        <v>29.15</v>
      </c>
      <c r="E25" s="3">
        <v>4.66</v>
      </c>
      <c r="F25" s="3">
        <v>9.92</v>
      </c>
      <c r="G25" s="3">
        <v>31.05</v>
      </c>
      <c r="H25" s="3">
        <v>74.87</v>
      </c>
      <c r="I25" s="3">
        <v>0</v>
      </c>
      <c r="J25" s="3">
        <v>7.4780000000000006</v>
      </c>
    </row>
    <row r="26" spans="1:10" x14ac:dyDescent="0.25">
      <c r="A26" s="2">
        <v>3</v>
      </c>
      <c r="B26" s="7">
        <v>1.7226649439999999</v>
      </c>
      <c r="C26" s="7">
        <v>2.8279999999999999E-4</v>
      </c>
      <c r="D26" s="3">
        <v>29.81</v>
      </c>
      <c r="E26" s="3">
        <v>4.76</v>
      </c>
      <c r="F26" s="3">
        <v>10.14</v>
      </c>
      <c r="G26" s="3">
        <v>32.53</v>
      </c>
      <c r="H26" s="3">
        <v>76</v>
      </c>
      <c r="I26" s="3">
        <v>0</v>
      </c>
      <c r="J26" s="3">
        <v>7.7240000000000011</v>
      </c>
    </row>
    <row r="27" spans="1:10" x14ac:dyDescent="0.25">
      <c r="A27" s="2">
        <v>4</v>
      </c>
      <c r="B27" s="7">
        <v>1.7226649439999999</v>
      </c>
      <c r="C27" s="7">
        <v>2.8279999999999999E-4</v>
      </c>
      <c r="D27" s="3">
        <v>30.48</v>
      </c>
      <c r="E27" s="3">
        <v>4.87</v>
      </c>
      <c r="F27" s="3">
        <v>10.37</v>
      </c>
      <c r="G27" s="3">
        <v>33.53</v>
      </c>
      <c r="H27" s="3">
        <v>77.14</v>
      </c>
      <c r="I27" s="3">
        <v>0</v>
      </c>
      <c r="J27" s="3">
        <v>7.9250000000000007</v>
      </c>
    </row>
    <row r="28" spans="1:10" x14ac:dyDescent="0.25">
      <c r="A28" s="2">
        <v>5</v>
      </c>
      <c r="B28" s="7">
        <v>1.7226649439999999</v>
      </c>
      <c r="C28" s="7">
        <v>2.8279999999999999E-4</v>
      </c>
      <c r="D28" s="3">
        <v>31.16</v>
      </c>
      <c r="E28" s="3">
        <v>4.9800000000000004</v>
      </c>
      <c r="F28" s="3">
        <v>10.6</v>
      </c>
      <c r="G28" s="3">
        <v>34.840000000000003</v>
      </c>
      <c r="H28" s="3">
        <v>78.3</v>
      </c>
      <c r="I28" s="3">
        <v>0</v>
      </c>
      <c r="J28" s="3">
        <v>8.1580000000000013</v>
      </c>
    </row>
    <row r="29" spans="1:10" x14ac:dyDescent="0.25">
      <c r="A29" s="2">
        <v>6</v>
      </c>
      <c r="B29" s="7">
        <v>1.7226649439999999</v>
      </c>
      <c r="C29" s="7">
        <v>2.8279999999999999E-4</v>
      </c>
      <c r="D29" s="3">
        <v>31.87</v>
      </c>
      <c r="E29" s="3">
        <v>5.09</v>
      </c>
      <c r="F29" s="3">
        <v>10.84</v>
      </c>
      <c r="G29" s="3">
        <v>37.74</v>
      </c>
      <c r="H29" s="3">
        <v>79.47</v>
      </c>
      <c r="I29" s="3">
        <v>0</v>
      </c>
      <c r="J29" s="3">
        <v>8.5540000000000003</v>
      </c>
    </row>
    <row r="30" spans="1:10" x14ac:dyDescent="0.25">
      <c r="A30" s="2">
        <v>7</v>
      </c>
      <c r="B30" s="7">
        <v>1.7226649439999999</v>
      </c>
      <c r="C30" s="7">
        <v>2.8279999999999999E-4</v>
      </c>
      <c r="D30" s="3">
        <v>32.58</v>
      </c>
      <c r="E30" s="3">
        <v>5.21</v>
      </c>
      <c r="F30" s="3">
        <v>11.09</v>
      </c>
      <c r="G30" s="3">
        <v>42.98</v>
      </c>
      <c r="H30" s="3">
        <v>80.66</v>
      </c>
      <c r="I30" s="3">
        <v>0</v>
      </c>
      <c r="J30" s="3">
        <v>9.1859999999999982</v>
      </c>
    </row>
    <row r="31" spans="1:10" x14ac:dyDescent="0.25">
      <c r="A31" s="2">
        <v>8</v>
      </c>
      <c r="B31" s="7">
        <v>1.7226649439999999</v>
      </c>
      <c r="C31" s="7">
        <v>2.8279999999999999E-4</v>
      </c>
      <c r="D31" s="3">
        <v>33.32</v>
      </c>
      <c r="E31" s="3">
        <v>5.32</v>
      </c>
      <c r="F31" s="3">
        <v>11.34</v>
      </c>
      <c r="G31" s="3">
        <v>44.72</v>
      </c>
      <c r="H31" s="3">
        <v>81.87</v>
      </c>
      <c r="I31" s="3">
        <v>0</v>
      </c>
      <c r="J31" s="3">
        <v>9.4700000000000006</v>
      </c>
    </row>
    <row r="32" spans="1:10" x14ac:dyDescent="0.25">
      <c r="A32" s="2">
        <v>9</v>
      </c>
      <c r="B32" s="7">
        <v>1.7226649439999999</v>
      </c>
      <c r="C32" s="7">
        <v>2.8279999999999999E-4</v>
      </c>
      <c r="D32" s="3">
        <v>34.07</v>
      </c>
      <c r="E32" s="3">
        <v>5.44</v>
      </c>
      <c r="F32" s="3">
        <v>11.59</v>
      </c>
      <c r="G32" s="3">
        <v>47.3</v>
      </c>
      <c r="H32" s="3">
        <v>83.1</v>
      </c>
      <c r="I32" s="3">
        <v>0</v>
      </c>
      <c r="J32" s="3">
        <v>9.84</v>
      </c>
    </row>
    <row r="33" spans="1:10" x14ac:dyDescent="0.25">
      <c r="A33" s="2">
        <v>10</v>
      </c>
      <c r="B33" s="7">
        <v>1.7226649439999999</v>
      </c>
      <c r="C33" s="7">
        <v>2.8279999999999999E-4</v>
      </c>
      <c r="D33" s="3">
        <v>34.83</v>
      </c>
      <c r="E33" s="3">
        <v>5.57</v>
      </c>
      <c r="F33" s="3">
        <v>11.85</v>
      </c>
      <c r="G33" s="3">
        <v>49.29</v>
      </c>
      <c r="H33" s="3">
        <v>84.35</v>
      </c>
      <c r="I33" s="3">
        <v>0</v>
      </c>
      <c r="J33" s="3">
        <v>10.154</v>
      </c>
    </row>
    <row r="34" spans="1:10" x14ac:dyDescent="0.25">
      <c r="A34" s="2">
        <v>11</v>
      </c>
      <c r="B34" s="7">
        <v>1.7226649439999999</v>
      </c>
      <c r="C34" s="7">
        <v>2.8279999999999999E-4</v>
      </c>
      <c r="D34" s="3">
        <v>35.619999999999997</v>
      </c>
      <c r="E34" s="3">
        <v>5.69</v>
      </c>
      <c r="F34" s="3">
        <v>12.12</v>
      </c>
      <c r="G34" s="3">
        <v>51.53</v>
      </c>
      <c r="H34" s="3">
        <v>85.61</v>
      </c>
      <c r="I34" s="3">
        <v>0</v>
      </c>
      <c r="J34" s="3">
        <v>10.496</v>
      </c>
    </row>
    <row r="35" spans="1:10" x14ac:dyDescent="0.25">
      <c r="A35" s="2">
        <v>12</v>
      </c>
      <c r="B35" s="7">
        <v>1.7226649439999999</v>
      </c>
      <c r="C35" s="7">
        <v>2.8279999999999999E-4</v>
      </c>
      <c r="D35" s="3">
        <v>36.42</v>
      </c>
      <c r="E35" s="3">
        <v>5.82</v>
      </c>
      <c r="F35" s="3">
        <v>12.39</v>
      </c>
      <c r="G35" s="3">
        <v>55.18</v>
      </c>
      <c r="H35" s="3">
        <v>86.9</v>
      </c>
      <c r="I35" s="3">
        <v>0</v>
      </c>
      <c r="J35" s="3">
        <v>10.981000000000002</v>
      </c>
    </row>
    <row r="36" spans="1:10" x14ac:dyDescent="0.25">
      <c r="A36" s="2">
        <v>13</v>
      </c>
      <c r="B36" s="7">
        <v>1.7226649439999999</v>
      </c>
      <c r="C36" s="7">
        <v>2.8279999999999999E-4</v>
      </c>
      <c r="D36" s="3">
        <v>37.24</v>
      </c>
      <c r="E36" s="3">
        <v>5.95</v>
      </c>
      <c r="F36" s="3">
        <v>12.67</v>
      </c>
      <c r="G36" s="3">
        <v>58.85</v>
      </c>
      <c r="H36" s="3">
        <v>88.2</v>
      </c>
      <c r="I36" s="3">
        <v>0</v>
      </c>
      <c r="J36" s="3">
        <v>11.471000000000002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15.310955482412371</v>
      </c>
      <c r="C54" s="7">
        <f t="shared" ref="C54:J54" si="3">C24+NPV($F$18,C25:C53)</f>
        <v>2.5135115365917718E-3</v>
      </c>
      <c r="D54" s="3">
        <f t="shared" si="3"/>
        <v>284.48718559809799</v>
      </c>
      <c r="E54" s="3">
        <f t="shared" si="3"/>
        <v>45.459547976084998</v>
      </c>
      <c r="F54" s="3">
        <f t="shared" si="3"/>
        <v>96.792235343928908</v>
      </c>
      <c r="G54" s="3">
        <f t="shared" si="3"/>
        <v>355.91041422487012</v>
      </c>
      <c r="H54" s="3">
        <f t="shared" si="3"/>
        <v>707.89834697565402</v>
      </c>
      <c r="I54" s="3">
        <f t="shared" si="3"/>
        <v>0</v>
      </c>
      <c r="J54" s="3">
        <f t="shared" si="3"/>
        <v>78.264938314298206</v>
      </c>
    </row>
    <row r="55" spans="1:10" x14ac:dyDescent="0.25">
      <c r="A55" s="4" t="s">
        <v>32</v>
      </c>
      <c r="B55" s="7">
        <f>B24+NPV($G$18,B25:B53)</f>
        <v>19.718664054228952</v>
      </c>
      <c r="C55" s="7">
        <f t="shared" ref="C55:J55" si="4">C24+NPV($G$18,C25:C53)</f>
        <v>3.2370997122560291E-3</v>
      </c>
      <c r="D55" s="3">
        <f t="shared" si="4"/>
        <v>371.7406730210007</v>
      </c>
      <c r="E55" s="3">
        <f t="shared" si="4"/>
        <v>59.400723022094425</v>
      </c>
      <c r="F55" s="3">
        <f t="shared" si="4"/>
        <v>126.47891981330837</v>
      </c>
      <c r="G55" s="3">
        <f t="shared" si="4"/>
        <v>476.10796728847424</v>
      </c>
      <c r="H55" s="3">
        <f t="shared" si="4"/>
        <v>920.56162898014065</v>
      </c>
      <c r="I55" s="3">
        <f t="shared" si="4"/>
        <v>0</v>
      </c>
      <c r="J55" s="3">
        <f t="shared" si="4"/>
        <v>103.37282831448776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72</v>
      </c>
      <c r="B4" s="1"/>
      <c r="C4" s="1"/>
    </row>
    <row r="6" spans="1:10" x14ac:dyDescent="0.25">
      <c r="A6" s="2" t="s">
        <v>0</v>
      </c>
      <c r="B6" s="2"/>
      <c r="C6" s="3">
        <v>13.379722895926474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9460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750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7673.8182369843471</v>
      </c>
      <c r="D13" s="16">
        <f>SUM(D54:G54)</f>
        <v>28181.463996722592</v>
      </c>
      <c r="E13" s="16">
        <f>SUM(D54:G54)</f>
        <v>28181.463996722592</v>
      </c>
      <c r="F13" s="41">
        <f>SUM(D54:G54)+I54+C9</f>
        <v>28181.463996722592</v>
      </c>
      <c r="G13" s="16">
        <f>SUM(D55:G55)+J55</f>
        <v>42408.86385441944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9460</v>
      </c>
      <c r="D14" s="17">
        <f>H54+C6+C8</f>
        <v>7687.1979598802736</v>
      </c>
      <c r="E14" s="17">
        <f>C6+C8</f>
        <v>763.37972289592642</v>
      </c>
      <c r="F14" s="42">
        <f>C6+C7</f>
        <v>9473.3797228959265</v>
      </c>
      <c r="G14" s="17">
        <f>C6+C7</f>
        <v>9473.3797228959265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-1786.1817630156529</v>
      </c>
      <c r="D15" s="18">
        <f t="shared" ref="D15:G15" si="0">D13-D14</f>
        <v>20494.266036842317</v>
      </c>
      <c r="E15" s="18">
        <f t="shared" si="0"/>
        <v>27418.084273826666</v>
      </c>
      <c r="F15" s="43">
        <f t="shared" si="0"/>
        <v>18708.084273826666</v>
      </c>
      <c r="G15" s="18">
        <f t="shared" si="0"/>
        <v>32935.48413152351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0.81118586014633687</v>
      </c>
      <c r="D16" s="19">
        <f t="shared" ref="D16:G16" si="1">IFERROR(D13/D14,0)</f>
        <v>3.6660255328147571</v>
      </c>
      <c r="E16" s="19">
        <f t="shared" si="1"/>
        <v>36.916704952306738</v>
      </c>
      <c r="F16" s="44">
        <f t="shared" si="1"/>
        <v>2.9748056998719958</v>
      </c>
      <c r="G16" s="19">
        <f t="shared" si="1"/>
        <v>4.4766350653001625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91.054590470751904</v>
      </c>
      <c r="D17" s="20">
        <f t="shared" ref="D17:F17" si="2">IFERROR(D14/$B$54,0)</f>
        <v>73.990979080813716</v>
      </c>
      <c r="E17" s="20">
        <f t="shared" si="2"/>
        <v>7.3476985245205757</v>
      </c>
      <c r="F17" s="45">
        <f t="shared" si="2"/>
        <v>91.183373260276284</v>
      </c>
      <c r="G17" s="20">
        <f>IFERROR(G14/$B$55,0)</f>
        <v>68.207903192998259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10.735380000000001</v>
      </c>
      <c r="C24" s="7">
        <v>2.2499999999999998E-3</v>
      </c>
      <c r="D24" s="3">
        <v>1503.58</v>
      </c>
      <c r="E24" s="3">
        <v>240.28</v>
      </c>
      <c r="F24" s="3">
        <v>511.58</v>
      </c>
      <c r="G24" s="3">
        <v>241.79</v>
      </c>
      <c r="H24" s="3">
        <v>655.57</v>
      </c>
      <c r="I24" s="3">
        <v>0</v>
      </c>
      <c r="J24" s="3">
        <v>249.72300000000001</v>
      </c>
    </row>
    <row r="25" spans="1:10" x14ac:dyDescent="0.25">
      <c r="A25" s="2">
        <v>2</v>
      </c>
      <c r="B25" s="7">
        <v>10.735380000000001</v>
      </c>
      <c r="C25" s="7">
        <v>2.2499999999999998E-3</v>
      </c>
      <c r="D25" s="3">
        <v>1537.42</v>
      </c>
      <c r="E25" s="3">
        <v>245.69</v>
      </c>
      <c r="F25" s="3">
        <v>523.09</v>
      </c>
      <c r="G25" s="3">
        <v>249.73</v>
      </c>
      <c r="H25" s="3">
        <v>665.41</v>
      </c>
      <c r="I25" s="3">
        <v>0</v>
      </c>
      <c r="J25" s="3">
        <v>255.59300000000005</v>
      </c>
    </row>
    <row r="26" spans="1:10" x14ac:dyDescent="0.25">
      <c r="A26" s="2">
        <v>3</v>
      </c>
      <c r="B26" s="7">
        <v>10.735380000000001</v>
      </c>
      <c r="C26" s="7">
        <v>2.2499999999999998E-3</v>
      </c>
      <c r="D26" s="3">
        <v>1572.01</v>
      </c>
      <c r="E26" s="3">
        <v>251.22</v>
      </c>
      <c r="F26" s="3">
        <v>534.86</v>
      </c>
      <c r="G26" s="3">
        <v>265.27</v>
      </c>
      <c r="H26" s="3">
        <v>675.39</v>
      </c>
      <c r="I26" s="3">
        <v>0</v>
      </c>
      <c r="J26" s="3">
        <v>262.33600000000001</v>
      </c>
    </row>
    <row r="27" spans="1:10" x14ac:dyDescent="0.25">
      <c r="A27" s="2">
        <v>4</v>
      </c>
      <c r="B27" s="7">
        <v>10.735380000000001</v>
      </c>
      <c r="C27" s="7">
        <v>2.2499999999999998E-3</v>
      </c>
      <c r="D27" s="3">
        <v>1607.38</v>
      </c>
      <c r="E27" s="3">
        <v>256.87</v>
      </c>
      <c r="F27" s="3">
        <v>546.9</v>
      </c>
      <c r="G27" s="3">
        <v>269.95999999999998</v>
      </c>
      <c r="H27" s="3">
        <v>685.52</v>
      </c>
      <c r="I27" s="3">
        <v>0</v>
      </c>
      <c r="J27" s="3">
        <v>268.11100000000005</v>
      </c>
    </row>
    <row r="28" spans="1:10" x14ac:dyDescent="0.25">
      <c r="A28" s="2">
        <v>5</v>
      </c>
      <c r="B28" s="7">
        <v>10.735380000000001</v>
      </c>
      <c r="C28" s="7">
        <v>2.2499999999999998E-3</v>
      </c>
      <c r="D28" s="3">
        <v>1643.54</v>
      </c>
      <c r="E28" s="3">
        <v>262.64999999999998</v>
      </c>
      <c r="F28" s="3">
        <v>559.20000000000005</v>
      </c>
      <c r="G28" s="3">
        <v>282.31</v>
      </c>
      <c r="H28" s="3">
        <v>695.8</v>
      </c>
      <c r="I28" s="3">
        <v>0</v>
      </c>
      <c r="J28" s="3">
        <v>274.77000000000004</v>
      </c>
    </row>
    <row r="29" spans="1:10" x14ac:dyDescent="0.25">
      <c r="A29" s="2">
        <v>6</v>
      </c>
      <c r="B29" s="7">
        <v>10.735380000000001</v>
      </c>
      <c r="C29" s="7">
        <v>2.2499999999999998E-3</v>
      </c>
      <c r="D29" s="3">
        <v>1680.52</v>
      </c>
      <c r="E29" s="3">
        <v>268.56</v>
      </c>
      <c r="F29" s="3">
        <v>571.78</v>
      </c>
      <c r="G29" s="3">
        <v>310.61</v>
      </c>
      <c r="H29" s="3">
        <v>706.24</v>
      </c>
      <c r="I29" s="3">
        <v>0</v>
      </c>
      <c r="J29" s="3">
        <v>283.14699999999999</v>
      </c>
    </row>
    <row r="30" spans="1:10" x14ac:dyDescent="0.25">
      <c r="A30" s="2">
        <v>7</v>
      </c>
      <c r="B30" s="7">
        <v>10.735380000000001</v>
      </c>
      <c r="C30" s="7">
        <v>2.2499999999999998E-3</v>
      </c>
      <c r="D30" s="3">
        <v>1718.33</v>
      </c>
      <c r="E30" s="3">
        <v>274.60000000000002</v>
      </c>
      <c r="F30" s="3">
        <v>584.65</v>
      </c>
      <c r="G30" s="3">
        <v>348.46</v>
      </c>
      <c r="H30" s="3">
        <v>716.83</v>
      </c>
      <c r="I30" s="3">
        <v>0</v>
      </c>
      <c r="J30" s="3">
        <v>292.60399999999998</v>
      </c>
    </row>
    <row r="31" spans="1:10" x14ac:dyDescent="0.25">
      <c r="A31" s="2">
        <v>8</v>
      </c>
      <c r="B31" s="7">
        <v>10.735380000000001</v>
      </c>
      <c r="C31" s="7">
        <v>2.2499999999999998E-3</v>
      </c>
      <c r="D31" s="3">
        <v>1757</v>
      </c>
      <c r="E31" s="3">
        <v>280.77999999999997</v>
      </c>
      <c r="F31" s="3">
        <v>597.79999999999995</v>
      </c>
      <c r="G31" s="3">
        <v>353.89</v>
      </c>
      <c r="H31" s="3">
        <v>727.58</v>
      </c>
      <c r="I31" s="3">
        <v>0</v>
      </c>
      <c r="J31" s="3">
        <v>298.947</v>
      </c>
    </row>
    <row r="32" spans="1:10" x14ac:dyDescent="0.25">
      <c r="A32" s="2">
        <v>9</v>
      </c>
      <c r="B32" s="7">
        <v>10.735380000000001</v>
      </c>
      <c r="C32" s="7">
        <v>2.2499999999999998E-3</v>
      </c>
      <c r="D32" s="3">
        <v>1796.53</v>
      </c>
      <c r="E32" s="3">
        <v>287.10000000000002</v>
      </c>
      <c r="F32" s="3">
        <v>611.25</v>
      </c>
      <c r="G32" s="3">
        <v>378.5</v>
      </c>
      <c r="H32" s="3">
        <v>738.5</v>
      </c>
      <c r="I32" s="3">
        <v>0</v>
      </c>
      <c r="J32" s="3">
        <v>307.33800000000002</v>
      </c>
    </row>
    <row r="33" spans="1:10" x14ac:dyDescent="0.25">
      <c r="A33" s="2">
        <v>10</v>
      </c>
      <c r="B33" s="7">
        <v>10.735380000000001</v>
      </c>
      <c r="C33" s="7">
        <v>2.2499999999999998E-3</v>
      </c>
      <c r="D33" s="3">
        <v>1836.95</v>
      </c>
      <c r="E33" s="3">
        <v>293.56</v>
      </c>
      <c r="F33" s="3">
        <v>625.01</v>
      </c>
      <c r="G33" s="3">
        <v>393.59</v>
      </c>
      <c r="H33" s="3">
        <v>749.58</v>
      </c>
      <c r="I33" s="3">
        <v>0</v>
      </c>
      <c r="J33" s="3">
        <v>314.91100000000006</v>
      </c>
    </row>
    <row r="34" spans="1:10" x14ac:dyDescent="0.25">
      <c r="A34" s="2">
        <v>11</v>
      </c>
      <c r="B34" s="7">
        <v>10.735380000000001</v>
      </c>
      <c r="C34" s="7">
        <v>2.2499999999999998E-3</v>
      </c>
      <c r="D34" s="3">
        <v>1878.28</v>
      </c>
      <c r="E34" s="3">
        <v>300.16000000000003</v>
      </c>
      <c r="F34" s="3">
        <v>639.07000000000005</v>
      </c>
      <c r="G34" s="3">
        <v>410.51</v>
      </c>
      <c r="H34" s="3">
        <v>760.82</v>
      </c>
      <c r="I34" s="3">
        <v>0</v>
      </c>
      <c r="J34" s="3">
        <v>322.80200000000008</v>
      </c>
    </row>
    <row r="35" spans="1:10" x14ac:dyDescent="0.25">
      <c r="A35" s="2">
        <v>12</v>
      </c>
      <c r="B35" s="7">
        <v>10.735380000000001</v>
      </c>
      <c r="C35" s="7">
        <v>2.2499999999999998E-3</v>
      </c>
      <c r="D35" s="3">
        <v>1920.54</v>
      </c>
      <c r="E35" s="3">
        <v>306.92</v>
      </c>
      <c r="F35" s="3">
        <v>653.45000000000005</v>
      </c>
      <c r="G35" s="3">
        <v>435.27</v>
      </c>
      <c r="H35" s="3">
        <v>772.23</v>
      </c>
      <c r="I35" s="3">
        <v>0</v>
      </c>
      <c r="J35" s="3">
        <v>331.61799999999999</v>
      </c>
    </row>
    <row r="36" spans="1:10" x14ac:dyDescent="0.25">
      <c r="A36" s="2">
        <v>13</v>
      </c>
      <c r="B36" s="7">
        <v>10.735380000000001</v>
      </c>
      <c r="C36" s="7">
        <v>2.2499999999999998E-3</v>
      </c>
      <c r="D36" s="3">
        <v>1963.76</v>
      </c>
      <c r="E36" s="3">
        <v>313.82</v>
      </c>
      <c r="F36" s="3">
        <v>668.15</v>
      </c>
      <c r="G36" s="3">
        <v>466.29</v>
      </c>
      <c r="H36" s="3">
        <v>783.81</v>
      </c>
      <c r="I36" s="3">
        <v>0</v>
      </c>
      <c r="J36" s="3">
        <v>341.202</v>
      </c>
    </row>
    <row r="37" spans="1:10" x14ac:dyDescent="0.25">
      <c r="A37" s="2">
        <v>14</v>
      </c>
      <c r="B37" s="7">
        <v>10.735380000000001</v>
      </c>
      <c r="C37" s="7">
        <v>2.2499999999999998E-3</v>
      </c>
      <c r="D37" s="3">
        <v>2007.94</v>
      </c>
      <c r="E37" s="3">
        <v>320.88</v>
      </c>
      <c r="F37" s="3">
        <v>683.19</v>
      </c>
      <c r="G37" s="3">
        <v>488.94</v>
      </c>
      <c r="H37" s="3">
        <v>795.57</v>
      </c>
      <c r="I37" s="3">
        <v>0</v>
      </c>
      <c r="J37" s="3">
        <v>350.09500000000003</v>
      </c>
    </row>
    <row r="38" spans="1:10" x14ac:dyDescent="0.25">
      <c r="A38" s="2">
        <v>15</v>
      </c>
      <c r="B38" s="7">
        <v>10.735380000000001</v>
      </c>
      <c r="C38" s="7">
        <v>2.2499999999999998E-3</v>
      </c>
      <c r="D38" s="3">
        <v>2053.12</v>
      </c>
      <c r="E38" s="3">
        <v>328.1</v>
      </c>
      <c r="F38" s="3">
        <v>698.56</v>
      </c>
      <c r="G38" s="3">
        <v>574.42999999999995</v>
      </c>
      <c r="H38" s="3">
        <v>807.51</v>
      </c>
      <c r="I38" s="3">
        <v>0</v>
      </c>
      <c r="J38" s="3">
        <v>365.42099999999999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103.89371860432115</v>
      </c>
      <c r="C54" s="7">
        <f t="shared" ref="C54:J54" si="3">C24+NPV($F$18,C25:C53)</f>
        <v>2.1774810659680652E-2</v>
      </c>
      <c r="D54" s="3">
        <f t="shared" si="3"/>
        <v>16605.782359447781</v>
      </c>
      <c r="E54" s="3">
        <f t="shared" si="3"/>
        <v>2653.7182906185085</v>
      </c>
      <c r="F54" s="3">
        <f t="shared" si="3"/>
        <v>5649.9722420612516</v>
      </c>
      <c r="G54" s="3">
        <f t="shared" si="3"/>
        <v>3271.9911045950494</v>
      </c>
      <c r="H54" s="3">
        <f t="shared" si="3"/>
        <v>6923.8182369843471</v>
      </c>
      <c r="I54" s="3">
        <f t="shared" si="3"/>
        <v>0</v>
      </c>
      <c r="J54" s="3">
        <f t="shared" si="3"/>
        <v>2818.1463996722591</v>
      </c>
    </row>
    <row r="55" spans="1:10" x14ac:dyDescent="0.25">
      <c r="A55" s="4" t="s">
        <v>32</v>
      </c>
      <c r="B55" s="7">
        <f>B24+NPV($G$18,B25:B53)</f>
        <v>138.88976613297206</v>
      </c>
      <c r="C55" s="7">
        <f t="shared" ref="C55:J55" si="4">C24+NPV($G$18,C25:C53)</f>
        <v>2.9109540025521886E-2</v>
      </c>
      <c r="D55" s="3">
        <f t="shared" si="4"/>
        <v>22631.164684181596</v>
      </c>
      <c r="E55" s="3">
        <f t="shared" si="4"/>
        <v>3616.6154900423498</v>
      </c>
      <c r="F55" s="3">
        <f t="shared" si="4"/>
        <v>7700.0595150458457</v>
      </c>
      <c r="G55" s="3">
        <f t="shared" si="4"/>
        <v>4605.672905656972</v>
      </c>
      <c r="H55" s="3">
        <f t="shared" si="4"/>
        <v>9375.8326098118141</v>
      </c>
      <c r="I55" s="3">
        <f t="shared" si="4"/>
        <v>0</v>
      </c>
      <c r="J55" s="3">
        <f t="shared" si="4"/>
        <v>3855.351259492676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73</v>
      </c>
      <c r="B4" s="1"/>
      <c r="C4" s="1"/>
    </row>
    <row r="6" spans="1:10" x14ac:dyDescent="0.25">
      <c r="A6" s="2" t="s">
        <v>0</v>
      </c>
      <c r="B6" s="2"/>
      <c r="C6" s="3">
        <v>19.445048090863487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2724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2970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13032.525478517357</v>
      </c>
      <c r="D13" s="16">
        <f>SUM(D54:G54)</f>
        <v>40956.777510746622</v>
      </c>
      <c r="E13" s="16">
        <f>SUM(D54:G54)</f>
        <v>40956.777510746622</v>
      </c>
      <c r="F13" s="41">
        <f>SUM(D54:G54)+I54+C9</f>
        <v>40956.777510746622</v>
      </c>
      <c r="G13" s="16">
        <f>SUM(D55:G55)+J55</f>
        <v>61633.790763841571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2724</v>
      </c>
      <c r="D14" s="17">
        <f>H54+C6+C8</f>
        <v>13051.97052660822</v>
      </c>
      <c r="E14" s="17">
        <f>C6+C8</f>
        <v>2989.4450480908636</v>
      </c>
      <c r="F14" s="42">
        <f>C6+C7</f>
        <v>2743.4450480908636</v>
      </c>
      <c r="G14" s="17">
        <f>C6+C7</f>
        <v>2743.4450480908636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10308.525478517357</v>
      </c>
      <c r="D15" s="18">
        <f t="shared" ref="D15:G15" si="0">D13-D14</f>
        <v>27904.806984138402</v>
      </c>
      <c r="E15" s="18">
        <f t="shared" si="0"/>
        <v>37967.332462655759</v>
      </c>
      <c r="F15" s="43">
        <f t="shared" si="0"/>
        <v>38213.332462655759</v>
      </c>
      <c r="G15" s="18">
        <f t="shared" si="0"/>
        <v>58890.345715750707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4.7843338761076932</v>
      </c>
      <c r="D16" s="19">
        <f t="shared" ref="D16:G16" si="1">IFERROR(D13/D14,0)</f>
        <v>3.1379765551301739</v>
      </c>
      <c r="E16" s="19">
        <f t="shared" si="1"/>
        <v>13.700461741854955</v>
      </c>
      <c r="F16" s="44">
        <f t="shared" si="1"/>
        <v>14.928958587761048</v>
      </c>
      <c r="G16" s="19">
        <f t="shared" si="1"/>
        <v>22.465837544926195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18.040804888997318</v>
      </c>
      <c r="D17" s="20">
        <f t="shared" ref="D17:F17" si="2">IFERROR(D14/$B$54,0)</f>
        <v>86.442016772203544</v>
      </c>
      <c r="E17" s="20">
        <f t="shared" si="2"/>
        <v>19.798823362329834</v>
      </c>
      <c r="F17" s="45">
        <f t="shared" si="2"/>
        <v>18.169587678521708</v>
      </c>
      <c r="G17" s="20">
        <f>IFERROR(G14/$B$55,0)</f>
        <v>13.591397566481596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15.6019659</v>
      </c>
      <c r="C24" s="7">
        <v>6.5225999999999999E-3</v>
      </c>
      <c r="D24" s="3">
        <v>2185.19</v>
      </c>
      <c r="E24" s="3">
        <v>349.21</v>
      </c>
      <c r="F24" s="3">
        <v>743.49</v>
      </c>
      <c r="G24" s="3">
        <v>351.4</v>
      </c>
      <c r="H24" s="3">
        <v>952.76</v>
      </c>
      <c r="I24" s="3">
        <v>0</v>
      </c>
      <c r="J24" s="3">
        <v>362.92900000000009</v>
      </c>
    </row>
    <row r="25" spans="1:10" x14ac:dyDescent="0.25">
      <c r="A25" s="2">
        <v>2</v>
      </c>
      <c r="B25" s="7">
        <v>15.6019659</v>
      </c>
      <c r="C25" s="7">
        <v>6.5225999999999999E-3</v>
      </c>
      <c r="D25" s="3">
        <v>2234.36</v>
      </c>
      <c r="E25" s="3">
        <v>357.07</v>
      </c>
      <c r="F25" s="3">
        <v>760.22</v>
      </c>
      <c r="G25" s="3">
        <v>362.94</v>
      </c>
      <c r="H25" s="3">
        <v>967.05</v>
      </c>
      <c r="I25" s="3">
        <v>0</v>
      </c>
      <c r="J25" s="3">
        <v>371.45900000000006</v>
      </c>
    </row>
    <row r="26" spans="1:10" x14ac:dyDescent="0.25">
      <c r="A26" s="2">
        <v>3</v>
      </c>
      <c r="B26" s="7">
        <v>15.6019659</v>
      </c>
      <c r="C26" s="7">
        <v>6.5225999999999999E-3</v>
      </c>
      <c r="D26" s="3">
        <v>2284.63</v>
      </c>
      <c r="E26" s="3">
        <v>365.1</v>
      </c>
      <c r="F26" s="3">
        <v>777.33</v>
      </c>
      <c r="G26" s="3">
        <v>385.52</v>
      </c>
      <c r="H26" s="3">
        <v>981.56</v>
      </c>
      <c r="I26" s="3">
        <v>0</v>
      </c>
      <c r="J26" s="3">
        <v>381.25800000000004</v>
      </c>
    </row>
    <row r="27" spans="1:10" x14ac:dyDescent="0.25">
      <c r="A27" s="2">
        <v>4</v>
      </c>
      <c r="B27" s="7">
        <v>15.6019659</v>
      </c>
      <c r="C27" s="7">
        <v>6.5225999999999999E-3</v>
      </c>
      <c r="D27" s="3">
        <v>2336.04</v>
      </c>
      <c r="E27" s="3">
        <v>373.32</v>
      </c>
      <c r="F27" s="3">
        <v>794.82</v>
      </c>
      <c r="G27" s="3">
        <v>392.33</v>
      </c>
      <c r="H27" s="3">
        <v>996.28</v>
      </c>
      <c r="I27" s="3">
        <v>0</v>
      </c>
      <c r="J27" s="3">
        <v>389.65100000000007</v>
      </c>
    </row>
    <row r="28" spans="1:10" x14ac:dyDescent="0.25">
      <c r="A28" s="2">
        <v>5</v>
      </c>
      <c r="B28" s="7">
        <v>15.6019659</v>
      </c>
      <c r="C28" s="7">
        <v>6.5225999999999999E-3</v>
      </c>
      <c r="D28" s="3">
        <v>2388.6</v>
      </c>
      <c r="E28" s="3">
        <v>381.72</v>
      </c>
      <c r="F28" s="3">
        <v>812.7</v>
      </c>
      <c r="G28" s="3">
        <v>410.28</v>
      </c>
      <c r="H28" s="3">
        <v>1011.22</v>
      </c>
      <c r="I28" s="3">
        <v>0</v>
      </c>
      <c r="J28" s="3">
        <v>399.32999999999993</v>
      </c>
    </row>
    <row r="29" spans="1:10" x14ac:dyDescent="0.25">
      <c r="A29" s="2">
        <v>6</v>
      </c>
      <c r="B29" s="7">
        <v>15.6019659</v>
      </c>
      <c r="C29" s="7">
        <v>6.5225999999999999E-3</v>
      </c>
      <c r="D29" s="3">
        <v>2442.34</v>
      </c>
      <c r="E29" s="3">
        <v>390.3</v>
      </c>
      <c r="F29" s="3">
        <v>830.99</v>
      </c>
      <c r="G29" s="3">
        <v>451.42</v>
      </c>
      <c r="H29" s="3">
        <v>1026.3900000000001</v>
      </c>
      <c r="I29" s="3">
        <v>0</v>
      </c>
      <c r="J29" s="3">
        <v>411.50500000000005</v>
      </c>
    </row>
    <row r="30" spans="1:10" x14ac:dyDescent="0.25">
      <c r="A30" s="2">
        <v>7</v>
      </c>
      <c r="B30" s="7">
        <v>15.6019659</v>
      </c>
      <c r="C30" s="7">
        <v>6.5225999999999999E-3</v>
      </c>
      <c r="D30" s="3">
        <v>2497.29</v>
      </c>
      <c r="E30" s="3">
        <v>399.09</v>
      </c>
      <c r="F30" s="3">
        <v>849.68</v>
      </c>
      <c r="G30" s="3">
        <v>506.42</v>
      </c>
      <c r="H30" s="3">
        <v>1041.79</v>
      </c>
      <c r="I30" s="3">
        <v>0</v>
      </c>
      <c r="J30" s="3">
        <v>425.24799999999999</v>
      </c>
    </row>
    <row r="31" spans="1:10" x14ac:dyDescent="0.25">
      <c r="A31" s="2">
        <v>8</v>
      </c>
      <c r="B31" s="7">
        <v>15.6019659</v>
      </c>
      <c r="C31" s="7">
        <v>6.5225999999999999E-3</v>
      </c>
      <c r="D31" s="3">
        <v>2553.48</v>
      </c>
      <c r="E31" s="3">
        <v>408.07</v>
      </c>
      <c r="F31" s="3">
        <v>868.8</v>
      </c>
      <c r="G31" s="3">
        <v>514.30999999999995</v>
      </c>
      <c r="H31" s="3">
        <v>1057.4100000000001</v>
      </c>
      <c r="I31" s="3">
        <v>0</v>
      </c>
      <c r="J31" s="3">
        <v>434.46600000000001</v>
      </c>
    </row>
    <row r="32" spans="1:10" x14ac:dyDescent="0.25">
      <c r="A32" s="2">
        <v>9</v>
      </c>
      <c r="B32" s="7">
        <v>15.6019659</v>
      </c>
      <c r="C32" s="7">
        <v>6.5225999999999999E-3</v>
      </c>
      <c r="D32" s="3">
        <v>2610.94</v>
      </c>
      <c r="E32" s="3">
        <v>417.25</v>
      </c>
      <c r="F32" s="3">
        <v>888.35</v>
      </c>
      <c r="G32" s="3">
        <v>550.09</v>
      </c>
      <c r="H32" s="3">
        <v>1073.27</v>
      </c>
      <c r="I32" s="3">
        <v>0</v>
      </c>
      <c r="J32" s="3">
        <v>446.66300000000001</v>
      </c>
    </row>
    <row r="33" spans="1:10" x14ac:dyDescent="0.25">
      <c r="A33" s="2">
        <v>10</v>
      </c>
      <c r="B33" s="7">
        <v>15.6019659</v>
      </c>
      <c r="C33" s="7">
        <v>6.5225999999999999E-3</v>
      </c>
      <c r="D33" s="3">
        <v>2669.68</v>
      </c>
      <c r="E33" s="3">
        <v>426.64</v>
      </c>
      <c r="F33" s="3">
        <v>908.34</v>
      </c>
      <c r="G33" s="3">
        <v>572.01</v>
      </c>
      <c r="H33" s="3">
        <v>1089.3699999999999</v>
      </c>
      <c r="I33" s="3">
        <v>0</v>
      </c>
      <c r="J33" s="3">
        <v>457.66700000000003</v>
      </c>
    </row>
    <row r="34" spans="1:10" x14ac:dyDescent="0.25">
      <c r="A34" s="2">
        <v>11</v>
      </c>
      <c r="B34" s="7">
        <v>15.6019659</v>
      </c>
      <c r="C34" s="7">
        <v>6.5225999999999999E-3</v>
      </c>
      <c r="D34" s="3">
        <v>2729.75</v>
      </c>
      <c r="E34" s="3">
        <v>436.23</v>
      </c>
      <c r="F34" s="3">
        <v>928.77</v>
      </c>
      <c r="G34" s="3">
        <v>596.61</v>
      </c>
      <c r="H34" s="3">
        <v>1105.71</v>
      </c>
      <c r="I34" s="3">
        <v>0</v>
      </c>
      <c r="J34" s="3">
        <v>469.13599999999997</v>
      </c>
    </row>
    <row r="35" spans="1:10" x14ac:dyDescent="0.25">
      <c r="A35" s="2">
        <v>12</v>
      </c>
      <c r="B35" s="7">
        <v>15.6019659</v>
      </c>
      <c r="C35" s="7">
        <v>6.5225999999999999E-3</v>
      </c>
      <c r="D35" s="3">
        <v>2791.17</v>
      </c>
      <c r="E35" s="3">
        <v>446.05</v>
      </c>
      <c r="F35" s="3">
        <v>949.67</v>
      </c>
      <c r="G35" s="3">
        <v>632.59</v>
      </c>
      <c r="H35" s="3">
        <v>1122.3</v>
      </c>
      <c r="I35" s="3">
        <v>0</v>
      </c>
      <c r="J35" s="3">
        <v>481.94800000000009</v>
      </c>
    </row>
    <row r="36" spans="1:10" x14ac:dyDescent="0.25">
      <c r="A36" s="2">
        <v>13</v>
      </c>
      <c r="B36" s="7">
        <v>15.6019659</v>
      </c>
      <c r="C36" s="7">
        <v>6.5225999999999999E-3</v>
      </c>
      <c r="D36" s="3">
        <v>2853.97</v>
      </c>
      <c r="E36" s="3">
        <v>456.09</v>
      </c>
      <c r="F36" s="3">
        <v>971.04</v>
      </c>
      <c r="G36" s="3">
        <v>677.67</v>
      </c>
      <c r="H36" s="3">
        <v>1139.1300000000001</v>
      </c>
      <c r="I36" s="3">
        <v>0</v>
      </c>
      <c r="J36" s="3">
        <v>495.87700000000007</v>
      </c>
    </row>
    <row r="37" spans="1:10" x14ac:dyDescent="0.25">
      <c r="A37" s="2">
        <v>14</v>
      </c>
      <c r="B37" s="7">
        <v>15.6019659</v>
      </c>
      <c r="C37" s="7">
        <v>6.5225999999999999E-3</v>
      </c>
      <c r="D37" s="3">
        <v>2918.19</v>
      </c>
      <c r="E37" s="3">
        <v>466.35</v>
      </c>
      <c r="F37" s="3">
        <v>992.89</v>
      </c>
      <c r="G37" s="3">
        <v>710.58</v>
      </c>
      <c r="H37" s="3">
        <v>1156.22</v>
      </c>
      <c r="I37" s="3">
        <v>0</v>
      </c>
      <c r="J37" s="3">
        <v>508.80100000000004</v>
      </c>
    </row>
    <row r="38" spans="1:10" x14ac:dyDescent="0.25">
      <c r="A38" s="2">
        <v>15</v>
      </c>
      <c r="B38" s="7">
        <v>15.6019659</v>
      </c>
      <c r="C38" s="7">
        <v>6.5225999999999999E-3</v>
      </c>
      <c r="D38" s="3">
        <v>2983.84</v>
      </c>
      <c r="E38" s="3">
        <v>476.84</v>
      </c>
      <c r="F38" s="3">
        <v>1015.23</v>
      </c>
      <c r="G38" s="3">
        <v>834.84</v>
      </c>
      <c r="H38" s="3">
        <v>1173.57</v>
      </c>
      <c r="I38" s="3">
        <v>0</v>
      </c>
      <c r="J38" s="3">
        <v>531.07500000000005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150.99104595168626</v>
      </c>
      <c r="C54" s="7">
        <f t="shared" ref="C54:J54" si="3">C24+NPV($F$18,C25:C53)</f>
        <v>6.312372444837025E-2</v>
      </c>
      <c r="D54" s="3">
        <f t="shared" si="3"/>
        <v>24133.552404998536</v>
      </c>
      <c r="E54" s="3">
        <f t="shared" si="3"/>
        <v>3856.7369168624768</v>
      </c>
      <c r="F54" s="3">
        <f t="shared" si="3"/>
        <v>8211.2400571091166</v>
      </c>
      <c r="G54" s="3">
        <f t="shared" si="3"/>
        <v>4755.2481317765005</v>
      </c>
      <c r="H54" s="3">
        <f t="shared" si="3"/>
        <v>10062.525478517357</v>
      </c>
      <c r="I54" s="3">
        <f t="shared" si="3"/>
        <v>0</v>
      </c>
      <c r="J54" s="3">
        <f t="shared" si="3"/>
        <v>4095.6777510746633</v>
      </c>
    </row>
    <row r="55" spans="1:10" x14ac:dyDescent="0.25">
      <c r="A55" s="4" t="s">
        <v>32</v>
      </c>
      <c r="B55" s="7">
        <f>B24+NPV($G$18,B25:B53)</f>
        <v>201.85157815239003</v>
      </c>
      <c r="C55" s="7">
        <f t="shared" ref="C55:J55" si="4">C24+NPV($G$18,C25:C53)</f>
        <v>8.4386615897986253E-2</v>
      </c>
      <c r="D55" s="3">
        <f t="shared" si="4"/>
        <v>32890.376270679284</v>
      </c>
      <c r="E55" s="3">
        <f t="shared" si="4"/>
        <v>5256.1479138081731</v>
      </c>
      <c r="F55" s="3">
        <f t="shared" si="4"/>
        <v>11190.67702283327</v>
      </c>
      <c r="G55" s="3">
        <f t="shared" si="4"/>
        <v>6693.5176688988868</v>
      </c>
      <c r="H55" s="3">
        <f t="shared" si="4"/>
        <v>13626.085311728244</v>
      </c>
      <c r="I55" s="3">
        <f t="shared" si="4"/>
        <v>0</v>
      </c>
      <c r="J55" s="3">
        <f t="shared" si="4"/>
        <v>5603.0718876219617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54</v>
      </c>
      <c r="B4" s="1"/>
      <c r="C4" s="1"/>
    </row>
    <row r="6" spans="1:10" x14ac:dyDescent="0.25">
      <c r="A6" s="2" t="s">
        <v>0</v>
      </c>
      <c r="B6" s="2"/>
      <c r="C6" s="3">
        <v>580.01609440891264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200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2600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8200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15717.290908483192</v>
      </c>
      <c r="D13" s="16">
        <f>SUM(D54:G54)</f>
        <v>4306.6508742081242</v>
      </c>
      <c r="E13" s="16">
        <f>SUM(D54:G54)</f>
        <v>4306.6508742081242</v>
      </c>
      <c r="F13" s="41">
        <f>SUM(D54:G54)+I54+C9</f>
        <v>12506.650874208124</v>
      </c>
      <c r="G13" s="16">
        <f>SUM(D55:G55)+J55</f>
        <v>7055.2475786290452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200</v>
      </c>
      <c r="D14" s="17">
        <f>H54+C6+C8</f>
        <v>8097.3070028921047</v>
      </c>
      <c r="E14" s="17">
        <f>C6+C8</f>
        <v>3180.0160944089125</v>
      </c>
      <c r="F14" s="42">
        <f>C6+C7</f>
        <v>780.01609440891264</v>
      </c>
      <c r="G14" s="17">
        <f>C6+C7</f>
        <v>780.01609440891264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15517.290908483192</v>
      </c>
      <c r="D15" s="18">
        <f t="shared" ref="D15:G15" si="0">D13-D14</f>
        <v>-3790.6561286839806</v>
      </c>
      <c r="E15" s="18">
        <f t="shared" si="0"/>
        <v>1126.6347797992116</v>
      </c>
      <c r="F15" s="43">
        <f t="shared" si="0"/>
        <v>11726.634779799211</v>
      </c>
      <c r="G15" s="18">
        <f t="shared" si="0"/>
        <v>6275.2314842201322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78.586454542415964</v>
      </c>
      <c r="D16" s="19">
        <f t="shared" ref="D16:G16" si="1">IFERROR(D13/D14,0)</f>
        <v>0.53186212066183525</v>
      </c>
      <c r="E16" s="19">
        <f t="shared" si="1"/>
        <v>1.3542858735149343</v>
      </c>
      <c r="F16" s="44">
        <f t="shared" si="1"/>
        <v>16.033836947538273</v>
      </c>
      <c r="G16" s="19">
        <f t="shared" si="1"/>
        <v>9.0450025700757255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2.1951414591017571</v>
      </c>
      <c r="D17" s="20">
        <f t="shared" ref="D17:F17" si="2">IFERROR(D14/$B$54,0)</f>
        <v>88.873671545617256</v>
      </c>
      <c r="E17" s="20">
        <f t="shared" si="2"/>
        <v>34.90292584723926</v>
      </c>
      <c r="F17" s="45">
        <f t="shared" si="2"/>
        <v>8.5612283380181715</v>
      </c>
      <c r="G17" s="20">
        <f>IFERROR(G14/$B$55,0)</f>
        <v>6.0706782375628832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8.5341856000000007</v>
      </c>
      <c r="C24" s="7">
        <v>9.3869999999999999E-4</v>
      </c>
      <c r="D24" s="3">
        <v>122.42</v>
      </c>
      <c r="E24" s="3">
        <v>19.559999999999999</v>
      </c>
      <c r="F24" s="3">
        <v>41.65</v>
      </c>
      <c r="G24" s="3">
        <v>126.9</v>
      </c>
      <c r="H24" s="3">
        <v>415.75</v>
      </c>
      <c r="I24" s="3">
        <v>0</v>
      </c>
      <c r="J24" s="3">
        <v>31.052999999999997</v>
      </c>
    </row>
    <row r="25" spans="1:10" x14ac:dyDescent="0.25">
      <c r="A25" s="2">
        <v>2</v>
      </c>
      <c r="B25" s="7">
        <v>8.5341856000000007</v>
      </c>
      <c r="C25" s="7">
        <v>9.3869999999999999E-4</v>
      </c>
      <c r="D25" s="3">
        <v>125.18</v>
      </c>
      <c r="E25" s="3">
        <v>20</v>
      </c>
      <c r="F25" s="3">
        <v>42.59</v>
      </c>
      <c r="G25" s="3">
        <v>125.45</v>
      </c>
      <c r="H25" s="3">
        <v>421.99</v>
      </c>
      <c r="I25" s="3">
        <v>0</v>
      </c>
      <c r="J25" s="3">
        <v>31.322000000000003</v>
      </c>
    </row>
    <row r="26" spans="1:10" x14ac:dyDescent="0.25">
      <c r="A26" s="2">
        <v>3</v>
      </c>
      <c r="B26" s="7">
        <v>8.5341856000000007</v>
      </c>
      <c r="C26" s="7">
        <v>9.3869999999999999E-4</v>
      </c>
      <c r="D26" s="3">
        <v>127.99</v>
      </c>
      <c r="E26" s="3">
        <v>20.45</v>
      </c>
      <c r="F26" s="3">
        <v>43.55</v>
      </c>
      <c r="G26" s="3">
        <v>131.35</v>
      </c>
      <c r="H26" s="3">
        <v>428.32</v>
      </c>
      <c r="I26" s="3">
        <v>0</v>
      </c>
      <c r="J26" s="3">
        <v>32.334000000000003</v>
      </c>
    </row>
    <row r="27" spans="1:10" x14ac:dyDescent="0.25">
      <c r="A27" s="2">
        <v>4</v>
      </c>
      <c r="B27" s="7">
        <v>8.5341856000000007</v>
      </c>
      <c r="C27" s="7">
        <v>9.3869999999999999E-4</v>
      </c>
      <c r="D27" s="3">
        <v>130.87</v>
      </c>
      <c r="E27" s="3">
        <v>20.91</v>
      </c>
      <c r="F27" s="3">
        <v>44.53</v>
      </c>
      <c r="G27" s="3">
        <v>136.61000000000001</v>
      </c>
      <c r="H27" s="3">
        <v>434.74</v>
      </c>
      <c r="I27" s="3">
        <v>0</v>
      </c>
      <c r="J27" s="3">
        <v>33.292000000000002</v>
      </c>
    </row>
    <row r="28" spans="1:10" x14ac:dyDescent="0.25">
      <c r="A28" s="2">
        <v>5</v>
      </c>
      <c r="B28" s="7">
        <v>8.5341856000000007</v>
      </c>
      <c r="C28" s="7">
        <v>9.3869999999999999E-4</v>
      </c>
      <c r="D28" s="3">
        <v>133.82</v>
      </c>
      <c r="E28" s="3">
        <v>21.39</v>
      </c>
      <c r="F28" s="3">
        <v>45.53</v>
      </c>
      <c r="G28" s="3">
        <v>141.44</v>
      </c>
      <c r="H28" s="3">
        <v>441.27</v>
      </c>
      <c r="I28" s="3">
        <v>0</v>
      </c>
      <c r="J28" s="3">
        <v>34.217999999999996</v>
      </c>
    </row>
    <row r="29" spans="1:10" x14ac:dyDescent="0.25">
      <c r="A29" s="2">
        <v>6</v>
      </c>
      <c r="B29" s="7">
        <v>8.5341856000000007</v>
      </c>
      <c r="C29" s="7">
        <v>9.3869999999999999E-4</v>
      </c>
      <c r="D29" s="3">
        <v>136.83000000000001</v>
      </c>
      <c r="E29" s="3">
        <v>21.87</v>
      </c>
      <c r="F29" s="3">
        <v>46.55</v>
      </c>
      <c r="G29" s="3">
        <v>151.44</v>
      </c>
      <c r="H29" s="3">
        <v>447.88</v>
      </c>
      <c r="I29" s="3">
        <v>0</v>
      </c>
      <c r="J29" s="3">
        <v>35.669000000000004</v>
      </c>
    </row>
    <row r="30" spans="1:10" x14ac:dyDescent="0.25">
      <c r="A30" s="2">
        <v>7</v>
      </c>
      <c r="B30" s="7">
        <v>8.5341856000000007</v>
      </c>
      <c r="C30" s="7">
        <v>9.3869999999999999E-4</v>
      </c>
      <c r="D30" s="3">
        <v>139.91</v>
      </c>
      <c r="E30" s="3">
        <v>22.36</v>
      </c>
      <c r="F30" s="3">
        <v>47.6</v>
      </c>
      <c r="G30" s="3">
        <v>172.86</v>
      </c>
      <c r="H30" s="3">
        <v>454.6</v>
      </c>
      <c r="I30" s="3">
        <v>0</v>
      </c>
      <c r="J30" s="3">
        <v>38.273000000000003</v>
      </c>
    </row>
    <row r="31" spans="1:10" x14ac:dyDescent="0.25">
      <c r="A31" s="2">
        <v>8</v>
      </c>
      <c r="B31" s="7">
        <v>8.5341856000000007</v>
      </c>
      <c r="C31" s="7">
        <v>9.3869999999999999E-4</v>
      </c>
      <c r="D31" s="3">
        <v>143.06</v>
      </c>
      <c r="E31" s="3">
        <v>22.86</v>
      </c>
      <c r="F31" s="3">
        <v>48.67</v>
      </c>
      <c r="G31" s="3">
        <v>182.51</v>
      </c>
      <c r="H31" s="3">
        <v>461.42</v>
      </c>
      <c r="I31" s="3">
        <v>0</v>
      </c>
      <c r="J31" s="3">
        <v>39.710000000000008</v>
      </c>
    </row>
    <row r="32" spans="1:10" x14ac:dyDescent="0.25">
      <c r="A32" s="2">
        <v>9</v>
      </c>
      <c r="B32" s="7">
        <v>8.5341856000000007</v>
      </c>
      <c r="C32" s="7">
        <v>9.3869999999999999E-4</v>
      </c>
      <c r="D32" s="3">
        <v>146.27000000000001</v>
      </c>
      <c r="E32" s="3">
        <v>23.38</v>
      </c>
      <c r="F32" s="3">
        <v>49.77</v>
      </c>
      <c r="G32" s="3">
        <v>193.01</v>
      </c>
      <c r="H32" s="3">
        <v>468.34</v>
      </c>
      <c r="I32" s="3">
        <v>0</v>
      </c>
      <c r="J32" s="3">
        <v>41.243000000000002</v>
      </c>
    </row>
    <row r="33" spans="1:10" x14ac:dyDescent="0.25">
      <c r="A33" s="2">
        <v>10</v>
      </c>
      <c r="B33" s="7">
        <v>8.5341856000000007</v>
      </c>
      <c r="C33" s="7">
        <v>9.3869999999999999E-4</v>
      </c>
      <c r="D33" s="3">
        <v>149.57</v>
      </c>
      <c r="E33" s="3">
        <v>23.9</v>
      </c>
      <c r="F33" s="3">
        <v>50.89</v>
      </c>
      <c r="G33" s="3">
        <v>203.27</v>
      </c>
      <c r="H33" s="3">
        <v>475.37</v>
      </c>
      <c r="I33" s="3">
        <v>0</v>
      </c>
      <c r="J33" s="3">
        <v>42.763000000000005</v>
      </c>
    </row>
    <row r="34" spans="1:10" x14ac:dyDescent="0.25">
      <c r="A34" s="2">
        <v>11</v>
      </c>
      <c r="B34" s="7">
        <v>8.5341856000000007</v>
      </c>
      <c r="C34" s="7">
        <v>9.3869999999999999E-4</v>
      </c>
      <c r="D34" s="3">
        <v>152.93</v>
      </c>
      <c r="E34" s="3">
        <v>24.44</v>
      </c>
      <c r="F34" s="3">
        <v>52.03</v>
      </c>
      <c r="G34" s="3">
        <v>212.65</v>
      </c>
      <c r="H34" s="3">
        <v>482.5</v>
      </c>
      <c r="I34" s="3">
        <v>0</v>
      </c>
      <c r="J34" s="3">
        <v>44.205000000000005</v>
      </c>
    </row>
    <row r="35" spans="1:10" x14ac:dyDescent="0.25">
      <c r="A35" s="2">
        <v>12</v>
      </c>
      <c r="B35" s="7">
        <v>8.5341856000000007</v>
      </c>
      <c r="C35" s="7">
        <v>9.3869999999999999E-4</v>
      </c>
      <c r="D35" s="3">
        <v>156.37</v>
      </c>
      <c r="E35" s="3">
        <v>24.99</v>
      </c>
      <c r="F35" s="3">
        <v>53.2</v>
      </c>
      <c r="G35" s="3">
        <v>228.99</v>
      </c>
      <c r="H35" s="3">
        <v>489.74</v>
      </c>
      <c r="I35" s="3">
        <v>0</v>
      </c>
      <c r="J35" s="3">
        <v>46.355000000000004</v>
      </c>
    </row>
    <row r="36" spans="1:10" x14ac:dyDescent="0.25">
      <c r="A36" s="2">
        <v>13</v>
      </c>
      <c r="B36" s="7">
        <v>8.5341856000000007</v>
      </c>
      <c r="C36" s="7">
        <v>9.3869999999999999E-4</v>
      </c>
      <c r="D36" s="3">
        <v>159.88999999999999</v>
      </c>
      <c r="E36" s="3">
        <v>25.55</v>
      </c>
      <c r="F36" s="3">
        <v>54.4</v>
      </c>
      <c r="G36" s="3">
        <v>243.41</v>
      </c>
      <c r="H36" s="3">
        <v>497.08</v>
      </c>
      <c r="I36" s="3">
        <v>0</v>
      </c>
      <c r="J36" s="3">
        <v>48.325000000000003</v>
      </c>
    </row>
    <row r="37" spans="1:10" x14ac:dyDescent="0.25">
      <c r="A37" s="2">
        <v>14</v>
      </c>
      <c r="B37" s="7">
        <v>8.5341856000000007</v>
      </c>
      <c r="C37" s="7">
        <v>9.3869999999999999E-4</v>
      </c>
      <c r="D37" s="3">
        <v>163.49</v>
      </c>
      <c r="E37" s="3">
        <v>26.13</v>
      </c>
      <c r="F37" s="3">
        <v>55.63</v>
      </c>
      <c r="G37" s="3">
        <v>252.53</v>
      </c>
      <c r="H37" s="3">
        <v>504.54</v>
      </c>
      <c r="I37" s="3">
        <v>0</v>
      </c>
      <c r="J37" s="3">
        <v>49.777999999999999</v>
      </c>
    </row>
    <row r="38" spans="1:10" x14ac:dyDescent="0.25">
      <c r="A38" s="2">
        <v>15</v>
      </c>
      <c r="B38" s="7">
        <v>8.5341856000000007</v>
      </c>
      <c r="C38" s="7">
        <v>9.3869999999999999E-4</v>
      </c>
      <c r="D38" s="3">
        <v>167.17</v>
      </c>
      <c r="E38" s="3">
        <v>26.71</v>
      </c>
      <c r="F38" s="3">
        <v>56.88</v>
      </c>
      <c r="G38" s="3">
        <v>303.58</v>
      </c>
      <c r="H38" s="3">
        <v>512.11</v>
      </c>
      <c r="I38" s="3">
        <v>0</v>
      </c>
      <c r="J38" s="3">
        <v>55.433999999999997</v>
      </c>
    </row>
    <row r="39" spans="1:10" x14ac:dyDescent="0.25">
      <c r="A39" s="2">
        <v>16</v>
      </c>
      <c r="B39" s="7">
        <v>8.5341856000000007</v>
      </c>
      <c r="C39" s="7">
        <v>9.3869999999999999E-4</v>
      </c>
      <c r="D39" s="3">
        <v>170.93</v>
      </c>
      <c r="E39" s="3">
        <v>27.32</v>
      </c>
      <c r="F39" s="3">
        <v>58.16</v>
      </c>
      <c r="G39" s="3">
        <v>319.43</v>
      </c>
      <c r="H39" s="3">
        <v>519.79</v>
      </c>
      <c r="I39" s="3">
        <v>0</v>
      </c>
      <c r="J39" s="3">
        <v>57.583999999999996</v>
      </c>
    </row>
    <row r="40" spans="1:10" x14ac:dyDescent="0.25">
      <c r="A40" s="2">
        <v>17</v>
      </c>
      <c r="B40" s="7">
        <v>8.5341856000000007</v>
      </c>
      <c r="C40" s="7">
        <v>9.3869999999999999E-4</v>
      </c>
      <c r="D40" s="3">
        <v>174.77</v>
      </c>
      <c r="E40" s="3">
        <v>27.93</v>
      </c>
      <c r="F40" s="3">
        <v>59.46</v>
      </c>
      <c r="G40" s="3">
        <v>350.04</v>
      </c>
      <c r="H40" s="3">
        <v>527.58000000000004</v>
      </c>
      <c r="I40" s="3">
        <v>0</v>
      </c>
      <c r="J40" s="3">
        <v>61.220000000000006</v>
      </c>
    </row>
    <row r="41" spans="1:10" x14ac:dyDescent="0.25">
      <c r="A41" s="2">
        <v>18</v>
      </c>
      <c r="B41" s="7">
        <v>8.5341856000000007</v>
      </c>
      <c r="C41" s="7">
        <v>9.3869999999999999E-4</v>
      </c>
      <c r="D41" s="3">
        <v>178.7</v>
      </c>
      <c r="E41" s="3">
        <v>28.56</v>
      </c>
      <c r="F41" s="3">
        <v>60.8</v>
      </c>
      <c r="G41" s="3">
        <v>372.76</v>
      </c>
      <c r="H41" s="3">
        <v>535.5</v>
      </c>
      <c r="I41" s="3">
        <v>0</v>
      </c>
      <c r="J41" s="3">
        <v>64.081999999999994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91.110301420774576</v>
      </c>
      <c r="C54" s="7">
        <f t="shared" ref="C54:J54" si="3">C24+NPV($F$18,C25:C53)</f>
        <v>1.0021488159770171E-2</v>
      </c>
      <c r="D54" s="3">
        <f t="shared" si="3"/>
        <v>1526.3656652588179</v>
      </c>
      <c r="E54" s="3">
        <f t="shared" si="3"/>
        <v>243.91898803541653</v>
      </c>
      <c r="F54" s="3">
        <f t="shared" si="3"/>
        <v>519.32322364295032</v>
      </c>
      <c r="G54" s="3">
        <f t="shared" si="3"/>
        <v>2017.0429972709389</v>
      </c>
      <c r="H54" s="3">
        <f t="shared" si="3"/>
        <v>4917.2909084831917</v>
      </c>
      <c r="I54" s="3">
        <f t="shared" si="3"/>
        <v>0</v>
      </c>
      <c r="J54" s="3">
        <f t="shared" si="3"/>
        <v>430.66508742081243</v>
      </c>
    </row>
    <row r="55" spans="1:10" x14ac:dyDescent="0.25">
      <c r="A55" s="4" t="s">
        <v>32</v>
      </c>
      <c r="B55" s="7">
        <f>B24+NPV($G$18,B25:B53)</f>
        <v>128.4891183298912</v>
      </c>
      <c r="C55" s="7">
        <f t="shared" ref="C55:J55" si="4">C24+NPV($G$18,C25:C53)</f>
        <v>1.4132893404177766E-2</v>
      </c>
      <c r="D55" s="3">
        <f t="shared" si="4"/>
        <v>2212.7953383922427</v>
      </c>
      <c r="E55" s="3">
        <f t="shared" si="4"/>
        <v>353.61815950901558</v>
      </c>
      <c r="F55" s="3">
        <f t="shared" si="4"/>
        <v>752.87179306251187</v>
      </c>
      <c r="G55" s="3">
        <f t="shared" si="4"/>
        <v>3094.5761441535433</v>
      </c>
      <c r="H55" s="3">
        <f t="shared" si="4"/>
        <v>7063.381248444598</v>
      </c>
      <c r="I55" s="3">
        <f t="shared" si="4"/>
        <v>0</v>
      </c>
      <c r="J55" s="3">
        <f t="shared" si="4"/>
        <v>641.38614351173123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74</v>
      </c>
      <c r="B4" s="1"/>
      <c r="C4" s="1"/>
    </row>
    <row r="6" spans="1:10" x14ac:dyDescent="0.25">
      <c r="A6" s="2" t="s">
        <v>0</v>
      </c>
      <c r="B6" s="2"/>
      <c r="C6" s="3">
        <v>70.793139090419103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16337.25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6165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42799.418334433358</v>
      </c>
      <c r="D13" s="16">
        <f>SUM(D54:G54)</f>
        <v>149110.38759989562</v>
      </c>
      <c r="E13" s="16">
        <f>SUM(D54:G54)</f>
        <v>149110.38759989562</v>
      </c>
      <c r="F13" s="41">
        <f>SUM(D54:G54)+I54+C9</f>
        <v>149110.38759989562</v>
      </c>
      <c r="G13" s="16">
        <f>SUM(D55:G55)+J55</f>
        <v>224388.71157043005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16337.25</v>
      </c>
      <c r="D14" s="17">
        <f>H54+C6+C8</f>
        <v>42870.211473523777</v>
      </c>
      <c r="E14" s="17">
        <f>C6+C8</f>
        <v>6235.7931390904187</v>
      </c>
      <c r="F14" s="42">
        <f>C6+C7</f>
        <v>16408.04313909042</v>
      </c>
      <c r="G14" s="17">
        <f>C6+C7</f>
        <v>16408.04313909042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26462.168334433358</v>
      </c>
      <c r="D15" s="18">
        <f t="shared" ref="D15:G15" si="0">D13-D14</f>
        <v>106240.17612637184</v>
      </c>
      <c r="E15" s="18">
        <f t="shared" si="0"/>
        <v>142874.59446080521</v>
      </c>
      <c r="F15" s="43">
        <f t="shared" si="0"/>
        <v>132702.34446080521</v>
      </c>
      <c r="G15" s="18">
        <f t="shared" si="0"/>
        <v>207980.66843133964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2.6197443470861592</v>
      </c>
      <c r="D16" s="19">
        <f t="shared" ref="D16:G16" si="1">IFERROR(D13/D14,0)</f>
        <v>3.4781817601246203</v>
      </c>
      <c r="E16" s="19">
        <f t="shared" si="1"/>
        <v>23.912016366477086</v>
      </c>
      <c r="F16" s="44">
        <f t="shared" si="1"/>
        <v>9.0876399053739672</v>
      </c>
      <c r="G16" s="19">
        <f t="shared" si="1"/>
        <v>13.675531546833138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29.719781538011784</v>
      </c>
      <c r="D17" s="20">
        <f t="shared" ref="D17:F17" si="2">IFERROR(D14/$B$54,0)</f>
        <v>77.987012470366366</v>
      </c>
      <c r="E17" s="20">
        <f t="shared" si="2"/>
        <v>11.343794690660911</v>
      </c>
      <c r="F17" s="45">
        <f t="shared" si="2"/>
        <v>29.848564327536174</v>
      </c>
      <c r="G17" s="20">
        <f>IFERROR(G14/$B$55,0)</f>
        <v>22.327623044732256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56.801718199999996</v>
      </c>
      <c r="C24" s="7">
        <v>3.0441000000000003E-2</v>
      </c>
      <c r="D24" s="3">
        <v>7955.58</v>
      </c>
      <c r="E24" s="3">
        <v>1271.3599999999999</v>
      </c>
      <c r="F24" s="3">
        <v>2706.82</v>
      </c>
      <c r="G24" s="3">
        <v>1279.33</v>
      </c>
      <c r="H24" s="3">
        <v>3468.68</v>
      </c>
      <c r="I24" s="3">
        <v>0</v>
      </c>
      <c r="J24" s="3">
        <v>1321.3090000000002</v>
      </c>
    </row>
    <row r="25" spans="1:10" x14ac:dyDescent="0.25">
      <c r="A25" s="2">
        <v>2</v>
      </c>
      <c r="B25" s="7">
        <v>56.801718199999996</v>
      </c>
      <c r="C25" s="7">
        <v>3.0441000000000003E-2</v>
      </c>
      <c r="D25" s="3">
        <v>8134.58</v>
      </c>
      <c r="E25" s="3">
        <v>1299.97</v>
      </c>
      <c r="F25" s="3">
        <v>2767.72</v>
      </c>
      <c r="G25" s="3">
        <v>1321.33</v>
      </c>
      <c r="H25" s="3">
        <v>3520.71</v>
      </c>
      <c r="I25" s="3">
        <v>0</v>
      </c>
      <c r="J25" s="3">
        <v>1352.36</v>
      </c>
    </row>
    <row r="26" spans="1:10" x14ac:dyDescent="0.25">
      <c r="A26" s="2">
        <v>3</v>
      </c>
      <c r="B26" s="7">
        <v>56.801718199999996</v>
      </c>
      <c r="C26" s="7">
        <v>3.0441000000000003E-2</v>
      </c>
      <c r="D26" s="3">
        <v>8317.61</v>
      </c>
      <c r="E26" s="3">
        <v>1329.22</v>
      </c>
      <c r="F26" s="3">
        <v>2830</v>
      </c>
      <c r="G26" s="3">
        <v>1403.57</v>
      </c>
      <c r="H26" s="3">
        <v>3573.53</v>
      </c>
      <c r="I26" s="3">
        <v>0</v>
      </c>
      <c r="J26" s="3">
        <v>1388.04</v>
      </c>
    </row>
    <row r="27" spans="1:10" x14ac:dyDescent="0.25">
      <c r="A27" s="2">
        <v>4</v>
      </c>
      <c r="B27" s="7">
        <v>56.801718199999996</v>
      </c>
      <c r="C27" s="7">
        <v>3.0441000000000003E-2</v>
      </c>
      <c r="D27" s="3">
        <v>8504.76</v>
      </c>
      <c r="E27" s="3">
        <v>1359.12</v>
      </c>
      <c r="F27" s="3">
        <v>2893.67</v>
      </c>
      <c r="G27" s="3">
        <v>1428.36</v>
      </c>
      <c r="H27" s="3">
        <v>3627.13</v>
      </c>
      <c r="I27" s="3">
        <v>0</v>
      </c>
      <c r="J27" s="3">
        <v>1418.5910000000003</v>
      </c>
    </row>
    <row r="28" spans="1:10" x14ac:dyDescent="0.25">
      <c r="A28" s="2">
        <v>5</v>
      </c>
      <c r="B28" s="7">
        <v>56.801718199999996</v>
      </c>
      <c r="C28" s="7">
        <v>3.0441000000000003E-2</v>
      </c>
      <c r="D28" s="3">
        <v>8696.11</v>
      </c>
      <c r="E28" s="3">
        <v>1389.7</v>
      </c>
      <c r="F28" s="3">
        <v>2958.78</v>
      </c>
      <c r="G28" s="3">
        <v>1493.7</v>
      </c>
      <c r="H28" s="3">
        <v>3681.54</v>
      </c>
      <c r="I28" s="3">
        <v>0</v>
      </c>
      <c r="J28" s="3">
        <v>1453.8290000000004</v>
      </c>
    </row>
    <row r="29" spans="1:10" x14ac:dyDescent="0.25">
      <c r="A29" s="2">
        <v>6</v>
      </c>
      <c r="B29" s="7">
        <v>56.801718199999996</v>
      </c>
      <c r="C29" s="7">
        <v>3.0441000000000003E-2</v>
      </c>
      <c r="D29" s="3">
        <v>8891.7800000000007</v>
      </c>
      <c r="E29" s="3">
        <v>1420.97</v>
      </c>
      <c r="F29" s="3">
        <v>3025.35</v>
      </c>
      <c r="G29" s="3">
        <v>1643.47</v>
      </c>
      <c r="H29" s="3">
        <v>3736.76</v>
      </c>
      <c r="I29" s="3">
        <v>0</v>
      </c>
      <c r="J29" s="3">
        <v>1498.1570000000002</v>
      </c>
    </row>
    <row r="30" spans="1:10" x14ac:dyDescent="0.25">
      <c r="A30" s="2">
        <v>7</v>
      </c>
      <c r="B30" s="7">
        <v>56.801718199999996</v>
      </c>
      <c r="C30" s="7">
        <v>3.0441000000000003E-2</v>
      </c>
      <c r="D30" s="3">
        <v>9091.84</v>
      </c>
      <c r="E30" s="3">
        <v>1452.94</v>
      </c>
      <c r="F30" s="3">
        <v>3093.42</v>
      </c>
      <c r="G30" s="3">
        <v>1843.72</v>
      </c>
      <c r="H30" s="3">
        <v>3792.81</v>
      </c>
      <c r="I30" s="3">
        <v>0</v>
      </c>
      <c r="J30" s="3">
        <v>1548.192</v>
      </c>
    </row>
    <row r="31" spans="1:10" x14ac:dyDescent="0.25">
      <c r="A31" s="2">
        <v>8</v>
      </c>
      <c r="B31" s="7">
        <v>56.801718199999996</v>
      </c>
      <c r="C31" s="7">
        <v>3.0441000000000003E-2</v>
      </c>
      <c r="D31" s="3">
        <v>9296.41</v>
      </c>
      <c r="E31" s="3">
        <v>1485.64</v>
      </c>
      <c r="F31" s="3">
        <v>3163.02</v>
      </c>
      <c r="G31" s="3">
        <v>1872.45</v>
      </c>
      <c r="H31" s="3">
        <v>3849.7</v>
      </c>
      <c r="I31" s="3">
        <v>0</v>
      </c>
      <c r="J31" s="3">
        <v>1581.7520000000002</v>
      </c>
    </row>
    <row r="32" spans="1:10" x14ac:dyDescent="0.25">
      <c r="A32" s="2">
        <v>9</v>
      </c>
      <c r="B32" s="7">
        <v>56.801718199999996</v>
      </c>
      <c r="C32" s="7">
        <v>3.0441000000000003E-2</v>
      </c>
      <c r="D32" s="3">
        <v>9505.58</v>
      </c>
      <c r="E32" s="3">
        <v>1519.06</v>
      </c>
      <c r="F32" s="3">
        <v>3234.19</v>
      </c>
      <c r="G32" s="3">
        <v>2002.69</v>
      </c>
      <c r="H32" s="3">
        <v>3907.45</v>
      </c>
      <c r="I32" s="3">
        <v>0</v>
      </c>
      <c r="J32" s="3">
        <v>1626.152</v>
      </c>
    </row>
    <row r="33" spans="1:10" x14ac:dyDescent="0.25">
      <c r="A33" s="2">
        <v>10</v>
      </c>
      <c r="B33" s="7">
        <v>56.801718199999996</v>
      </c>
      <c r="C33" s="7">
        <v>3.0441000000000003E-2</v>
      </c>
      <c r="D33" s="3">
        <v>9719.4500000000007</v>
      </c>
      <c r="E33" s="3">
        <v>1553.24</v>
      </c>
      <c r="F33" s="3">
        <v>3306.96</v>
      </c>
      <c r="G33" s="3">
        <v>2082.5</v>
      </c>
      <c r="H33" s="3">
        <v>3966.06</v>
      </c>
      <c r="I33" s="3">
        <v>0</v>
      </c>
      <c r="J33" s="3">
        <v>1666.2150000000001</v>
      </c>
    </row>
    <row r="34" spans="1:10" x14ac:dyDescent="0.25">
      <c r="A34" s="2">
        <v>11</v>
      </c>
      <c r="B34" s="7">
        <v>56.801718199999996</v>
      </c>
      <c r="C34" s="7">
        <v>3.0441000000000003E-2</v>
      </c>
      <c r="D34" s="3">
        <v>9938.14</v>
      </c>
      <c r="E34" s="3">
        <v>1588.19</v>
      </c>
      <c r="F34" s="3">
        <v>3381.37</v>
      </c>
      <c r="G34" s="3">
        <v>2172.06</v>
      </c>
      <c r="H34" s="3">
        <v>4025.55</v>
      </c>
      <c r="I34" s="3">
        <v>0</v>
      </c>
      <c r="J34" s="3">
        <v>1707.9760000000003</v>
      </c>
    </row>
    <row r="35" spans="1:10" x14ac:dyDescent="0.25">
      <c r="A35" s="2">
        <v>12</v>
      </c>
      <c r="B35" s="7">
        <v>56.801718199999996</v>
      </c>
      <c r="C35" s="7">
        <v>3.0441000000000003E-2</v>
      </c>
      <c r="D35" s="3">
        <v>10161.75</v>
      </c>
      <c r="E35" s="3">
        <v>1623.92</v>
      </c>
      <c r="F35" s="3">
        <v>3457.45</v>
      </c>
      <c r="G35" s="3">
        <v>2303.0700000000002</v>
      </c>
      <c r="H35" s="3">
        <v>4085.93</v>
      </c>
      <c r="I35" s="3">
        <v>0</v>
      </c>
      <c r="J35" s="3">
        <v>1754.6189999999999</v>
      </c>
    </row>
    <row r="36" spans="1:10" x14ac:dyDescent="0.25">
      <c r="A36" s="2">
        <v>13</v>
      </c>
      <c r="B36" s="7">
        <v>56.801718199999996</v>
      </c>
      <c r="C36" s="7">
        <v>3.0441000000000003E-2</v>
      </c>
      <c r="D36" s="3">
        <v>10390.39</v>
      </c>
      <c r="E36" s="3">
        <v>1660.46</v>
      </c>
      <c r="F36" s="3">
        <v>3535.24</v>
      </c>
      <c r="G36" s="3">
        <v>2467.19</v>
      </c>
      <c r="H36" s="3">
        <v>4147.22</v>
      </c>
      <c r="I36" s="3">
        <v>0</v>
      </c>
      <c r="J36" s="3">
        <v>1805.328</v>
      </c>
    </row>
    <row r="37" spans="1:10" x14ac:dyDescent="0.25">
      <c r="A37" s="2">
        <v>14</v>
      </c>
      <c r="B37" s="7">
        <v>56.801718199999996</v>
      </c>
      <c r="C37" s="7">
        <v>3.0441000000000003E-2</v>
      </c>
      <c r="D37" s="3">
        <v>10624.17</v>
      </c>
      <c r="E37" s="3">
        <v>1697.82</v>
      </c>
      <c r="F37" s="3">
        <v>3614.79</v>
      </c>
      <c r="G37" s="3">
        <v>2587.0100000000002</v>
      </c>
      <c r="H37" s="3">
        <v>4209.43</v>
      </c>
      <c r="I37" s="3">
        <v>0</v>
      </c>
      <c r="J37" s="3">
        <v>1852.3790000000001</v>
      </c>
    </row>
    <row r="38" spans="1:10" x14ac:dyDescent="0.25">
      <c r="A38" s="2">
        <v>15</v>
      </c>
      <c r="B38" s="7">
        <v>56.801718199999996</v>
      </c>
      <c r="C38" s="7">
        <v>3.0441000000000003E-2</v>
      </c>
      <c r="D38" s="3">
        <v>10863.22</v>
      </c>
      <c r="E38" s="3">
        <v>1736.02</v>
      </c>
      <c r="F38" s="3">
        <v>3696.12</v>
      </c>
      <c r="G38" s="3">
        <v>3039.37</v>
      </c>
      <c r="H38" s="3">
        <v>4272.57</v>
      </c>
      <c r="I38" s="3">
        <v>0</v>
      </c>
      <c r="J38" s="3">
        <v>1933.473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549.70962619979412</v>
      </c>
      <c r="C54" s="7">
        <f t="shared" ref="C54:J54" si="3">C24+NPV($F$18,C25:C53)</f>
        <v>0.2945986716850395</v>
      </c>
      <c r="D54" s="3">
        <f t="shared" si="3"/>
        <v>87862.49906580949</v>
      </c>
      <c r="E54" s="3">
        <f t="shared" si="3"/>
        <v>14041.074969988364</v>
      </c>
      <c r="F54" s="3">
        <f t="shared" si="3"/>
        <v>29894.468745589522</v>
      </c>
      <c r="G54" s="3">
        <f t="shared" si="3"/>
        <v>17312.344818508256</v>
      </c>
      <c r="H54" s="3">
        <f t="shared" si="3"/>
        <v>36634.418334433358</v>
      </c>
      <c r="I54" s="3">
        <f t="shared" si="3"/>
        <v>0</v>
      </c>
      <c r="J54" s="3">
        <f t="shared" si="3"/>
        <v>14911.038759989562</v>
      </c>
    </row>
    <row r="55" spans="1:10" x14ac:dyDescent="0.25">
      <c r="A55" s="4" t="s">
        <v>32</v>
      </c>
      <c r="B55" s="7">
        <f>B24+NPV($G$18,B25:B53)</f>
        <v>734.87639531614002</v>
      </c>
      <c r="C55" s="7">
        <f t="shared" ref="C55:J55" si="4">C24+NPV($G$18,C25:C53)</f>
        <v>0.39383267018529416</v>
      </c>
      <c r="D55" s="3">
        <f t="shared" si="4"/>
        <v>119743.27760547756</v>
      </c>
      <c r="E55" s="3">
        <f t="shared" si="4"/>
        <v>19135.856288878938</v>
      </c>
      <c r="F55" s="3">
        <f t="shared" si="4"/>
        <v>40741.633602811598</v>
      </c>
      <c r="G55" s="3">
        <f t="shared" si="4"/>
        <v>24368.970294131941</v>
      </c>
      <c r="H55" s="3">
        <f t="shared" si="4"/>
        <v>49608.205615328814</v>
      </c>
      <c r="I55" s="3">
        <f t="shared" si="4"/>
        <v>0</v>
      </c>
      <c r="J55" s="3">
        <f t="shared" si="4"/>
        <v>20398.973779130003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66</v>
      </c>
      <c r="B4" s="1"/>
      <c r="C4" s="1"/>
    </row>
    <row r="6" spans="1:10" x14ac:dyDescent="0.25">
      <c r="A6" s="2" t="s">
        <v>0</v>
      </c>
      <c r="B6" s="2"/>
      <c r="C6" s="3">
        <v>29506.207783325208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1509850.6000000008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433800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1549774.6466839984</v>
      </c>
      <c r="D13" s="16">
        <f>SUM(D54:G54)</f>
        <v>988858.96920942876</v>
      </c>
      <c r="E13" s="16">
        <f>SUM(D54:G54)</f>
        <v>988858.96920942876</v>
      </c>
      <c r="F13" s="41">
        <f>SUM(D54:G54)+I54+C9</f>
        <v>988858.96920942876</v>
      </c>
      <c r="G13" s="16">
        <f>SUM(D55:G55)+J55</f>
        <v>1641058.2802115164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1509850.6000000008</v>
      </c>
      <c r="D14" s="17">
        <f>H54+C6+C8</f>
        <v>1579280.8544673235</v>
      </c>
      <c r="E14" s="17">
        <f>C6+C8</f>
        <v>463306.20778332523</v>
      </c>
      <c r="F14" s="42">
        <f>C6+C7</f>
        <v>1539356.8077833259</v>
      </c>
      <c r="G14" s="17">
        <f>C6+C7</f>
        <v>1539356.8077833259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39924.046683997614</v>
      </c>
      <c r="D15" s="18">
        <f t="shared" ref="D15:G15" si="0">D13-D14</f>
        <v>-590421.88525789476</v>
      </c>
      <c r="E15" s="18">
        <f t="shared" si="0"/>
        <v>525552.76142610353</v>
      </c>
      <c r="F15" s="43">
        <f t="shared" si="0"/>
        <v>-550497.83857389714</v>
      </c>
      <c r="G15" s="18">
        <f t="shared" si="0"/>
        <v>101701.47242819052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1.0264423822356978</v>
      </c>
      <c r="D16" s="19">
        <f>IFERROR(D13/D14,0)</f>
        <v>0.62614510041848226</v>
      </c>
      <c r="E16" s="19">
        <f>IFERROR(E13/E14,0)</f>
        <v>2.1343529454107579</v>
      </c>
      <c r="F16" s="44">
        <f>IFERROR(F13/F14,0)</f>
        <v>0.64238451034194333</v>
      </c>
      <c r="G16" s="19">
        <f>IFERROR(G13/G14,0)</f>
        <v>1.0660675107382289</v>
      </c>
      <c r="H16" s="2"/>
      <c r="I16" s="2"/>
      <c r="J16" s="2"/>
    </row>
    <row r="17" spans="1:10" x14ac:dyDescent="0.25">
      <c r="A17" s="14" t="s">
        <v>39</v>
      </c>
      <c r="B17" s="2"/>
      <c r="C17" s="20">
        <f>IFERROR(C14/$B$54,0)</f>
        <v>8.6947379122624842</v>
      </c>
      <c r="D17" s="20">
        <f>IFERROR(D14/$B$54,0)</f>
        <v>9.0945641373042623</v>
      </c>
      <c r="E17" s="20">
        <f>IFERROR(E14/$B$54,0)</f>
        <v>2.6680295718001741</v>
      </c>
      <c r="F17" s="45">
        <f>IFERROR(F14/$B$54,0)</f>
        <v>8.8646545539890038</v>
      </c>
      <c r="G17" s="20">
        <f>IFERROR(G14/$B$55,0)</f>
        <v>6.0757165088271616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37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46</v>
      </c>
      <c r="J22" s="21"/>
    </row>
    <row r="23" spans="1:10" x14ac:dyDescent="0.25">
      <c r="A23" s="6" t="s">
        <v>25</v>
      </c>
      <c r="B23" s="13" t="s">
        <v>38</v>
      </c>
      <c r="C23" s="13" t="s">
        <v>38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47</v>
      </c>
      <c r="J23" s="22" t="s">
        <v>30</v>
      </c>
    </row>
    <row r="24" spans="1:10" x14ac:dyDescent="0.25">
      <c r="A24" s="2">
        <v>1</v>
      </c>
      <c r="B24" s="23">
        <v>15455.444989067226</v>
      </c>
      <c r="C24" s="23">
        <v>217.14734188530207</v>
      </c>
      <c r="D24" s="3">
        <v>19234.740000000002</v>
      </c>
      <c r="E24" s="3">
        <v>0</v>
      </c>
      <c r="F24" s="3">
        <v>0</v>
      </c>
      <c r="G24" s="3">
        <v>43540.55</v>
      </c>
      <c r="H24" s="3">
        <v>73415.399999999994</v>
      </c>
      <c r="I24" s="3">
        <v>0</v>
      </c>
      <c r="J24" s="3">
        <v>4708.1467500000008</v>
      </c>
    </row>
    <row r="25" spans="1:10" x14ac:dyDescent="0.25">
      <c r="A25" s="2">
        <v>2</v>
      </c>
      <c r="B25" s="23">
        <v>15455.444989067226</v>
      </c>
      <c r="C25" s="23">
        <v>217.14734188530207</v>
      </c>
      <c r="D25" s="3">
        <v>19590.580000000002</v>
      </c>
      <c r="E25" s="3">
        <v>0</v>
      </c>
      <c r="F25" s="3">
        <v>0</v>
      </c>
      <c r="G25" s="3">
        <v>47483.08</v>
      </c>
      <c r="H25" s="3">
        <v>77806.05</v>
      </c>
      <c r="I25" s="3">
        <v>0</v>
      </c>
      <c r="J25" s="3">
        <v>5030.5245000000004</v>
      </c>
    </row>
    <row r="26" spans="1:10" x14ac:dyDescent="0.25">
      <c r="A26" s="2">
        <v>3</v>
      </c>
      <c r="B26" s="23">
        <v>15455.444989067226</v>
      </c>
      <c r="C26" s="23">
        <v>217.14734188530207</v>
      </c>
      <c r="D26" s="3">
        <v>19953.009999999998</v>
      </c>
      <c r="E26" s="3">
        <v>0</v>
      </c>
      <c r="F26" s="3">
        <v>0</v>
      </c>
      <c r="G26" s="3">
        <v>51949.24</v>
      </c>
      <c r="H26" s="3">
        <v>82727.05</v>
      </c>
      <c r="I26" s="3">
        <v>0</v>
      </c>
      <c r="J26" s="3">
        <v>5392.6687499999998</v>
      </c>
    </row>
    <row r="27" spans="1:10" x14ac:dyDescent="0.25">
      <c r="A27" s="2">
        <v>4</v>
      </c>
      <c r="B27" s="23">
        <v>15455.444989067226</v>
      </c>
      <c r="C27" s="23">
        <v>217.14734188530207</v>
      </c>
      <c r="D27" s="3">
        <v>20322.14</v>
      </c>
      <c r="E27" s="3">
        <v>0</v>
      </c>
      <c r="F27" s="3">
        <v>0</v>
      </c>
      <c r="G27" s="3">
        <v>55035.06</v>
      </c>
      <c r="H27" s="3">
        <v>86274.55</v>
      </c>
      <c r="I27" s="3">
        <v>0</v>
      </c>
      <c r="J27" s="3">
        <v>5651.79</v>
      </c>
    </row>
    <row r="28" spans="1:10" x14ac:dyDescent="0.25">
      <c r="A28" s="2">
        <v>5</v>
      </c>
      <c r="B28" s="23">
        <v>15455.444989067226</v>
      </c>
      <c r="C28" s="23">
        <v>217.14734188530207</v>
      </c>
      <c r="D28" s="3">
        <v>20698.099999999999</v>
      </c>
      <c r="E28" s="3">
        <v>0</v>
      </c>
      <c r="F28" s="3">
        <v>0</v>
      </c>
      <c r="G28" s="3">
        <v>57656.86</v>
      </c>
      <c r="H28" s="3">
        <v>89364.93</v>
      </c>
      <c r="I28" s="3">
        <v>0</v>
      </c>
      <c r="J28" s="3">
        <v>5876.6219999999994</v>
      </c>
    </row>
    <row r="29" spans="1:10" x14ac:dyDescent="0.25">
      <c r="A29" s="2">
        <v>6</v>
      </c>
      <c r="B29" s="23">
        <v>15455.444989067226</v>
      </c>
      <c r="C29" s="23">
        <v>217.14734188530207</v>
      </c>
      <c r="D29" s="3">
        <v>21081.01</v>
      </c>
      <c r="E29" s="3">
        <v>0</v>
      </c>
      <c r="F29" s="3">
        <v>0</v>
      </c>
      <c r="G29" s="3">
        <v>60715.8</v>
      </c>
      <c r="H29" s="3">
        <v>92899.5</v>
      </c>
      <c r="I29" s="3">
        <v>0</v>
      </c>
      <c r="J29" s="3">
        <v>6134.7607499999995</v>
      </c>
    </row>
    <row r="30" spans="1:10" x14ac:dyDescent="0.25">
      <c r="A30" s="2">
        <v>7</v>
      </c>
      <c r="B30" s="23">
        <v>15455.444989067226</v>
      </c>
      <c r="C30" s="23">
        <v>217.14734188530207</v>
      </c>
      <c r="D30" s="3">
        <v>21471.01</v>
      </c>
      <c r="E30" s="3">
        <v>0</v>
      </c>
      <c r="F30" s="3">
        <v>0</v>
      </c>
      <c r="G30" s="3">
        <v>63518.86</v>
      </c>
      <c r="H30" s="3">
        <v>96185.31</v>
      </c>
      <c r="I30" s="3">
        <v>0</v>
      </c>
      <c r="J30" s="3">
        <v>6374.2402499999998</v>
      </c>
    </row>
    <row r="31" spans="1:10" x14ac:dyDescent="0.25">
      <c r="A31" s="2">
        <v>8</v>
      </c>
      <c r="B31" s="23">
        <v>15455.444989067226</v>
      </c>
      <c r="C31" s="23">
        <v>217.14734188530207</v>
      </c>
      <c r="D31" s="3">
        <v>21868.23</v>
      </c>
      <c r="E31" s="3">
        <v>0</v>
      </c>
      <c r="F31" s="3">
        <v>0</v>
      </c>
      <c r="G31" s="3">
        <v>63244.71</v>
      </c>
      <c r="H31" s="3">
        <v>96401.16</v>
      </c>
      <c r="I31" s="3">
        <v>0</v>
      </c>
      <c r="J31" s="3">
        <v>6383.4705000000004</v>
      </c>
    </row>
    <row r="32" spans="1:10" x14ac:dyDescent="0.25">
      <c r="A32" s="2">
        <v>9</v>
      </c>
      <c r="B32" s="23">
        <v>15455.444989067226</v>
      </c>
      <c r="C32" s="23">
        <v>217.14734188530207</v>
      </c>
      <c r="D32" s="3">
        <v>22272.79</v>
      </c>
      <c r="E32" s="3">
        <v>0</v>
      </c>
      <c r="F32" s="3">
        <v>0</v>
      </c>
      <c r="G32" s="3">
        <v>64804.27</v>
      </c>
      <c r="H32" s="3">
        <v>98458.06</v>
      </c>
      <c r="I32" s="3">
        <v>0</v>
      </c>
      <c r="J32" s="3">
        <v>6530.7794999999996</v>
      </c>
    </row>
    <row r="33" spans="1:10" x14ac:dyDescent="0.25">
      <c r="A33" s="2">
        <v>10</v>
      </c>
      <c r="B33" s="23">
        <v>15455.444989067226</v>
      </c>
      <c r="C33" s="23">
        <v>217.14734188530207</v>
      </c>
      <c r="D33" s="3">
        <v>22684.84</v>
      </c>
      <c r="E33" s="3">
        <v>0</v>
      </c>
      <c r="F33" s="3">
        <v>0</v>
      </c>
      <c r="G33" s="3">
        <v>67098.41</v>
      </c>
      <c r="H33" s="3">
        <v>101257.02</v>
      </c>
      <c r="I33" s="3">
        <v>0</v>
      </c>
      <c r="J33" s="3">
        <v>6733.7437499999996</v>
      </c>
    </row>
    <row r="34" spans="1:10" x14ac:dyDescent="0.25">
      <c r="A34" s="2">
        <v>11</v>
      </c>
      <c r="B34" s="23">
        <v>15455.444989067226</v>
      </c>
      <c r="C34" s="23">
        <v>217.14734188530207</v>
      </c>
      <c r="D34" s="3">
        <v>23104.51</v>
      </c>
      <c r="E34" s="3">
        <v>0</v>
      </c>
      <c r="F34" s="3">
        <v>0</v>
      </c>
      <c r="G34" s="3">
        <v>71392.22</v>
      </c>
      <c r="H34" s="3">
        <v>106063.2</v>
      </c>
      <c r="I34" s="3">
        <v>0</v>
      </c>
      <c r="J34" s="3">
        <v>7087.2547499999991</v>
      </c>
    </row>
    <row r="35" spans="1:10" x14ac:dyDescent="0.25">
      <c r="A35" s="2">
        <v>12</v>
      </c>
      <c r="B35" s="23">
        <v>15455.444989067226</v>
      </c>
      <c r="C35" s="23">
        <v>217.14734188530207</v>
      </c>
      <c r="D35" s="3">
        <v>23531.94</v>
      </c>
      <c r="E35" s="3">
        <v>0</v>
      </c>
      <c r="F35" s="3">
        <v>0</v>
      </c>
      <c r="G35" s="3">
        <v>75732.05</v>
      </c>
      <c r="H35" s="3">
        <v>110923.09</v>
      </c>
      <c r="I35" s="3">
        <v>0</v>
      </c>
      <c r="J35" s="3">
        <v>7444.79925</v>
      </c>
    </row>
    <row r="36" spans="1:10" x14ac:dyDescent="0.25">
      <c r="A36" s="2">
        <v>13</v>
      </c>
      <c r="B36" s="23">
        <v>15455.444989067226</v>
      </c>
      <c r="C36" s="23">
        <v>217.14734188530207</v>
      </c>
      <c r="D36" s="3">
        <v>23967.279999999999</v>
      </c>
      <c r="E36" s="3">
        <v>0</v>
      </c>
      <c r="F36" s="3">
        <v>0</v>
      </c>
      <c r="G36" s="3">
        <v>78566.13</v>
      </c>
      <c r="H36" s="3">
        <v>114285.05</v>
      </c>
      <c r="I36" s="3">
        <v>0</v>
      </c>
      <c r="J36" s="3">
        <v>7690.0057500000003</v>
      </c>
    </row>
    <row r="37" spans="1:10" x14ac:dyDescent="0.25">
      <c r="A37" s="2">
        <v>14</v>
      </c>
      <c r="B37" s="23">
        <v>15455.444989067226</v>
      </c>
      <c r="C37" s="23">
        <v>217.14734188530207</v>
      </c>
      <c r="D37" s="3">
        <v>24410.67</v>
      </c>
      <c r="E37" s="3">
        <v>0</v>
      </c>
      <c r="F37" s="3">
        <v>0</v>
      </c>
      <c r="G37" s="3">
        <v>80230.740000000005</v>
      </c>
      <c r="H37" s="3">
        <v>116485.44</v>
      </c>
      <c r="I37" s="3">
        <v>0</v>
      </c>
      <c r="J37" s="3">
        <v>7848.1057499999997</v>
      </c>
    </row>
    <row r="38" spans="1:10" x14ac:dyDescent="0.25">
      <c r="A38" s="2">
        <v>15</v>
      </c>
      <c r="B38" s="23">
        <v>15455.444989067226</v>
      </c>
      <c r="C38" s="23">
        <v>217.14734188530207</v>
      </c>
      <c r="D38" s="3">
        <v>24862.27</v>
      </c>
      <c r="E38" s="3">
        <v>0</v>
      </c>
      <c r="F38" s="3">
        <v>0</v>
      </c>
      <c r="G38" s="3">
        <v>84472.14</v>
      </c>
      <c r="H38" s="3">
        <v>121270.66</v>
      </c>
      <c r="I38" s="3">
        <v>0</v>
      </c>
      <c r="J38" s="3">
        <v>8200.0807499999992</v>
      </c>
    </row>
    <row r="39" spans="1:10" x14ac:dyDescent="0.25">
      <c r="A39" s="2">
        <v>16</v>
      </c>
      <c r="B39" s="23">
        <v>15455.444989067226</v>
      </c>
      <c r="C39" s="23">
        <v>217.14734188530207</v>
      </c>
      <c r="D39" s="3">
        <v>25322.22</v>
      </c>
      <c r="E39" s="3">
        <v>0</v>
      </c>
      <c r="F39" s="3">
        <v>0</v>
      </c>
      <c r="G39" s="3">
        <v>89172.75</v>
      </c>
      <c r="H39" s="3">
        <v>126523.25</v>
      </c>
      <c r="I39" s="3">
        <v>0</v>
      </c>
      <c r="J39" s="3">
        <v>8587.1227500000005</v>
      </c>
    </row>
    <row r="40" spans="1:10" x14ac:dyDescent="0.25">
      <c r="A40" s="2">
        <v>17</v>
      </c>
      <c r="B40" s="23">
        <v>15455.444989067226</v>
      </c>
      <c r="C40" s="23">
        <v>217.14734188530207</v>
      </c>
      <c r="D40" s="3">
        <v>25790.69</v>
      </c>
      <c r="E40" s="3">
        <v>0</v>
      </c>
      <c r="F40" s="3">
        <v>0</v>
      </c>
      <c r="G40" s="3">
        <v>92260.58</v>
      </c>
      <c r="H40" s="3">
        <v>130171.33</v>
      </c>
      <c r="I40" s="3">
        <v>0</v>
      </c>
      <c r="J40" s="3">
        <v>8853.8452500000003</v>
      </c>
    </row>
    <row r="41" spans="1:10" x14ac:dyDescent="0.25">
      <c r="A41" s="2">
        <v>18</v>
      </c>
      <c r="B41" s="23">
        <v>15455.444989067226</v>
      </c>
      <c r="C41" s="23">
        <v>217.14734188530207</v>
      </c>
      <c r="D41" s="3">
        <v>26267.81</v>
      </c>
      <c r="E41" s="3">
        <v>0</v>
      </c>
      <c r="F41" s="3">
        <v>0</v>
      </c>
      <c r="G41" s="3">
        <v>98014.84</v>
      </c>
      <c r="H41" s="3">
        <v>136494.26</v>
      </c>
      <c r="I41" s="3">
        <v>0</v>
      </c>
      <c r="J41" s="3">
        <v>9321.1987499999996</v>
      </c>
    </row>
    <row r="42" spans="1:10" x14ac:dyDescent="0.25">
      <c r="A42" s="2">
        <v>19</v>
      </c>
      <c r="B42" s="23">
        <v>15455.444989067226</v>
      </c>
      <c r="C42" s="23">
        <v>217.14734188530207</v>
      </c>
      <c r="D42" s="3">
        <v>26753.77</v>
      </c>
      <c r="E42" s="3">
        <v>0</v>
      </c>
      <c r="F42" s="3">
        <v>0</v>
      </c>
      <c r="G42" s="3">
        <v>102348.69</v>
      </c>
      <c r="H42" s="3">
        <v>141405.29999999999</v>
      </c>
      <c r="I42" s="3">
        <v>0</v>
      </c>
      <c r="J42" s="3">
        <v>9682.6844999999994</v>
      </c>
    </row>
    <row r="43" spans="1:10" x14ac:dyDescent="0.25">
      <c r="A43" s="2">
        <v>20</v>
      </c>
      <c r="B43" s="23">
        <v>15455.444989067226</v>
      </c>
      <c r="C43" s="23">
        <v>217.14734188530207</v>
      </c>
      <c r="D43" s="3">
        <v>27248.71</v>
      </c>
      <c r="E43" s="3">
        <v>0</v>
      </c>
      <c r="F43" s="3">
        <v>0</v>
      </c>
      <c r="G43" s="3">
        <v>104651.54</v>
      </c>
      <c r="H43" s="3">
        <v>144293.99</v>
      </c>
      <c r="I43" s="3">
        <v>0</v>
      </c>
      <c r="J43" s="3">
        <v>9892.5187499999993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173651.07668979961</v>
      </c>
      <c r="C54" s="23">
        <f t="shared" ref="C54:J54" si="1">C24+NPV($F$18,C25:C53)</f>
        <v>2439.7789740369353</v>
      </c>
      <c r="D54" s="3">
        <f t="shared" si="1"/>
        <v>248244.40297642999</v>
      </c>
      <c r="E54" s="3">
        <f t="shared" si="1"/>
        <v>0</v>
      </c>
      <c r="F54" s="3">
        <f t="shared" si="1"/>
        <v>0</v>
      </c>
      <c r="G54" s="3">
        <f t="shared" si="1"/>
        <v>740614.56623299874</v>
      </c>
      <c r="H54" s="3">
        <f t="shared" si="1"/>
        <v>1115974.6466839984</v>
      </c>
      <c r="I54" s="3">
        <f t="shared" si="1"/>
        <v>0</v>
      </c>
      <c r="J54" s="3">
        <f t="shared" si="1"/>
        <v>74164.422690707128</v>
      </c>
    </row>
    <row r="55" spans="1:10" x14ac:dyDescent="0.25">
      <c r="A55" s="4" t="s">
        <v>32</v>
      </c>
      <c r="B55" s="23">
        <f>B24+NPV($G$18,B25:B53)</f>
        <v>253362.18461589789</v>
      </c>
      <c r="C55" s="23">
        <f t="shared" ref="C55:J55" si="2">C24+NPV($G$18,C25:C53)</f>
        <v>3559.7114778974615</v>
      </c>
      <c r="D55" s="3">
        <f t="shared" si="2"/>
        <v>372432.52974015445</v>
      </c>
      <c r="E55" s="3">
        <f t="shared" si="2"/>
        <v>0</v>
      </c>
      <c r="F55" s="3">
        <f t="shared" si="2"/>
        <v>0</v>
      </c>
      <c r="G55" s="3">
        <f t="shared" si="2"/>
        <v>1154133.3123170701</v>
      </c>
      <c r="H55" s="3">
        <f t="shared" si="2"/>
        <v>1714304.3031278886</v>
      </c>
      <c r="I55" s="3">
        <f t="shared" si="2"/>
        <v>0</v>
      </c>
      <c r="J55" s="3">
        <f t="shared" si="2"/>
        <v>114492.4381542918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65</v>
      </c>
      <c r="B4" s="1"/>
      <c r="C4" s="1"/>
    </row>
    <row r="6" spans="1:10" x14ac:dyDescent="0.25">
      <c r="A6" s="2" t="s">
        <v>0</v>
      </c>
      <c r="B6" s="2"/>
      <c r="C6" s="3">
        <v>2976.7238820131488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32134.201500000388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15291.75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416671.80237147014</v>
      </c>
      <c r="D13" s="16">
        <f>SUM(D54:G54)</f>
        <v>258544.31330758682</v>
      </c>
      <c r="E13" s="16">
        <f>SUM(D54:G54)</f>
        <v>258544.31330758682</v>
      </c>
      <c r="F13" s="41">
        <f>SUM(D54:G54)+I54+C9</f>
        <v>405425.08890075935</v>
      </c>
      <c r="G13" s="16">
        <f>SUM(D55:G55)+J55</f>
        <v>379849.06891187292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32134.201500000388</v>
      </c>
      <c r="D14" s="17">
        <f>H54+C6+C8</f>
        <v>272767.75066031073</v>
      </c>
      <c r="E14" s="17">
        <f>C6+C8</f>
        <v>18268.47388201315</v>
      </c>
      <c r="F14" s="42">
        <f>C6+C7</f>
        <v>35110.925382013535</v>
      </c>
      <c r="G14" s="17">
        <f>C6+C7</f>
        <v>35110.925382013535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384537.60087146977</v>
      </c>
      <c r="D15" s="18">
        <f t="shared" ref="D15:G15" si="0">D13-D14</f>
        <v>-14223.437352723908</v>
      </c>
      <c r="E15" s="18">
        <f t="shared" si="0"/>
        <v>240275.83942557368</v>
      </c>
      <c r="F15" s="43">
        <f t="shared" si="0"/>
        <v>370314.1635187458</v>
      </c>
      <c r="G15" s="18">
        <f t="shared" si="0"/>
        <v>344738.14352985937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12.966614476836</v>
      </c>
      <c r="D16" s="19">
        <f>IFERROR(D13/D14,0)</f>
        <v>0.94785513566654378</v>
      </c>
      <c r="E16" s="19">
        <f>IFERROR(E13/E14,0)</f>
        <v>14.152485586776105</v>
      </c>
      <c r="F16" s="44">
        <f>IFERROR(F13/F14,0)</f>
        <v>11.54697816960554</v>
      </c>
      <c r="G16" s="19">
        <f>IFERROR(G13/G14,0)</f>
        <v>10.818543367314957</v>
      </c>
      <c r="H16" s="2"/>
      <c r="I16" s="2"/>
      <c r="J16" s="2"/>
    </row>
    <row r="17" spans="1:10" x14ac:dyDescent="0.25">
      <c r="A17" s="14" t="s">
        <v>39</v>
      </c>
      <c r="B17" s="2"/>
      <c r="C17" s="20">
        <f>IFERROR(C14/$B$54,0)</f>
        <v>1.1592547555252306</v>
      </c>
      <c r="D17" s="20">
        <f>IFERROR(D14/$B$54,0)</f>
        <v>9.8402106586305482</v>
      </c>
      <c r="E17" s="20">
        <f>IFERROR(E14/$B$54,0)</f>
        <v>0.65904283396965557</v>
      </c>
      <c r="F17" s="45">
        <f>IFERROR(F14/$B$54,0)</f>
        <v>1.2666413142392918</v>
      </c>
      <c r="G17" s="20">
        <f>IFERROR(G14/$B$55,0)</f>
        <v>0.9474857647049052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37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46</v>
      </c>
      <c r="J22" s="21"/>
    </row>
    <row r="23" spans="1:10" x14ac:dyDescent="0.25">
      <c r="A23" s="6" t="s">
        <v>25</v>
      </c>
      <c r="B23" s="13" t="s">
        <v>38</v>
      </c>
      <c r="C23" s="13" t="s">
        <v>38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47</v>
      </c>
      <c r="J23" s="22" t="s">
        <v>30</v>
      </c>
    </row>
    <row r="24" spans="1:10" x14ac:dyDescent="0.25">
      <c r="A24" s="2">
        <v>1</v>
      </c>
      <c r="B24" s="23">
        <v>2864.288486399982</v>
      </c>
      <c r="C24" s="23">
        <v>37.24426063675498</v>
      </c>
      <c r="D24" s="3">
        <v>3870.13</v>
      </c>
      <c r="E24" s="3">
        <v>0</v>
      </c>
      <c r="F24" s="3">
        <v>0</v>
      </c>
      <c r="G24" s="3">
        <v>18500.400000000001</v>
      </c>
      <c r="H24" s="3">
        <v>20465.93</v>
      </c>
      <c r="I24" s="3">
        <v>15177.25</v>
      </c>
      <c r="J24" s="3">
        <v>1677.7897500000001</v>
      </c>
    </row>
    <row r="25" spans="1:10" x14ac:dyDescent="0.25">
      <c r="A25" s="2">
        <v>2</v>
      </c>
      <c r="B25" s="23">
        <v>2864.288486399982</v>
      </c>
      <c r="C25" s="23">
        <v>37.24426063675498</v>
      </c>
      <c r="D25" s="3">
        <v>3870.13</v>
      </c>
      <c r="E25" s="3">
        <v>0</v>
      </c>
      <c r="F25" s="3">
        <v>0</v>
      </c>
      <c r="G25" s="3">
        <v>19081</v>
      </c>
      <c r="H25" s="3">
        <v>21478.799999999999</v>
      </c>
      <c r="I25" s="3">
        <v>15177.25</v>
      </c>
      <c r="J25" s="3">
        <v>1721.33475</v>
      </c>
    </row>
    <row r="26" spans="1:10" x14ac:dyDescent="0.25">
      <c r="A26" s="2">
        <v>3</v>
      </c>
      <c r="B26" s="23">
        <v>2864.288486399982</v>
      </c>
      <c r="C26" s="23">
        <v>37.24426063675498</v>
      </c>
      <c r="D26" s="3">
        <v>3870.13</v>
      </c>
      <c r="E26" s="3">
        <v>0</v>
      </c>
      <c r="F26" s="3">
        <v>0</v>
      </c>
      <c r="G26" s="3">
        <v>19759.43</v>
      </c>
      <c r="H26" s="3">
        <v>22774.36</v>
      </c>
      <c r="I26" s="3">
        <v>15177.25</v>
      </c>
      <c r="J26" s="3">
        <v>1772.2170000000001</v>
      </c>
    </row>
    <row r="27" spans="1:10" x14ac:dyDescent="0.25">
      <c r="A27" s="2">
        <v>4</v>
      </c>
      <c r="B27" s="23">
        <v>2864.288486399982</v>
      </c>
      <c r="C27" s="23">
        <v>37.24426063675498</v>
      </c>
      <c r="D27" s="3">
        <v>3870.13</v>
      </c>
      <c r="E27" s="3">
        <v>0</v>
      </c>
      <c r="F27" s="3">
        <v>0</v>
      </c>
      <c r="G27" s="3">
        <v>20887.28</v>
      </c>
      <c r="H27" s="3">
        <v>23862.03</v>
      </c>
      <c r="I27" s="3">
        <v>15177.25</v>
      </c>
      <c r="J27" s="3">
        <v>1856.80575</v>
      </c>
    </row>
    <row r="28" spans="1:10" x14ac:dyDescent="0.25">
      <c r="A28" s="2">
        <v>5</v>
      </c>
      <c r="B28" s="23">
        <v>2864.288486399982</v>
      </c>
      <c r="C28" s="23">
        <v>37.24426063675498</v>
      </c>
      <c r="D28" s="3">
        <v>3870.13</v>
      </c>
      <c r="E28" s="3">
        <v>0</v>
      </c>
      <c r="F28" s="3">
        <v>0</v>
      </c>
      <c r="G28" s="3">
        <v>22453.53</v>
      </c>
      <c r="H28" s="3">
        <v>24762.13</v>
      </c>
      <c r="I28" s="3">
        <v>15177.25</v>
      </c>
      <c r="J28" s="3">
        <v>1974.2745</v>
      </c>
    </row>
    <row r="29" spans="1:10" x14ac:dyDescent="0.25">
      <c r="A29" s="2">
        <v>6</v>
      </c>
      <c r="B29" s="23">
        <v>2864.288486399982</v>
      </c>
      <c r="C29" s="23">
        <v>37.24426063675498</v>
      </c>
      <c r="D29" s="3">
        <v>3870.13</v>
      </c>
      <c r="E29" s="3">
        <v>0</v>
      </c>
      <c r="F29" s="3">
        <v>0</v>
      </c>
      <c r="G29" s="3">
        <v>23032.82</v>
      </c>
      <c r="H29" s="3">
        <v>25483.61</v>
      </c>
      <c r="I29" s="3">
        <v>15177.25</v>
      </c>
      <c r="J29" s="3">
        <v>2017.7212500000001</v>
      </c>
    </row>
    <row r="30" spans="1:10" x14ac:dyDescent="0.25">
      <c r="A30" s="2">
        <v>7</v>
      </c>
      <c r="B30" s="23">
        <v>2864.288486399982</v>
      </c>
      <c r="C30" s="23">
        <v>37.24426063675498</v>
      </c>
      <c r="D30" s="3">
        <v>3870.13</v>
      </c>
      <c r="E30" s="3">
        <v>0</v>
      </c>
      <c r="F30" s="3">
        <v>0</v>
      </c>
      <c r="G30" s="3">
        <v>23551.35</v>
      </c>
      <c r="H30" s="3">
        <v>26306.1</v>
      </c>
      <c r="I30" s="3">
        <v>15177.25</v>
      </c>
      <c r="J30" s="3">
        <v>2056.6109999999999</v>
      </c>
    </row>
    <row r="31" spans="1:10" x14ac:dyDescent="0.25">
      <c r="A31" s="2">
        <v>8</v>
      </c>
      <c r="B31" s="23">
        <v>2864.288486399982</v>
      </c>
      <c r="C31" s="23">
        <v>37.24426063675498</v>
      </c>
      <c r="D31" s="3">
        <v>3870.13</v>
      </c>
      <c r="E31" s="3">
        <v>0</v>
      </c>
      <c r="F31" s="3">
        <v>0</v>
      </c>
      <c r="G31" s="3">
        <v>24081.78</v>
      </c>
      <c r="H31" s="3">
        <v>27581.25</v>
      </c>
      <c r="I31" s="3">
        <v>15177.25</v>
      </c>
      <c r="J31" s="3">
        <v>2096.3932500000001</v>
      </c>
    </row>
    <row r="32" spans="1:10" x14ac:dyDescent="0.25">
      <c r="A32" s="2">
        <v>9</v>
      </c>
      <c r="B32" s="23">
        <v>2864.288486399982</v>
      </c>
      <c r="C32" s="23">
        <v>37.24426063675498</v>
      </c>
      <c r="D32" s="3">
        <v>3870.13</v>
      </c>
      <c r="E32" s="3">
        <v>0</v>
      </c>
      <c r="F32" s="3">
        <v>0</v>
      </c>
      <c r="G32" s="3">
        <v>24623.31</v>
      </c>
      <c r="H32" s="3">
        <v>29298.12</v>
      </c>
      <c r="I32" s="3">
        <v>15177.25</v>
      </c>
      <c r="J32" s="3">
        <v>2137.0080000000003</v>
      </c>
    </row>
    <row r="33" spans="1:10" x14ac:dyDescent="0.25">
      <c r="A33" s="2">
        <v>10</v>
      </c>
      <c r="B33" s="23">
        <v>2864.288486399982</v>
      </c>
      <c r="C33" s="23">
        <v>37.24426063675498</v>
      </c>
      <c r="D33" s="3">
        <v>3870.13</v>
      </c>
      <c r="E33" s="3">
        <v>0</v>
      </c>
      <c r="F33" s="3">
        <v>0</v>
      </c>
      <c r="G33" s="3">
        <v>25177.74</v>
      </c>
      <c r="H33" s="3">
        <v>30031.41</v>
      </c>
      <c r="I33" s="3">
        <v>15177.25</v>
      </c>
      <c r="J33" s="3">
        <v>2178.5902500000002</v>
      </c>
    </row>
    <row r="34" spans="1:10" x14ac:dyDescent="0.25">
      <c r="A34" s="2">
        <v>11</v>
      </c>
      <c r="B34" s="23">
        <v>2864.288486399982</v>
      </c>
      <c r="C34" s="23">
        <v>37.24426063675498</v>
      </c>
      <c r="D34" s="3">
        <v>3870.13</v>
      </c>
      <c r="E34" s="3">
        <v>0</v>
      </c>
      <c r="F34" s="3">
        <v>0</v>
      </c>
      <c r="G34" s="3">
        <v>25743.11</v>
      </c>
      <c r="H34" s="3">
        <v>30707.4</v>
      </c>
      <c r="I34" s="3">
        <v>15177.25</v>
      </c>
      <c r="J34" s="3">
        <v>2220.9929999999999</v>
      </c>
    </row>
    <row r="35" spans="1:10" x14ac:dyDescent="0.25">
      <c r="A35" s="2">
        <v>12</v>
      </c>
      <c r="B35" s="23">
        <v>2864.288486399982</v>
      </c>
      <c r="C35" s="23">
        <v>37.24426063675498</v>
      </c>
      <c r="D35" s="3">
        <v>3870.13</v>
      </c>
      <c r="E35" s="3">
        <v>0</v>
      </c>
      <c r="F35" s="3">
        <v>0</v>
      </c>
      <c r="G35" s="3">
        <v>26322.32</v>
      </c>
      <c r="H35" s="3">
        <v>31398.85</v>
      </c>
      <c r="I35" s="3">
        <v>15177.25</v>
      </c>
      <c r="J35" s="3">
        <v>2264.4337500000001</v>
      </c>
    </row>
    <row r="36" spans="1:10" x14ac:dyDescent="0.25">
      <c r="A36" s="2">
        <v>13</v>
      </c>
      <c r="B36" s="23">
        <v>2864.288486399982</v>
      </c>
      <c r="C36" s="23">
        <v>37.24426063675498</v>
      </c>
      <c r="D36" s="3">
        <v>3870.13</v>
      </c>
      <c r="E36" s="3">
        <v>0</v>
      </c>
      <c r="F36" s="3">
        <v>0</v>
      </c>
      <c r="G36" s="3">
        <v>26915.46</v>
      </c>
      <c r="H36" s="3">
        <v>32105.02</v>
      </c>
      <c r="I36" s="3">
        <v>15177.25</v>
      </c>
      <c r="J36" s="3">
        <v>2308.9192499999999</v>
      </c>
    </row>
    <row r="37" spans="1:10" x14ac:dyDescent="0.25">
      <c r="A37" s="2">
        <v>14</v>
      </c>
      <c r="B37" s="23">
        <v>2864.288486399982</v>
      </c>
      <c r="C37" s="23">
        <v>37.24426063675498</v>
      </c>
      <c r="D37" s="3">
        <v>3870.13</v>
      </c>
      <c r="E37" s="3">
        <v>0</v>
      </c>
      <c r="F37" s="3">
        <v>0</v>
      </c>
      <c r="G37" s="3">
        <v>27520.34</v>
      </c>
      <c r="H37" s="3">
        <v>32827.78</v>
      </c>
      <c r="I37" s="3">
        <v>15177.25</v>
      </c>
      <c r="J37" s="3">
        <v>2354.2852499999999</v>
      </c>
    </row>
    <row r="38" spans="1:10" x14ac:dyDescent="0.25">
      <c r="A38" s="2">
        <v>15</v>
      </c>
      <c r="B38" s="23">
        <v>2864.288486399982</v>
      </c>
      <c r="C38" s="23">
        <v>37.24426063675498</v>
      </c>
      <c r="D38" s="3">
        <v>3870.13</v>
      </c>
      <c r="E38" s="3">
        <v>0</v>
      </c>
      <c r="F38" s="3">
        <v>0</v>
      </c>
      <c r="G38" s="3">
        <v>28140.18</v>
      </c>
      <c r="H38" s="3">
        <v>33565.269999999997</v>
      </c>
      <c r="I38" s="3">
        <v>15177.25</v>
      </c>
      <c r="J38" s="3">
        <v>2400.7732500000002</v>
      </c>
    </row>
    <row r="39" spans="1:10" x14ac:dyDescent="0.25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27719.706429361293</v>
      </c>
      <c r="C54" s="23">
        <f t="shared" ref="C54:J54" si="1">C24+NPV($F$18,C25:C53)</f>
        <v>360.4385437889498</v>
      </c>
      <c r="D54" s="3">
        <f t="shared" si="1"/>
        <v>37453.932434822193</v>
      </c>
      <c r="E54" s="3">
        <f t="shared" si="1"/>
        <v>0</v>
      </c>
      <c r="F54" s="3">
        <f t="shared" si="1"/>
        <v>0</v>
      </c>
      <c r="G54" s="3">
        <f t="shared" si="1"/>
        <v>221090.38087276462</v>
      </c>
      <c r="H54" s="3">
        <f t="shared" si="1"/>
        <v>254499.27677829762</v>
      </c>
      <c r="I54" s="3">
        <f t="shared" si="1"/>
        <v>146880.77559317256</v>
      </c>
      <c r="J54" s="3">
        <f t="shared" si="1"/>
        <v>19390.823498069007</v>
      </c>
    </row>
    <row r="55" spans="1:10" x14ac:dyDescent="0.25">
      <c r="A55" s="4" t="s">
        <v>32</v>
      </c>
      <c r="B55" s="23">
        <f>B24+NPV($G$18,B25:B53)</f>
        <v>37056.942373111902</v>
      </c>
      <c r="C55" s="23">
        <f t="shared" ref="C55:J55" si="2">C24+NPV($G$18,C25:C53)</f>
        <v>481.85035365626146</v>
      </c>
      <c r="D55" s="3">
        <f t="shared" si="2"/>
        <v>50070.090728432442</v>
      </c>
      <c r="E55" s="3">
        <f t="shared" si="2"/>
        <v>0</v>
      </c>
      <c r="F55" s="3">
        <f t="shared" si="2"/>
        <v>0</v>
      </c>
      <c r="G55" s="3">
        <f t="shared" si="2"/>
        <v>303277.88035237958</v>
      </c>
      <c r="H55" s="3">
        <f t="shared" si="2"/>
        <v>350904.0581075371</v>
      </c>
      <c r="I55" s="3">
        <f t="shared" si="2"/>
        <v>196356.78504548981</v>
      </c>
      <c r="J55" s="3">
        <f t="shared" si="2"/>
        <v>26501.097831060899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70</v>
      </c>
      <c r="B4" s="1"/>
      <c r="C4" s="1"/>
    </row>
    <row r="6" spans="1:10" x14ac:dyDescent="0.25">
      <c r="A6" s="2" t="s">
        <v>0</v>
      </c>
      <c r="B6" s="2"/>
      <c r="C6" s="3">
        <v>670.46941343890194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149.99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100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3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401480.05237147014</v>
      </c>
      <c r="D13" s="16">
        <f>SUM(D54:G54)</f>
        <v>258544.31330758682</v>
      </c>
      <c r="E13" s="16">
        <f>SUM(D54:G54)</f>
        <v>258544.31330758682</v>
      </c>
      <c r="F13" s="41">
        <f>SUM(D54:G54)+I54+C9</f>
        <v>405425.08890075935</v>
      </c>
      <c r="G13" s="16">
        <f>SUM(D55:G55)+J55</f>
        <v>379849.06891187292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149.99</v>
      </c>
      <c r="D14" s="17">
        <f>H54+C6+C8</f>
        <v>255269.74619173651</v>
      </c>
      <c r="E14" s="17">
        <f>C6+C8</f>
        <v>770.46941343890194</v>
      </c>
      <c r="F14" s="42">
        <f>C6+C7</f>
        <v>820.45941343890195</v>
      </c>
      <c r="G14" s="17">
        <f>C6+C7</f>
        <v>820.45941343890195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401330.06237147015</v>
      </c>
      <c r="D15" s="18">
        <f t="shared" ref="D15:G15" si="0">D13-D14</f>
        <v>3274.5671158503101</v>
      </c>
      <c r="E15" s="18">
        <f t="shared" si="0"/>
        <v>257773.84389414793</v>
      </c>
      <c r="F15" s="43">
        <f t="shared" si="0"/>
        <v>404604.62948732043</v>
      </c>
      <c r="G15" s="18">
        <f t="shared" si="0"/>
        <v>379028.609498434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2676.7121299517976</v>
      </c>
      <c r="D16" s="19">
        <f>IFERROR(D13/D14,0)</f>
        <v>1.0128278699873456</v>
      </c>
      <c r="E16" s="19">
        <f>IFERROR(E13/E14,0)</f>
        <v>335.56726431696217</v>
      </c>
      <c r="F16" s="44">
        <f>IFERROR(F13/F14,0)</f>
        <v>494.14399086658852</v>
      </c>
      <c r="G16" s="19">
        <f>IFERROR(G13/G14,0)</f>
        <v>462.97118747137097</v>
      </c>
      <c r="H16" s="2"/>
      <c r="I16" s="2"/>
      <c r="J16" s="2"/>
    </row>
    <row r="17" spans="1:10" x14ac:dyDescent="0.25">
      <c r="A17" s="14" t="s">
        <v>39</v>
      </c>
      <c r="B17" s="2"/>
      <c r="C17" s="20">
        <f>IFERROR(C14/$B$54,0)</f>
        <v>5.4109519659677006E-3</v>
      </c>
      <c r="D17" s="20">
        <f>IFERROR(D14/$B$54,0)</f>
        <v>9.2089628309104121</v>
      </c>
      <c r="E17" s="20">
        <f>IFERROR(E14/$B$54,0)</f>
        <v>2.7795006249518018E-2</v>
      </c>
      <c r="F17" s="45">
        <f>IFERROR(F14/$B$54,0)</f>
        <v>2.9598416402053025E-2</v>
      </c>
      <c r="G17" s="20">
        <f>IFERROR(G14/$B$55,0)</f>
        <v>2.2140504879706913E-2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37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46</v>
      </c>
      <c r="J22" s="21"/>
    </row>
    <row r="23" spans="1:10" x14ac:dyDescent="0.25">
      <c r="A23" s="6" t="s">
        <v>25</v>
      </c>
      <c r="B23" s="13" t="s">
        <v>38</v>
      </c>
      <c r="C23" s="13" t="s">
        <v>38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47</v>
      </c>
      <c r="J23" s="22" t="s">
        <v>30</v>
      </c>
    </row>
    <row r="24" spans="1:10" x14ac:dyDescent="0.25">
      <c r="A24" s="2">
        <v>1</v>
      </c>
      <c r="B24" s="23">
        <v>2864.288486399982</v>
      </c>
      <c r="C24" s="23">
        <v>37.24426063675498</v>
      </c>
      <c r="D24" s="3">
        <v>3870.13</v>
      </c>
      <c r="E24" s="3">
        <v>0</v>
      </c>
      <c r="F24" s="3">
        <v>0</v>
      </c>
      <c r="G24" s="3">
        <v>18500.400000000001</v>
      </c>
      <c r="H24" s="3">
        <v>20465.93</v>
      </c>
      <c r="I24" s="3">
        <v>15177.25</v>
      </c>
      <c r="J24" s="3">
        <v>1677.7897500000001</v>
      </c>
    </row>
    <row r="25" spans="1:10" x14ac:dyDescent="0.25">
      <c r="A25" s="2">
        <v>2</v>
      </c>
      <c r="B25" s="23">
        <v>2864.288486399982</v>
      </c>
      <c r="C25" s="23">
        <v>37.24426063675498</v>
      </c>
      <c r="D25" s="3">
        <v>3870.13</v>
      </c>
      <c r="E25" s="3">
        <v>0</v>
      </c>
      <c r="F25" s="3">
        <v>0</v>
      </c>
      <c r="G25" s="3">
        <v>19081</v>
      </c>
      <c r="H25" s="3">
        <v>21478.799999999999</v>
      </c>
      <c r="I25" s="3">
        <v>15177.25</v>
      </c>
      <c r="J25" s="3">
        <v>1721.33475</v>
      </c>
    </row>
    <row r="26" spans="1:10" x14ac:dyDescent="0.25">
      <c r="A26" s="2">
        <v>3</v>
      </c>
      <c r="B26" s="23">
        <v>2864.288486399982</v>
      </c>
      <c r="C26" s="23">
        <v>37.24426063675498</v>
      </c>
      <c r="D26" s="3">
        <v>3870.13</v>
      </c>
      <c r="E26" s="3">
        <v>0</v>
      </c>
      <c r="F26" s="3">
        <v>0</v>
      </c>
      <c r="G26" s="3">
        <v>19759.43</v>
      </c>
      <c r="H26" s="3">
        <v>22774.36</v>
      </c>
      <c r="I26" s="3">
        <v>15177.25</v>
      </c>
      <c r="J26" s="3">
        <v>1772.2170000000001</v>
      </c>
    </row>
    <row r="27" spans="1:10" x14ac:dyDescent="0.25">
      <c r="A27" s="2">
        <v>4</v>
      </c>
      <c r="B27" s="23">
        <v>2864.288486399982</v>
      </c>
      <c r="C27" s="23">
        <v>37.24426063675498</v>
      </c>
      <c r="D27" s="3">
        <v>3870.13</v>
      </c>
      <c r="E27" s="3">
        <v>0</v>
      </c>
      <c r="F27" s="3">
        <v>0</v>
      </c>
      <c r="G27" s="3">
        <v>20887.28</v>
      </c>
      <c r="H27" s="3">
        <v>23862.03</v>
      </c>
      <c r="I27" s="3">
        <v>15177.25</v>
      </c>
      <c r="J27" s="3">
        <v>1856.80575</v>
      </c>
    </row>
    <row r="28" spans="1:10" x14ac:dyDescent="0.25">
      <c r="A28" s="2">
        <v>5</v>
      </c>
      <c r="B28" s="23">
        <v>2864.288486399982</v>
      </c>
      <c r="C28" s="23">
        <v>37.24426063675498</v>
      </c>
      <c r="D28" s="3">
        <v>3870.13</v>
      </c>
      <c r="E28" s="3">
        <v>0</v>
      </c>
      <c r="F28" s="3">
        <v>0</v>
      </c>
      <c r="G28" s="3">
        <v>22453.53</v>
      </c>
      <c r="H28" s="3">
        <v>24762.13</v>
      </c>
      <c r="I28" s="3">
        <v>15177.25</v>
      </c>
      <c r="J28" s="3">
        <v>1974.2745</v>
      </c>
    </row>
    <row r="29" spans="1:10" x14ac:dyDescent="0.25">
      <c r="A29" s="2">
        <v>6</v>
      </c>
      <c r="B29" s="23">
        <v>2864.288486399982</v>
      </c>
      <c r="C29" s="23">
        <v>37.24426063675498</v>
      </c>
      <c r="D29" s="3">
        <v>3870.13</v>
      </c>
      <c r="E29" s="3">
        <v>0</v>
      </c>
      <c r="F29" s="3">
        <v>0</v>
      </c>
      <c r="G29" s="3">
        <v>23032.82</v>
      </c>
      <c r="H29" s="3">
        <v>25483.61</v>
      </c>
      <c r="I29" s="3">
        <v>15177.25</v>
      </c>
      <c r="J29" s="3">
        <v>2017.7212500000001</v>
      </c>
    </row>
    <row r="30" spans="1:10" x14ac:dyDescent="0.25">
      <c r="A30" s="2">
        <v>7</v>
      </c>
      <c r="B30" s="23">
        <v>2864.288486399982</v>
      </c>
      <c r="C30" s="23">
        <v>37.24426063675498</v>
      </c>
      <c r="D30" s="3">
        <v>3870.13</v>
      </c>
      <c r="E30" s="3">
        <v>0</v>
      </c>
      <c r="F30" s="3">
        <v>0</v>
      </c>
      <c r="G30" s="3">
        <v>23551.35</v>
      </c>
      <c r="H30" s="3">
        <v>26306.1</v>
      </c>
      <c r="I30" s="3">
        <v>15177.25</v>
      </c>
      <c r="J30" s="3">
        <v>2056.6109999999999</v>
      </c>
    </row>
    <row r="31" spans="1:10" x14ac:dyDescent="0.25">
      <c r="A31" s="2">
        <v>8</v>
      </c>
      <c r="B31" s="23">
        <v>2864.288486399982</v>
      </c>
      <c r="C31" s="23">
        <v>37.24426063675498</v>
      </c>
      <c r="D31" s="3">
        <v>3870.13</v>
      </c>
      <c r="E31" s="3">
        <v>0</v>
      </c>
      <c r="F31" s="3">
        <v>0</v>
      </c>
      <c r="G31" s="3">
        <v>24081.78</v>
      </c>
      <c r="H31" s="3">
        <v>27581.25</v>
      </c>
      <c r="I31" s="3">
        <v>15177.25</v>
      </c>
      <c r="J31" s="3">
        <v>2096.3932500000001</v>
      </c>
    </row>
    <row r="32" spans="1:10" x14ac:dyDescent="0.25">
      <c r="A32" s="2">
        <v>9</v>
      </c>
      <c r="B32" s="23">
        <v>2864.288486399982</v>
      </c>
      <c r="C32" s="23">
        <v>37.24426063675498</v>
      </c>
      <c r="D32" s="3">
        <v>3870.13</v>
      </c>
      <c r="E32" s="3">
        <v>0</v>
      </c>
      <c r="F32" s="3">
        <v>0</v>
      </c>
      <c r="G32" s="3">
        <v>24623.31</v>
      </c>
      <c r="H32" s="3">
        <v>29298.12</v>
      </c>
      <c r="I32" s="3">
        <v>15177.25</v>
      </c>
      <c r="J32" s="3">
        <v>2137.0080000000003</v>
      </c>
    </row>
    <row r="33" spans="1:10" x14ac:dyDescent="0.25">
      <c r="A33" s="2">
        <v>10</v>
      </c>
      <c r="B33" s="23">
        <v>2864.288486399982</v>
      </c>
      <c r="C33" s="23">
        <v>37.24426063675498</v>
      </c>
      <c r="D33" s="3">
        <v>3870.13</v>
      </c>
      <c r="E33" s="3">
        <v>0</v>
      </c>
      <c r="F33" s="3">
        <v>0</v>
      </c>
      <c r="G33" s="3">
        <v>25177.74</v>
      </c>
      <c r="H33" s="3">
        <v>30031.41</v>
      </c>
      <c r="I33" s="3">
        <v>15177.25</v>
      </c>
      <c r="J33" s="3">
        <v>2178.5902500000002</v>
      </c>
    </row>
    <row r="34" spans="1:10" x14ac:dyDescent="0.25">
      <c r="A34" s="2">
        <v>11</v>
      </c>
      <c r="B34" s="23">
        <v>2864.288486399982</v>
      </c>
      <c r="C34" s="23">
        <v>37.24426063675498</v>
      </c>
      <c r="D34" s="3">
        <v>3870.13</v>
      </c>
      <c r="E34" s="3">
        <v>0</v>
      </c>
      <c r="F34" s="3">
        <v>0</v>
      </c>
      <c r="G34" s="3">
        <v>25743.11</v>
      </c>
      <c r="H34" s="3">
        <v>30707.4</v>
      </c>
      <c r="I34" s="3">
        <v>15177.25</v>
      </c>
      <c r="J34" s="3">
        <v>2220.9929999999999</v>
      </c>
    </row>
    <row r="35" spans="1:10" x14ac:dyDescent="0.25">
      <c r="A35" s="2">
        <v>12</v>
      </c>
      <c r="B35" s="23">
        <v>2864.288486399982</v>
      </c>
      <c r="C35" s="23">
        <v>37.24426063675498</v>
      </c>
      <c r="D35" s="3">
        <v>3870.13</v>
      </c>
      <c r="E35" s="3">
        <v>0</v>
      </c>
      <c r="F35" s="3">
        <v>0</v>
      </c>
      <c r="G35" s="3">
        <v>26322.32</v>
      </c>
      <c r="H35" s="3">
        <v>31398.85</v>
      </c>
      <c r="I35" s="3">
        <v>15177.25</v>
      </c>
      <c r="J35" s="3">
        <v>2264.4337500000001</v>
      </c>
    </row>
    <row r="36" spans="1:10" x14ac:dyDescent="0.25">
      <c r="A36" s="2">
        <v>13</v>
      </c>
      <c r="B36" s="23">
        <v>2864.288486399982</v>
      </c>
      <c r="C36" s="23">
        <v>37.24426063675498</v>
      </c>
      <c r="D36" s="3">
        <v>3870.13</v>
      </c>
      <c r="E36" s="3">
        <v>0</v>
      </c>
      <c r="F36" s="3">
        <v>0</v>
      </c>
      <c r="G36" s="3">
        <v>26915.46</v>
      </c>
      <c r="H36" s="3">
        <v>32105.02</v>
      </c>
      <c r="I36" s="3">
        <v>15177.25</v>
      </c>
      <c r="J36" s="3">
        <v>2308.9192499999999</v>
      </c>
    </row>
    <row r="37" spans="1:10" x14ac:dyDescent="0.25">
      <c r="A37" s="2">
        <v>14</v>
      </c>
      <c r="B37" s="23">
        <v>2864.288486399982</v>
      </c>
      <c r="C37" s="23">
        <v>37.24426063675498</v>
      </c>
      <c r="D37" s="3">
        <v>3870.13</v>
      </c>
      <c r="E37" s="3">
        <v>0</v>
      </c>
      <c r="F37" s="3">
        <v>0</v>
      </c>
      <c r="G37" s="3">
        <v>27520.34</v>
      </c>
      <c r="H37" s="3">
        <v>32827.78</v>
      </c>
      <c r="I37" s="3">
        <v>15177.25</v>
      </c>
      <c r="J37" s="3">
        <v>2354.2852499999999</v>
      </c>
    </row>
    <row r="38" spans="1:10" x14ac:dyDescent="0.25">
      <c r="A38" s="2">
        <v>15</v>
      </c>
      <c r="B38" s="23">
        <v>2864.288486399982</v>
      </c>
      <c r="C38" s="23">
        <v>37.24426063675498</v>
      </c>
      <c r="D38" s="3">
        <v>3870.13</v>
      </c>
      <c r="E38" s="3">
        <v>0</v>
      </c>
      <c r="F38" s="3">
        <v>0</v>
      </c>
      <c r="G38" s="3">
        <v>28140.18</v>
      </c>
      <c r="H38" s="3">
        <v>33565.269999999997</v>
      </c>
      <c r="I38" s="3">
        <v>15177.25</v>
      </c>
      <c r="J38" s="3">
        <v>2400.7732500000002</v>
      </c>
    </row>
    <row r="39" spans="1:10" x14ac:dyDescent="0.25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27719.706429361293</v>
      </c>
      <c r="C54" s="23">
        <f t="shared" ref="C54:J54" si="1">C24+NPV($F$18,C25:C53)</f>
        <v>360.4385437889498</v>
      </c>
      <c r="D54" s="3">
        <f t="shared" si="1"/>
        <v>37453.932434822193</v>
      </c>
      <c r="E54" s="3">
        <f t="shared" si="1"/>
        <v>0</v>
      </c>
      <c r="F54" s="3">
        <f t="shared" si="1"/>
        <v>0</v>
      </c>
      <c r="G54" s="3">
        <f t="shared" si="1"/>
        <v>221090.38087276462</v>
      </c>
      <c r="H54" s="3">
        <f t="shared" si="1"/>
        <v>254499.27677829762</v>
      </c>
      <c r="I54" s="3">
        <f t="shared" si="1"/>
        <v>146880.77559317256</v>
      </c>
      <c r="J54" s="3">
        <f t="shared" si="1"/>
        <v>19390.823498069007</v>
      </c>
    </row>
    <row r="55" spans="1:10" x14ac:dyDescent="0.25">
      <c r="A55" s="4" t="s">
        <v>32</v>
      </c>
      <c r="B55" s="23">
        <f>B24+NPV($G$18,B25:B53)</f>
        <v>37056.942373111902</v>
      </c>
      <c r="C55" s="23">
        <f t="shared" ref="C55:J55" si="2">C24+NPV($G$18,C25:C53)</f>
        <v>481.85035365626146</v>
      </c>
      <c r="D55" s="3">
        <f t="shared" si="2"/>
        <v>50070.090728432442</v>
      </c>
      <c r="E55" s="3">
        <f t="shared" si="2"/>
        <v>0</v>
      </c>
      <c r="F55" s="3">
        <f t="shared" si="2"/>
        <v>0</v>
      </c>
      <c r="G55" s="3">
        <f t="shared" si="2"/>
        <v>303277.88035237958</v>
      </c>
      <c r="H55" s="3">
        <f t="shared" si="2"/>
        <v>350904.0581075371</v>
      </c>
      <c r="I55" s="3">
        <f t="shared" si="2"/>
        <v>196356.78504548981</v>
      </c>
      <c r="J55" s="3">
        <f t="shared" si="2"/>
        <v>26501.097831060899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67</v>
      </c>
      <c r="B4" s="1"/>
      <c r="C4" s="1"/>
    </row>
    <row r="6" spans="1:10" x14ac:dyDescent="0.25">
      <c r="A6" s="2" t="s">
        <v>0</v>
      </c>
      <c r="B6" s="2"/>
      <c r="C6" s="3">
        <v>4717.3543056435756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137186.22499999989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35294.5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187553.52765251079</v>
      </c>
      <c r="D13" s="16">
        <f>SUM(D54:G54)</f>
        <v>155915.21094977122</v>
      </c>
      <c r="E13" s="16">
        <f>SUM(D54:G54)</f>
        <v>155915.21094977122</v>
      </c>
      <c r="F13" s="41">
        <f>SUM(D54:G54)+I54+C9</f>
        <v>155915.21094977122</v>
      </c>
      <c r="G13" s="16">
        <f>SUM(D55:G55)+J55</f>
        <v>258693.41611287009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137186.22499999989</v>
      </c>
      <c r="D14" s="17">
        <f>H54+C6+C8</f>
        <v>192270.88195815438</v>
      </c>
      <c r="E14" s="17">
        <f>C6+C8</f>
        <v>40011.854305643574</v>
      </c>
      <c r="F14" s="42">
        <f>C6+C7</f>
        <v>141903.57930564348</v>
      </c>
      <c r="G14" s="17">
        <f>C6+C7</f>
        <v>141903.57930564348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50367.302652510902</v>
      </c>
      <c r="D15" s="18">
        <f t="shared" ref="D15:G15" si="0">D13-D14</f>
        <v>-36355.671008383157</v>
      </c>
      <c r="E15" s="18">
        <f t="shared" si="0"/>
        <v>115903.35664412765</v>
      </c>
      <c r="F15" s="43">
        <f t="shared" si="0"/>
        <v>14011.631644127745</v>
      </c>
      <c r="G15" s="18">
        <f t="shared" si="0"/>
        <v>116789.83680722662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1.3671454816437361</v>
      </c>
      <c r="D16" s="19">
        <f>IFERROR(D13/D14,0)</f>
        <v>0.81091431714399909</v>
      </c>
      <c r="E16" s="19">
        <f>IFERROR(E13/E14,0)</f>
        <v>3.8967254493821288</v>
      </c>
      <c r="F16" s="44">
        <f>IFERROR(F13/F14,0)</f>
        <v>1.0987405089617108</v>
      </c>
      <c r="G16" s="19">
        <f>IFERROR(G13/G14,0)</f>
        <v>1.8230224873727474</v>
      </c>
      <c r="H16" s="2"/>
      <c r="I16" s="2"/>
      <c r="J16" s="2"/>
    </row>
    <row r="17" spans="1:10" x14ac:dyDescent="0.25">
      <c r="A17" s="14" t="s">
        <v>39</v>
      </c>
      <c r="B17" s="2"/>
      <c r="C17" s="20">
        <f>IFERROR(C14/$B$54,0)</f>
        <v>5.0518570307212221</v>
      </c>
      <c r="D17" s="20">
        <f>IFERROR(D14/$B$54,0)</f>
        <v>7.0803392018642777</v>
      </c>
      <c r="E17" s="20">
        <f>IFERROR(E14/$B$54,0)</f>
        <v>1.4734290376906198</v>
      </c>
      <c r="F17" s="45">
        <f>IFERROR(F14/$B$54,0)</f>
        <v>5.2255727191248402</v>
      </c>
      <c r="G17" s="20">
        <f>IFERROR(G14/$B$55,0)</f>
        <v>3.5815381461623734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37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46</v>
      </c>
      <c r="J22" s="21"/>
    </row>
    <row r="23" spans="1:10" x14ac:dyDescent="0.25">
      <c r="A23" s="6" t="s">
        <v>25</v>
      </c>
      <c r="B23" s="13" t="s">
        <v>38</v>
      </c>
      <c r="C23" s="13" t="s">
        <v>38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47</v>
      </c>
      <c r="J23" s="22" t="s">
        <v>30</v>
      </c>
    </row>
    <row r="24" spans="1:10" x14ac:dyDescent="0.25">
      <c r="A24" s="2">
        <v>1</v>
      </c>
      <c r="B24" s="23">
        <v>2416.9267450445232</v>
      </c>
      <c r="C24" s="23">
        <v>30.994983363456875</v>
      </c>
      <c r="D24" s="3">
        <v>3107.63</v>
      </c>
      <c r="E24" s="3">
        <v>0</v>
      </c>
      <c r="F24" s="3">
        <v>0</v>
      </c>
      <c r="G24" s="3">
        <v>6809.49</v>
      </c>
      <c r="H24" s="3">
        <v>9710.6200000000008</v>
      </c>
      <c r="I24" s="3">
        <v>0</v>
      </c>
      <c r="J24" s="3">
        <v>743.78399999999988</v>
      </c>
    </row>
    <row r="25" spans="1:10" x14ac:dyDescent="0.25">
      <c r="A25" s="2">
        <v>2</v>
      </c>
      <c r="B25" s="23">
        <v>2416.9267450445232</v>
      </c>
      <c r="C25" s="23">
        <v>30.994983363456875</v>
      </c>
      <c r="D25" s="3">
        <v>3165.12</v>
      </c>
      <c r="E25" s="3">
        <v>0</v>
      </c>
      <c r="F25" s="3">
        <v>0</v>
      </c>
      <c r="G25" s="3">
        <v>7422.45</v>
      </c>
      <c r="H25" s="3">
        <v>10367.1</v>
      </c>
      <c r="I25" s="3">
        <v>0</v>
      </c>
      <c r="J25" s="3">
        <v>794.06774999999993</v>
      </c>
    </row>
    <row r="26" spans="1:10" x14ac:dyDescent="0.25">
      <c r="A26" s="2">
        <v>3</v>
      </c>
      <c r="B26" s="23">
        <v>2416.9267450445232</v>
      </c>
      <c r="C26" s="23">
        <v>30.994983363456875</v>
      </c>
      <c r="D26" s="3">
        <v>3223.68</v>
      </c>
      <c r="E26" s="3">
        <v>0</v>
      </c>
      <c r="F26" s="3">
        <v>0</v>
      </c>
      <c r="G26" s="3">
        <v>8121.8</v>
      </c>
      <c r="H26" s="3">
        <v>11110.62</v>
      </c>
      <c r="I26" s="3">
        <v>0</v>
      </c>
      <c r="J26" s="3">
        <v>850.91099999999994</v>
      </c>
    </row>
    <row r="27" spans="1:10" x14ac:dyDescent="0.25">
      <c r="A27" s="2">
        <v>4</v>
      </c>
      <c r="B27" s="23">
        <v>2416.9267450445232</v>
      </c>
      <c r="C27" s="23">
        <v>30.994983363456875</v>
      </c>
      <c r="D27" s="3">
        <v>3283.31</v>
      </c>
      <c r="E27" s="3">
        <v>0</v>
      </c>
      <c r="F27" s="3">
        <v>0</v>
      </c>
      <c r="G27" s="3">
        <v>8603.2800000000007</v>
      </c>
      <c r="H27" s="3">
        <v>11636.94</v>
      </c>
      <c r="I27" s="3">
        <v>0</v>
      </c>
      <c r="J27" s="3">
        <v>891.49424999999997</v>
      </c>
    </row>
    <row r="28" spans="1:10" x14ac:dyDescent="0.25">
      <c r="A28" s="2">
        <v>5</v>
      </c>
      <c r="B28" s="23">
        <v>2416.9267450445232</v>
      </c>
      <c r="C28" s="23">
        <v>30.994983363456875</v>
      </c>
      <c r="D28" s="3">
        <v>3344.06</v>
      </c>
      <c r="E28" s="3">
        <v>0</v>
      </c>
      <c r="F28" s="3">
        <v>0</v>
      </c>
      <c r="G28" s="3">
        <v>9014.59</v>
      </c>
      <c r="H28" s="3">
        <v>12093.75</v>
      </c>
      <c r="I28" s="3">
        <v>0</v>
      </c>
      <c r="J28" s="3">
        <v>926.89874999999995</v>
      </c>
    </row>
    <row r="29" spans="1:10" x14ac:dyDescent="0.25">
      <c r="A29" s="2">
        <v>6</v>
      </c>
      <c r="B29" s="23">
        <v>2416.9267450445232</v>
      </c>
      <c r="C29" s="23">
        <v>30.994983363456875</v>
      </c>
      <c r="D29" s="3">
        <v>3405.92</v>
      </c>
      <c r="E29" s="3">
        <v>0</v>
      </c>
      <c r="F29" s="3">
        <v>0</v>
      </c>
      <c r="G29" s="3">
        <v>9491.23</v>
      </c>
      <c r="H29" s="3">
        <v>12616.57</v>
      </c>
      <c r="I29" s="3">
        <v>0</v>
      </c>
      <c r="J29" s="3">
        <v>967.28624999999988</v>
      </c>
    </row>
    <row r="30" spans="1:10" x14ac:dyDescent="0.25">
      <c r="A30" s="2">
        <v>7</v>
      </c>
      <c r="B30" s="23">
        <v>2416.9267450445232</v>
      </c>
      <c r="C30" s="23">
        <v>30.994983363456875</v>
      </c>
      <c r="D30" s="3">
        <v>3468.93</v>
      </c>
      <c r="E30" s="3">
        <v>0</v>
      </c>
      <c r="F30" s="3">
        <v>0</v>
      </c>
      <c r="G30" s="3">
        <v>9935.0499999999993</v>
      </c>
      <c r="H30" s="3">
        <v>13107.27</v>
      </c>
      <c r="I30" s="3">
        <v>0</v>
      </c>
      <c r="J30" s="3">
        <v>1005.2984999999999</v>
      </c>
    </row>
    <row r="31" spans="1:10" x14ac:dyDescent="0.25">
      <c r="A31" s="2">
        <v>8</v>
      </c>
      <c r="B31" s="23">
        <v>2416.9267450445232</v>
      </c>
      <c r="C31" s="23">
        <v>30.994983363456875</v>
      </c>
      <c r="D31" s="3">
        <v>3533.11</v>
      </c>
      <c r="E31" s="3">
        <v>0</v>
      </c>
      <c r="F31" s="3">
        <v>0</v>
      </c>
      <c r="G31" s="3">
        <v>9891.2000000000007</v>
      </c>
      <c r="H31" s="3">
        <v>13111.01</v>
      </c>
      <c r="I31" s="3">
        <v>0</v>
      </c>
      <c r="J31" s="3">
        <v>1006.82325</v>
      </c>
    </row>
    <row r="32" spans="1:10" x14ac:dyDescent="0.25">
      <c r="A32" s="2">
        <v>9</v>
      </c>
      <c r="B32" s="23">
        <v>2416.9267450445232</v>
      </c>
      <c r="C32" s="23">
        <v>30.994983363456875</v>
      </c>
      <c r="D32" s="3">
        <v>3598.47</v>
      </c>
      <c r="E32" s="3">
        <v>0</v>
      </c>
      <c r="F32" s="3">
        <v>0</v>
      </c>
      <c r="G32" s="3">
        <v>10134.32</v>
      </c>
      <c r="H32" s="3">
        <v>13402.42</v>
      </c>
      <c r="I32" s="3">
        <v>0</v>
      </c>
      <c r="J32" s="3">
        <v>1029.9592499999999</v>
      </c>
    </row>
    <row r="33" spans="1:10" x14ac:dyDescent="0.25">
      <c r="A33" s="2">
        <v>10</v>
      </c>
      <c r="B33" s="23">
        <v>2416.9267450445232</v>
      </c>
      <c r="C33" s="23">
        <v>30.994983363456875</v>
      </c>
      <c r="D33" s="3">
        <v>3665.04</v>
      </c>
      <c r="E33" s="3">
        <v>0</v>
      </c>
      <c r="F33" s="3">
        <v>0</v>
      </c>
      <c r="G33" s="3">
        <v>10490.82</v>
      </c>
      <c r="H33" s="3">
        <v>13807.94</v>
      </c>
      <c r="I33" s="3">
        <v>0</v>
      </c>
      <c r="J33" s="3">
        <v>1061.6895</v>
      </c>
    </row>
    <row r="34" spans="1:10" x14ac:dyDescent="0.25">
      <c r="A34" s="2">
        <v>11</v>
      </c>
      <c r="B34" s="23">
        <v>2416.9267450445232</v>
      </c>
      <c r="C34" s="23">
        <v>30.994983363456875</v>
      </c>
      <c r="D34" s="3">
        <v>3732.84</v>
      </c>
      <c r="E34" s="3">
        <v>0</v>
      </c>
      <c r="F34" s="3">
        <v>0</v>
      </c>
      <c r="G34" s="3">
        <v>11162.4</v>
      </c>
      <c r="H34" s="3">
        <v>14529.28</v>
      </c>
      <c r="I34" s="3">
        <v>0</v>
      </c>
      <c r="J34" s="3">
        <v>1117.143</v>
      </c>
    </row>
    <row r="35" spans="1:10" x14ac:dyDescent="0.25">
      <c r="A35" s="2">
        <v>12</v>
      </c>
      <c r="B35" s="23">
        <v>2416.9267450445232</v>
      </c>
      <c r="C35" s="23">
        <v>30.994983363456875</v>
      </c>
      <c r="D35" s="3">
        <v>3801.9</v>
      </c>
      <c r="E35" s="3">
        <v>0</v>
      </c>
      <c r="F35" s="3">
        <v>0</v>
      </c>
      <c r="G35" s="3">
        <v>11841.63</v>
      </c>
      <c r="H35" s="3">
        <v>15259.01</v>
      </c>
      <c r="I35" s="3">
        <v>0</v>
      </c>
      <c r="J35" s="3">
        <v>1173.2647499999998</v>
      </c>
    </row>
    <row r="36" spans="1:10" x14ac:dyDescent="0.25">
      <c r="A36" s="2">
        <v>13</v>
      </c>
      <c r="B36" s="23">
        <v>2416.9267450445232</v>
      </c>
      <c r="C36" s="23">
        <v>30.994983363456875</v>
      </c>
      <c r="D36" s="3">
        <v>3872.24</v>
      </c>
      <c r="E36" s="3">
        <v>0</v>
      </c>
      <c r="F36" s="3">
        <v>0</v>
      </c>
      <c r="G36" s="3">
        <v>12288.26</v>
      </c>
      <c r="H36" s="3">
        <v>15756.9</v>
      </c>
      <c r="I36" s="3">
        <v>0</v>
      </c>
      <c r="J36" s="3">
        <v>1212.0374999999999</v>
      </c>
    </row>
    <row r="37" spans="1:10" x14ac:dyDescent="0.25">
      <c r="A37" s="2">
        <v>14</v>
      </c>
      <c r="B37" s="23">
        <v>2416.9267450445232</v>
      </c>
      <c r="C37" s="23">
        <v>30.994983363456875</v>
      </c>
      <c r="D37" s="3">
        <v>3943.87</v>
      </c>
      <c r="E37" s="3">
        <v>0</v>
      </c>
      <c r="F37" s="3">
        <v>0</v>
      </c>
      <c r="G37" s="3">
        <v>12546.23</v>
      </c>
      <c r="H37" s="3">
        <v>16066.9</v>
      </c>
      <c r="I37" s="3">
        <v>0</v>
      </c>
      <c r="J37" s="3">
        <v>1236.7574999999999</v>
      </c>
    </row>
    <row r="38" spans="1:10" x14ac:dyDescent="0.25">
      <c r="A38" s="2">
        <v>15</v>
      </c>
      <c r="B38" s="23">
        <v>2416.9267450445232</v>
      </c>
      <c r="C38" s="23">
        <v>30.994983363456875</v>
      </c>
      <c r="D38" s="3">
        <v>4016.83</v>
      </c>
      <c r="E38" s="3">
        <v>0</v>
      </c>
      <c r="F38" s="3">
        <v>0</v>
      </c>
      <c r="G38" s="3">
        <v>13207.66</v>
      </c>
      <c r="H38" s="3">
        <v>16781.150000000001</v>
      </c>
      <c r="I38" s="3">
        <v>0</v>
      </c>
      <c r="J38" s="3">
        <v>1291.8367499999997</v>
      </c>
    </row>
    <row r="39" spans="1:10" x14ac:dyDescent="0.25">
      <c r="A39" s="2">
        <v>16</v>
      </c>
      <c r="B39" s="23">
        <v>2416.9267450445232</v>
      </c>
      <c r="C39" s="23">
        <v>30.994983363456875</v>
      </c>
      <c r="D39" s="3">
        <v>4091.14</v>
      </c>
      <c r="E39" s="3">
        <v>0</v>
      </c>
      <c r="F39" s="3">
        <v>0</v>
      </c>
      <c r="G39" s="3">
        <v>13946.52</v>
      </c>
      <c r="H39" s="3">
        <v>17573.61</v>
      </c>
      <c r="I39" s="3">
        <v>0</v>
      </c>
      <c r="J39" s="3">
        <v>1352.8244999999999</v>
      </c>
    </row>
    <row r="40" spans="1:10" x14ac:dyDescent="0.25">
      <c r="A40" s="2">
        <v>17</v>
      </c>
      <c r="B40" s="23">
        <v>2416.9267450445232</v>
      </c>
      <c r="C40" s="23">
        <v>30.994983363456875</v>
      </c>
      <c r="D40" s="3">
        <v>4166.83</v>
      </c>
      <c r="E40" s="3">
        <v>0</v>
      </c>
      <c r="F40" s="3">
        <v>0</v>
      </c>
      <c r="G40" s="3">
        <v>14427.61</v>
      </c>
      <c r="H40" s="3">
        <v>18109.099999999999</v>
      </c>
      <c r="I40" s="3">
        <v>0</v>
      </c>
      <c r="J40" s="3">
        <v>1394.5830000000001</v>
      </c>
    </row>
    <row r="41" spans="1:10" x14ac:dyDescent="0.25">
      <c r="A41" s="2">
        <v>18</v>
      </c>
      <c r="B41" s="23">
        <v>2416.9267450445232</v>
      </c>
      <c r="C41" s="23">
        <v>30.994983363456875</v>
      </c>
      <c r="D41" s="3">
        <v>4243.92</v>
      </c>
      <c r="E41" s="3">
        <v>0</v>
      </c>
      <c r="F41" s="3">
        <v>0</v>
      </c>
      <c r="G41" s="3">
        <v>15324.65</v>
      </c>
      <c r="H41" s="3">
        <v>19061.37</v>
      </c>
      <c r="I41" s="3">
        <v>0</v>
      </c>
      <c r="J41" s="3">
        <v>1467.64275</v>
      </c>
    </row>
    <row r="42" spans="1:10" x14ac:dyDescent="0.25">
      <c r="A42" s="2">
        <v>19</v>
      </c>
      <c r="B42" s="23">
        <v>2416.9267450445232</v>
      </c>
      <c r="C42" s="23">
        <v>30.994983363456875</v>
      </c>
      <c r="D42" s="3">
        <v>4322.43</v>
      </c>
      <c r="E42" s="3">
        <v>0</v>
      </c>
      <c r="F42" s="3">
        <v>0</v>
      </c>
      <c r="G42" s="3">
        <v>16008.68</v>
      </c>
      <c r="H42" s="3">
        <v>19801.45</v>
      </c>
      <c r="I42" s="3">
        <v>0</v>
      </c>
      <c r="J42" s="3">
        <v>1524.8332499999999</v>
      </c>
    </row>
    <row r="43" spans="1:10" x14ac:dyDescent="0.25">
      <c r="A43" s="2">
        <v>20</v>
      </c>
      <c r="B43" s="23">
        <v>2416.9267450445232</v>
      </c>
      <c r="C43" s="23">
        <v>30.994983363456875</v>
      </c>
      <c r="D43" s="3">
        <v>4402.3900000000003</v>
      </c>
      <c r="E43" s="3">
        <v>0</v>
      </c>
      <c r="F43" s="3">
        <v>0</v>
      </c>
      <c r="G43" s="3">
        <v>16368.88</v>
      </c>
      <c r="H43" s="3">
        <v>20218.54</v>
      </c>
      <c r="I43" s="3">
        <v>0</v>
      </c>
      <c r="J43" s="3">
        <v>1557.8452500000001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27155.603210016943</v>
      </c>
      <c r="C54" s="23">
        <f t="shared" ref="C54:J54" si="1">C24+NPV($F$18,C25:C53)</f>
        <v>348.24699236120466</v>
      </c>
      <c r="D54" s="3">
        <f t="shared" si="1"/>
        <v>40107.214342256455</v>
      </c>
      <c r="E54" s="3">
        <f t="shared" si="1"/>
        <v>0</v>
      </c>
      <c r="F54" s="3">
        <f t="shared" si="1"/>
        <v>0</v>
      </c>
      <c r="G54" s="3">
        <f t="shared" si="1"/>
        <v>115807.99660751475</v>
      </c>
      <c r="H54" s="3">
        <f t="shared" si="1"/>
        <v>152259.02765251079</v>
      </c>
      <c r="I54" s="3">
        <f t="shared" si="1"/>
        <v>0</v>
      </c>
      <c r="J54" s="3">
        <f t="shared" si="1"/>
        <v>11693.640821232841</v>
      </c>
    </row>
    <row r="55" spans="1:10" x14ac:dyDescent="0.25">
      <c r="A55" s="4" t="s">
        <v>32</v>
      </c>
      <c r="B55" s="23">
        <f>B24+NPV($G$18,B25:B53)</f>
        <v>39620.848226255388</v>
      </c>
      <c r="C55" s="23">
        <f t="shared" ref="C55:J55" si="2">C24+NPV($G$18,C25:C53)</f>
        <v>508.10291794599391</v>
      </c>
      <c r="D55" s="3">
        <f t="shared" si="2"/>
        <v>60171.469559638346</v>
      </c>
      <c r="E55" s="3">
        <f t="shared" si="2"/>
        <v>0</v>
      </c>
      <c r="F55" s="3">
        <f t="shared" si="2"/>
        <v>0</v>
      </c>
      <c r="G55" s="3">
        <f t="shared" si="2"/>
        <v>180473.56868489197</v>
      </c>
      <c r="H55" s="3">
        <f t="shared" si="2"/>
        <v>234871.49151725066</v>
      </c>
      <c r="I55" s="3">
        <f t="shared" si="2"/>
        <v>0</v>
      </c>
      <c r="J55" s="3">
        <f t="shared" si="2"/>
        <v>18048.377868339772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68</v>
      </c>
      <c r="B4" s="1"/>
      <c r="C4" s="1"/>
    </row>
    <row r="6" spans="1:10" x14ac:dyDescent="0.25">
      <c r="A6" s="2" t="s">
        <v>0</v>
      </c>
      <c r="B6" s="2"/>
      <c r="C6" s="3">
        <v>530.54373472440921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746.06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350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14170.134894196442</v>
      </c>
      <c r="D13" s="16">
        <f>SUM(D54:G54)</f>
        <v>14142.890880479843</v>
      </c>
      <c r="E13" s="16">
        <f>SUM(D54:G54)</f>
        <v>14142.890880479843</v>
      </c>
      <c r="F13" s="41">
        <f>SUM(D54:G54)+I54+C9</f>
        <v>14142.890880479843</v>
      </c>
      <c r="G13" s="16">
        <f>SUM(D55:G55)+J55</f>
        <v>20977.28027861044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746.06</v>
      </c>
      <c r="D14" s="17">
        <f>H54+C6+C8</f>
        <v>14700.678628920852</v>
      </c>
      <c r="E14" s="17">
        <f>C6+C8</f>
        <v>880.54373472440921</v>
      </c>
      <c r="F14" s="42">
        <f>C6+C7</f>
        <v>1276.6037347244092</v>
      </c>
      <c r="G14" s="17">
        <f>C6+C7</f>
        <v>1276.6037347244092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13424.074894196443</v>
      </c>
      <c r="D15" s="18">
        <f t="shared" ref="D15:G15" si="0">D13-D14</f>
        <v>-557.78774844100917</v>
      </c>
      <c r="E15" s="18">
        <f t="shared" si="0"/>
        <v>13262.347145755433</v>
      </c>
      <c r="F15" s="43">
        <f t="shared" si="0"/>
        <v>12866.287145755434</v>
      </c>
      <c r="G15" s="18">
        <f t="shared" si="0"/>
        <v>19700.676543886031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18.993291282465812</v>
      </c>
      <c r="D16" s="19">
        <f>IFERROR(D13/D14,0)</f>
        <v>0.9620570068552029</v>
      </c>
      <c r="E16" s="19">
        <f>IFERROR(E13/E14,0)</f>
        <v>16.061542797651335</v>
      </c>
      <c r="F16" s="44">
        <f>IFERROR(F13/F14,0)</f>
        <v>11.078528517334304</v>
      </c>
      <c r="G16" s="19">
        <f>IFERROR(G13/G14,0)</f>
        <v>16.432100038575381</v>
      </c>
      <c r="H16" s="2"/>
      <c r="I16" s="2"/>
      <c r="J16" s="2"/>
    </row>
    <row r="17" spans="1:10" x14ac:dyDescent="0.25">
      <c r="A17" s="14" t="s">
        <v>39</v>
      </c>
      <c r="B17" s="2"/>
      <c r="C17" s="20">
        <f>IFERROR(C14/$B$54,0)</f>
        <v>0.28360618957273759</v>
      </c>
      <c r="D17" s="20">
        <f>IFERROR(D14/$B$54,0)</f>
        <v>5.5882951104222451</v>
      </c>
      <c r="E17" s="20">
        <f>IFERROR(E14/$B$54,0)</f>
        <v>0.33472864562814947</v>
      </c>
      <c r="F17" s="45">
        <f>IFERROR(F14/$B$54,0)</f>
        <v>0.48528633192975851</v>
      </c>
      <c r="G17" s="20">
        <f>IFERROR(G14/$B$55,0)</f>
        <v>0.36300875878618355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37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46</v>
      </c>
      <c r="J22" s="21"/>
    </row>
    <row r="23" spans="1:10" x14ac:dyDescent="0.25">
      <c r="A23" s="6" t="s">
        <v>25</v>
      </c>
      <c r="B23" s="13" t="s">
        <v>38</v>
      </c>
      <c r="C23" s="13" t="s">
        <v>38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47</v>
      </c>
      <c r="J23" s="22" t="s">
        <v>30</v>
      </c>
    </row>
    <row r="24" spans="1:10" x14ac:dyDescent="0.25">
      <c r="A24" s="2">
        <v>1</v>
      </c>
      <c r="B24" s="23">
        <v>271.82298780000008</v>
      </c>
      <c r="C24" s="23">
        <v>3.6523811403656103</v>
      </c>
      <c r="D24" s="3">
        <v>349.5</v>
      </c>
      <c r="E24" s="3">
        <v>0</v>
      </c>
      <c r="F24" s="3">
        <v>0</v>
      </c>
      <c r="G24" s="3">
        <v>765.84</v>
      </c>
      <c r="H24" s="3">
        <v>1092.1199999999999</v>
      </c>
      <c r="I24" s="3">
        <v>0</v>
      </c>
      <c r="J24" s="3">
        <v>83.650500000000008</v>
      </c>
    </row>
    <row r="25" spans="1:10" x14ac:dyDescent="0.25">
      <c r="A25" s="2">
        <v>2</v>
      </c>
      <c r="B25" s="23">
        <v>271.82298780000008</v>
      </c>
      <c r="C25" s="23">
        <v>3.6523811403656103</v>
      </c>
      <c r="D25" s="3">
        <v>355.97</v>
      </c>
      <c r="E25" s="3">
        <v>0</v>
      </c>
      <c r="F25" s="3">
        <v>0</v>
      </c>
      <c r="G25" s="3">
        <v>834.78</v>
      </c>
      <c r="H25" s="3">
        <v>1165.95</v>
      </c>
      <c r="I25" s="3">
        <v>0</v>
      </c>
      <c r="J25" s="3">
        <v>89.306249999999991</v>
      </c>
    </row>
    <row r="26" spans="1:10" x14ac:dyDescent="0.25">
      <c r="A26" s="2">
        <v>3</v>
      </c>
      <c r="B26" s="23">
        <v>271.82298780000008</v>
      </c>
      <c r="C26" s="23">
        <v>3.6523811403656103</v>
      </c>
      <c r="D26" s="3">
        <v>362.56</v>
      </c>
      <c r="E26" s="3">
        <v>0</v>
      </c>
      <c r="F26" s="3">
        <v>0</v>
      </c>
      <c r="G26" s="3">
        <v>913.43</v>
      </c>
      <c r="H26" s="3">
        <v>1249.57</v>
      </c>
      <c r="I26" s="3">
        <v>0</v>
      </c>
      <c r="J26" s="3">
        <v>95.699249999999992</v>
      </c>
    </row>
    <row r="27" spans="1:10" x14ac:dyDescent="0.25">
      <c r="A27" s="2">
        <v>4</v>
      </c>
      <c r="B27" s="23">
        <v>271.82298780000008</v>
      </c>
      <c r="C27" s="23">
        <v>3.6523811403656103</v>
      </c>
      <c r="D27" s="3">
        <v>369.26</v>
      </c>
      <c r="E27" s="3">
        <v>0</v>
      </c>
      <c r="F27" s="3">
        <v>0</v>
      </c>
      <c r="G27" s="3">
        <v>967.58</v>
      </c>
      <c r="H27" s="3">
        <v>1308.76</v>
      </c>
      <c r="I27" s="3">
        <v>0</v>
      </c>
      <c r="J27" s="3">
        <v>100.26300000000001</v>
      </c>
    </row>
    <row r="28" spans="1:10" x14ac:dyDescent="0.25">
      <c r="A28" s="2">
        <v>5</v>
      </c>
      <c r="B28" s="23">
        <v>271.82298780000008</v>
      </c>
      <c r="C28" s="23">
        <v>3.6523811403656103</v>
      </c>
      <c r="D28" s="3">
        <v>376.09</v>
      </c>
      <c r="E28" s="3">
        <v>0</v>
      </c>
      <c r="F28" s="3">
        <v>0</v>
      </c>
      <c r="G28" s="3">
        <v>1013.84</v>
      </c>
      <c r="H28" s="3">
        <v>1360.14</v>
      </c>
      <c r="I28" s="3">
        <v>0</v>
      </c>
      <c r="J28" s="3">
        <v>104.24475</v>
      </c>
    </row>
    <row r="29" spans="1:10" x14ac:dyDescent="0.25">
      <c r="A29" s="2">
        <v>6</v>
      </c>
      <c r="B29" s="23">
        <v>271.82298780000008</v>
      </c>
      <c r="C29" s="23">
        <v>3.6523811403656103</v>
      </c>
      <c r="D29" s="3">
        <v>383.05</v>
      </c>
      <c r="E29" s="3">
        <v>0</v>
      </c>
      <c r="F29" s="3">
        <v>0</v>
      </c>
      <c r="G29" s="3">
        <v>1067.44</v>
      </c>
      <c r="H29" s="3">
        <v>1418.94</v>
      </c>
      <c r="I29" s="3">
        <v>0</v>
      </c>
      <c r="J29" s="3">
        <v>108.78675</v>
      </c>
    </row>
    <row r="30" spans="1:10" x14ac:dyDescent="0.25">
      <c r="A30" s="2">
        <v>7</v>
      </c>
      <c r="B30" s="23">
        <v>271.82298780000008</v>
      </c>
      <c r="C30" s="23">
        <v>3.6523811403656103</v>
      </c>
      <c r="D30" s="3">
        <v>390.14</v>
      </c>
      <c r="E30" s="3">
        <v>0</v>
      </c>
      <c r="F30" s="3">
        <v>0</v>
      </c>
      <c r="G30" s="3">
        <v>1117.3599999999999</v>
      </c>
      <c r="H30" s="3">
        <v>1474.13</v>
      </c>
      <c r="I30" s="3">
        <v>0</v>
      </c>
      <c r="J30" s="3">
        <v>113.0625</v>
      </c>
    </row>
    <row r="31" spans="1:10" x14ac:dyDescent="0.25">
      <c r="A31" s="2">
        <v>8</v>
      </c>
      <c r="B31" s="23">
        <v>271.82298780000008</v>
      </c>
      <c r="C31" s="23">
        <v>3.6523811403656103</v>
      </c>
      <c r="D31" s="3">
        <v>397.36</v>
      </c>
      <c r="E31" s="3">
        <v>0</v>
      </c>
      <c r="F31" s="3">
        <v>0</v>
      </c>
      <c r="G31" s="3">
        <v>1112.43</v>
      </c>
      <c r="H31" s="3">
        <v>1474.55</v>
      </c>
      <c r="I31" s="3">
        <v>0</v>
      </c>
      <c r="J31" s="3">
        <v>113.23424999999999</v>
      </c>
    </row>
    <row r="32" spans="1:10" x14ac:dyDescent="0.25">
      <c r="A32" s="2">
        <v>9</v>
      </c>
      <c r="B32" s="23">
        <v>271.82298780000008</v>
      </c>
      <c r="C32" s="23">
        <v>3.6523811403656103</v>
      </c>
      <c r="D32" s="3">
        <v>404.71</v>
      </c>
      <c r="E32" s="3">
        <v>0</v>
      </c>
      <c r="F32" s="3">
        <v>0</v>
      </c>
      <c r="G32" s="3">
        <v>1139.77</v>
      </c>
      <c r="H32" s="3">
        <v>1507.32</v>
      </c>
      <c r="I32" s="3">
        <v>0</v>
      </c>
      <c r="J32" s="3">
        <v>115.836</v>
      </c>
    </row>
    <row r="33" spans="1:10" x14ac:dyDescent="0.25">
      <c r="A33" s="2">
        <v>10</v>
      </c>
      <c r="B33" s="23">
        <v>271.82298780000008</v>
      </c>
      <c r="C33" s="23">
        <v>3.6523811403656103</v>
      </c>
      <c r="D33" s="3">
        <v>412.19</v>
      </c>
      <c r="E33" s="3">
        <v>0</v>
      </c>
      <c r="F33" s="3">
        <v>0</v>
      </c>
      <c r="G33" s="3">
        <v>1179.8599999999999</v>
      </c>
      <c r="H33" s="3">
        <v>1552.93</v>
      </c>
      <c r="I33" s="3">
        <v>0</v>
      </c>
      <c r="J33" s="3">
        <v>119.40374999999999</v>
      </c>
    </row>
    <row r="34" spans="1:10" x14ac:dyDescent="0.25">
      <c r="A34" s="2">
        <v>11</v>
      </c>
      <c r="B34" s="23">
        <v>271.82298780000008</v>
      </c>
      <c r="C34" s="23">
        <v>3.6523811403656103</v>
      </c>
      <c r="D34" s="3">
        <v>419.82</v>
      </c>
      <c r="E34" s="3">
        <v>0</v>
      </c>
      <c r="F34" s="3">
        <v>0</v>
      </c>
      <c r="G34" s="3">
        <v>1255.3900000000001</v>
      </c>
      <c r="H34" s="3">
        <v>1634.06</v>
      </c>
      <c r="I34" s="3">
        <v>0</v>
      </c>
      <c r="J34" s="3">
        <v>125.64075</v>
      </c>
    </row>
    <row r="35" spans="1:10" x14ac:dyDescent="0.25">
      <c r="A35" s="2">
        <v>12</v>
      </c>
      <c r="B35" s="23">
        <v>271.82298780000008</v>
      </c>
      <c r="C35" s="23">
        <v>3.6523811403656103</v>
      </c>
      <c r="D35" s="3">
        <v>427.59</v>
      </c>
      <c r="E35" s="3">
        <v>0</v>
      </c>
      <c r="F35" s="3">
        <v>0</v>
      </c>
      <c r="G35" s="3">
        <v>1331.78</v>
      </c>
      <c r="H35" s="3">
        <v>1716.13</v>
      </c>
      <c r="I35" s="3">
        <v>0</v>
      </c>
      <c r="J35" s="3">
        <v>131.95274999999998</v>
      </c>
    </row>
    <row r="36" spans="1:10" x14ac:dyDescent="0.25">
      <c r="A36" s="2">
        <v>13</v>
      </c>
      <c r="B36" s="23">
        <v>271.82298780000008</v>
      </c>
      <c r="C36" s="23">
        <v>3.6523811403656103</v>
      </c>
      <c r="D36" s="3">
        <v>435.5</v>
      </c>
      <c r="E36" s="3">
        <v>0</v>
      </c>
      <c r="F36" s="3">
        <v>0</v>
      </c>
      <c r="G36" s="3">
        <v>1382.02</v>
      </c>
      <c r="H36" s="3">
        <v>1772.12</v>
      </c>
      <c r="I36" s="3">
        <v>0</v>
      </c>
      <c r="J36" s="3">
        <v>136.31399999999999</v>
      </c>
    </row>
    <row r="37" spans="1:10" x14ac:dyDescent="0.25">
      <c r="A37" s="2">
        <v>14</v>
      </c>
      <c r="B37" s="23">
        <v>271.82298780000008</v>
      </c>
      <c r="C37" s="23">
        <v>3.6523811403656103</v>
      </c>
      <c r="D37" s="3">
        <v>443.55</v>
      </c>
      <c r="E37" s="3">
        <v>0</v>
      </c>
      <c r="F37" s="3">
        <v>0</v>
      </c>
      <c r="G37" s="3">
        <v>1411.03</v>
      </c>
      <c r="H37" s="3">
        <v>1806.99</v>
      </c>
      <c r="I37" s="3">
        <v>0</v>
      </c>
      <c r="J37" s="3">
        <v>139.09349999999998</v>
      </c>
    </row>
    <row r="38" spans="1:10" x14ac:dyDescent="0.25">
      <c r="A38" s="2">
        <v>15</v>
      </c>
      <c r="B38" s="23">
        <v>271.82298780000008</v>
      </c>
      <c r="C38" s="23">
        <v>3.6523811403656103</v>
      </c>
      <c r="D38" s="3">
        <v>451.76</v>
      </c>
      <c r="E38" s="3">
        <v>0</v>
      </c>
      <c r="F38" s="3">
        <v>0</v>
      </c>
      <c r="G38" s="3">
        <v>1485.42</v>
      </c>
      <c r="H38" s="3">
        <v>1887.32</v>
      </c>
      <c r="I38" s="3">
        <v>0</v>
      </c>
      <c r="J38" s="3">
        <v>145.2885</v>
      </c>
    </row>
    <row r="39" spans="1:10" x14ac:dyDescent="0.25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2630.6195965749716</v>
      </c>
      <c r="C54" s="23">
        <f t="shared" ref="C54:J54" si="1">C24+NPV($F$18,C25:C53)</f>
        <v>35.34662568375542</v>
      </c>
      <c r="D54" s="3">
        <f t="shared" si="1"/>
        <v>3768.756081925656</v>
      </c>
      <c r="E54" s="3">
        <f t="shared" si="1"/>
        <v>0</v>
      </c>
      <c r="F54" s="3">
        <f t="shared" si="1"/>
        <v>0</v>
      </c>
      <c r="G54" s="3">
        <f t="shared" si="1"/>
        <v>10374.134798554187</v>
      </c>
      <c r="H54" s="3">
        <f t="shared" si="1"/>
        <v>13820.134894196442</v>
      </c>
      <c r="I54" s="3">
        <f t="shared" si="1"/>
        <v>0</v>
      </c>
      <c r="J54" s="3">
        <f t="shared" si="1"/>
        <v>1060.7168160359884</v>
      </c>
    </row>
    <row r="55" spans="1:10" x14ac:dyDescent="0.25">
      <c r="A55" s="4" t="s">
        <v>32</v>
      </c>
      <c r="B55" s="23">
        <f>B24+NPV($G$18,B25:B53)</f>
        <v>3516.7298414315778</v>
      </c>
      <c r="C55" s="23">
        <f t="shared" ref="C55:J55" si="2">C24+NPV($G$18,C25:C53)</f>
        <v>47.252948886192897</v>
      </c>
      <c r="D55" s="3">
        <f t="shared" si="2"/>
        <v>5118.7315840297488</v>
      </c>
      <c r="E55" s="3">
        <f t="shared" si="2"/>
        <v>0</v>
      </c>
      <c r="F55" s="3">
        <f t="shared" si="2"/>
        <v>0</v>
      </c>
      <c r="G55" s="3">
        <f t="shared" si="2"/>
        <v>14395.017512352057</v>
      </c>
      <c r="H55" s="3">
        <f t="shared" si="2"/>
        <v>19061.395932575258</v>
      </c>
      <c r="I55" s="3">
        <f t="shared" si="2"/>
        <v>0</v>
      </c>
      <c r="J55" s="3">
        <f t="shared" si="2"/>
        <v>1463.5311822286353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69</v>
      </c>
      <c r="B4" s="1"/>
      <c r="C4" s="1"/>
    </row>
    <row r="6" spans="1:10" x14ac:dyDescent="0.25">
      <c r="A6" s="2" t="s">
        <v>0</v>
      </c>
      <c r="B6" s="2"/>
      <c r="C6" s="3">
        <v>983.9016885185406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10275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10275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42031.755981201917</v>
      </c>
      <c r="D13" s="16">
        <f>SUM(D54:G54)</f>
        <v>32519.332356356485</v>
      </c>
      <c r="E13" s="16">
        <f>SUM(D54:G54)</f>
        <v>32519.332356356485</v>
      </c>
      <c r="F13" s="41">
        <f>SUM(D54:G54)+I54+C9</f>
        <v>32519.332356356485</v>
      </c>
      <c r="G13" s="16">
        <f>SUM(D55:G55)+J55</f>
        <v>53955.850109413455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10275</v>
      </c>
      <c r="D14" s="17">
        <f>H54+C6+C8</f>
        <v>43015.657669720458</v>
      </c>
      <c r="E14" s="17">
        <f>C6+C8</f>
        <v>11258.901688518541</v>
      </c>
      <c r="F14" s="42">
        <f>C6+C7</f>
        <v>11258.901688518541</v>
      </c>
      <c r="G14" s="17">
        <f>C6+C7</f>
        <v>11258.901688518541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31756.755981201917</v>
      </c>
      <c r="D15" s="18">
        <f t="shared" ref="D15:G15" si="0">D13-D14</f>
        <v>-10496.325313363974</v>
      </c>
      <c r="E15" s="18">
        <f t="shared" si="0"/>
        <v>21260.430667837943</v>
      </c>
      <c r="F15" s="43">
        <f t="shared" si="0"/>
        <v>21260.430667837943</v>
      </c>
      <c r="G15" s="18">
        <f t="shared" si="0"/>
        <v>42696.948420894914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4.0906818473189217</v>
      </c>
      <c r="D16" s="19">
        <f>IFERROR(D13/D14,0)</f>
        <v>0.75598826376302186</v>
      </c>
      <c r="E16" s="19">
        <f>IFERROR(E13/E14,0)</f>
        <v>2.8883219035049073</v>
      </c>
      <c r="F16" s="44">
        <f>IFERROR(F13/F14,0)</f>
        <v>2.8883219035049073</v>
      </c>
      <c r="G16" s="19">
        <f>IFERROR(G13/G14,0)</f>
        <v>4.7922836171876213</v>
      </c>
      <c r="H16" s="2"/>
      <c r="I16" s="2"/>
      <c r="J16" s="2"/>
    </row>
    <row r="17" spans="1:10" x14ac:dyDescent="0.25">
      <c r="A17" s="14" t="s">
        <v>39</v>
      </c>
      <c r="B17" s="2"/>
      <c r="C17" s="20">
        <f>IFERROR(C14/$B$54,0)</f>
        <v>1.8141331793369855</v>
      </c>
      <c r="D17" s="20">
        <f>IFERROR(D14/$B$54,0)</f>
        <v>7.5947573537363855</v>
      </c>
      <c r="E17" s="20">
        <f>IFERROR(E14/$B$54,0)</f>
        <v>1.987848867740603</v>
      </c>
      <c r="F17" s="45">
        <f>IFERROR(F14/$B$54,0)</f>
        <v>1.987848867740603</v>
      </c>
      <c r="G17" s="20">
        <f>IFERROR(G14/$B$55,0)</f>
        <v>1.3624452153468474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37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46</v>
      </c>
      <c r="J22" s="21"/>
    </row>
    <row r="23" spans="1:10" x14ac:dyDescent="0.25">
      <c r="A23" s="6" t="s">
        <v>25</v>
      </c>
      <c r="B23" s="13" t="s">
        <v>38</v>
      </c>
      <c r="C23" s="13" t="s">
        <v>38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47</v>
      </c>
      <c r="J23" s="22" t="s">
        <v>30</v>
      </c>
    </row>
    <row r="24" spans="1:10" x14ac:dyDescent="0.25">
      <c r="A24" s="2">
        <v>1</v>
      </c>
      <c r="B24" s="23">
        <v>504.1</v>
      </c>
      <c r="C24" s="23">
        <v>3.3299999999999996</v>
      </c>
      <c r="D24" s="3">
        <v>648.16</v>
      </c>
      <c r="E24" s="3">
        <v>0</v>
      </c>
      <c r="F24" s="3">
        <v>0</v>
      </c>
      <c r="G24" s="3">
        <v>1420.26</v>
      </c>
      <c r="H24" s="3">
        <v>2025.35</v>
      </c>
      <c r="I24" s="3">
        <v>0</v>
      </c>
      <c r="J24" s="3">
        <v>155.13149999999999</v>
      </c>
    </row>
    <row r="25" spans="1:10" x14ac:dyDescent="0.25">
      <c r="A25" s="2">
        <v>2</v>
      </c>
      <c r="B25" s="23">
        <v>504.1</v>
      </c>
      <c r="C25" s="23">
        <v>3.3299999999999996</v>
      </c>
      <c r="D25" s="3">
        <v>660.15</v>
      </c>
      <c r="E25" s="3">
        <v>0</v>
      </c>
      <c r="F25" s="3">
        <v>0</v>
      </c>
      <c r="G25" s="3">
        <v>1548.11</v>
      </c>
      <c r="H25" s="3">
        <v>2162.27</v>
      </c>
      <c r="I25" s="3">
        <v>0</v>
      </c>
      <c r="J25" s="3">
        <v>165.61949999999999</v>
      </c>
    </row>
    <row r="26" spans="1:10" x14ac:dyDescent="0.25">
      <c r="A26" s="2">
        <v>3</v>
      </c>
      <c r="B26" s="23">
        <v>504.1</v>
      </c>
      <c r="C26" s="23">
        <v>3.3299999999999996</v>
      </c>
      <c r="D26" s="3">
        <v>672.36</v>
      </c>
      <c r="E26" s="3">
        <v>0</v>
      </c>
      <c r="F26" s="3">
        <v>0</v>
      </c>
      <c r="G26" s="3">
        <v>1693.97</v>
      </c>
      <c r="H26" s="3">
        <v>2317.35</v>
      </c>
      <c r="I26" s="3">
        <v>0</v>
      </c>
      <c r="J26" s="3">
        <v>177.47475</v>
      </c>
    </row>
    <row r="27" spans="1:10" x14ac:dyDescent="0.25">
      <c r="A27" s="2">
        <v>4</v>
      </c>
      <c r="B27" s="23">
        <v>504.1</v>
      </c>
      <c r="C27" s="23">
        <v>3.3299999999999996</v>
      </c>
      <c r="D27" s="3">
        <v>684.8</v>
      </c>
      <c r="E27" s="3">
        <v>0</v>
      </c>
      <c r="F27" s="3">
        <v>0</v>
      </c>
      <c r="G27" s="3">
        <v>1794.39</v>
      </c>
      <c r="H27" s="3">
        <v>2427.12</v>
      </c>
      <c r="I27" s="3">
        <v>0</v>
      </c>
      <c r="J27" s="3">
        <v>185.93924999999999</v>
      </c>
    </row>
    <row r="28" spans="1:10" x14ac:dyDescent="0.25">
      <c r="A28" s="2">
        <v>5</v>
      </c>
      <c r="B28" s="23">
        <v>504.1</v>
      </c>
      <c r="C28" s="23">
        <v>3.3299999999999996</v>
      </c>
      <c r="D28" s="3">
        <v>697.47</v>
      </c>
      <c r="E28" s="3">
        <v>0</v>
      </c>
      <c r="F28" s="3">
        <v>0</v>
      </c>
      <c r="G28" s="3">
        <v>1880.18</v>
      </c>
      <c r="H28" s="3">
        <v>2522.4</v>
      </c>
      <c r="I28" s="3">
        <v>0</v>
      </c>
      <c r="J28" s="3">
        <v>193.32374999999999</v>
      </c>
    </row>
    <row r="29" spans="1:10" x14ac:dyDescent="0.25">
      <c r="A29" s="2">
        <v>6</v>
      </c>
      <c r="B29" s="23">
        <v>504.1</v>
      </c>
      <c r="C29" s="23">
        <v>3.3299999999999996</v>
      </c>
      <c r="D29" s="3">
        <v>710.38</v>
      </c>
      <c r="E29" s="3">
        <v>0</v>
      </c>
      <c r="F29" s="3">
        <v>0</v>
      </c>
      <c r="G29" s="3">
        <v>1979.59</v>
      </c>
      <c r="H29" s="3">
        <v>2631.45</v>
      </c>
      <c r="I29" s="3">
        <v>0</v>
      </c>
      <c r="J29" s="3">
        <v>201.74774999999997</v>
      </c>
    </row>
    <row r="30" spans="1:10" x14ac:dyDescent="0.25">
      <c r="A30" s="2">
        <v>7</v>
      </c>
      <c r="B30" s="23">
        <v>504.1</v>
      </c>
      <c r="C30" s="23">
        <v>3.3299999999999996</v>
      </c>
      <c r="D30" s="3">
        <v>723.52</v>
      </c>
      <c r="E30" s="3">
        <v>0</v>
      </c>
      <c r="F30" s="3">
        <v>0</v>
      </c>
      <c r="G30" s="3">
        <v>2072.16</v>
      </c>
      <c r="H30" s="3">
        <v>2733.79</v>
      </c>
      <c r="I30" s="3">
        <v>0</v>
      </c>
      <c r="J30" s="3">
        <v>209.67599999999999</v>
      </c>
    </row>
    <row r="31" spans="1:10" x14ac:dyDescent="0.25">
      <c r="A31" s="2">
        <v>8</v>
      </c>
      <c r="B31" s="23">
        <v>504.1</v>
      </c>
      <c r="C31" s="23">
        <v>3.3299999999999996</v>
      </c>
      <c r="D31" s="3">
        <v>736.9</v>
      </c>
      <c r="E31" s="3">
        <v>0</v>
      </c>
      <c r="F31" s="3">
        <v>0</v>
      </c>
      <c r="G31" s="3">
        <v>2063.0100000000002</v>
      </c>
      <c r="H31" s="3">
        <v>2734.57</v>
      </c>
      <c r="I31" s="3">
        <v>0</v>
      </c>
      <c r="J31" s="3">
        <v>209.99325000000002</v>
      </c>
    </row>
    <row r="32" spans="1:10" x14ac:dyDescent="0.25">
      <c r="A32" s="2">
        <v>9</v>
      </c>
      <c r="B32" s="23">
        <v>504.1</v>
      </c>
      <c r="C32" s="23">
        <v>3.3299999999999996</v>
      </c>
      <c r="D32" s="3">
        <v>750.53</v>
      </c>
      <c r="E32" s="3">
        <v>0</v>
      </c>
      <c r="F32" s="3">
        <v>0</v>
      </c>
      <c r="G32" s="3">
        <v>2113.7199999999998</v>
      </c>
      <c r="H32" s="3">
        <v>2795.35</v>
      </c>
      <c r="I32" s="3">
        <v>0</v>
      </c>
      <c r="J32" s="3">
        <v>214.81874999999999</v>
      </c>
    </row>
    <row r="33" spans="1:10" x14ac:dyDescent="0.25">
      <c r="A33" s="2">
        <v>10</v>
      </c>
      <c r="B33" s="23">
        <v>504.1</v>
      </c>
      <c r="C33" s="23">
        <v>3.3299999999999996</v>
      </c>
      <c r="D33" s="3">
        <v>764.42</v>
      </c>
      <c r="E33" s="3">
        <v>0</v>
      </c>
      <c r="F33" s="3">
        <v>0</v>
      </c>
      <c r="G33" s="3">
        <v>2188.08</v>
      </c>
      <c r="H33" s="3">
        <v>2879.93</v>
      </c>
      <c r="I33" s="3">
        <v>0</v>
      </c>
      <c r="J33" s="3">
        <v>221.4375</v>
      </c>
    </row>
    <row r="34" spans="1:10" x14ac:dyDescent="0.25">
      <c r="A34" s="2">
        <v>11</v>
      </c>
      <c r="B34" s="23">
        <v>504.1</v>
      </c>
      <c r="C34" s="23">
        <v>3.3299999999999996</v>
      </c>
      <c r="D34" s="3">
        <v>778.56</v>
      </c>
      <c r="E34" s="3">
        <v>0</v>
      </c>
      <c r="F34" s="3">
        <v>0</v>
      </c>
      <c r="G34" s="3">
        <v>2328.15</v>
      </c>
      <c r="H34" s="3">
        <v>3030.38</v>
      </c>
      <c r="I34" s="3">
        <v>0</v>
      </c>
      <c r="J34" s="3">
        <v>233.00324999999998</v>
      </c>
    </row>
    <row r="35" spans="1:10" x14ac:dyDescent="0.25">
      <c r="A35" s="2">
        <v>12</v>
      </c>
      <c r="B35" s="23">
        <v>504.1</v>
      </c>
      <c r="C35" s="23">
        <v>3.3299999999999996</v>
      </c>
      <c r="D35" s="3">
        <v>792.96</v>
      </c>
      <c r="E35" s="3">
        <v>0</v>
      </c>
      <c r="F35" s="3">
        <v>0</v>
      </c>
      <c r="G35" s="3">
        <v>2469.8200000000002</v>
      </c>
      <c r="H35" s="3">
        <v>3182.58</v>
      </c>
      <c r="I35" s="3">
        <v>0</v>
      </c>
      <c r="J35" s="3">
        <v>244.70850000000002</v>
      </c>
    </row>
    <row r="36" spans="1:10" x14ac:dyDescent="0.25">
      <c r="A36" s="2">
        <v>13</v>
      </c>
      <c r="B36" s="23">
        <v>504.1</v>
      </c>
      <c r="C36" s="23">
        <v>3.3299999999999996</v>
      </c>
      <c r="D36" s="3">
        <v>807.63</v>
      </c>
      <c r="E36" s="3">
        <v>0</v>
      </c>
      <c r="F36" s="3">
        <v>0</v>
      </c>
      <c r="G36" s="3">
        <v>2562.9699999999998</v>
      </c>
      <c r="H36" s="3">
        <v>3286.43</v>
      </c>
      <c r="I36" s="3">
        <v>0</v>
      </c>
      <c r="J36" s="3">
        <v>252.79499999999999</v>
      </c>
    </row>
    <row r="37" spans="1:10" x14ac:dyDescent="0.25">
      <c r="A37" s="2">
        <v>14</v>
      </c>
      <c r="B37" s="23">
        <v>504.1</v>
      </c>
      <c r="C37" s="23">
        <v>3.3299999999999996</v>
      </c>
      <c r="D37" s="3">
        <v>822.58</v>
      </c>
      <c r="E37" s="3">
        <v>0</v>
      </c>
      <c r="F37" s="3">
        <v>0</v>
      </c>
      <c r="G37" s="3">
        <v>2616.7800000000002</v>
      </c>
      <c r="H37" s="3">
        <v>3351.08</v>
      </c>
      <c r="I37" s="3">
        <v>0</v>
      </c>
      <c r="J37" s="3">
        <v>257.952</v>
      </c>
    </row>
    <row r="38" spans="1:10" x14ac:dyDescent="0.25">
      <c r="A38" s="2">
        <v>15</v>
      </c>
      <c r="B38" s="23">
        <v>504.1</v>
      </c>
      <c r="C38" s="23">
        <v>3.3299999999999996</v>
      </c>
      <c r="D38" s="3">
        <v>837.79</v>
      </c>
      <c r="E38" s="3">
        <v>0</v>
      </c>
      <c r="F38" s="3">
        <v>0</v>
      </c>
      <c r="G38" s="3">
        <v>2754.73</v>
      </c>
      <c r="H38" s="3">
        <v>3500.06</v>
      </c>
      <c r="I38" s="3">
        <v>0</v>
      </c>
      <c r="J38" s="3">
        <v>269.43899999999996</v>
      </c>
    </row>
    <row r="39" spans="1:10" x14ac:dyDescent="0.25">
      <c r="A39" s="2">
        <v>16</v>
      </c>
      <c r="B39" s="23">
        <v>504.1</v>
      </c>
      <c r="C39" s="23">
        <v>3.3299999999999996</v>
      </c>
      <c r="D39" s="3">
        <v>853.29</v>
      </c>
      <c r="E39" s="3">
        <v>0</v>
      </c>
      <c r="F39" s="3">
        <v>0</v>
      </c>
      <c r="G39" s="3">
        <v>2908.84</v>
      </c>
      <c r="H39" s="3">
        <v>3665.34</v>
      </c>
      <c r="I39" s="3">
        <v>0</v>
      </c>
      <c r="J39" s="3">
        <v>282.15974999999997</v>
      </c>
    </row>
    <row r="40" spans="1:10" x14ac:dyDescent="0.25">
      <c r="A40" s="2">
        <v>17</v>
      </c>
      <c r="B40" s="23">
        <v>504.1</v>
      </c>
      <c r="C40" s="23">
        <v>3.3299999999999996</v>
      </c>
      <c r="D40" s="3">
        <v>869.08</v>
      </c>
      <c r="E40" s="3">
        <v>0</v>
      </c>
      <c r="F40" s="3">
        <v>0</v>
      </c>
      <c r="G40" s="3">
        <v>3009.18</v>
      </c>
      <c r="H40" s="3">
        <v>3777.03</v>
      </c>
      <c r="I40" s="3">
        <v>0</v>
      </c>
      <c r="J40" s="3">
        <v>290.86949999999996</v>
      </c>
    </row>
    <row r="41" spans="1:10" x14ac:dyDescent="0.25">
      <c r="A41" s="2">
        <v>18</v>
      </c>
      <c r="B41" s="23">
        <v>504.1</v>
      </c>
      <c r="C41" s="23">
        <v>3.3299999999999996</v>
      </c>
      <c r="D41" s="3">
        <v>885.16</v>
      </c>
      <c r="E41" s="3">
        <v>0</v>
      </c>
      <c r="F41" s="3">
        <v>0</v>
      </c>
      <c r="G41" s="3">
        <v>3196.27</v>
      </c>
      <c r="H41" s="3">
        <v>3975.64</v>
      </c>
      <c r="I41" s="3">
        <v>0</v>
      </c>
      <c r="J41" s="3">
        <v>306.10724999999996</v>
      </c>
    </row>
    <row r="42" spans="1:10" x14ac:dyDescent="0.25">
      <c r="A42" s="2">
        <v>19</v>
      </c>
      <c r="B42" s="23">
        <v>504.1</v>
      </c>
      <c r="C42" s="23">
        <v>3.3299999999999996</v>
      </c>
      <c r="D42" s="3">
        <v>901.53</v>
      </c>
      <c r="E42" s="3">
        <v>0</v>
      </c>
      <c r="F42" s="3">
        <v>0</v>
      </c>
      <c r="G42" s="3">
        <v>3338.94</v>
      </c>
      <c r="H42" s="3">
        <v>4130</v>
      </c>
      <c r="I42" s="3">
        <v>0</v>
      </c>
      <c r="J42" s="3">
        <v>318.03525000000002</v>
      </c>
    </row>
    <row r="43" spans="1:10" x14ac:dyDescent="0.25">
      <c r="A43" s="2">
        <v>20</v>
      </c>
      <c r="B43" s="23">
        <v>504.1</v>
      </c>
      <c r="C43" s="23">
        <v>3.3299999999999996</v>
      </c>
      <c r="D43" s="3">
        <v>918.21</v>
      </c>
      <c r="E43" s="3">
        <v>0</v>
      </c>
      <c r="F43" s="3">
        <v>0</v>
      </c>
      <c r="G43" s="3">
        <v>3414.07</v>
      </c>
      <c r="H43" s="3">
        <v>4216.99</v>
      </c>
      <c r="I43" s="3">
        <v>0</v>
      </c>
      <c r="J43" s="3">
        <v>324.92100000000005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5663.8620124654917</v>
      </c>
      <c r="C54" s="23">
        <f t="shared" ref="C54:J54" si="1">C24+NPV($F$18,C25:C53)</f>
        <v>37.414521923249517</v>
      </c>
      <c r="D54" s="3">
        <f t="shared" si="1"/>
        <v>8365.1748960383902</v>
      </c>
      <c r="E54" s="3">
        <f t="shared" si="1"/>
        <v>0</v>
      </c>
      <c r="F54" s="3">
        <f t="shared" si="1"/>
        <v>0</v>
      </c>
      <c r="G54" s="3">
        <f t="shared" si="1"/>
        <v>24154.157460318096</v>
      </c>
      <c r="H54" s="3">
        <f t="shared" si="1"/>
        <v>31756.755981201914</v>
      </c>
      <c r="I54" s="3">
        <f t="shared" si="1"/>
        <v>0</v>
      </c>
      <c r="J54" s="3">
        <f t="shared" si="1"/>
        <v>2438.949926726737</v>
      </c>
    </row>
    <row r="55" spans="1:10" x14ac:dyDescent="0.25">
      <c r="A55" s="4" t="s">
        <v>32</v>
      </c>
      <c r="B55" s="23">
        <f>B24+NPV($G$18,B25:B53)</f>
        <v>8263.7463596305279</v>
      </c>
      <c r="C55" s="23">
        <f t="shared" ref="C55:J55" si="2">C24+NPV($G$18,C25:C53)</f>
        <v>54.588921598035419</v>
      </c>
      <c r="D55" s="3">
        <f t="shared" si="2"/>
        <v>12549.985413413948</v>
      </c>
      <c r="E55" s="3">
        <f t="shared" si="2"/>
        <v>0</v>
      </c>
      <c r="F55" s="3">
        <f t="shared" si="2"/>
        <v>0</v>
      </c>
      <c r="G55" s="3">
        <f t="shared" si="2"/>
        <v>37641.503060459036</v>
      </c>
      <c r="H55" s="3">
        <f t="shared" si="2"/>
        <v>48987.288655615288</v>
      </c>
      <c r="I55" s="3">
        <f t="shared" si="2"/>
        <v>0</v>
      </c>
      <c r="J55" s="3">
        <f t="shared" si="2"/>
        <v>3764.3616355404743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53</v>
      </c>
      <c r="B4" s="1"/>
      <c r="C4" s="1"/>
    </row>
    <row r="6" spans="1:10" x14ac:dyDescent="0.25">
      <c r="A6" s="2" t="s">
        <v>0</v>
      </c>
      <c r="B6" s="2"/>
      <c r="C6" s="3">
        <v>477.88486935621472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3002.5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3527.13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7578.5693918510206</v>
      </c>
      <c r="D13" s="16">
        <f>SUM(D54:G54)</f>
        <v>3548.3418775860819</v>
      </c>
      <c r="E13" s="16">
        <f>SUM(D54:G54)</f>
        <v>3548.3418775860819</v>
      </c>
      <c r="F13" s="41">
        <f>SUM(D54:G54)+I54+C9</f>
        <v>3548.3418775860819</v>
      </c>
      <c r="G13" s="16">
        <f>SUM(D55:G55)+J55</f>
        <v>5812.958056914068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3002.5</v>
      </c>
      <c r="D14" s="17">
        <f>H54+C6+C8</f>
        <v>8056.4542612072346</v>
      </c>
      <c r="E14" s="17">
        <f>C6+C8</f>
        <v>4005.0148693562151</v>
      </c>
      <c r="F14" s="42">
        <f>C6+C7</f>
        <v>3480.3848693562149</v>
      </c>
      <c r="G14" s="17">
        <f>C6+C7</f>
        <v>3480.3848693562149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4576.0693918510206</v>
      </c>
      <c r="D15" s="18">
        <f t="shared" ref="D15:G15" si="0">D13-D14</f>
        <v>-4508.1123836211527</v>
      </c>
      <c r="E15" s="18">
        <f t="shared" si="0"/>
        <v>-456.67299177013319</v>
      </c>
      <c r="F15" s="43">
        <f t="shared" si="0"/>
        <v>67.957008229866915</v>
      </c>
      <c r="G15" s="18">
        <f t="shared" si="0"/>
        <v>2332.5731875578531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2.5240863919570424</v>
      </c>
      <c r="D16" s="19">
        <f t="shared" ref="D16:G16" si="1">IFERROR(D13/D14,0)</f>
        <v>0.44043468286933141</v>
      </c>
      <c r="E16" s="19">
        <f t="shared" si="1"/>
        <v>0.88597470754370988</v>
      </c>
      <c r="F16" s="44">
        <f t="shared" si="1"/>
        <v>1.0195257164884863</v>
      </c>
      <c r="G16" s="19">
        <f t="shared" si="1"/>
        <v>1.6702055304559813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39.997449343178211</v>
      </c>
      <c r="D17" s="20">
        <f t="shared" ref="D17:F17" si="2">IFERROR(D14/$B$54,0)</f>
        <v>107.32310447902368</v>
      </c>
      <c r="E17" s="20">
        <f t="shared" si="2"/>
        <v>53.35233284121589</v>
      </c>
      <c r="F17" s="45">
        <f t="shared" si="2"/>
        <v>46.363536222094631</v>
      </c>
      <c r="G17" s="20">
        <f>IFERROR(G14/$B$55,0)</f>
        <v>32.875902761528572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7.0314569023707776</v>
      </c>
      <c r="C24" s="7">
        <v>6.4101927235781918E-4</v>
      </c>
      <c r="D24" s="3">
        <v>100.87</v>
      </c>
      <c r="E24" s="3">
        <v>16.12</v>
      </c>
      <c r="F24" s="3">
        <v>34.32</v>
      </c>
      <c r="G24" s="3">
        <v>104.55</v>
      </c>
      <c r="H24" s="3">
        <v>342.55</v>
      </c>
      <c r="I24" s="3">
        <v>0</v>
      </c>
      <c r="J24" s="3">
        <v>25.586000000000002</v>
      </c>
    </row>
    <row r="25" spans="1:10" x14ac:dyDescent="0.25">
      <c r="A25" s="2">
        <v>2</v>
      </c>
      <c r="B25" s="7">
        <v>7.0314569023707776</v>
      </c>
      <c r="C25" s="7">
        <v>6.4101927235781918E-4</v>
      </c>
      <c r="D25" s="3">
        <v>103.14</v>
      </c>
      <c r="E25" s="3">
        <v>16.48</v>
      </c>
      <c r="F25" s="3">
        <v>35.090000000000003</v>
      </c>
      <c r="G25" s="3">
        <v>103.36</v>
      </c>
      <c r="H25" s="3">
        <v>347.68</v>
      </c>
      <c r="I25" s="3">
        <v>0</v>
      </c>
      <c r="J25" s="3">
        <v>25.807000000000002</v>
      </c>
    </row>
    <row r="26" spans="1:10" x14ac:dyDescent="0.25">
      <c r="A26" s="2">
        <v>3</v>
      </c>
      <c r="B26" s="7">
        <v>7.0314569023707776</v>
      </c>
      <c r="C26" s="7">
        <v>6.4101927235781918E-4</v>
      </c>
      <c r="D26" s="3">
        <v>105.46</v>
      </c>
      <c r="E26" s="3">
        <v>16.850000000000001</v>
      </c>
      <c r="F26" s="3">
        <v>35.880000000000003</v>
      </c>
      <c r="G26" s="3">
        <v>108.22</v>
      </c>
      <c r="H26" s="3">
        <v>352.9</v>
      </c>
      <c r="I26" s="3">
        <v>0</v>
      </c>
      <c r="J26" s="3">
        <v>26.640999999999998</v>
      </c>
    </row>
    <row r="27" spans="1:10" x14ac:dyDescent="0.25">
      <c r="A27" s="2">
        <v>4</v>
      </c>
      <c r="B27" s="7">
        <v>7.0314569023707776</v>
      </c>
      <c r="C27" s="7">
        <v>6.4101927235781918E-4</v>
      </c>
      <c r="D27" s="3">
        <v>107.83</v>
      </c>
      <c r="E27" s="3">
        <v>17.23</v>
      </c>
      <c r="F27" s="3">
        <v>36.69</v>
      </c>
      <c r="G27" s="3">
        <v>112.56</v>
      </c>
      <c r="H27" s="3">
        <v>358.19</v>
      </c>
      <c r="I27" s="3">
        <v>0</v>
      </c>
      <c r="J27" s="3">
        <v>27.431000000000001</v>
      </c>
    </row>
    <row r="28" spans="1:10" x14ac:dyDescent="0.25">
      <c r="A28" s="2">
        <v>5</v>
      </c>
      <c r="B28" s="7">
        <v>7.0314569023707776</v>
      </c>
      <c r="C28" s="7">
        <v>6.4101927235781918E-4</v>
      </c>
      <c r="D28" s="3">
        <v>110.25</v>
      </c>
      <c r="E28" s="3">
        <v>17.62</v>
      </c>
      <c r="F28" s="3">
        <v>37.51</v>
      </c>
      <c r="G28" s="3">
        <v>116.54</v>
      </c>
      <c r="H28" s="3">
        <v>363.57</v>
      </c>
      <c r="I28" s="3">
        <v>0</v>
      </c>
      <c r="J28" s="3">
        <v>28.192000000000004</v>
      </c>
    </row>
    <row r="29" spans="1:10" x14ac:dyDescent="0.25">
      <c r="A29" s="2">
        <v>6</v>
      </c>
      <c r="B29" s="7">
        <v>7.0314569023707776</v>
      </c>
      <c r="C29" s="7">
        <v>6.4101927235781918E-4</v>
      </c>
      <c r="D29" s="3">
        <v>112.74</v>
      </c>
      <c r="E29" s="3">
        <v>18.02</v>
      </c>
      <c r="F29" s="3">
        <v>38.36</v>
      </c>
      <c r="G29" s="3">
        <v>124.77</v>
      </c>
      <c r="H29" s="3">
        <v>369.02</v>
      </c>
      <c r="I29" s="3">
        <v>0</v>
      </c>
      <c r="J29" s="3">
        <v>29.388999999999999</v>
      </c>
    </row>
    <row r="30" spans="1:10" x14ac:dyDescent="0.25">
      <c r="A30" s="2">
        <v>7</v>
      </c>
      <c r="B30" s="7">
        <v>7.0314569023707776</v>
      </c>
      <c r="C30" s="7">
        <v>6.4101927235781918E-4</v>
      </c>
      <c r="D30" s="3">
        <v>115.27</v>
      </c>
      <c r="E30" s="3">
        <v>18.420000000000002</v>
      </c>
      <c r="F30" s="3">
        <v>39.22</v>
      </c>
      <c r="G30" s="3">
        <v>142.41999999999999</v>
      </c>
      <c r="H30" s="3">
        <v>374.55</v>
      </c>
      <c r="I30" s="3">
        <v>0</v>
      </c>
      <c r="J30" s="3">
        <v>31.533000000000001</v>
      </c>
    </row>
    <row r="31" spans="1:10" x14ac:dyDescent="0.25">
      <c r="A31" s="2">
        <v>8</v>
      </c>
      <c r="B31" s="7">
        <v>7.0314569023707776</v>
      </c>
      <c r="C31" s="7">
        <v>6.4101927235781918E-4</v>
      </c>
      <c r="D31" s="3">
        <v>117.87</v>
      </c>
      <c r="E31" s="3">
        <v>18.84</v>
      </c>
      <c r="F31" s="3">
        <v>40.1</v>
      </c>
      <c r="G31" s="3">
        <v>150.37</v>
      </c>
      <c r="H31" s="3">
        <v>380.17</v>
      </c>
      <c r="I31" s="3">
        <v>0</v>
      </c>
      <c r="J31" s="3">
        <v>32.718000000000004</v>
      </c>
    </row>
    <row r="32" spans="1:10" x14ac:dyDescent="0.25">
      <c r="A32" s="2">
        <v>9</v>
      </c>
      <c r="B32" s="7">
        <v>7.0314569023707776</v>
      </c>
      <c r="C32" s="7">
        <v>6.4101927235781918E-4</v>
      </c>
      <c r="D32" s="3">
        <v>120.52</v>
      </c>
      <c r="E32" s="3">
        <v>19.260000000000002</v>
      </c>
      <c r="F32" s="3">
        <v>41.01</v>
      </c>
      <c r="G32" s="3">
        <v>159.02000000000001</v>
      </c>
      <c r="H32" s="3">
        <v>385.88</v>
      </c>
      <c r="I32" s="3">
        <v>0</v>
      </c>
      <c r="J32" s="3">
        <v>33.981000000000002</v>
      </c>
    </row>
    <row r="33" spans="1:10" x14ac:dyDescent="0.25">
      <c r="A33" s="2">
        <v>10</v>
      </c>
      <c r="B33" s="7">
        <v>7.0314569023707776</v>
      </c>
      <c r="C33" s="7">
        <v>6.4101927235781918E-4</v>
      </c>
      <c r="D33" s="3">
        <v>123.23</v>
      </c>
      <c r="E33" s="3">
        <v>19.690000000000001</v>
      </c>
      <c r="F33" s="3">
        <v>41.93</v>
      </c>
      <c r="G33" s="3">
        <v>167.48</v>
      </c>
      <c r="H33" s="3">
        <v>391.66</v>
      </c>
      <c r="I33" s="3">
        <v>0</v>
      </c>
      <c r="J33" s="3">
        <v>35.233000000000004</v>
      </c>
    </row>
    <row r="34" spans="1:10" x14ac:dyDescent="0.25">
      <c r="A34" s="2">
        <v>11</v>
      </c>
      <c r="B34" s="7">
        <v>7.0314569023707776</v>
      </c>
      <c r="C34" s="7">
        <v>6.4101927235781918E-4</v>
      </c>
      <c r="D34" s="3">
        <v>126</v>
      </c>
      <c r="E34" s="3">
        <v>20.14</v>
      </c>
      <c r="F34" s="3">
        <v>42.87</v>
      </c>
      <c r="G34" s="3">
        <v>175.2</v>
      </c>
      <c r="H34" s="3">
        <v>397.54</v>
      </c>
      <c r="I34" s="3">
        <v>0</v>
      </c>
      <c r="J34" s="3">
        <v>36.420999999999999</v>
      </c>
    </row>
    <row r="35" spans="1:10" x14ac:dyDescent="0.25">
      <c r="A35" s="2">
        <v>12</v>
      </c>
      <c r="B35" s="7">
        <v>7.0314569023707776</v>
      </c>
      <c r="C35" s="7">
        <v>6.4101927235781918E-4</v>
      </c>
      <c r="D35" s="3">
        <v>128.84</v>
      </c>
      <c r="E35" s="3">
        <v>20.59</v>
      </c>
      <c r="F35" s="3">
        <v>43.84</v>
      </c>
      <c r="G35" s="3">
        <v>188.67</v>
      </c>
      <c r="H35" s="3">
        <v>403.5</v>
      </c>
      <c r="I35" s="3">
        <v>0</v>
      </c>
      <c r="J35" s="3">
        <v>38.194000000000003</v>
      </c>
    </row>
    <row r="36" spans="1:10" x14ac:dyDescent="0.25">
      <c r="A36" s="2">
        <v>13</v>
      </c>
      <c r="B36" s="7">
        <v>7.0314569023707776</v>
      </c>
      <c r="C36" s="7">
        <v>6.4101927235781918E-4</v>
      </c>
      <c r="D36" s="3">
        <v>131.74</v>
      </c>
      <c r="E36" s="3">
        <v>21.05</v>
      </c>
      <c r="F36" s="3">
        <v>44.82</v>
      </c>
      <c r="G36" s="3">
        <v>200.55</v>
      </c>
      <c r="H36" s="3">
        <v>409.55</v>
      </c>
      <c r="I36" s="3">
        <v>0</v>
      </c>
      <c r="J36" s="3">
        <v>39.816000000000003</v>
      </c>
    </row>
    <row r="37" spans="1:10" x14ac:dyDescent="0.25">
      <c r="A37" s="2">
        <v>14</v>
      </c>
      <c r="B37" s="7">
        <v>7.0314569023707776</v>
      </c>
      <c r="C37" s="7">
        <v>6.4101927235781918E-4</v>
      </c>
      <c r="D37" s="3">
        <v>134.69999999999999</v>
      </c>
      <c r="E37" s="3">
        <v>21.53</v>
      </c>
      <c r="F37" s="3">
        <v>45.83</v>
      </c>
      <c r="G37" s="3">
        <v>208.06</v>
      </c>
      <c r="H37" s="3">
        <v>415.7</v>
      </c>
      <c r="I37" s="3">
        <v>0</v>
      </c>
      <c r="J37" s="3">
        <v>41.012</v>
      </c>
    </row>
    <row r="38" spans="1:10" x14ac:dyDescent="0.25">
      <c r="A38" s="2">
        <v>15</v>
      </c>
      <c r="B38" s="7">
        <v>7.0314569023707776</v>
      </c>
      <c r="C38" s="7">
        <v>6.4101927235781918E-4</v>
      </c>
      <c r="D38" s="3">
        <v>137.72999999999999</v>
      </c>
      <c r="E38" s="3">
        <v>22.01</v>
      </c>
      <c r="F38" s="3">
        <v>46.86</v>
      </c>
      <c r="G38" s="3">
        <v>250.12</v>
      </c>
      <c r="H38" s="3">
        <v>421.93</v>
      </c>
      <c r="I38" s="3">
        <v>0</v>
      </c>
      <c r="J38" s="3">
        <v>45.671999999999997</v>
      </c>
    </row>
    <row r="39" spans="1:10" x14ac:dyDescent="0.25">
      <c r="A39" s="2">
        <v>16</v>
      </c>
      <c r="B39" s="7">
        <v>7.0314569023707776</v>
      </c>
      <c r="C39" s="7">
        <v>6.4101927235781918E-4</v>
      </c>
      <c r="D39" s="3">
        <v>140.83000000000001</v>
      </c>
      <c r="E39" s="3">
        <v>22.51</v>
      </c>
      <c r="F39" s="3">
        <v>47.92</v>
      </c>
      <c r="G39" s="3">
        <v>263.18</v>
      </c>
      <c r="H39" s="3">
        <v>428.26</v>
      </c>
      <c r="I39" s="3">
        <v>0</v>
      </c>
      <c r="J39" s="3">
        <v>47.444000000000003</v>
      </c>
    </row>
    <row r="40" spans="1:10" x14ac:dyDescent="0.25">
      <c r="A40" s="2">
        <v>17</v>
      </c>
      <c r="B40" s="7">
        <v>7.0314569023707776</v>
      </c>
      <c r="C40" s="7">
        <v>6.4101927235781918E-4</v>
      </c>
      <c r="D40" s="3">
        <v>144</v>
      </c>
      <c r="E40" s="3">
        <v>23.01</v>
      </c>
      <c r="F40" s="3">
        <v>48.99</v>
      </c>
      <c r="G40" s="3">
        <v>288.39999999999998</v>
      </c>
      <c r="H40" s="3">
        <v>434.69</v>
      </c>
      <c r="I40" s="3">
        <v>0</v>
      </c>
      <c r="J40" s="3">
        <v>50.44</v>
      </c>
    </row>
    <row r="41" spans="1:10" x14ac:dyDescent="0.25">
      <c r="A41" s="2">
        <v>18</v>
      </c>
      <c r="B41" s="7">
        <v>7.0314569023707776</v>
      </c>
      <c r="C41" s="7">
        <v>6.4101927235781918E-4</v>
      </c>
      <c r="D41" s="3">
        <v>147.24</v>
      </c>
      <c r="E41" s="3">
        <v>23.53</v>
      </c>
      <c r="F41" s="3">
        <v>50.1</v>
      </c>
      <c r="G41" s="3">
        <v>307.12</v>
      </c>
      <c r="H41" s="3">
        <v>441.21</v>
      </c>
      <c r="I41" s="3">
        <v>0</v>
      </c>
      <c r="J41" s="3">
        <v>52.799000000000007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75.067286772177468</v>
      </c>
      <c r="C54" s="7">
        <f t="shared" ref="C54:J54" si="3">C24+NPV($F$18,C25:C53)</f>
        <v>6.8434718739942193E-3</v>
      </c>
      <c r="D54" s="3">
        <f t="shared" si="3"/>
        <v>1257.6150410710047</v>
      </c>
      <c r="E54" s="3">
        <f t="shared" si="3"/>
        <v>200.97597018094521</v>
      </c>
      <c r="F54" s="3">
        <f t="shared" si="3"/>
        <v>427.8904892977643</v>
      </c>
      <c r="G54" s="3">
        <f t="shared" si="3"/>
        <v>1661.8603770363673</v>
      </c>
      <c r="H54" s="3">
        <f t="shared" si="3"/>
        <v>4051.43939185102</v>
      </c>
      <c r="I54" s="3">
        <f t="shared" si="3"/>
        <v>0</v>
      </c>
      <c r="J54" s="3">
        <f t="shared" si="3"/>
        <v>354.83418775860815</v>
      </c>
    </row>
    <row r="55" spans="1:10" x14ac:dyDescent="0.25">
      <c r="A55" s="4" t="s">
        <v>32</v>
      </c>
      <c r="B55" s="7">
        <f>B24+NPV($G$18,B25:B53)</f>
        <v>105.86431328142771</v>
      </c>
      <c r="C55" s="7">
        <f t="shared" ref="C55:J55" si="4">C24+NPV($G$18,C25:C53)</f>
        <v>9.6510674829622424E-3</v>
      </c>
      <c r="D55" s="3">
        <f t="shared" si="4"/>
        <v>1823.1795443652668</v>
      </c>
      <c r="E55" s="3">
        <f t="shared" si="4"/>
        <v>291.35969074372002</v>
      </c>
      <c r="F55" s="3">
        <f t="shared" si="4"/>
        <v>620.31938059809238</v>
      </c>
      <c r="G55" s="3">
        <f t="shared" si="4"/>
        <v>2549.6487087602563</v>
      </c>
      <c r="H55" s="3">
        <f t="shared" si="4"/>
        <v>5819.637641756708</v>
      </c>
      <c r="I55" s="3">
        <f t="shared" si="4"/>
        <v>0</v>
      </c>
      <c r="J55" s="3">
        <f t="shared" si="4"/>
        <v>528.45073244673347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52</v>
      </c>
      <c r="B4" s="1"/>
      <c r="C4" s="1"/>
    </row>
    <row r="6" spans="1:10" x14ac:dyDescent="0.25">
      <c r="A6" s="2" t="s">
        <v>0</v>
      </c>
      <c r="B6" s="2"/>
      <c r="C6" s="3">
        <v>107.90958009315516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674.11849999999993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316.25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1530.2795726879197</v>
      </c>
      <c r="D13" s="16">
        <f>SUM(D54:G54)</f>
        <v>4333.6987098687041</v>
      </c>
      <c r="E13" s="16">
        <f>SUM(D54:G54)</f>
        <v>4333.6987098687041</v>
      </c>
      <c r="F13" s="41">
        <f>SUM(D54:G54)+I54+C9</f>
        <v>4333.6987098687041</v>
      </c>
      <c r="G13" s="16">
        <f>SUM(D55:G55)+J55</f>
        <v>6520.102342153421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674.11849999999993</v>
      </c>
      <c r="D14" s="17">
        <f>H54+C6+C8</f>
        <v>1638.1891527810749</v>
      </c>
      <c r="E14" s="17">
        <f>C6+C8</f>
        <v>424.15958009315517</v>
      </c>
      <c r="F14" s="42">
        <f>C6+C7</f>
        <v>782.02808009315504</v>
      </c>
      <c r="G14" s="17">
        <f>C6+C7</f>
        <v>782.02808009315504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856.16107268791973</v>
      </c>
      <c r="D15" s="18">
        <f t="shared" ref="D15:G15" si="0">D13-D14</f>
        <v>2695.5095570876292</v>
      </c>
      <c r="E15" s="18">
        <f t="shared" si="0"/>
        <v>3909.5391297755491</v>
      </c>
      <c r="F15" s="43">
        <f t="shared" si="0"/>
        <v>3551.6706297755491</v>
      </c>
      <c r="G15" s="18">
        <f t="shared" si="0"/>
        <v>5738.0742620602659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2.2700453595145658</v>
      </c>
      <c r="D16" s="19">
        <f t="shared" ref="D16:G16" si="1">IFERROR(D13/D14,0)</f>
        <v>2.6454202205597519</v>
      </c>
      <c r="E16" s="19">
        <f t="shared" si="1"/>
        <v>10.2171421164575</v>
      </c>
      <c r="F16" s="44">
        <f t="shared" si="1"/>
        <v>5.5416152184106675</v>
      </c>
      <c r="G16" s="19">
        <f t="shared" si="1"/>
        <v>8.3374273995081456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43.871484995424801</v>
      </c>
      <c r="D17" s="20">
        <f t="shared" ref="D17:F17" si="2">IFERROR(D14/$B$54,0)</f>
        <v>106.61299287277031</v>
      </c>
      <c r="E17" s="20">
        <f t="shared" si="2"/>
        <v>27.604212988847724</v>
      </c>
      <c r="F17" s="45">
        <f t="shared" si="2"/>
        <v>50.89421693931812</v>
      </c>
      <c r="G17" s="20">
        <f>IFERROR(G14/$B$55,0)</f>
        <v>38.070403604960283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1.587749708</v>
      </c>
      <c r="C24" s="7">
        <v>2.1100112533954203E-3</v>
      </c>
      <c r="D24" s="3">
        <v>232.72</v>
      </c>
      <c r="E24" s="3">
        <v>37.19</v>
      </c>
      <c r="F24" s="3">
        <v>79.180000000000007</v>
      </c>
      <c r="G24" s="3">
        <v>35.46</v>
      </c>
      <c r="H24" s="3">
        <v>114.95</v>
      </c>
      <c r="I24" s="3">
        <v>0</v>
      </c>
      <c r="J24" s="3">
        <v>38.454999999999998</v>
      </c>
    </row>
    <row r="25" spans="1:10" x14ac:dyDescent="0.25">
      <c r="A25" s="2">
        <v>2</v>
      </c>
      <c r="B25" s="7">
        <v>1.587749708</v>
      </c>
      <c r="C25" s="7">
        <v>2.1100112533954203E-3</v>
      </c>
      <c r="D25" s="3">
        <v>237.95</v>
      </c>
      <c r="E25" s="3">
        <v>38.03</v>
      </c>
      <c r="F25" s="3">
        <v>80.959999999999994</v>
      </c>
      <c r="G25" s="3">
        <v>36.590000000000003</v>
      </c>
      <c r="H25" s="3">
        <v>116.67</v>
      </c>
      <c r="I25" s="3">
        <v>0</v>
      </c>
      <c r="J25" s="3">
        <v>39.353000000000002</v>
      </c>
    </row>
    <row r="26" spans="1:10" x14ac:dyDescent="0.25">
      <c r="A26" s="2">
        <v>3</v>
      </c>
      <c r="B26" s="7">
        <v>1.587749708</v>
      </c>
      <c r="C26" s="7">
        <v>2.1100112533954203E-3</v>
      </c>
      <c r="D26" s="3">
        <v>243.31</v>
      </c>
      <c r="E26" s="3">
        <v>38.880000000000003</v>
      </c>
      <c r="F26" s="3">
        <v>82.78</v>
      </c>
      <c r="G26" s="3">
        <v>38.79</v>
      </c>
      <c r="H26" s="3">
        <v>118.42</v>
      </c>
      <c r="I26" s="3">
        <v>0</v>
      </c>
      <c r="J26" s="3">
        <v>40.376000000000005</v>
      </c>
    </row>
    <row r="27" spans="1:10" x14ac:dyDescent="0.25">
      <c r="A27" s="2">
        <v>4</v>
      </c>
      <c r="B27" s="7">
        <v>1.587749708</v>
      </c>
      <c r="C27" s="7">
        <v>2.1100112533954203E-3</v>
      </c>
      <c r="D27" s="3">
        <v>248.78</v>
      </c>
      <c r="E27" s="3">
        <v>39.76</v>
      </c>
      <c r="F27" s="3">
        <v>84.65</v>
      </c>
      <c r="G27" s="3">
        <v>39.49</v>
      </c>
      <c r="H27" s="3">
        <v>120.2</v>
      </c>
      <c r="I27" s="3">
        <v>0</v>
      </c>
      <c r="J27" s="3">
        <v>41.268000000000008</v>
      </c>
    </row>
    <row r="28" spans="1:10" x14ac:dyDescent="0.25">
      <c r="A28" s="2">
        <v>5</v>
      </c>
      <c r="B28" s="7">
        <v>1.587749708</v>
      </c>
      <c r="C28" s="7">
        <v>2.1100112533954203E-3</v>
      </c>
      <c r="D28" s="3">
        <v>254.38</v>
      </c>
      <c r="E28" s="3">
        <v>40.65</v>
      </c>
      <c r="F28" s="3">
        <v>86.55</v>
      </c>
      <c r="G28" s="3">
        <v>41.35</v>
      </c>
      <c r="H28" s="3">
        <v>122</v>
      </c>
      <c r="I28" s="3">
        <v>0</v>
      </c>
      <c r="J28" s="3">
        <v>42.293000000000006</v>
      </c>
    </row>
    <row r="29" spans="1:10" x14ac:dyDescent="0.25">
      <c r="A29" s="2">
        <v>6</v>
      </c>
      <c r="B29" s="7">
        <v>1.587749708</v>
      </c>
      <c r="C29" s="7">
        <v>2.1100112533954203E-3</v>
      </c>
      <c r="D29" s="3">
        <v>260.10000000000002</v>
      </c>
      <c r="E29" s="3">
        <v>41.57</v>
      </c>
      <c r="F29" s="3">
        <v>88.5</v>
      </c>
      <c r="G29" s="3">
        <v>45.38</v>
      </c>
      <c r="H29" s="3">
        <v>123.83</v>
      </c>
      <c r="I29" s="3">
        <v>0</v>
      </c>
      <c r="J29" s="3">
        <v>43.555000000000007</v>
      </c>
    </row>
    <row r="30" spans="1:10" x14ac:dyDescent="0.25">
      <c r="A30" s="2">
        <v>7</v>
      </c>
      <c r="B30" s="7">
        <v>1.587749708</v>
      </c>
      <c r="C30" s="7">
        <v>2.1100112533954203E-3</v>
      </c>
      <c r="D30" s="3">
        <v>265.95</v>
      </c>
      <c r="E30" s="3">
        <v>42.5</v>
      </c>
      <c r="F30" s="3">
        <v>90.49</v>
      </c>
      <c r="G30" s="3">
        <v>50.97</v>
      </c>
      <c r="H30" s="3">
        <v>125.69</v>
      </c>
      <c r="I30" s="3">
        <v>0</v>
      </c>
      <c r="J30" s="3">
        <v>44.991</v>
      </c>
    </row>
    <row r="31" spans="1:10" x14ac:dyDescent="0.25">
      <c r="A31" s="2">
        <v>8</v>
      </c>
      <c r="B31" s="7">
        <v>1.587749708</v>
      </c>
      <c r="C31" s="7">
        <v>2.1100112533954203E-3</v>
      </c>
      <c r="D31" s="3">
        <v>271.94</v>
      </c>
      <c r="E31" s="3">
        <v>43.46</v>
      </c>
      <c r="F31" s="3">
        <v>92.52</v>
      </c>
      <c r="G31" s="3">
        <v>51.74</v>
      </c>
      <c r="H31" s="3">
        <v>127.58</v>
      </c>
      <c r="I31" s="3">
        <v>0</v>
      </c>
      <c r="J31" s="3">
        <v>45.966000000000001</v>
      </c>
    </row>
    <row r="32" spans="1:10" x14ac:dyDescent="0.25">
      <c r="A32" s="2">
        <v>9</v>
      </c>
      <c r="B32" s="7">
        <v>1.587749708</v>
      </c>
      <c r="C32" s="7">
        <v>2.1100112533954203E-3</v>
      </c>
      <c r="D32" s="3">
        <v>278.06</v>
      </c>
      <c r="E32" s="3">
        <v>44.44</v>
      </c>
      <c r="F32" s="3">
        <v>94.61</v>
      </c>
      <c r="G32" s="3">
        <v>55.3</v>
      </c>
      <c r="H32" s="3">
        <v>129.49</v>
      </c>
      <c r="I32" s="3">
        <v>0</v>
      </c>
      <c r="J32" s="3">
        <v>47.241000000000007</v>
      </c>
    </row>
    <row r="33" spans="1:10" x14ac:dyDescent="0.25">
      <c r="A33" s="2">
        <v>10</v>
      </c>
      <c r="B33" s="7">
        <v>1.587749708</v>
      </c>
      <c r="C33" s="7">
        <v>2.1100112533954203E-3</v>
      </c>
      <c r="D33" s="3">
        <v>284.31</v>
      </c>
      <c r="E33" s="3">
        <v>45.44</v>
      </c>
      <c r="F33" s="3">
        <v>96.74</v>
      </c>
      <c r="G33" s="3">
        <v>57.55</v>
      </c>
      <c r="H33" s="3">
        <v>131.43</v>
      </c>
      <c r="I33" s="3">
        <v>0</v>
      </c>
      <c r="J33" s="3">
        <v>48.404000000000003</v>
      </c>
    </row>
    <row r="34" spans="1:10" x14ac:dyDescent="0.25">
      <c r="A34" s="2">
        <v>11</v>
      </c>
      <c r="B34" s="7">
        <v>1.587749708</v>
      </c>
      <c r="C34" s="7">
        <v>2.1100112533954203E-3</v>
      </c>
      <c r="D34" s="3">
        <v>290.70999999999998</v>
      </c>
      <c r="E34" s="3">
        <v>46.46</v>
      </c>
      <c r="F34" s="3">
        <v>98.91</v>
      </c>
      <c r="G34" s="3">
        <v>60.03</v>
      </c>
      <c r="H34" s="3">
        <v>133.4</v>
      </c>
      <c r="I34" s="3">
        <v>0</v>
      </c>
      <c r="J34" s="3">
        <v>49.61099999999999</v>
      </c>
    </row>
    <row r="35" spans="1:10" x14ac:dyDescent="0.25">
      <c r="A35" s="2">
        <v>12</v>
      </c>
      <c r="B35" s="7">
        <v>1.587749708</v>
      </c>
      <c r="C35" s="7">
        <v>2.1100112533954203E-3</v>
      </c>
      <c r="D35" s="3">
        <v>297.25</v>
      </c>
      <c r="E35" s="3">
        <v>47.5</v>
      </c>
      <c r="F35" s="3">
        <v>101.14</v>
      </c>
      <c r="G35" s="3">
        <v>63.6</v>
      </c>
      <c r="H35" s="3">
        <v>135.41</v>
      </c>
      <c r="I35" s="3">
        <v>0</v>
      </c>
      <c r="J35" s="3">
        <v>50.949000000000005</v>
      </c>
    </row>
    <row r="36" spans="1:10" x14ac:dyDescent="0.25">
      <c r="A36" s="2">
        <v>13</v>
      </c>
      <c r="B36" s="7">
        <v>1.587749708</v>
      </c>
      <c r="C36" s="7">
        <v>2.1100112533954203E-3</v>
      </c>
      <c r="D36" s="3">
        <v>303.94</v>
      </c>
      <c r="E36" s="3">
        <v>48.57</v>
      </c>
      <c r="F36" s="3">
        <v>103.41</v>
      </c>
      <c r="G36" s="3">
        <v>68.040000000000006</v>
      </c>
      <c r="H36" s="3">
        <v>137.44</v>
      </c>
      <c r="I36" s="3">
        <v>0</v>
      </c>
      <c r="J36" s="3">
        <v>52.395999999999994</v>
      </c>
    </row>
    <row r="37" spans="1:10" x14ac:dyDescent="0.25">
      <c r="A37" s="2">
        <v>14</v>
      </c>
      <c r="B37" s="7">
        <v>1.587749708</v>
      </c>
      <c r="C37" s="7">
        <v>2.1100112533954203E-3</v>
      </c>
      <c r="D37" s="3">
        <v>310.77999999999997</v>
      </c>
      <c r="E37" s="3">
        <v>49.66</v>
      </c>
      <c r="F37" s="3">
        <v>105.74</v>
      </c>
      <c r="G37" s="3">
        <v>71.290000000000006</v>
      </c>
      <c r="H37" s="3">
        <v>139.5</v>
      </c>
      <c r="I37" s="3">
        <v>0</v>
      </c>
      <c r="J37" s="3">
        <v>53.746999999999993</v>
      </c>
    </row>
    <row r="38" spans="1:10" x14ac:dyDescent="0.25">
      <c r="A38" s="2">
        <v>15</v>
      </c>
      <c r="B38" s="7">
        <v>1.587749708</v>
      </c>
      <c r="C38" s="7">
        <v>2.1100112533954203E-3</v>
      </c>
      <c r="D38" s="3">
        <v>317.77</v>
      </c>
      <c r="E38" s="3">
        <v>50.78</v>
      </c>
      <c r="F38" s="3">
        <v>108.12</v>
      </c>
      <c r="G38" s="3">
        <v>83.64</v>
      </c>
      <c r="H38" s="3">
        <v>141.59</v>
      </c>
      <c r="I38" s="3">
        <v>0</v>
      </c>
      <c r="J38" s="3">
        <v>56.030999999999999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15.365755229628112</v>
      </c>
      <c r="C54" s="7">
        <f t="shared" ref="C54:J54" si="3">C24+NPV($F$18,C25:C53)</f>
        <v>2.0420042458880329E-2</v>
      </c>
      <c r="D54" s="3">
        <f t="shared" si="3"/>
        <v>2570.1531391193953</v>
      </c>
      <c r="E54" s="3">
        <f t="shared" si="3"/>
        <v>410.73644107721674</v>
      </c>
      <c r="F54" s="3">
        <f t="shared" si="3"/>
        <v>874.47633915691199</v>
      </c>
      <c r="G54" s="3">
        <f t="shared" si="3"/>
        <v>478.33279051517974</v>
      </c>
      <c r="H54" s="3">
        <f t="shared" si="3"/>
        <v>1214.0295726879197</v>
      </c>
      <c r="I54" s="3">
        <f t="shared" si="3"/>
        <v>0</v>
      </c>
      <c r="J54" s="3">
        <f t="shared" si="3"/>
        <v>433.36987098687058</v>
      </c>
    </row>
    <row r="55" spans="1:10" x14ac:dyDescent="0.25">
      <c r="A55" s="4" t="s">
        <v>32</v>
      </c>
      <c r="B55" s="7">
        <f>B24+NPV($G$18,B25:B53)</f>
        <v>20.541628300238528</v>
      </c>
      <c r="C55" s="7">
        <f t="shared" ref="C55:J55" si="4">C24+NPV($G$18,C25:C53)</f>
        <v>2.729842534889582E-2</v>
      </c>
      <c r="D55" s="3">
        <f t="shared" si="4"/>
        <v>3502.7283727764525</v>
      </c>
      <c r="E55" s="3">
        <f t="shared" si="4"/>
        <v>559.76930015374046</v>
      </c>
      <c r="F55" s="3">
        <f t="shared" si="4"/>
        <v>1191.7794711260724</v>
      </c>
      <c r="G55" s="3">
        <f t="shared" si="4"/>
        <v>673.08862153775306</v>
      </c>
      <c r="H55" s="3">
        <f t="shared" si="4"/>
        <v>1643.9724876491066</v>
      </c>
      <c r="I55" s="3">
        <f t="shared" si="4"/>
        <v>0</v>
      </c>
      <c r="J55" s="3">
        <f t="shared" si="4"/>
        <v>592.73657655940201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75</v>
      </c>
      <c r="B4" s="1"/>
      <c r="C4" s="1"/>
    </row>
    <row r="6" spans="1:10" x14ac:dyDescent="0.25">
      <c r="A6" s="2" t="s">
        <v>0</v>
      </c>
      <c r="B6" s="2"/>
      <c r="C6" s="3">
        <v>41.288873721163938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2043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675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1139.513125510706</v>
      </c>
      <c r="D13" s="16">
        <f>SUM(D54:G54)</f>
        <v>1658.1784684068316</v>
      </c>
      <c r="E13" s="16">
        <f>SUM(D54:G54)</f>
        <v>1658.1784684068316</v>
      </c>
      <c r="F13" s="41">
        <f>SUM(D54:G54)+I54+C9</f>
        <v>1658.1784684068316</v>
      </c>
      <c r="G13" s="16">
        <f>SUM(D55:G55)+J55</f>
        <v>2494.7517889347369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2043</v>
      </c>
      <c r="D14" s="17">
        <f>H54+C6+C8</f>
        <v>1180.80199923187</v>
      </c>
      <c r="E14" s="17">
        <f>C6+C8</f>
        <v>716.2888737211639</v>
      </c>
      <c r="F14" s="42">
        <f>C6+C7</f>
        <v>2084.2888737211638</v>
      </c>
      <c r="G14" s="17">
        <f>C6+C7</f>
        <v>2084.2888737211638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-903.486874489294</v>
      </c>
      <c r="D15" s="18">
        <f t="shared" ref="D15:G15" si="0">D13-D14</f>
        <v>477.37646917496158</v>
      </c>
      <c r="E15" s="18">
        <f t="shared" si="0"/>
        <v>941.8895946856677</v>
      </c>
      <c r="F15" s="43">
        <f t="shared" si="0"/>
        <v>-426.11040531433218</v>
      </c>
      <c r="G15" s="18">
        <f t="shared" si="0"/>
        <v>410.46291521357307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0.55776462335325794</v>
      </c>
      <c r="D16" s="19">
        <f t="shared" ref="D16:G16" si="1">IFERROR(D13/D14,0)</f>
        <v>1.4042815556592065</v>
      </c>
      <c r="E16" s="19">
        <f t="shared" si="1"/>
        <v>2.3149577345694263</v>
      </c>
      <c r="F16" s="44">
        <f t="shared" si="1"/>
        <v>0.79556077341929077</v>
      </c>
      <c r="G16" s="19">
        <f t="shared" si="1"/>
        <v>1.1969318746497732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347.489288718956</v>
      </c>
      <c r="D17" s="20">
        <f t="shared" ref="D17:F17" si="2">IFERROR(D14/$B$54,0)</f>
        <v>200.83996418551334</v>
      </c>
      <c r="E17" s="20">
        <f t="shared" si="2"/>
        <v>121.83196830478185</v>
      </c>
      <c r="F17" s="45">
        <f t="shared" si="2"/>
        <v>354.5120206628493</v>
      </c>
      <c r="G17" s="20">
        <f>IFERROR(G14/$B$55,0)</f>
        <v>265.18564428521722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0.60751230000000012</v>
      </c>
      <c r="C24" s="7">
        <v>2.2339999999999998E-4</v>
      </c>
      <c r="D24" s="3">
        <v>89.04</v>
      </c>
      <c r="E24" s="3">
        <v>14.23</v>
      </c>
      <c r="F24" s="3">
        <v>30.3</v>
      </c>
      <c r="G24" s="3">
        <v>13.57</v>
      </c>
      <c r="H24" s="3">
        <v>43.98</v>
      </c>
      <c r="I24" s="3">
        <v>0</v>
      </c>
      <c r="J24" s="3">
        <v>14.714000000000002</v>
      </c>
    </row>
    <row r="25" spans="1:10" x14ac:dyDescent="0.25">
      <c r="A25" s="2">
        <v>2</v>
      </c>
      <c r="B25" s="7">
        <v>0.60751230000000012</v>
      </c>
      <c r="C25" s="7">
        <v>2.2339999999999998E-4</v>
      </c>
      <c r="D25" s="3">
        <v>91.05</v>
      </c>
      <c r="E25" s="3">
        <v>14.55</v>
      </c>
      <c r="F25" s="3">
        <v>30.98</v>
      </c>
      <c r="G25" s="3">
        <v>14</v>
      </c>
      <c r="H25" s="3">
        <v>44.64</v>
      </c>
      <c r="I25" s="3">
        <v>0</v>
      </c>
      <c r="J25" s="3">
        <v>15.058</v>
      </c>
    </row>
    <row r="26" spans="1:10" x14ac:dyDescent="0.25">
      <c r="A26" s="2">
        <v>3</v>
      </c>
      <c r="B26" s="7">
        <v>0.60751230000000012</v>
      </c>
      <c r="C26" s="7">
        <v>2.2339999999999998E-4</v>
      </c>
      <c r="D26" s="3">
        <v>93.1</v>
      </c>
      <c r="E26" s="3">
        <v>14.88</v>
      </c>
      <c r="F26" s="3">
        <v>31.67</v>
      </c>
      <c r="G26" s="3">
        <v>14.84</v>
      </c>
      <c r="H26" s="3">
        <v>45.31</v>
      </c>
      <c r="I26" s="3">
        <v>0</v>
      </c>
      <c r="J26" s="3">
        <v>15.448999999999998</v>
      </c>
    </row>
    <row r="27" spans="1:10" x14ac:dyDescent="0.25">
      <c r="A27" s="2">
        <v>4</v>
      </c>
      <c r="B27" s="7">
        <v>0.60751230000000012</v>
      </c>
      <c r="C27" s="7">
        <v>2.2339999999999998E-4</v>
      </c>
      <c r="D27" s="3">
        <v>95.19</v>
      </c>
      <c r="E27" s="3">
        <v>15.21</v>
      </c>
      <c r="F27" s="3">
        <v>32.39</v>
      </c>
      <c r="G27" s="3">
        <v>15.11</v>
      </c>
      <c r="H27" s="3">
        <v>45.99</v>
      </c>
      <c r="I27" s="3">
        <v>0</v>
      </c>
      <c r="J27" s="3">
        <v>15.790000000000004</v>
      </c>
    </row>
    <row r="28" spans="1:10" x14ac:dyDescent="0.25">
      <c r="A28" s="2">
        <v>5</v>
      </c>
      <c r="B28" s="7">
        <v>0.60751230000000012</v>
      </c>
      <c r="C28" s="7">
        <v>2.2339999999999998E-4</v>
      </c>
      <c r="D28" s="3">
        <v>97.33</v>
      </c>
      <c r="E28" s="3">
        <v>15.55</v>
      </c>
      <c r="F28" s="3">
        <v>33.119999999999997</v>
      </c>
      <c r="G28" s="3">
        <v>15.82</v>
      </c>
      <c r="H28" s="3">
        <v>46.68</v>
      </c>
      <c r="I28" s="3">
        <v>0</v>
      </c>
      <c r="J28" s="3">
        <v>16.181999999999999</v>
      </c>
    </row>
    <row r="29" spans="1:10" x14ac:dyDescent="0.25">
      <c r="A29" s="2">
        <v>6</v>
      </c>
      <c r="B29" s="7">
        <v>0.60751230000000012</v>
      </c>
      <c r="C29" s="7">
        <v>2.2339999999999998E-4</v>
      </c>
      <c r="D29" s="3">
        <v>99.52</v>
      </c>
      <c r="E29" s="3">
        <v>15.9</v>
      </c>
      <c r="F29" s="3">
        <v>33.86</v>
      </c>
      <c r="G29" s="3">
        <v>17.36</v>
      </c>
      <c r="H29" s="3">
        <v>47.38</v>
      </c>
      <c r="I29" s="3">
        <v>0</v>
      </c>
      <c r="J29" s="3">
        <v>16.663999999999998</v>
      </c>
    </row>
    <row r="30" spans="1:10" x14ac:dyDescent="0.25">
      <c r="A30" s="2">
        <v>7</v>
      </c>
      <c r="B30" s="7">
        <v>0.60751230000000012</v>
      </c>
      <c r="C30" s="7">
        <v>2.2339999999999998E-4</v>
      </c>
      <c r="D30" s="3">
        <v>101.76</v>
      </c>
      <c r="E30" s="3">
        <v>16.260000000000002</v>
      </c>
      <c r="F30" s="3">
        <v>34.619999999999997</v>
      </c>
      <c r="G30" s="3">
        <v>19.5</v>
      </c>
      <c r="H30" s="3">
        <v>48.09</v>
      </c>
      <c r="I30" s="3">
        <v>0</v>
      </c>
      <c r="J30" s="3">
        <v>17.214000000000002</v>
      </c>
    </row>
    <row r="31" spans="1:10" x14ac:dyDescent="0.25">
      <c r="A31" s="2">
        <v>8</v>
      </c>
      <c r="B31" s="7">
        <v>0.60751230000000012</v>
      </c>
      <c r="C31" s="7">
        <v>2.2339999999999998E-4</v>
      </c>
      <c r="D31" s="3">
        <v>104.05</v>
      </c>
      <c r="E31" s="3">
        <v>16.63</v>
      </c>
      <c r="F31" s="3">
        <v>35.4</v>
      </c>
      <c r="G31" s="3">
        <v>19.8</v>
      </c>
      <c r="H31" s="3">
        <v>48.81</v>
      </c>
      <c r="I31" s="3">
        <v>0</v>
      </c>
      <c r="J31" s="3">
        <v>17.588000000000001</v>
      </c>
    </row>
    <row r="32" spans="1:10" x14ac:dyDescent="0.25">
      <c r="A32" s="2">
        <v>9</v>
      </c>
      <c r="B32" s="7">
        <v>0.60751230000000012</v>
      </c>
      <c r="C32" s="7">
        <v>2.2339999999999998E-4</v>
      </c>
      <c r="D32" s="3">
        <v>106.39</v>
      </c>
      <c r="E32" s="3">
        <v>17</v>
      </c>
      <c r="F32" s="3">
        <v>36.200000000000003</v>
      </c>
      <c r="G32" s="3">
        <v>21.16</v>
      </c>
      <c r="H32" s="3">
        <v>49.55</v>
      </c>
      <c r="I32" s="3">
        <v>0</v>
      </c>
      <c r="J32" s="3">
        <v>18.074999999999999</v>
      </c>
    </row>
    <row r="33" spans="1:10" x14ac:dyDescent="0.25">
      <c r="A33" s="2">
        <v>10</v>
      </c>
      <c r="B33" s="7">
        <v>0.60751230000000012</v>
      </c>
      <c r="C33" s="7">
        <v>2.2339999999999998E-4</v>
      </c>
      <c r="D33" s="3">
        <v>108.79</v>
      </c>
      <c r="E33" s="3">
        <v>17.38</v>
      </c>
      <c r="F33" s="3">
        <v>37.01</v>
      </c>
      <c r="G33" s="3">
        <v>22.02</v>
      </c>
      <c r="H33" s="3">
        <v>50.29</v>
      </c>
      <c r="I33" s="3">
        <v>0</v>
      </c>
      <c r="J33" s="3">
        <v>18.520000000000003</v>
      </c>
    </row>
    <row r="34" spans="1:10" x14ac:dyDescent="0.25">
      <c r="A34" s="2">
        <v>11</v>
      </c>
      <c r="B34" s="7">
        <v>0.60751230000000012</v>
      </c>
      <c r="C34" s="7">
        <v>2.2339999999999998E-4</v>
      </c>
      <c r="D34" s="3">
        <v>111.23</v>
      </c>
      <c r="E34" s="3">
        <v>17.78</v>
      </c>
      <c r="F34" s="3">
        <v>37.85</v>
      </c>
      <c r="G34" s="3">
        <v>22.97</v>
      </c>
      <c r="H34" s="3">
        <v>51.04</v>
      </c>
      <c r="I34" s="3">
        <v>0</v>
      </c>
      <c r="J34" s="3">
        <v>18.983000000000001</v>
      </c>
    </row>
    <row r="35" spans="1:10" x14ac:dyDescent="0.25">
      <c r="A35" s="2">
        <v>12</v>
      </c>
      <c r="B35" s="7">
        <v>0.60751230000000012</v>
      </c>
      <c r="C35" s="7">
        <v>2.2339999999999998E-4</v>
      </c>
      <c r="D35" s="3">
        <v>113.74</v>
      </c>
      <c r="E35" s="3">
        <v>18.18</v>
      </c>
      <c r="F35" s="3">
        <v>38.700000000000003</v>
      </c>
      <c r="G35" s="3">
        <v>24.34</v>
      </c>
      <c r="H35" s="3">
        <v>51.81</v>
      </c>
      <c r="I35" s="3">
        <v>0</v>
      </c>
      <c r="J35" s="3">
        <v>19.496000000000002</v>
      </c>
    </row>
    <row r="36" spans="1:10" x14ac:dyDescent="0.25">
      <c r="A36" s="2">
        <v>13</v>
      </c>
      <c r="B36" s="7">
        <v>0.60751230000000012</v>
      </c>
      <c r="C36" s="7">
        <v>2.2339999999999998E-4</v>
      </c>
      <c r="D36" s="3">
        <v>116.29</v>
      </c>
      <c r="E36" s="3">
        <v>18.579999999999998</v>
      </c>
      <c r="F36" s="3">
        <v>39.57</v>
      </c>
      <c r="G36" s="3">
        <v>26.04</v>
      </c>
      <c r="H36" s="3">
        <v>52.59</v>
      </c>
      <c r="I36" s="3">
        <v>0</v>
      </c>
      <c r="J36" s="3">
        <v>20.048000000000002</v>
      </c>
    </row>
    <row r="37" spans="1:10" x14ac:dyDescent="0.25">
      <c r="A37" s="2">
        <v>14</v>
      </c>
      <c r="B37" s="7">
        <v>0.60751230000000012</v>
      </c>
      <c r="C37" s="7">
        <v>2.2339999999999998E-4</v>
      </c>
      <c r="D37" s="3">
        <v>118.91</v>
      </c>
      <c r="E37" s="3">
        <v>19</v>
      </c>
      <c r="F37" s="3">
        <v>40.46</v>
      </c>
      <c r="G37" s="3">
        <v>27.28</v>
      </c>
      <c r="H37" s="3">
        <v>53.38</v>
      </c>
      <c r="I37" s="3">
        <v>0</v>
      </c>
      <c r="J37" s="3">
        <v>20.565000000000001</v>
      </c>
    </row>
    <row r="38" spans="1:10" x14ac:dyDescent="0.25">
      <c r="A38" s="2">
        <v>15</v>
      </c>
      <c r="B38" s="7">
        <v>0.60751230000000012</v>
      </c>
      <c r="C38" s="7">
        <v>2.2339999999999998E-4</v>
      </c>
      <c r="D38" s="3">
        <v>121.59</v>
      </c>
      <c r="E38" s="3">
        <v>19.43</v>
      </c>
      <c r="F38" s="3">
        <v>41.37</v>
      </c>
      <c r="G38" s="3">
        <v>32</v>
      </c>
      <c r="H38" s="3">
        <v>54.18</v>
      </c>
      <c r="I38" s="3">
        <v>0</v>
      </c>
      <c r="J38" s="3">
        <v>21.439000000000004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5.8793179137453846</v>
      </c>
      <c r="C54" s="7">
        <f t="shared" ref="C54:J54" si="3">C24+NPV($F$18,C25:C53)</f>
        <v>2.161996756165626E-3</v>
      </c>
      <c r="D54" s="3">
        <f t="shared" si="3"/>
        <v>983.40621338184769</v>
      </c>
      <c r="E54" s="3">
        <f t="shared" si="3"/>
        <v>157.14661502899179</v>
      </c>
      <c r="F54" s="3">
        <f t="shared" si="3"/>
        <v>334.60065851732458</v>
      </c>
      <c r="G54" s="3">
        <f t="shared" si="3"/>
        <v>183.02498147866763</v>
      </c>
      <c r="H54" s="3">
        <f t="shared" si="3"/>
        <v>464.513125510706</v>
      </c>
      <c r="I54" s="3">
        <f t="shared" si="3"/>
        <v>0</v>
      </c>
      <c r="J54" s="3">
        <f t="shared" si="3"/>
        <v>165.81784684068316</v>
      </c>
    </row>
    <row r="55" spans="1:10" x14ac:dyDescent="0.25">
      <c r="A55" s="4" t="s">
        <v>32</v>
      </c>
      <c r="B55" s="7">
        <f>B24+NPV($G$18,B25:B53)</f>
        <v>7.85973493904305</v>
      </c>
      <c r="C55" s="7">
        <f t="shared" ref="C55:J55" si="4">C24+NPV($G$18,C25:C53)</f>
        <v>2.8902538852007063E-3</v>
      </c>
      <c r="D55" s="3">
        <f t="shared" si="4"/>
        <v>1340.2331399542902</v>
      </c>
      <c r="E55" s="3">
        <f t="shared" si="4"/>
        <v>214.16660109157357</v>
      </c>
      <c r="F55" s="3">
        <f t="shared" si="4"/>
        <v>456.00975582119503</v>
      </c>
      <c r="G55" s="3">
        <f t="shared" si="4"/>
        <v>257.54667489179309</v>
      </c>
      <c r="H55" s="3">
        <f t="shared" si="4"/>
        <v>629.02178397099124</v>
      </c>
      <c r="I55" s="3">
        <f t="shared" si="4"/>
        <v>0</v>
      </c>
      <c r="J55" s="3">
        <f t="shared" si="4"/>
        <v>226.79561717588516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51</v>
      </c>
      <c r="B4" s="1"/>
      <c r="C4" s="1"/>
    </row>
    <row r="6" spans="1:10" x14ac:dyDescent="0.25">
      <c r="A6" s="2" t="s">
        <v>0</v>
      </c>
      <c r="B6" s="2"/>
      <c r="C6" s="3">
        <v>1249.032805360777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6400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2000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8200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19195.684745156123</v>
      </c>
      <c r="D13" s="16">
        <f>SUM(D54:G54)</f>
        <v>3482.571619866264</v>
      </c>
      <c r="E13" s="16">
        <f>SUM(D54:G54)</f>
        <v>3482.571619866264</v>
      </c>
      <c r="F13" s="41">
        <f>SUM(D54:G54)+I54+C9</f>
        <v>11682.571619866263</v>
      </c>
      <c r="G13" s="16">
        <f>SUM(D55:G55)+J55</f>
        <v>5409.1549217940037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6400</v>
      </c>
      <c r="D14" s="17">
        <f>H54+C6+C8</f>
        <v>12244.7175505169</v>
      </c>
      <c r="E14" s="17">
        <f>C6+C8</f>
        <v>3249.0328053607773</v>
      </c>
      <c r="F14" s="42">
        <f>C6+C7</f>
        <v>7649.0328053607773</v>
      </c>
      <c r="G14" s="17">
        <f>C6+C7</f>
        <v>7649.0328053607773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12795.684745156123</v>
      </c>
      <c r="D15" s="18">
        <f t="shared" ref="D15:G15" si="0">D13-D14</f>
        <v>-8762.1459306506367</v>
      </c>
      <c r="E15" s="18">
        <f t="shared" si="0"/>
        <v>233.5388145054867</v>
      </c>
      <c r="F15" s="43">
        <f t="shared" si="0"/>
        <v>4033.5388145054858</v>
      </c>
      <c r="G15" s="18">
        <f t="shared" si="0"/>
        <v>-2239.8778835667736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2.9993257414306442</v>
      </c>
      <c r="D16" s="19">
        <f t="shared" ref="D16:G16" si="1">IFERROR(D13/D14,0)</f>
        <v>0.28441420600340839</v>
      </c>
      <c r="E16" s="19">
        <f t="shared" si="1"/>
        <v>1.0718794879879812</v>
      </c>
      <c r="F16" s="44">
        <f t="shared" si="1"/>
        <v>1.5273266460144614</v>
      </c>
      <c r="G16" s="19">
        <f t="shared" si="1"/>
        <v>0.70716848253063203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35.984230556646551</v>
      </c>
      <c r="D17" s="20">
        <f t="shared" ref="D17:F17" si="2">IFERROR(D14/$B$54,0)</f>
        <v>68.84636553731508</v>
      </c>
      <c r="E17" s="20">
        <f t="shared" si="2"/>
        <v>18.267803992845366</v>
      </c>
      <c r="F17" s="45">
        <f t="shared" si="2"/>
        <v>43.006962500539863</v>
      </c>
      <c r="G17" s="20">
        <f>IFERROR(G14/$B$55,0)</f>
        <v>32.170500278471941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18.377899999999986</v>
      </c>
      <c r="C24" s="7">
        <v>2.72E-4</v>
      </c>
      <c r="D24" s="3">
        <v>0</v>
      </c>
      <c r="E24" s="3">
        <v>0</v>
      </c>
      <c r="F24" s="3">
        <v>0</v>
      </c>
      <c r="G24" s="3">
        <v>265.86</v>
      </c>
      <c r="H24" s="3">
        <v>851.75</v>
      </c>
      <c r="I24" s="3">
        <v>0</v>
      </c>
      <c r="J24" s="3">
        <v>26.586000000000002</v>
      </c>
    </row>
    <row r="25" spans="1:10" x14ac:dyDescent="0.25">
      <c r="A25" s="2">
        <v>2</v>
      </c>
      <c r="B25" s="7">
        <v>18.377899999999986</v>
      </c>
      <c r="C25" s="7">
        <v>2.72E-4</v>
      </c>
      <c r="D25" s="3">
        <v>0</v>
      </c>
      <c r="E25" s="3">
        <v>0</v>
      </c>
      <c r="F25" s="3">
        <v>0</v>
      </c>
      <c r="G25" s="3">
        <v>261.5</v>
      </c>
      <c r="H25" s="3">
        <v>864.52</v>
      </c>
      <c r="I25" s="3">
        <v>0</v>
      </c>
      <c r="J25" s="3">
        <v>26.150000000000002</v>
      </c>
    </row>
    <row r="26" spans="1:10" x14ac:dyDescent="0.25">
      <c r="A26" s="2">
        <v>3</v>
      </c>
      <c r="B26" s="7">
        <v>18.377899999999986</v>
      </c>
      <c r="C26" s="7">
        <v>2.72E-4</v>
      </c>
      <c r="D26" s="3">
        <v>0</v>
      </c>
      <c r="E26" s="3">
        <v>0</v>
      </c>
      <c r="F26" s="3">
        <v>0</v>
      </c>
      <c r="G26" s="3">
        <v>271.58</v>
      </c>
      <c r="H26" s="3">
        <v>877.49</v>
      </c>
      <c r="I26" s="3">
        <v>0</v>
      </c>
      <c r="J26" s="3">
        <v>27.158000000000001</v>
      </c>
    </row>
    <row r="27" spans="1:10" x14ac:dyDescent="0.25">
      <c r="A27" s="2">
        <v>4</v>
      </c>
      <c r="B27" s="7">
        <v>18.377899999999986</v>
      </c>
      <c r="C27" s="7">
        <v>2.72E-4</v>
      </c>
      <c r="D27" s="3">
        <v>0</v>
      </c>
      <c r="E27" s="3">
        <v>0</v>
      </c>
      <c r="F27" s="3">
        <v>0</v>
      </c>
      <c r="G27" s="3">
        <v>284.13</v>
      </c>
      <c r="H27" s="3">
        <v>890.65</v>
      </c>
      <c r="I27" s="3">
        <v>0</v>
      </c>
      <c r="J27" s="3">
        <v>28.413</v>
      </c>
    </row>
    <row r="28" spans="1:10" x14ac:dyDescent="0.25">
      <c r="A28" s="2">
        <v>5</v>
      </c>
      <c r="B28" s="7">
        <v>18.377899999999986</v>
      </c>
      <c r="C28" s="7">
        <v>2.72E-4</v>
      </c>
      <c r="D28" s="3">
        <v>0</v>
      </c>
      <c r="E28" s="3">
        <v>0</v>
      </c>
      <c r="F28" s="3">
        <v>0</v>
      </c>
      <c r="G28" s="3">
        <v>293.48</v>
      </c>
      <c r="H28" s="3">
        <v>904.01</v>
      </c>
      <c r="I28" s="3">
        <v>0</v>
      </c>
      <c r="J28" s="3">
        <v>29.348000000000003</v>
      </c>
    </row>
    <row r="29" spans="1:10" x14ac:dyDescent="0.25">
      <c r="A29" s="2">
        <v>6</v>
      </c>
      <c r="B29" s="7">
        <v>18.377899999999986</v>
      </c>
      <c r="C29" s="7">
        <v>2.72E-4</v>
      </c>
      <c r="D29" s="3">
        <v>0</v>
      </c>
      <c r="E29" s="3">
        <v>0</v>
      </c>
      <c r="F29" s="3">
        <v>0</v>
      </c>
      <c r="G29" s="3">
        <v>313.2</v>
      </c>
      <c r="H29" s="3">
        <v>917.57</v>
      </c>
      <c r="I29" s="3">
        <v>0</v>
      </c>
      <c r="J29" s="3">
        <v>31.32</v>
      </c>
    </row>
    <row r="30" spans="1:10" x14ac:dyDescent="0.25">
      <c r="A30" s="2">
        <v>7</v>
      </c>
      <c r="B30" s="7">
        <v>18.377899999999986</v>
      </c>
      <c r="C30" s="7">
        <v>2.72E-4</v>
      </c>
      <c r="D30" s="3">
        <v>0</v>
      </c>
      <c r="E30" s="3">
        <v>0</v>
      </c>
      <c r="F30" s="3">
        <v>0</v>
      </c>
      <c r="G30" s="3">
        <v>359.63</v>
      </c>
      <c r="H30" s="3">
        <v>931.33</v>
      </c>
      <c r="I30" s="3">
        <v>0</v>
      </c>
      <c r="J30" s="3">
        <v>35.963000000000001</v>
      </c>
    </row>
    <row r="31" spans="1:10" x14ac:dyDescent="0.25">
      <c r="A31" s="2">
        <v>8</v>
      </c>
      <c r="B31" s="7">
        <v>18.377899999999986</v>
      </c>
      <c r="C31" s="7">
        <v>2.72E-4</v>
      </c>
      <c r="D31" s="3">
        <v>0</v>
      </c>
      <c r="E31" s="3">
        <v>0</v>
      </c>
      <c r="F31" s="3">
        <v>0</v>
      </c>
      <c r="G31" s="3">
        <v>382.53</v>
      </c>
      <c r="H31" s="3">
        <v>945.31</v>
      </c>
      <c r="I31" s="3">
        <v>0</v>
      </c>
      <c r="J31" s="3">
        <v>38.253</v>
      </c>
    </row>
    <row r="32" spans="1:10" x14ac:dyDescent="0.25">
      <c r="A32" s="2">
        <v>9</v>
      </c>
      <c r="B32" s="7">
        <v>18.377899999999986</v>
      </c>
      <c r="C32" s="7">
        <v>2.72E-4</v>
      </c>
      <c r="D32" s="3">
        <v>0</v>
      </c>
      <c r="E32" s="3">
        <v>0</v>
      </c>
      <c r="F32" s="3">
        <v>0</v>
      </c>
      <c r="G32" s="3">
        <v>402.59</v>
      </c>
      <c r="H32" s="3">
        <v>959.48</v>
      </c>
      <c r="I32" s="3">
        <v>0</v>
      </c>
      <c r="J32" s="3">
        <v>40.259</v>
      </c>
    </row>
    <row r="33" spans="1:10" x14ac:dyDescent="0.25">
      <c r="A33" s="2">
        <v>10</v>
      </c>
      <c r="B33" s="7">
        <v>18.377899999999986</v>
      </c>
      <c r="C33" s="7">
        <v>2.72E-4</v>
      </c>
      <c r="D33" s="3">
        <v>0</v>
      </c>
      <c r="E33" s="3">
        <v>0</v>
      </c>
      <c r="F33" s="3">
        <v>0</v>
      </c>
      <c r="G33" s="3">
        <v>423.1</v>
      </c>
      <c r="H33" s="3">
        <v>973.88</v>
      </c>
      <c r="I33" s="3">
        <v>0</v>
      </c>
      <c r="J33" s="3">
        <v>42.31</v>
      </c>
    </row>
    <row r="34" spans="1:10" x14ac:dyDescent="0.25">
      <c r="A34" s="2">
        <v>11</v>
      </c>
      <c r="B34" s="7">
        <v>18.377899999999986</v>
      </c>
      <c r="C34" s="7">
        <v>2.72E-4</v>
      </c>
      <c r="D34" s="3">
        <v>0</v>
      </c>
      <c r="E34" s="3">
        <v>0</v>
      </c>
      <c r="F34" s="3">
        <v>0</v>
      </c>
      <c r="G34" s="3">
        <v>442.96</v>
      </c>
      <c r="H34" s="3">
        <v>988.49</v>
      </c>
      <c r="I34" s="3">
        <v>0</v>
      </c>
      <c r="J34" s="3">
        <v>44.295999999999999</v>
      </c>
    </row>
    <row r="35" spans="1:10" x14ac:dyDescent="0.25">
      <c r="A35" s="2">
        <v>12</v>
      </c>
      <c r="B35" s="7">
        <v>18.377899999999986</v>
      </c>
      <c r="C35" s="7">
        <v>2.72E-4</v>
      </c>
      <c r="D35" s="3">
        <v>0</v>
      </c>
      <c r="E35" s="3">
        <v>0</v>
      </c>
      <c r="F35" s="3">
        <v>0</v>
      </c>
      <c r="G35" s="3">
        <v>478.5</v>
      </c>
      <c r="H35" s="3">
        <v>1003.31</v>
      </c>
      <c r="I35" s="3">
        <v>0</v>
      </c>
      <c r="J35" s="3">
        <v>47.85</v>
      </c>
    </row>
    <row r="36" spans="1:10" x14ac:dyDescent="0.25">
      <c r="A36" s="2">
        <v>13</v>
      </c>
      <c r="B36" s="7">
        <v>18.377899999999986</v>
      </c>
      <c r="C36" s="7">
        <v>2.72E-4</v>
      </c>
      <c r="D36" s="3">
        <v>0</v>
      </c>
      <c r="E36" s="3">
        <v>0</v>
      </c>
      <c r="F36" s="3">
        <v>0</v>
      </c>
      <c r="G36" s="3">
        <v>508.34</v>
      </c>
      <c r="H36" s="3">
        <v>1018.36</v>
      </c>
      <c r="I36" s="3">
        <v>0</v>
      </c>
      <c r="J36" s="3">
        <v>50.834000000000003</v>
      </c>
    </row>
    <row r="37" spans="1:10" x14ac:dyDescent="0.25">
      <c r="A37" s="2">
        <v>14</v>
      </c>
      <c r="B37" s="7">
        <v>18.377899999999986</v>
      </c>
      <c r="C37" s="7">
        <v>2.72E-4</v>
      </c>
      <c r="D37" s="3">
        <v>0</v>
      </c>
      <c r="E37" s="3">
        <v>0</v>
      </c>
      <c r="F37" s="3">
        <v>0</v>
      </c>
      <c r="G37" s="3">
        <v>526.77</v>
      </c>
      <c r="H37" s="3">
        <v>1033.6400000000001</v>
      </c>
      <c r="I37" s="3">
        <v>0</v>
      </c>
      <c r="J37" s="3">
        <v>52.677</v>
      </c>
    </row>
    <row r="38" spans="1:10" x14ac:dyDescent="0.25">
      <c r="A38" s="2">
        <v>15</v>
      </c>
      <c r="B38" s="7">
        <v>18.377899999999986</v>
      </c>
      <c r="C38" s="7">
        <v>2.72E-4</v>
      </c>
      <c r="D38" s="3">
        <v>0</v>
      </c>
      <c r="E38" s="3">
        <v>0</v>
      </c>
      <c r="F38" s="3">
        <v>0</v>
      </c>
      <c r="G38" s="3">
        <v>634.58000000000004</v>
      </c>
      <c r="H38" s="3">
        <v>1049.1400000000001</v>
      </c>
      <c r="I38" s="3">
        <v>0</v>
      </c>
      <c r="J38" s="3">
        <v>63.458000000000006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177.85568569890884</v>
      </c>
      <c r="C54" s="7">
        <f t="shared" ref="C54:J54" si="3">C24+NPV($F$18,C25:C53)</f>
        <v>2.6323326664147288E-3</v>
      </c>
      <c r="D54" s="3">
        <f t="shared" si="3"/>
        <v>0</v>
      </c>
      <c r="E54" s="3">
        <f t="shared" si="3"/>
        <v>0</v>
      </c>
      <c r="F54" s="3">
        <f t="shared" si="3"/>
        <v>0</v>
      </c>
      <c r="G54" s="3">
        <f t="shared" si="3"/>
        <v>3482.571619866264</v>
      </c>
      <c r="H54" s="3">
        <f t="shared" si="3"/>
        <v>8995.6847451561225</v>
      </c>
      <c r="I54" s="3">
        <f t="shared" si="3"/>
        <v>0</v>
      </c>
      <c r="J54" s="3">
        <f t="shared" si="3"/>
        <v>348.25716198662639</v>
      </c>
    </row>
    <row r="55" spans="1:10" x14ac:dyDescent="0.25">
      <c r="A55" s="4" t="s">
        <v>32</v>
      </c>
      <c r="B55" s="7">
        <f>B24+NPV($G$18,B25:B53)</f>
        <v>237.76542917112812</v>
      </c>
      <c r="C55" s="7">
        <f t="shared" ref="C55:J55" si="4">C24+NPV($G$18,C25:C53)</f>
        <v>3.5190199497519789E-3</v>
      </c>
      <c r="D55" s="3">
        <f t="shared" si="4"/>
        <v>0</v>
      </c>
      <c r="E55" s="3">
        <f t="shared" si="4"/>
        <v>0</v>
      </c>
      <c r="F55" s="3">
        <f t="shared" si="4"/>
        <v>0</v>
      </c>
      <c r="G55" s="3">
        <f t="shared" si="4"/>
        <v>4917.4135652672758</v>
      </c>
      <c r="H55" s="3">
        <f t="shared" si="4"/>
        <v>12181.434018794474</v>
      </c>
      <c r="I55" s="3">
        <f t="shared" si="4"/>
        <v>0</v>
      </c>
      <c r="J55" s="3">
        <f t="shared" si="4"/>
        <v>491.7413565267276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E</oddHeader>
    <oddFooter>&amp;L&amp;A&amp;CPage &amp;P of &amp;N&amp;RExhibit 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55</v>
      </c>
      <c r="B4" s="1"/>
      <c r="C4" s="1"/>
    </row>
    <row r="6" spans="1:10" x14ac:dyDescent="0.25">
      <c r="A6" s="2" t="s">
        <v>0</v>
      </c>
      <c r="B6" s="2"/>
      <c r="C6" s="3" t="e">
        <v>#DIV/0!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90.892267135234405</v>
      </c>
      <c r="D13" s="16">
        <f>SUM(D54:G54)</f>
        <v>30.377280752137462</v>
      </c>
      <c r="E13" s="16">
        <f>SUM(D54:G54)</f>
        <v>30.377280752137462</v>
      </c>
      <c r="F13" s="41">
        <f>SUM(D54:G54)+I54+C9</f>
        <v>85.799297373528205</v>
      </c>
      <c r="G13" s="16">
        <f>SUM(D55:G55)+J55</f>
        <v>41.39045660573418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 t="e">
        <f>H54+C6+C8</f>
        <v>#DIV/0!</v>
      </c>
      <c r="E14" s="17" t="e">
        <f>C6+C8</f>
        <v>#DIV/0!</v>
      </c>
      <c r="F14" s="42" t="e">
        <f>C6+C7</f>
        <v>#DIV/0!</v>
      </c>
      <c r="G14" s="17" t="e">
        <f>C6+C7</f>
        <v>#DIV/0!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90.892267135234405</v>
      </c>
      <c r="D15" s="18" t="e">
        <f t="shared" ref="D15:G15" si="0">D13-D14</f>
        <v>#DIV/0!</v>
      </c>
      <c r="E15" s="18" t="e">
        <f t="shared" si="0"/>
        <v>#DIV/0!</v>
      </c>
      <c r="F15" s="43" t="e">
        <f t="shared" si="0"/>
        <v>#DIV/0!</v>
      </c>
      <c r="G15" s="18" t="e">
        <f t="shared" si="0"/>
        <v>#DIV/0!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44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45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4.6600000000000003E-2</v>
      </c>
      <c r="C24" s="7">
        <v>5.5638894500537051E-6</v>
      </c>
      <c r="D24" s="3">
        <v>0.63</v>
      </c>
      <c r="E24" s="3">
        <v>0.09</v>
      </c>
      <c r="F24" s="3">
        <v>0.23</v>
      </c>
      <c r="G24" s="3">
        <v>2.14</v>
      </c>
      <c r="H24" s="3">
        <v>4.1399999999999997</v>
      </c>
      <c r="I24" s="3">
        <v>7.41</v>
      </c>
      <c r="J24" s="3">
        <v>0.309</v>
      </c>
    </row>
    <row r="25" spans="1:10" x14ac:dyDescent="0.25">
      <c r="A25" s="2">
        <v>2</v>
      </c>
      <c r="B25" s="7">
        <v>4.6600000000000003E-2</v>
      </c>
      <c r="C25" s="7">
        <v>5.5638894500537051E-6</v>
      </c>
      <c r="D25" s="3">
        <v>0.65</v>
      </c>
      <c r="E25" s="3">
        <v>0.09</v>
      </c>
      <c r="F25" s="3">
        <v>0.24</v>
      </c>
      <c r="G25" s="3">
        <v>2.2999999999999998</v>
      </c>
      <c r="H25" s="3">
        <v>4.28</v>
      </c>
      <c r="I25" s="3">
        <v>7.41</v>
      </c>
      <c r="J25" s="3">
        <v>0.32800000000000001</v>
      </c>
    </row>
    <row r="26" spans="1:10" x14ac:dyDescent="0.25">
      <c r="A26" s="2">
        <v>3</v>
      </c>
      <c r="B26" s="7">
        <v>4.6600000000000003E-2</v>
      </c>
      <c r="C26" s="7">
        <v>5.5638894500537051E-6</v>
      </c>
      <c r="D26" s="3">
        <v>0.67</v>
      </c>
      <c r="E26" s="3">
        <v>0.1</v>
      </c>
      <c r="F26" s="3">
        <v>0.24</v>
      </c>
      <c r="G26" s="3">
        <v>2.6</v>
      </c>
      <c r="H26" s="3">
        <v>4.42</v>
      </c>
      <c r="I26" s="3">
        <v>7.41</v>
      </c>
      <c r="J26" s="3">
        <v>0.36100000000000004</v>
      </c>
    </row>
    <row r="27" spans="1:10" x14ac:dyDescent="0.25">
      <c r="A27" s="2">
        <v>4</v>
      </c>
      <c r="B27" s="7">
        <v>4.6600000000000003E-2</v>
      </c>
      <c r="C27" s="7">
        <v>5.5638894500537051E-6</v>
      </c>
      <c r="D27" s="3">
        <v>0.68</v>
      </c>
      <c r="E27" s="3">
        <v>0.1</v>
      </c>
      <c r="F27" s="3">
        <v>0.25</v>
      </c>
      <c r="G27" s="3">
        <v>2.52</v>
      </c>
      <c r="H27" s="3">
        <v>4.58</v>
      </c>
      <c r="I27" s="3">
        <v>7.41</v>
      </c>
      <c r="J27" s="3">
        <v>0.35499999999999998</v>
      </c>
    </row>
    <row r="28" spans="1:10" x14ac:dyDescent="0.25">
      <c r="A28" s="2">
        <v>5</v>
      </c>
      <c r="B28" s="7">
        <v>4.6600000000000003E-2</v>
      </c>
      <c r="C28" s="7">
        <v>5.5638894500537051E-6</v>
      </c>
      <c r="D28" s="3">
        <v>0.7</v>
      </c>
      <c r="E28" s="3">
        <v>0.1</v>
      </c>
      <c r="F28" s="3">
        <v>0.26</v>
      </c>
      <c r="G28" s="3">
        <v>3.5</v>
      </c>
      <c r="H28" s="3">
        <v>4.7300000000000004</v>
      </c>
      <c r="I28" s="3">
        <v>7.41</v>
      </c>
      <c r="J28" s="3">
        <v>0.45600000000000007</v>
      </c>
    </row>
    <row r="29" spans="1:10" x14ac:dyDescent="0.25">
      <c r="A29" s="2">
        <v>6</v>
      </c>
      <c r="B29" s="7">
        <v>4.6600000000000003E-2</v>
      </c>
      <c r="C29" s="7">
        <v>5.5638894500537051E-6</v>
      </c>
      <c r="D29" s="3">
        <v>0.72</v>
      </c>
      <c r="E29" s="3">
        <v>0.1</v>
      </c>
      <c r="F29" s="3">
        <v>0.26</v>
      </c>
      <c r="G29" s="3">
        <v>3.92</v>
      </c>
      <c r="H29" s="3">
        <v>4.8899999999999997</v>
      </c>
      <c r="I29" s="3">
        <v>7.41</v>
      </c>
      <c r="J29" s="3">
        <v>0.5</v>
      </c>
    </row>
    <row r="30" spans="1:10" x14ac:dyDescent="0.25">
      <c r="A30" s="2">
        <v>7</v>
      </c>
      <c r="B30" s="7">
        <v>4.6600000000000003E-2</v>
      </c>
      <c r="C30" s="7">
        <v>5.5638894500537051E-6</v>
      </c>
      <c r="D30" s="3">
        <v>0.73</v>
      </c>
      <c r="E30" s="3">
        <v>0.11</v>
      </c>
      <c r="F30" s="3">
        <v>0.27</v>
      </c>
      <c r="G30" s="3">
        <v>3.69</v>
      </c>
      <c r="H30" s="3">
        <v>5.0599999999999996</v>
      </c>
      <c r="I30" s="3">
        <v>7.41</v>
      </c>
      <c r="J30" s="3">
        <v>0.48</v>
      </c>
    </row>
    <row r="31" spans="1:10" x14ac:dyDescent="0.25">
      <c r="A31" s="2">
        <v>8</v>
      </c>
      <c r="B31" s="7">
        <v>4.6600000000000003E-2</v>
      </c>
      <c r="C31" s="7">
        <v>5.5638894500537051E-6</v>
      </c>
      <c r="D31" s="3">
        <v>0.75</v>
      </c>
      <c r="E31" s="3">
        <v>0.11</v>
      </c>
      <c r="F31" s="3">
        <v>0.28000000000000003</v>
      </c>
      <c r="G31" s="3">
        <v>3.41</v>
      </c>
      <c r="H31" s="3">
        <v>5.23</v>
      </c>
      <c r="I31" s="3">
        <v>7.41</v>
      </c>
      <c r="J31" s="3">
        <v>0.45500000000000007</v>
      </c>
    </row>
    <row r="32" spans="1:10" x14ac:dyDescent="0.25">
      <c r="A32" s="2">
        <v>9</v>
      </c>
      <c r="B32" s="7">
        <v>4.6600000000000003E-2</v>
      </c>
      <c r="C32" s="7">
        <v>5.5638894500537051E-6</v>
      </c>
      <c r="D32" s="3">
        <v>0.77</v>
      </c>
      <c r="E32" s="3">
        <v>0.11</v>
      </c>
      <c r="F32" s="3">
        <v>0.28000000000000003</v>
      </c>
      <c r="G32" s="3">
        <v>3.47</v>
      </c>
      <c r="H32" s="3">
        <v>5.41</v>
      </c>
      <c r="I32" s="3">
        <v>7.41</v>
      </c>
      <c r="J32" s="3">
        <v>0.46300000000000008</v>
      </c>
    </row>
    <row r="33" spans="1:10" x14ac:dyDescent="0.25">
      <c r="A33" s="2">
        <v>10</v>
      </c>
      <c r="B33" s="7">
        <v>4.6600000000000003E-2</v>
      </c>
      <c r="C33" s="7">
        <v>5.5638894500537051E-6</v>
      </c>
      <c r="D33" s="3">
        <v>0.79</v>
      </c>
      <c r="E33" s="3">
        <v>0.11</v>
      </c>
      <c r="F33" s="3">
        <v>0.28999999999999998</v>
      </c>
      <c r="G33" s="3">
        <v>3.52</v>
      </c>
      <c r="H33" s="3">
        <v>5.59</v>
      </c>
      <c r="I33" s="3">
        <v>7.41</v>
      </c>
      <c r="J33" s="3">
        <v>0.47100000000000003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0.34853791829376635</v>
      </c>
      <c r="C54" s="7">
        <f t="shared" ref="C54:J54" si="3">C24+NPV($F$18,C25:C53)</f>
        <v>4.1614301427861951E-5</v>
      </c>
      <c r="D54" s="3">
        <f t="shared" si="3"/>
        <v>5.2301309813059822</v>
      </c>
      <c r="E54" s="3">
        <f t="shared" si="3"/>
        <v>0.75253488843577931</v>
      </c>
      <c r="F54" s="3">
        <f t="shared" si="3"/>
        <v>1.9170365093634079</v>
      </c>
      <c r="G54" s="3">
        <f t="shared" si="3"/>
        <v>22.477578373032294</v>
      </c>
      <c r="H54" s="3">
        <f t="shared" si="3"/>
        <v>35.470250513843666</v>
      </c>
      <c r="I54" s="3">
        <f t="shared" si="3"/>
        <v>55.422016621390739</v>
      </c>
      <c r="J54" s="3">
        <f t="shared" si="3"/>
        <v>3.0377280752137472</v>
      </c>
    </row>
    <row r="55" spans="1:10" x14ac:dyDescent="0.25">
      <c r="A55" s="4" t="s">
        <v>32</v>
      </c>
      <c r="B55" s="7">
        <f>B24+NPV($G$18,B25:B53)</f>
        <v>0.4233552192651322</v>
      </c>
      <c r="C55" s="7">
        <f t="shared" ref="C55:J55" si="4">C24+NPV($G$18,C25:C53)</f>
        <v>5.0547245452670439E-5</v>
      </c>
      <c r="D55" s="3">
        <f t="shared" si="4"/>
        <v>6.4130396371805487</v>
      </c>
      <c r="E55" s="3">
        <f t="shared" si="4"/>
        <v>0.92268938757425645</v>
      </c>
      <c r="F55" s="3">
        <f t="shared" si="4"/>
        <v>2.3514004793634604</v>
      </c>
      <c r="G55" s="3">
        <f t="shared" si="4"/>
        <v>27.940558319276445</v>
      </c>
      <c r="H55" s="3">
        <f t="shared" si="4"/>
        <v>43.644679639137486</v>
      </c>
      <c r="I55" s="3">
        <f t="shared" si="4"/>
        <v>67.318930788725964</v>
      </c>
      <c r="J55" s="3">
        <f t="shared" si="4"/>
        <v>3.7627687823394709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2016 Annual Report
Annual Program Results
Exhibit E</oddHeader>
    <oddFooter>&amp;L&amp;A&amp;CPage &amp;P of &amp;N&amp;RExhibit 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56</v>
      </c>
      <c r="B4" s="1"/>
      <c r="C4" s="1"/>
    </row>
    <row r="6" spans="1:10" x14ac:dyDescent="0.25">
      <c r="A6" s="2" t="s">
        <v>0</v>
      </c>
      <c r="B6" s="2"/>
      <c r="C6" s="3" t="e">
        <v>#DIV/0!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1733.2496555834819</v>
      </c>
      <c r="D13" s="16">
        <f>SUM(D54:G54)</f>
        <v>579.48511429680616</v>
      </c>
      <c r="E13" s="16">
        <f>SUM(D54:G54)</f>
        <v>579.48511429680616</v>
      </c>
      <c r="F13" s="41">
        <f>SUM(D54:G54)+I54+C9</f>
        <v>1636.4674879722365</v>
      </c>
      <c r="G13" s="16">
        <f>SUM(D55:G55)+J55</f>
        <v>789.63089896796691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 t="e">
        <f>H54+C6+C8</f>
        <v>#DIV/0!</v>
      </c>
      <c r="E14" s="17" t="e">
        <f>C6+C8</f>
        <v>#DIV/0!</v>
      </c>
      <c r="F14" s="42" t="e">
        <f>C6+C7</f>
        <v>#DIV/0!</v>
      </c>
      <c r="G14" s="17" t="e">
        <f>C6+C7</f>
        <v>#DIV/0!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1733.2496555834819</v>
      </c>
      <c r="D15" s="18" t="e">
        <f t="shared" ref="D15:G15" si="0">D13-D14</f>
        <v>#DIV/0!</v>
      </c>
      <c r="E15" s="18" t="e">
        <f t="shared" si="0"/>
        <v>#DIV/0!</v>
      </c>
      <c r="F15" s="43" t="e">
        <f t="shared" si="0"/>
        <v>#DIV/0!</v>
      </c>
      <c r="G15" s="18" t="e">
        <f t="shared" si="0"/>
        <v>#DIV/0!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44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45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0.88851999999999998</v>
      </c>
      <c r="C24" s="7">
        <v>1.060864174712815E-4</v>
      </c>
      <c r="D24" s="3">
        <v>12.08</v>
      </c>
      <c r="E24" s="3">
        <v>1.74</v>
      </c>
      <c r="F24" s="3">
        <v>4.43</v>
      </c>
      <c r="G24" s="3">
        <v>40.71</v>
      </c>
      <c r="H24" s="3">
        <v>78.91</v>
      </c>
      <c r="I24" s="3">
        <v>141.32</v>
      </c>
      <c r="J24" s="3">
        <v>5.8960000000000008</v>
      </c>
    </row>
    <row r="25" spans="1:10" x14ac:dyDescent="0.25">
      <c r="A25" s="2">
        <v>2</v>
      </c>
      <c r="B25" s="7">
        <v>0.88851999999999998</v>
      </c>
      <c r="C25" s="7">
        <v>1.060864174712815E-4</v>
      </c>
      <c r="D25" s="3">
        <v>12.38</v>
      </c>
      <c r="E25" s="3">
        <v>1.79</v>
      </c>
      <c r="F25" s="3">
        <v>4.54</v>
      </c>
      <c r="G25" s="3">
        <v>43.87</v>
      </c>
      <c r="H25" s="3">
        <v>81.59</v>
      </c>
      <c r="I25" s="3">
        <v>141.32</v>
      </c>
      <c r="J25" s="3">
        <v>6.258</v>
      </c>
    </row>
    <row r="26" spans="1:10" x14ac:dyDescent="0.25">
      <c r="A26" s="2">
        <v>3</v>
      </c>
      <c r="B26" s="7">
        <v>0.88851999999999998</v>
      </c>
      <c r="C26" s="7">
        <v>1.060864174712815E-4</v>
      </c>
      <c r="D26" s="3">
        <v>12.69</v>
      </c>
      <c r="E26" s="3">
        <v>1.83</v>
      </c>
      <c r="F26" s="3">
        <v>4.6500000000000004</v>
      </c>
      <c r="G26" s="3">
        <v>49.53</v>
      </c>
      <c r="H26" s="3">
        <v>84.37</v>
      </c>
      <c r="I26" s="3">
        <v>141.32</v>
      </c>
      <c r="J26" s="3">
        <v>6.870000000000001</v>
      </c>
    </row>
    <row r="27" spans="1:10" x14ac:dyDescent="0.25">
      <c r="A27" s="2">
        <v>4</v>
      </c>
      <c r="B27" s="7">
        <v>0.88851999999999998</v>
      </c>
      <c r="C27" s="7">
        <v>1.060864174712815E-4</v>
      </c>
      <c r="D27" s="3">
        <v>13.01</v>
      </c>
      <c r="E27" s="3">
        <v>1.88</v>
      </c>
      <c r="F27" s="3">
        <v>4.7699999999999996</v>
      </c>
      <c r="G27" s="3">
        <v>48.03</v>
      </c>
      <c r="H27" s="3">
        <v>87.23</v>
      </c>
      <c r="I27" s="3">
        <v>141.32</v>
      </c>
      <c r="J27" s="3">
        <v>6.7690000000000001</v>
      </c>
    </row>
    <row r="28" spans="1:10" x14ac:dyDescent="0.25">
      <c r="A28" s="2">
        <v>5</v>
      </c>
      <c r="B28" s="7">
        <v>0.88851999999999998</v>
      </c>
      <c r="C28" s="7">
        <v>1.060864174712815E-4</v>
      </c>
      <c r="D28" s="3">
        <v>13.34</v>
      </c>
      <c r="E28" s="3">
        <v>1.93</v>
      </c>
      <c r="F28" s="3">
        <v>4.8899999999999997</v>
      </c>
      <c r="G28" s="3">
        <v>66.819999999999993</v>
      </c>
      <c r="H28" s="3">
        <v>90.2</v>
      </c>
      <c r="I28" s="3">
        <v>141.32</v>
      </c>
      <c r="J28" s="3">
        <v>8.6979999999999986</v>
      </c>
    </row>
    <row r="29" spans="1:10" x14ac:dyDescent="0.25">
      <c r="A29" s="2">
        <v>6</v>
      </c>
      <c r="B29" s="7">
        <v>0.88851999999999998</v>
      </c>
      <c r="C29" s="7">
        <v>1.060864174712815E-4</v>
      </c>
      <c r="D29" s="3">
        <v>13.67</v>
      </c>
      <c r="E29" s="3">
        <v>1.97</v>
      </c>
      <c r="F29" s="3">
        <v>5.01</v>
      </c>
      <c r="G29" s="3">
        <v>74.819999999999993</v>
      </c>
      <c r="H29" s="3">
        <v>93.27</v>
      </c>
      <c r="I29" s="3">
        <v>141.32</v>
      </c>
      <c r="J29" s="3">
        <v>9.5470000000000006</v>
      </c>
    </row>
    <row r="30" spans="1:10" x14ac:dyDescent="0.25">
      <c r="A30" s="2">
        <v>7</v>
      </c>
      <c r="B30" s="7">
        <v>0.88851999999999998</v>
      </c>
      <c r="C30" s="7">
        <v>1.060864174712815E-4</v>
      </c>
      <c r="D30" s="3">
        <v>14.01</v>
      </c>
      <c r="E30" s="3">
        <v>2.02</v>
      </c>
      <c r="F30" s="3">
        <v>5.14</v>
      </c>
      <c r="G30" s="3">
        <v>70.37</v>
      </c>
      <c r="H30" s="3">
        <v>96.44</v>
      </c>
      <c r="I30" s="3">
        <v>141.32</v>
      </c>
      <c r="J30" s="3">
        <v>9.1540000000000017</v>
      </c>
    </row>
    <row r="31" spans="1:10" x14ac:dyDescent="0.25">
      <c r="A31" s="2">
        <v>8</v>
      </c>
      <c r="B31" s="7">
        <v>0.88851999999999998</v>
      </c>
      <c r="C31" s="7">
        <v>1.060864174712815E-4</v>
      </c>
      <c r="D31" s="3">
        <v>14.36</v>
      </c>
      <c r="E31" s="3">
        <v>2.0699999999999998</v>
      </c>
      <c r="F31" s="3">
        <v>5.27</v>
      </c>
      <c r="G31" s="3">
        <v>64.989999999999995</v>
      </c>
      <c r="H31" s="3">
        <v>99.72</v>
      </c>
      <c r="I31" s="3">
        <v>141.32</v>
      </c>
      <c r="J31" s="3">
        <v>8.6690000000000005</v>
      </c>
    </row>
    <row r="32" spans="1:10" x14ac:dyDescent="0.25">
      <c r="A32" s="2">
        <v>9</v>
      </c>
      <c r="B32" s="7">
        <v>0.88851999999999998</v>
      </c>
      <c r="C32" s="7">
        <v>1.060864174712815E-4</v>
      </c>
      <c r="D32" s="3">
        <v>14.72</v>
      </c>
      <c r="E32" s="3">
        <v>2.13</v>
      </c>
      <c r="F32" s="3">
        <v>5.4</v>
      </c>
      <c r="G32" s="3">
        <v>66.239999999999995</v>
      </c>
      <c r="H32" s="3">
        <v>103.11</v>
      </c>
      <c r="I32" s="3">
        <v>141.32</v>
      </c>
      <c r="J32" s="3">
        <v>8.8490000000000002</v>
      </c>
    </row>
    <row r="33" spans="1:10" x14ac:dyDescent="0.25">
      <c r="A33" s="2">
        <v>10</v>
      </c>
      <c r="B33" s="7">
        <v>0.88851999999999998</v>
      </c>
      <c r="C33" s="7">
        <v>1.060864174712815E-4</v>
      </c>
      <c r="D33" s="3">
        <v>15.09</v>
      </c>
      <c r="E33" s="3">
        <v>2.1800000000000002</v>
      </c>
      <c r="F33" s="3">
        <v>5.53</v>
      </c>
      <c r="G33" s="3">
        <v>67.19</v>
      </c>
      <c r="H33" s="3">
        <v>106.61</v>
      </c>
      <c r="I33" s="3">
        <v>141.32</v>
      </c>
      <c r="J33" s="3">
        <v>8.9990000000000006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6.6455560335274084</v>
      </c>
      <c r="C54" s="7">
        <f t="shared" ref="C54:J54" si="3">C24+NPV($F$18,C25:C53)</f>
        <v>7.9345792070137117E-4</v>
      </c>
      <c r="D54" s="3">
        <f t="shared" si="3"/>
        <v>99.827569812744258</v>
      </c>
      <c r="E54" s="3">
        <f t="shared" si="3"/>
        <v>14.41078475788782</v>
      </c>
      <c r="F54" s="3">
        <f t="shared" si="3"/>
        <v>36.603969367967728</v>
      </c>
      <c r="G54" s="3">
        <f t="shared" si="3"/>
        <v>428.64279035820635</v>
      </c>
      <c r="H54" s="3">
        <f t="shared" si="3"/>
        <v>676.26728190805136</v>
      </c>
      <c r="I54" s="3">
        <f t="shared" si="3"/>
        <v>1056.9823736754304</v>
      </c>
      <c r="J54" s="3">
        <f t="shared" si="3"/>
        <v>57.948511429680622</v>
      </c>
    </row>
    <row r="55" spans="1:10" x14ac:dyDescent="0.25">
      <c r="A55" s="4" t="s">
        <v>32</v>
      </c>
      <c r="B55" s="7">
        <f>B24+NPV($G$18,B25:B53)</f>
        <v>8.0720939790011847</v>
      </c>
      <c r="C55" s="7">
        <f t="shared" ref="C55:J55" si="4">C24+NPV($G$18,C25:C53)</f>
        <v>9.6378194269542349E-4</v>
      </c>
      <c r="D55" s="3">
        <f t="shared" si="4"/>
        <v>122.41953065986218</v>
      </c>
      <c r="E55" s="3">
        <f t="shared" si="4"/>
        <v>17.672898681948009</v>
      </c>
      <c r="F55" s="3">
        <f t="shared" si="4"/>
        <v>44.888395034950605</v>
      </c>
      <c r="G55" s="3">
        <f t="shared" si="4"/>
        <v>532.8654474123</v>
      </c>
      <c r="H55" s="3">
        <f t="shared" si="4"/>
        <v>832.12014271122985</v>
      </c>
      <c r="I55" s="3">
        <f t="shared" si="4"/>
        <v>1283.8746692392376</v>
      </c>
      <c r="J55" s="3">
        <f t="shared" si="4"/>
        <v>71.784627178906092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2016 Annual Report
Annual Program Results
Exhibit E</oddHeader>
    <oddFooter>&amp;L&amp;A&amp;CPage &amp;P of &amp;N&amp;RExhibit 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36</v>
      </c>
      <c r="B3" s="1"/>
      <c r="C3" s="1"/>
    </row>
    <row r="4" spans="1:10" ht="18" x14ac:dyDescent="0.25">
      <c r="A4" s="10" t="s">
        <v>57</v>
      </c>
      <c r="B4" s="1"/>
      <c r="C4" s="1"/>
    </row>
    <row r="6" spans="1:10" x14ac:dyDescent="0.25">
      <c r="A6" s="2" t="s">
        <v>0</v>
      </c>
      <c r="B6" s="2"/>
      <c r="C6" s="3" t="e">
        <v>#DIV/0!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45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39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40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195.26022796343943</v>
      </c>
      <c r="D13" s="16">
        <f>SUM(D54:G54)</f>
        <v>168.21731928377216</v>
      </c>
      <c r="E13" s="16">
        <f>SUM(D54:G54)</f>
        <v>168.21731928377216</v>
      </c>
      <c r="F13" s="41">
        <f>SUM(D54:G54)+I54+C9</f>
        <v>168.21731928377216</v>
      </c>
      <c r="G13" s="16">
        <f>SUM(D55:G55)+J55</f>
        <v>245.19351366052874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 t="e">
        <f>H54+C6+C8</f>
        <v>#DIV/0!</v>
      </c>
      <c r="E14" s="17" t="e">
        <f>C6+C8</f>
        <v>#DIV/0!</v>
      </c>
      <c r="F14" s="42" t="e">
        <f>C6+C7</f>
        <v>#DIV/0!</v>
      </c>
      <c r="G14" s="17" t="e">
        <f>C6+C7</f>
        <v>#DIV/0!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195.26022796343943</v>
      </c>
      <c r="D15" s="18" t="e">
        <f t="shared" ref="D15:G15" si="0">D13-D14</f>
        <v>#DIV/0!</v>
      </c>
      <c r="E15" s="18" t="e">
        <f t="shared" si="0"/>
        <v>#DIV/0!</v>
      </c>
      <c r="F15" s="43" t="e">
        <f t="shared" si="0"/>
        <v>#DIV/0!</v>
      </c>
      <c r="G15" s="18" t="e">
        <f t="shared" si="0"/>
        <v>#DIV/0!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44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45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46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46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47</v>
      </c>
      <c r="J23" s="6" t="s">
        <v>30</v>
      </c>
    </row>
    <row r="24" spans="1:10" x14ac:dyDescent="0.25">
      <c r="A24" s="2">
        <v>1</v>
      </c>
      <c r="B24" s="7">
        <v>0.20736000000000002</v>
      </c>
      <c r="C24" s="7">
        <v>2.4758114085045843E-5</v>
      </c>
      <c r="D24" s="3">
        <v>2.82</v>
      </c>
      <c r="E24" s="3">
        <v>0.41</v>
      </c>
      <c r="F24" s="3">
        <v>1.03</v>
      </c>
      <c r="G24" s="3">
        <v>9.5</v>
      </c>
      <c r="H24" s="3">
        <v>18.420000000000002</v>
      </c>
      <c r="I24" s="3">
        <v>0</v>
      </c>
      <c r="J24" s="3">
        <v>1.3760000000000001</v>
      </c>
    </row>
    <row r="25" spans="1:10" x14ac:dyDescent="0.25">
      <c r="A25" s="2">
        <v>2</v>
      </c>
      <c r="B25" s="7">
        <v>0.20736000000000002</v>
      </c>
      <c r="C25" s="7">
        <v>2.4758114085045843E-5</v>
      </c>
      <c r="D25" s="3">
        <v>2.89</v>
      </c>
      <c r="E25" s="3">
        <v>0.42</v>
      </c>
      <c r="F25" s="3">
        <v>1.06</v>
      </c>
      <c r="G25" s="3">
        <v>10.24</v>
      </c>
      <c r="H25" s="3">
        <v>19.04</v>
      </c>
      <c r="I25" s="3">
        <v>0</v>
      </c>
      <c r="J25" s="3">
        <v>1.4610000000000001</v>
      </c>
    </row>
    <row r="26" spans="1:10" x14ac:dyDescent="0.25">
      <c r="A26" s="2">
        <v>3</v>
      </c>
      <c r="B26" s="7">
        <v>0.20736000000000002</v>
      </c>
      <c r="C26" s="7">
        <v>2.4758114085045843E-5</v>
      </c>
      <c r="D26" s="3">
        <v>2.96</v>
      </c>
      <c r="E26" s="3">
        <v>0.43</v>
      </c>
      <c r="F26" s="3">
        <v>1.0900000000000001</v>
      </c>
      <c r="G26" s="3">
        <v>11.56</v>
      </c>
      <c r="H26" s="3">
        <v>19.690000000000001</v>
      </c>
      <c r="I26" s="3">
        <v>0</v>
      </c>
      <c r="J26" s="3">
        <v>1.6040000000000001</v>
      </c>
    </row>
    <row r="27" spans="1:10" x14ac:dyDescent="0.25">
      <c r="A27" s="2">
        <v>4</v>
      </c>
      <c r="B27" s="7">
        <v>0.20736000000000002</v>
      </c>
      <c r="C27" s="7">
        <v>2.4758114085045843E-5</v>
      </c>
      <c r="D27" s="3">
        <v>3.04</v>
      </c>
      <c r="E27" s="3">
        <v>0.44</v>
      </c>
      <c r="F27" s="3">
        <v>1.1100000000000001</v>
      </c>
      <c r="G27" s="3">
        <v>11.21</v>
      </c>
      <c r="H27" s="3">
        <v>20.36</v>
      </c>
      <c r="I27" s="3">
        <v>0</v>
      </c>
      <c r="J27" s="3">
        <v>1.58</v>
      </c>
    </row>
    <row r="28" spans="1:10" x14ac:dyDescent="0.25">
      <c r="A28" s="2">
        <v>5</v>
      </c>
      <c r="B28" s="7">
        <v>0.20736000000000002</v>
      </c>
      <c r="C28" s="7">
        <v>2.4758114085045843E-5</v>
      </c>
      <c r="D28" s="3">
        <v>3.11</v>
      </c>
      <c r="E28" s="3">
        <v>0.45</v>
      </c>
      <c r="F28" s="3">
        <v>1.1399999999999999</v>
      </c>
      <c r="G28" s="3">
        <v>15.59</v>
      </c>
      <c r="H28" s="3">
        <v>21.05</v>
      </c>
      <c r="I28" s="3">
        <v>0</v>
      </c>
      <c r="J28" s="3">
        <v>2.0289999999999999</v>
      </c>
    </row>
    <row r="29" spans="1:10" x14ac:dyDescent="0.25">
      <c r="A29" s="2">
        <v>6</v>
      </c>
      <c r="B29" s="7">
        <v>0.20736000000000002</v>
      </c>
      <c r="C29" s="7">
        <v>2.4758114085045843E-5</v>
      </c>
      <c r="D29" s="3">
        <v>3.19</v>
      </c>
      <c r="E29" s="3">
        <v>0.46</v>
      </c>
      <c r="F29" s="3">
        <v>1.17</v>
      </c>
      <c r="G29" s="3">
        <v>17.46</v>
      </c>
      <c r="H29" s="3">
        <v>21.77</v>
      </c>
      <c r="I29" s="3">
        <v>0</v>
      </c>
      <c r="J29" s="3">
        <v>2.2280000000000002</v>
      </c>
    </row>
    <row r="30" spans="1:10" x14ac:dyDescent="0.25">
      <c r="A30" s="2">
        <v>7</v>
      </c>
      <c r="B30" s="7">
        <v>0.20736000000000002</v>
      </c>
      <c r="C30" s="7">
        <v>2.4758114085045843E-5</v>
      </c>
      <c r="D30" s="3">
        <v>3.27</v>
      </c>
      <c r="E30" s="3">
        <v>0.47</v>
      </c>
      <c r="F30" s="3">
        <v>1.2</v>
      </c>
      <c r="G30" s="3">
        <v>16.420000000000002</v>
      </c>
      <c r="H30" s="3">
        <v>22.51</v>
      </c>
      <c r="I30" s="3">
        <v>0</v>
      </c>
      <c r="J30" s="3">
        <v>2.1360000000000006</v>
      </c>
    </row>
    <row r="31" spans="1:10" x14ac:dyDescent="0.25">
      <c r="A31" s="2">
        <v>8</v>
      </c>
      <c r="B31" s="7">
        <v>0.20736000000000002</v>
      </c>
      <c r="C31" s="7">
        <v>2.4758114085045843E-5</v>
      </c>
      <c r="D31" s="3">
        <v>3.35</v>
      </c>
      <c r="E31" s="3">
        <v>0.48</v>
      </c>
      <c r="F31" s="3">
        <v>1.23</v>
      </c>
      <c r="G31" s="3">
        <v>15.17</v>
      </c>
      <c r="H31" s="3">
        <v>23.27</v>
      </c>
      <c r="I31" s="3">
        <v>0</v>
      </c>
      <c r="J31" s="3">
        <v>2.0230000000000001</v>
      </c>
    </row>
    <row r="32" spans="1:10" x14ac:dyDescent="0.25">
      <c r="A32" s="2">
        <v>9</v>
      </c>
      <c r="B32" s="7">
        <v>0.20736000000000002</v>
      </c>
      <c r="C32" s="7">
        <v>2.4758114085045843E-5</v>
      </c>
      <c r="D32" s="3">
        <v>3.44</v>
      </c>
      <c r="E32" s="3">
        <v>0.5</v>
      </c>
      <c r="F32" s="3">
        <v>1.26</v>
      </c>
      <c r="G32" s="3">
        <v>15.46</v>
      </c>
      <c r="H32" s="3">
        <v>24.06</v>
      </c>
      <c r="I32" s="3">
        <v>0</v>
      </c>
      <c r="J32" s="3">
        <v>2.0660000000000003</v>
      </c>
    </row>
    <row r="33" spans="1:10" x14ac:dyDescent="0.25">
      <c r="A33" s="2">
        <v>10</v>
      </c>
      <c r="B33" s="7">
        <v>0.20736000000000002</v>
      </c>
      <c r="C33" s="7">
        <v>2.4758114085045843E-5</v>
      </c>
      <c r="D33" s="3">
        <v>3.52</v>
      </c>
      <c r="E33" s="3">
        <v>0.51</v>
      </c>
      <c r="F33" s="3">
        <v>1.29</v>
      </c>
      <c r="G33" s="3">
        <v>15.68</v>
      </c>
      <c r="H33" s="3">
        <v>24.88</v>
      </c>
      <c r="I33" s="3">
        <v>0</v>
      </c>
      <c r="J33" s="3">
        <v>2.1</v>
      </c>
    </row>
    <row r="34" spans="1:10" x14ac:dyDescent="0.25">
      <c r="A34" s="2">
        <v>11</v>
      </c>
      <c r="B34" s="7">
        <v>0.20736000000000002</v>
      </c>
      <c r="C34" s="7">
        <v>2.4758114085045843E-5</v>
      </c>
      <c r="D34" s="3">
        <v>3.61</v>
      </c>
      <c r="E34" s="3">
        <v>0.52</v>
      </c>
      <c r="F34" s="3">
        <v>1.32</v>
      </c>
      <c r="G34" s="3">
        <v>16.850000000000001</v>
      </c>
      <c r="H34" s="3">
        <v>25.73</v>
      </c>
      <c r="I34" s="3">
        <v>0</v>
      </c>
      <c r="J34" s="3">
        <v>2.23</v>
      </c>
    </row>
    <row r="35" spans="1:10" x14ac:dyDescent="0.25">
      <c r="A35" s="2">
        <v>12</v>
      </c>
      <c r="B35" s="7">
        <v>0.20736000000000002</v>
      </c>
      <c r="C35" s="7">
        <v>2.4758114085045843E-5</v>
      </c>
      <c r="D35" s="3">
        <v>3.7</v>
      </c>
      <c r="E35" s="3">
        <v>0.53</v>
      </c>
      <c r="F35" s="3">
        <v>1.36</v>
      </c>
      <c r="G35" s="3">
        <v>17.91</v>
      </c>
      <c r="H35" s="3">
        <v>26.6</v>
      </c>
      <c r="I35" s="3">
        <v>0</v>
      </c>
      <c r="J35" s="3">
        <v>2.35</v>
      </c>
    </row>
    <row r="36" spans="1:10" x14ac:dyDescent="0.25">
      <c r="A36" s="2">
        <v>13</v>
      </c>
      <c r="B36" s="7">
        <v>0.20736000000000002</v>
      </c>
      <c r="C36" s="7">
        <v>2.4758114085045843E-5</v>
      </c>
      <c r="D36" s="3">
        <v>3.79</v>
      </c>
      <c r="E36" s="3">
        <v>0.55000000000000004</v>
      </c>
      <c r="F36" s="3">
        <v>1.39</v>
      </c>
      <c r="G36" s="3">
        <v>18.850000000000001</v>
      </c>
      <c r="H36" s="3">
        <v>27.51</v>
      </c>
      <c r="I36" s="3">
        <v>0</v>
      </c>
      <c r="J36" s="3">
        <v>2.4580000000000002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1.8430047815688464</v>
      </c>
      <c r="C54" s="7">
        <f t="shared" ref="C54:J54" si="3">C24+NPV($F$18,C25:C53)</f>
        <v>2.2004881675041711E-4</v>
      </c>
      <c r="D54" s="3">
        <f t="shared" si="3"/>
        <v>28.505305989513143</v>
      </c>
      <c r="E54" s="3">
        <f t="shared" si="3"/>
        <v>4.1223720281370744</v>
      </c>
      <c r="F54" s="3">
        <f t="shared" si="3"/>
        <v>10.448940945091241</v>
      </c>
      <c r="G54" s="3">
        <f t="shared" si="3"/>
        <v>125.14070032103069</v>
      </c>
      <c r="H54" s="3">
        <f t="shared" si="3"/>
        <v>195.26022796343943</v>
      </c>
      <c r="I54" s="3">
        <f t="shared" si="3"/>
        <v>0</v>
      </c>
      <c r="J54" s="3">
        <f t="shared" si="3"/>
        <v>16.821731928377215</v>
      </c>
    </row>
    <row r="55" spans="1:10" x14ac:dyDescent="0.25">
      <c r="A55" s="4" t="s">
        <v>32</v>
      </c>
      <c r="B55" s="7">
        <f>B24+NPV($G$18,B25:B53)</f>
        <v>2.3735678795382258</v>
      </c>
      <c r="C55" s="7">
        <f t="shared" ref="C55:J55" si="4">C24+NPV($G$18,C25:C53)</f>
        <v>2.8339633656543079E-4</v>
      </c>
      <c r="D55" s="3">
        <f t="shared" si="4"/>
        <v>37.307427618657989</v>
      </c>
      <c r="E55" s="3">
        <f t="shared" si="4"/>
        <v>5.3930199793810454</v>
      </c>
      <c r="F55" s="3">
        <f t="shared" si="4"/>
        <v>13.676377132227801</v>
      </c>
      <c r="G55" s="3">
        <f t="shared" si="4"/>
        <v>166.52636950657748</v>
      </c>
      <c r="H55" s="3">
        <f t="shared" si="4"/>
        <v>257.02562569471161</v>
      </c>
      <c r="I55" s="3">
        <f t="shared" si="4"/>
        <v>0</v>
      </c>
      <c r="J55" s="3">
        <f t="shared" si="4"/>
        <v>22.290319423684434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2016 Annual Report
Annual Program Results
Exhibit E</oddHeader>
    <oddFooter>&amp;L&amp;A&amp;CPage &amp;P of &amp;N&amp;RExhibit 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0FB7786CBBA41A2A7057F1464547C" ma:contentTypeVersion="25" ma:contentTypeDescription="Create a new document." ma:contentTypeScope="" ma:versionID="d5e318e978737caff16e24b3f94b6bf1">
  <xsd:schema xmlns:xsd="http://www.w3.org/2001/XMLSchema" xmlns:xs="http://www.w3.org/2001/XMLSchema" xmlns:p="http://schemas.microsoft.com/office/2006/metadata/properties" xmlns:ns2="41B0BF35-30BF-46B2-B31C-608546DD1474" targetNamespace="http://schemas.microsoft.com/office/2006/metadata/properties" ma:root="true" ma:fieldsID="37001cd2d17deae487d9a5b189de5444" ns2:_="">
    <xsd:import namespace="41B0BF35-30BF-46B2-B31C-608546DD147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Assigned_x0020_to0" minOccurs="0"/>
                <xsd:element ref="ns2:Reviewed_x0020_By" minOccurs="0"/>
                <xsd:element ref="ns2:Comments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0BF35-30BF-46B2-B31C-608546DD1474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Extentions on DR &amp; due date" ma:internalName="Status" ma:readOnly="false">
      <xsd:simpleType>
        <xsd:restriction base="dms:Note">
          <xsd:maxLength value="255"/>
        </xsd:restriction>
      </xsd:simpleType>
    </xsd:element>
    <xsd:element name="Assigned_x0020_to0" ma:index="9" nillable="true" ma:displayName="Assigned to" ma:internalName="Assigned_x0020_to0" ma:readOnly="false">
      <xsd:simpleType>
        <xsd:restriction base="dms:Note">
          <xsd:maxLength value="255"/>
        </xsd:restriction>
      </xsd:simpleType>
    </xsd:element>
    <xsd:element name="Reviewed_x0020_By" ma:index="10" nillable="true" ma:displayName="Reviewed By" ma:internalName="Reviewed_x0020_By" ma:readOnly="false">
      <xsd:simpleType>
        <xsd:restriction base="dms:Note">
          <xsd:maxLength value="255"/>
        </xsd:restriction>
      </xsd:simpleType>
    </xsd:element>
    <xsd:element name="Comments" ma:index="11" nillable="true" ma:displayName="Due Date" ma:description="date" ma:internalName="Comments" ma:readOnly="false">
      <xsd:simpleType>
        <xsd:restriction base="dms:Note">
          <xsd:maxLength value="255"/>
        </xsd:restriction>
      </xsd:simpleType>
    </xsd:element>
    <xsd:element name="completed" ma:index="12" nillable="true" ma:displayName="Status" ma:default="Ready for Review" ma:format="Dropdown" ma:internalName="completed" ma:readOnly="false">
      <xsd:simpleType>
        <xsd:union memberTypes="dms:Text">
          <xsd:simpleType>
            <xsd:restriction base="dms:Choice">
              <xsd:enumeration value="Ready for Review"/>
              <xsd:enumeration value="Assigned"/>
              <xsd:enumeration value="Complet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d xmlns="41B0BF35-30BF-46B2-B31C-608546DD1474">Ready for Review</completed>
    <Status xmlns="41B0BF35-30BF-46B2-B31C-608546DD1474">Goes w/ 1-9</Status>
    <Reviewed_x0020_By xmlns="41B0BF35-30BF-46B2-B31C-608546DD1474">tmy</Reviewed_x0020_By>
    <Comments xmlns="41B0BF35-30BF-46B2-B31C-608546DD1474" xsi:nil="true"/>
    <Assigned_x0020_to0 xmlns="41B0BF35-30BF-46B2-B31C-608546DD1474" xsi:nil="true"/>
  </documentManagement>
</p:properties>
</file>

<file path=customXml/itemProps1.xml><?xml version="1.0" encoding="utf-8"?>
<ds:datastoreItem xmlns:ds="http://schemas.openxmlformats.org/officeDocument/2006/customXml" ds:itemID="{40BF37BF-8AF5-47E2-BA51-344E24C499FC}"/>
</file>

<file path=customXml/itemProps2.xml><?xml version="1.0" encoding="utf-8"?>
<ds:datastoreItem xmlns:ds="http://schemas.openxmlformats.org/officeDocument/2006/customXml" ds:itemID="{1669C082-F1EC-4AD2-8BEC-03482A029668}"/>
</file>

<file path=customXml/itemProps3.xml><?xml version="1.0" encoding="utf-8"?>
<ds:datastoreItem xmlns:ds="http://schemas.openxmlformats.org/officeDocument/2006/customXml" ds:itemID="{69BFC265-59E8-43D9-A89C-D9AD1B4B7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Residential Equipment E- CAC</vt:lpstr>
      <vt:lpstr>Residential Equipment E- GSHP</vt:lpstr>
      <vt:lpstr>Residential Equipment E- ASHP</vt:lpstr>
      <vt:lpstr>Residential Equipment E- Therm</vt:lpstr>
      <vt:lpstr>Residential Equipment SmrtTherm</vt:lpstr>
      <vt:lpstr>Residential Equipment E- Fan</vt:lpstr>
      <vt:lpstr>Residential Audit - Fauc Aer</vt:lpstr>
      <vt:lpstr>Residential Audit E- Showerhead</vt:lpstr>
      <vt:lpstr>Residential Audit E- Audit Pipe</vt:lpstr>
      <vt:lpstr>Residential Audit E- Therm</vt:lpstr>
      <vt:lpstr>Residential Audit E- Attic</vt:lpstr>
      <vt:lpstr>Residential Audit E- Kitch Aer</vt:lpstr>
      <vt:lpstr>Residential L.M. - Elec</vt:lpstr>
      <vt:lpstr>Residential Recycling - Freezer</vt:lpstr>
      <vt:lpstr>Residential Recycling - Refrig</vt:lpstr>
      <vt:lpstr>Nonresidential Equipment E-CAC</vt:lpstr>
      <vt:lpstr>Nonresidential Equipment E LEDE</vt:lpstr>
      <vt:lpstr>Nonresidential Equipment E-LEDO</vt:lpstr>
      <vt:lpstr>Nonresidential Equipment E LEDT</vt:lpstr>
      <vt:lpstr>Nonresidential Equipment E LEDL</vt:lpstr>
      <vt:lpstr>Residential Equipment G-Furn</vt:lpstr>
      <vt:lpstr>Residential Equipment G- Therm</vt:lpstr>
      <vt:lpstr>Residential Equipment G- Smrt T</vt:lpstr>
      <vt:lpstr>Nonresidential Equip G- Furn</vt:lpstr>
      <vt:lpstr>Nonresidential Equip G- Therm</vt:lpstr>
      <vt:lpstr>Residential Equipment G-Custom</vt:lpstr>
    </vt:vector>
  </TitlesOfParts>
  <Company>MidAmerican Energy Holdings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t52668</dc:creator>
  <cp:lastModifiedBy>Simmons, Cade</cp:lastModifiedBy>
  <cp:lastPrinted>2018-01-23T22:20:17Z</cp:lastPrinted>
  <dcterms:created xsi:type="dcterms:W3CDTF">2011-01-26T15:17:09Z</dcterms:created>
  <dcterms:modified xsi:type="dcterms:W3CDTF">2019-03-14T20:36:51Z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0x010100AA70FB7786CBBA41A2A7057F1464547C</vt:lpwstr>
  </property>
</Properties>
</file>